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30" yWindow="150" windowWidth="8595" windowHeight="7500" tabRatio="674" activeTab="2"/>
  </bookViews>
  <sheets>
    <sheet name="sep14 panting" sheetId="30" r:id="rId1"/>
    <sheet name="Monthlyworking1203" sheetId="29" r:id="rId2"/>
    <sheet name="Summary working1203" sheetId="28" r:id="rId3"/>
    <sheet name="Summary1217" sheetId="31" r:id="rId4"/>
    <sheet name="Summary1216" sheetId="21" r:id="rId5"/>
    <sheet name="Monthly" sheetId="1" r:id="rId6"/>
    <sheet name="Comulative" sheetId="22" r:id="rId7"/>
    <sheet name="jan planting" sheetId="2" r:id="rId8"/>
    <sheet name="jan harvesting" sheetId="3" r:id="rId9"/>
    <sheet name="feb planting" sheetId="4" r:id="rId10"/>
    <sheet name="feb harvesting" sheetId="5" r:id="rId11"/>
    <sheet name="Mar planting" sheetId="6" r:id="rId12"/>
    <sheet name="Mar harvesting" sheetId="7" r:id="rId13"/>
    <sheet name="April planting " sheetId="17" r:id="rId14"/>
    <sheet name="April harvesting " sheetId="8" r:id="rId15"/>
    <sheet name="May planting " sheetId="9" r:id="rId16"/>
    <sheet name="May harvesting" sheetId="10" r:id="rId17"/>
    <sheet name="June Planting" sheetId="11" r:id="rId18"/>
    <sheet name="june harvesting" sheetId="12" r:id="rId19"/>
    <sheet name="Jul planting " sheetId="13" r:id="rId20"/>
    <sheet name="Jul harvesting" sheetId="14" r:id="rId21"/>
    <sheet name="Aug planting" sheetId="15" r:id="rId22"/>
    <sheet name="Aug harvesting" sheetId="16" r:id="rId23"/>
    <sheet name="Sep planting" sheetId="18" r:id="rId24"/>
    <sheet name="Sep harvesting" sheetId="19" r:id="rId25"/>
    <sheet name="Oct 31 planting" sheetId="23" r:id="rId26"/>
    <sheet name="Oct 31 harvesting" sheetId="24" r:id="rId27"/>
    <sheet name="Nov 29 DS planting" sheetId="25" r:id="rId28"/>
    <sheet name="Nov 29 harvesting" sheetId="26" r:id="rId29"/>
  </sheets>
  <externalReferences>
    <externalReference r:id="rId30"/>
  </externalReferences>
  <definedNames>
    <definedName name="_xlnm.Print_Area" localSheetId="13">'April planting '!$A$1:$BO$65</definedName>
    <definedName name="_xlnm.Print_Titles" localSheetId="13">'April planting '!$A:$A,'April planting '!$11:$18</definedName>
    <definedName name="_xlnm.Print_Titles" localSheetId="6">Comulative!$5:$6</definedName>
    <definedName name="_xlnm.Print_Titles" localSheetId="10">'feb harvesting'!$A:$A</definedName>
    <definedName name="_xlnm.Print_Titles" localSheetId="9">'feb planting'!$A:$A</definedName>
    <definedName name="_xlnm.Print_Titles" localSheetId="8">'jan harvesting'!$A:$A</definedName>
    <definedName name="_xlnm.Print_Titles" localSheetId="7">'jan planting'!$A:$A</definedName>
    <definedName name="_xlnm.Print_Titles" localSheetId="17">'June Planting'!$A:$A,'June Planting'!$8:$15</definedName>
    <definedName name="_xlnm.Print_Titles" localSheetId="11">'Mar planting'!$B:$B,'Mar planting'!$8:$14</definedName>
    <definedName name="_xlnm.Print_Titles" localSheetId="15">'May planting '!$A:$A,'May planting '!$8:$15</definedName>
    <definedName name="_xlnm.Print_Titles" localSheetId="5">Monthly!$5:$6</definedName>
    <definedName name="_xlnm.Print_Titles" localSheetId="1">Monthlyworking1203!$5:$6</definedName>
    <definedName name="_xlnm.Print_Titles" localSheetId="0">'sep14 panting'!$3:$4</definedName>
    <definedName name="_xlnm.Print_Titles" localSheetId="2">'Summary working1203'!$5:$6</definedName>
    <definedName name="_xlnm.Print_Titles" localSheetId="4">Summary1216!$5:$6</definedName>
    <definedName name="_xlnm.Print_Titles" localSheetId="3">Summary1217!$5:$6</definedName>
  </definedNames>
  <calcPr calcId="144525"/>
</workbook>
</file>

<file path=xl/calcChain.xml><?xml version="1.0" encoding="utf-8"?>
<calcChain xmlns="http://schemas.openxmlformats.org/spreadsheetml/2006/main">
  <c r="AB56" i="31" l="1"/>
  <c r="AA56" i="31"/>
  <c r="Z56" i="31"/>
  <c r="Y56" i="31"/>
  <c r="X56" i="31"/>
  <c r="W56" i="31"/>
  <c r="U56" i="31"/>
  <c r="V56" i="31"/>
  <c r="T56" i="31"/>
  <c r="S56" i="31"/>
  <c r="P56" i="31"/>
  <c r="O56" i="31"/>
  <c r="N56" i="31"/>
  <c r="M56" i="31"/>
  <c r="L56" i="31"/>
  <c r="K56" i="31"/>
  <c r="J56" i="31"/>
  <c r="I56" i="31"/>
  <c r="H56" i="31"/>
  <c r="G56" i="31"/>
  <c r="F56" i="31"/>
  <c r="AB55" i="31"/>
  <c r="AA55" i="31"/>
  <c r="Z55" i="31"/>
  <c r="Y55" i="31"/>
  <c r="X55" i="31"/>
  <c r="W55" i="31"/>
  <c r="U55" i="31"/>
  <c r="V55" i="31"/>
  <c r="T55" i="31"/>
  <c r="S55" i="31"/>
  <c r="P55" i="31"/>
  <c r="O55" i="31"/>
  <c r="N55" i="31"/>
  <c r="M55" i="31"/>
  <c r="L55" i="31"/>
  <c r="K55" i="31"/>
  <c r="J55" i="31"/>
  <c r="I55" i="31"/>
  <c r="H55" i="31"/>
  <c r="G55" i="31"/>
  <c r="F55" i="31"/>
  <c r="AB54" i="31"/>
  <c r="AA54" i="31"/>
  <c r="Z54" i="31"/>
  <c r="Y54" i="31"/>
  <c r="X54" i="31"/>
  <c r="W54" i="31"/>
  <c r="U54" i="31"/>
  <c r="V54" i="31"/>
  <c r="T54" i="31"/>
  <c r="S54" i="31"/>
  <c r="P54" i="31"/>
  <c r="O54" i="31"/>
  <c r="N54" i="31"/>
  <c r="M54" i="31"/>
  <c r="L54" i="31"/>
  <c r="K54" i="31"/>
  <c r="J54" i="31"/>
  <c r="I54" i="31"/>
  <c r="H54" i="31"/>
  <c r="G54" i="31"/>
  <c r="F54" i="31"/>
  <c r="AB53" i="31"/>
  <c r="AA53" i="31"/>
  <c r="Z53" i="31"/>
  <c r="Y53" i="31"/>
  <c r="X53" i="31"/>
  <c r="W53" i="31"/>
  <c r="U53" i="31"/>
  <c r="V53" i="31"/>
  <c r="T53" i="31"/>
  <c r="S53" i="31"/>
  <c r="P53" i="31"/>
  <c r="O53" i="31"/>
  <c r="N53" i="31"/>
  <c r="M53" i="31"/>
  <c r="L53" i="31"/>
  <c r="K53" i="31"/>
  <c r="J53" i="31"/>
  <c r="I53" i="31"/>
  <c r="H53" i="31"/>
  <c r="G53" i="31"/>
  <c r="F53" i="31"/>
  <c r="AB52" i="31"/>
  <c r="AA52" i="31"/>
  <c r="Z52" i="31"/>
  <c r="Y52" i="31"/>
  <c r="X52" i="31"/>
  <c r="W52" i="31"/>
  <c r="U52" i="31"/>
  <c r="V52" i="31"/>
  <c r="T52" i="31"/>
  <c r="S52" i="31"/>
  <c r="P52" i="31"/>
  <c r="O52" i="31"/>
  <c r="N52" i="31"/>
  <c r="M52" i="31"/>
  <c r="L52" i="31"/>
  <c r="K52" i="31"/>
  <c r="J52" i="31"/>
  <c r="I52" i="31"/>
  <c r="H52" i="31"/>
  <c r="G52" i="31"/>
  <c r="F52" i="31"/>
  <c r="AB51" i="31"/>
  <c r="AA51" i="31"/>
  <c r="Z51" i="31"/>
  <c r="Y51" i="31"/>
  <c r="X51" i="31"/>
  <c r="W51" i="31"/>
  <c r="U51" i="31"/>
  <c r="V51" i="31"/>
  <c r="T51" i="31"/>
  <c r="S51" i="31"/>
  <c r="P51" i="31"/>
  <c r="O51" i="31"/>
  <c r="N51" i="31"/>
  <c r="M51" i="31"/>
  <c r="L51" i="31"/>
  <c r="K51" i="31"/>
  <c r="J51" i="31"/>
  <c r="I51" i="31"/>
  <c r="H51" i="31"/>
  <c r="G51" i="31"/>
  <c r="F51" i="31"/>
  <c r="AB50" i="31"/>
  <c r="AA50" i="31"/>
  <c r="Z50" i="31"/>
  <c r="Y50" i="31"/>
  <c r="X50" i="31"/>
  <c r="W50" i="31"/>
  <c r="U50" i="31"/>
  <c r="V50" i="31"/>
  <c r="T50" i="31"/>
  <c r="S50" i="31"/>
  <c r="P50" i="31"/>
  <c r="O50" i="31"/>
  <c r="N50" i="31"/>
  <c r="M50" i="31"/>
  <c r="L50" i="31"/>
  <c r="K50" i="31"/>
  <c r="J50" i="31"/>
  <c r="I50" i="31"/>
  <c r="H50" i="31"/>
  <c r="G50" i="31"/>
  <c r="F50" i="31"/>
  <c r="AB49" i="31"/>
  <c r="AA49" i="31"/>
  <c r="Z49" i="31"/>
  <c r="Y49" i="31"/>
  <c r="X49" i="31"/>
  <c r="W49" i="31"/>
  <c r="U49" i="31"/>
  <c r="V49" i="31"/>
  <c r="T49" i="31"/>
  <c r="S49" i="31"/>
  <c r="P49" i="31"/>
  <c r="O49" i="31"/>
  <c r="N49" i="31"/>
  <c r="M49" i="31"/>
  <c r="L49" i="31"/>
  <c r="K49" i="31"/>
  <c r="J49" i="31"/>
  <c r="I49" i="31"/>
  <c r="H49" i="31"/>
  <c r="G49" i="31"/>
  <c r="F49" i="31"/>
  <c r="AB48" i="31"/>
  <c r="AA48" i="31"/>
  <c r="Z48" i="31"/>
  <c r="Y48" i="31"/>
  <c r="X48" i="31"/>
  <c r="W48" i="31"/>
  <c r="U48" i="31"/>
  <c r="V48" i="31"/>
  <c r="T48" i="31"/>
  <c r="S48" i="31"/>
  <c r="P48" i="31"/>
  <c r="O48" i="31"/>
  <c r="N48" i="31"/>
  <c r="M48" i="31"/>
  <c r="L48" i="31"/>
  <c r="K48" i="31"/>
  <c r="J48" i="31"/>
  <c r="I48" i="31"/>
  <c r="H48" i="31"/>
  <c r="G48" i="31"/>
  <c r="F48" i="31"/>
  <c r="AB47" i="31"/>
  <c r="AA47" i="31"/>
  <c r="Z47" i="31"/>
  <c r="Y47" i="31"/>
  <c r="X47" i="31"/>
  <c r="W47" i="31"/>
  <c r="U47" i="31"/>
  <c r="V47" i="31"/>
  <c r="T47" i="31"/>
  <c r="S47" i="31"/>
  <c r="P47" i="31"/>
  <c r="O47" i="31"/>
  <c r="N47" i="31"/>
  <c r="M47" i="31"/>
  <c r="L47" i="31"/>
  <c r="K47" i="31"/>
  <c r="J47" i="31"/>
  <c r="I47" i="31"/>
  <c r="H47" i="31"/>
  <c r="G47" i="31"/>
  <c r="F47" i="31"/>
  <c r="AB46" i="31"/>
  <c r="AA46" i="31"/>
  <c r="Z46" i="31"/>
  <c r="Y46" i="31"/>
  <c r="X46" i="31"/>
  <c r="W46" i="31"/>
  <c r="U46" i="31"/>
  <c r="V46" i="31"/>
  <c r="T46" i="31"/>
  <c r="S46" i="31"/>
  <c r="P46" i="31"/>
  <c r="O46" i="31"/>
  <c r="N46" i="31"/>
  <c r="M46" i="31"/>
  <c r="L46" i="31"/>
  <c r="K46" i="31"/>
  <c r="J46" i="31"/>
  <c r="I46" i="31"/>
  <c r="H46" i="31"/>
  <c r="G46" i="31"/>
  <c r="F46" i="31"/>
  <c r="AB45" i="31"/>
  <c r="AA45" i="31"/>
  <c r="Z45" i="31"/>
  <c r="Y45" i="31"/>
  <c r="X45" i="31"/>
  <c r="W45" i="31"/>
  <c r="U45" i="31"/>
  <c r="V45" i="31"/>
  <c r="T45" i="31"/>
  <c r="S45" i="31"/>
  <c r="P45" i="31"/>
  <c r="O45" i="31"/>
  <c r="N45" i="31"/>
  <c r="M45" i="31"/>
  <c r="L45" i="31"/>
  <c r="K45" i="31"/>
  <c r="J45" i="31"/>
  <c r="I45" i="31"/>
  <c r="H45" i="31"/>
  <c r="G45" i="31"/>
  <c r="F45" i="31"/>
  <c r="AB44" i="31"/>
  <c r="AA44" i="31"/>
  <c r="Z44" i="31"/>
  <c r="Y44" i="31"/>
  <c r="X44" i="31"/>
  <c r="W44" i="31"/>
  <c r="U44" i="31"/>
  <c r="V44" i="31"/>
  <c r="T44" i="31"/>
  <c r="S44" i="31"/>
  <c r="P44" i="31"/>
  <c r="O44" i="31"/>
  <c r="N44" i="31"/>
  <c r="M44" i="31"/>
  <c r="L44" i="31"/>
  <c r="K44" i="31"/>
  <c r="J44" i="31"/>
  <c r="I44" i="31"/>
  <c r="H44" i="31"/>
  <c r="G44" i="31"/>
  <c r="F44" i="31"/>
  <c r="AB43" i="31"/>
  <c r="AA43" i="31"/>
  <c r="Z43" i="31"/>
  <c r="Y43" i="31"/>
  <c r="X43" i="31"/>
  <c r="W43" i="31"/>
  <c r="U43" i="31"/>
  <c r="V43" i="31"/>
  <c r="T43" i="31"/>
  <c r="S43" i="31"/>
  <c r="P43" i="31"/>
  <c r="O43" i="31"/>
  <c r="N43" i="31"/>
  <c r="M43" i="31"/>
  <c r="L43" i="31"/>
  <c r="K43" i="31"/>
  <c r="J43" i="31"/>
  <c r="I43" i="31"/>
  <c r="H43" i="31"/>
  <c r="G43" i="31"/>
  <c r="F43" i="31"/>
  <c r="AB42" i="31"/>
  <c r="AA42" i="31"/>
  <c r="Z42" i="31"/>
  <c r="Y42" i="31"/>
  <c r="X42" i="31"/>
  <c r="W42" i="31"/>
  <c r="U42" i="31"/>
  <c r="V42" i="31"/>
  <c r="T42" i="31"/>
  <c r="S42" i="31"/>
  <c r="P42" i="31"/>
  <c r="O42" i="31"/>
  <c r="N42" i="31"/>
  <c r="M42" i="31"/>
  <c r="L42" i="31"/>
  <c r="K42" i="31"/>
  <c r="J42" i="31"/>
  <c r="I42" i="31"/>
  <c r="H42" i="31"/>
  <c r="G42" i="31"/>
  <c r="F42" i="31"/>
  <c r="AB41" i="31"/>
  <c r="AA41" i="31"/>
  <c r="Z41" i="31"/>
  <c r="Y41" i="31"/>
  <c r="X41" i="31"/>
  <c r="W41" i="31"/>
  <c r="U41" i="31"/>
  <c r="V41" i="31"/>
  <c r="T41" i="31"/>
  <c r="S41" i="31"/>
  <c r="P41" i="31"/>
  <c r="O41" i="31"/>
  <c r="O37" i="31" s="1"/>
  <c r="N41" i="31"/>
  <c r="M41" i="31"/>
  <c r="L41" i="31"/>
  <c r="K41" i="31"/>
  <c r="K37" i="31" s="1"/>
  <c r="J41" i="31"/>
  <c r="I41" i="31"/>
  <c r="H41" i="31"/>
  <c r="G41" i="31"/>
  <c r="G37" i="31" s="1"/>
  <c r="F41" i="31"/>
  <c r="AB40" i="31"/>
  <c r="AA40" i="31"/>
  <c r="Z40" i="31"/>
  <c r="Z37" i="31" s="1"/>
  <c r="Y40" i="31"/>
  <c r="X40" i="31"/>
  <c r="W40" i="31"/>
  <c r="U40" i="31"/>
  <c r="U37" i="31" s="1"/>
  <c r="V40" i="31"/>
  <c r="T40" i="31"/>
  <c r="S40" i="31"/>
  <c r="P40" i="31"/>
  <c r="P37" i="31" s="1"/>
  <c r="O40" i="31"/>
  <c r="N40" i="31"/>
  <c r="M40" i="31"/>
  <c r="L40" i="31"/>
  <c r="L37" i="31" s="1"/>
  <c r="K40" i="31"/>
  <c r="J40" i="31"/>
  <c r="I40" i="31"/>
  <c r="H40" i="31"/>
  <c r="H37" i="31" s="1"/>
  <c r="G40" i="31"/>
  <c r="F40" i="31"/>
  <c r="AB39" i="31"/>
  <c r="AA39" i="31"/>
  <c r="AA37" i="31" s="1"/>
  <c r="Z39" i="31"/>
  <c r="Y39" i="31"/>
  <c r="X39" i="31"/>
  <c r="W39" i="31"/>
  <c r="W37" i="31" s="1"/>
  <c r="U39" i="31"/>
  <c r="V39" i="31"/>
  <c r="T39" i="31"/>
  <c r="S39" i="31"/>
  <c r="S37" i="31" s="1"/>
  <c r="P39" i="31"/>
  <c r="O39" i="31"/>
  <c r="N39" i="31"/>
  <c r="M39" i="31"/>
  <c r="M37" i="31" s="1"/>
  <c r="L39" i="31"/>
  <c r="K39" i="31"/>
  <c r="J39" i="31"/>
  <c r="I39" i="31"/>
  <c r="I37" i="31" s="1"/>
  <c r="H39" i="31"/>
  <c r="G39" i="31"/>
  <c r="F39" i="31"/>
  <c r="AB38" i="31"/>
  <c r="AB37" i="31" s="1"/>
  <c r="AA38" i="31"/>
  <c r="Z38" i="31"/>
  <c r="Y38" i="31"/>
  <c r="X38" i="31"/>
  <c r="X37" i="31" s="1"/>
  <c r="W38" i="31"/>
  <c r="U38" i="31"/>
  <c r="V38" i="31"/>
  <c r="T38" i="31"/>
  <c r="T37" i="31" s="1"/>
  <c r="S38" i="31"/>
  <c r="P38" i="31"/>
  <c r="O38" i="31"/>
  <c r="N38" i="31"/>
  <c r="N37" i="31" s="1"/>
  <c r="M38" i="31"/>
  <c r="L38" i="31"/>
  <c r="K38" i="31"/>
  <c r="J38" i="31"/>
  <c r="J37" i="31" s="1"/>
  <c r="I38" i="31"/>
  <c r="H38" i="31"/>
  <c r="G38" i="31"/>
  <c r="F38" i="31"/>
  <c r="AC37" i="31"/>
  <c r="R37" i="31"/>
  <c r="Q37" i="31"/>
  <c r="F37" i="31"/>
  <c r="AB36" i="31"/>
  <c r="AA36" i="31"/>
  <c r="Z36" i="31"/>
  <c r="Y36" i="31"/>
  <c r="X36" i="31"/>
  <c r="W36" i="31"/>
  <c r="U36" i="31"/>
  <c r="V36" i="31"/>
  <c r="T36" i="31"/>
  <c r="S36" i="31"/>
  <c r="P36" i="31"/>
  <c r="O36" i="31"/>
  <c r="N36" i="31"/>
  <c r="M36" i="31"/>
  <c r="L36" i="31"/>
  <c r="K36" i="31"/>
  <c r="J36" i="31"/>
  <c r="I36" i="31"/>
  <c r="H36" i="31"/>
  <c r="G36" i="31"/>
  <c r="F36" i="31"/>
  <c r="AB35" i="31"/>
  <c r="AA35" i="31"/>
  <c r="Z35" i="31"/>
  <c r="Y35" i="31"/>
  <c r="X35" i="31"/>
  <c r="W35" i="31"/>
  <c r="U35" i="31"/>
  <c r="V35" i="31"/>
  <c r="T35" i="31"/>
  <c r="S35" i="31"/>
  <c r="P35" i="31"/>
  <c r="O35" i="31"/>
  <c r="N35" i="31"/>
  <c r="M35" i="31"/>
  <c r="L35" i="31"/>
  <c r="K35" i="31"/>
  <c r="J35" i="31"/>
  <c r="I35" i="31"/>
  <c r="H35" i="31"/>
  <c r="G35" i="31"/>
  <c r="F35" i="31"/>
  <c r="AB34" i="31"/>
  <c r="AA34" i="31"/>
  <c r="Z34" i="31"/>
  <c r="Y34" i="31"/>
  <c r="X34" i="31"/>
  <c r="W34" i="31"/>
  <c r="U34" i="31"/>
  <c r="V34" i="31"/>
  <c r="T34" i="31"/>
  <c r="S34" i="31"/>
  <c r="P34" i="31"/>
  <c r="O34" i="31"/>
  <c r="N34" i="31"/>
  <c r="M34" i="31"/>
  <c r="L34" i="31"/>
  <c r="K34" i="31"/>
  <c r="J34" i="31"/>
  <c r="I34" i="31"/>
  <c r="H34" i="31"/>
  <c r="G34" i="31"/>
  <c r="F34" i="31"/>
  <c r="AB33" i="31"/>
  <c r="AA33" i="31"/>
  <c r="Z33" i="31"/>
  <c r="Y33" i="31"/>
  <c r="X33" i="31"/>
  <c r="W33" i="31"/>
  <c r="U33" i="31"/>
  <c r="V33" i="31"/>
  <c r="T33" i="31"/>
  <c r="S33" i="31"/>
  <c r="P33" i="31"/>
  <c r="O33" i="31"/>
  <c r="N33" i="31"/>
  <c r="M33" i="31"/>
  <c r="L33" i="31"/>
  <c r="K33" i="31"/>
  <c r="J33" i="31"/>
  <c r="I33" i="31"/>
  <c r="H33" i="31"/>
  <c r="G33" i="31"/>
  <c r="F33" i="31"/>
  <c r="AB32" i="31"/>
  <c r="AA32" i="31"/>
  <c r="Z32" i="31"/>
  <c r="Y32" i="31"/>
  <c r="X32" i="31"/>
  <c r="W32" i="31"/>
  <c r="U32" i="31"/>
  <c r="V32" i="31"/>
  <c r="T32" i="31"/>
  <c r="S32" i="31"/>
  <c r="P32" i="31"/>
  <c r="O32" i="31"/>
  <c r="N32" i="31"/>
  <c r="M32" i="31"/>
  <c r="L32" i="31"/>
  <c r="K32" i="31"/>
  <c r="J32" i="31"/>
  <c r="I32" i="31"/>
  <c r="H32" i="31"/>
  <c r="G32" i="31"/>
  <c r="F32" i="31"/>
  <c r="AB31" i="31"/>
  <c r="AA31" i="31"/>
  <c r="Z31" i="31"/>
  <c r="Y31" i="31"/>
  <c r="X31" i="31"/>
  <c r="W31" i="31"/>
  <c r="U31" i="31"/>
  <c r="V31" i="31"/>
  <c r="T31" i="31"/>
  <c r="S31" i="31"/>
  <c r="P31" i="31"/>
  <c r="O31" i="31"/>
  <c r="N31" i="31"/>
  <c r="M31" i="31"/>
  <c r="L31" i="31"/>
  <c r="K31" i="31"/>
  <c r="J31" i="31"/>
  <c r="I31" i="31"/>
  <c r="H31" i="31"/>
  <c r="G31" i="31"/>
  <c r="F31" i="31"/>
  <c r="AB30" i="31"/>
  <c r="AA30" i="31"/>
  <c r="Z30" i="31"/>
  <c r="Y30" i="31"/>
  <c r="X30" i="31"/>
  <c r="W30" i="31"/>
  <c r="U30" i="31"/>
  <c r="V30" i="31"/>
  <c r="T30" i="31"/>
  <c r="S30" i="31"/>
  <c r="P30" i="31"/>
  <c r="O30" i="31"/>
  <c r="N30" i="31"/>
  <c r="M30" i="31"/>
  <c r="L30" i="31"/>
  <c r="K30" i="31"/>
  <c r="J30" i="31"/>
  <c r="I30" i="31"/>
  <c r="H30" i="31"/>
  <c r="G30" i="31"/>
  <c r="F30" i="31"/>
  <c r="AB29" i="31"/>
  <c r="AA29" i="31"/>
  <c r="Z29" i="31"/>
  <c r="Y29" i="31"/>
  <c r="X29" i="31"/>
  <c r="W29" i="31"/>
  <c r="U29" i="31"/>
  <c r="V29" i="31"/>
  <c r="T29" i="31"/>
  <c r="S29" i="31"/>
  <c r="P29" i="31"/>
  <c r="O29" i="31"/>
  <c r="N29" i="31"/>
  <c r="M29" i="31"/>
  <c r="L29" i="31"/>
  <c r="K29" i="31"/>
  <c r="J29" i="31"/>
  <c r="I29" i="31"/>
  <c r="H29" i="31"/>
  <c r="G29" i="31"/>
  <c r="F29" i="31"/>
  <c r="AB28" i="31"/>
  <c r="AA28" i="31"/>
  <c r="Z28" i="31"/>
  <c r="Y28" i="31"/>
  <c r="X28" i="31"/>
  <c r="W28" i="31"/>
  <c r="U28" i="31"/>
  <c r="V28" i="31"/>
  <c r="T28" i="31"/>
  <c r="S28" i="31"/>
  <c r="P28" i="31"/>
  <c r="O28" i="31"/>
  <c r="N28" i="31"/>
  <c r="M28" i="31"/>
  <c r="L28" i="31"/>
  <c r="K28" i="31"/>
  <c r="J28" i="31"/>
  <c r="I28" i="31"/>
  <c r="H28" i="31"/>
  <c r="G28" i="31"/>
  <c r="F28" i="31"/>
  <c r="AB27" i="31"/>
  <c r="AA27" i="31"/>
  <c r="Z27" i="31"/>
  <c r="Y27" i="31"/>
  <c r="X27" i="31"/>
  <c r="W27" i="31"/>
  <c r="U27" i="31"/>
  <c r="V27" i="31"/>
  <c r="T27" i="31"/>
  <c r="S27" i="31"/>
  <c r="P27" i="31"/>
  <c r="O27" i="31"/>
  <c r="N27" i="31"/>
  <c r="M27" i="31"/>
  <c r="L27" i="31"/>
  <c r="K27" i="31"/>
  <c r="J27" i="31"/>
  <c r="I27" i="31"/>
  <c r="H27" i="31"/>
  <c r="G27" i="31"/>
  <c r="F27" i="31"/>
  <c r="AB26" i="31"/>
  <c r="AA26" i="31"/>
  <c r="Z26" i="31"/>
  <c r="Y26" i="31"/>
  <c r="X26" i="31"/>
  <c r="W26" i="31"/>
  <c r="U26" i="31"/>
  <c r="V26" i="31"/>
  <c r="T26" i="31"/>
  <c r="S26" i="31"/>
  <c r="P26" i="31"/>
  <c r="O26" i="31"/>
  <c r="N26" i="31"/>
  <c r="M26" i="31"/>
  <c r="M22" i="31" s="1"/>
  <c r="L26" i="31"/>
  <c r="K26" i="31"/>
  <c r="J26" i="31"/>
  <c r="I26" i="31"/>
  <c r="I22" i="31" s="1"/>
  <c r="H26" i="31"/>
  <c r="G26" i="31"/>
  <c r="F26" i="31"/>
  <c r="AB25" i="31"/>
  <c r="AA25" i="31"/>
  <c r="Z25" i="31"/>
  <c r="Y25" i="31"/>
  <c r="X25" i="31"/>
  <c r="X22" i="31" s="1"/>
  <c r="W25" i="31"/>
  <c r="U25" i="31"/>
  <c r="V25" i="31"/>
  <c r="T25" i="31"/>
  <c r="T22" i="31" s="1"/>
  <c r="S25" i="31"/>
  <c r="P25" i="31"/>
  <c r="O25" i="31"/>
  <c r="N25" i="31"/>
  <c r="N22" i="31" s="1"/>
  <c r="M25" i="31"/>
  <c r="L25" i="31"/>
  <c r="K25" i="31"/>
  <c r="J25" i="31"/>
  <c r="J22" i="31" s="1"/>
  <c r="I25" i="31"/>
  <c r="H25" i="31"/>
  <c r="G25" i="31"/>
  <c r="F25" i="31"/>
  <c r="F22" i="31" s="1"/>
  <c r="AB24" i="31"/>
  <c r="AA24" i="31"/>
  <c r="Z24" i="31"/>
  <c r="Y24" i="31"/>
  <c r="Y22" i="31" s="1"/>
  <c r="X24" i="31"/>
  <c r="W24" i="31"/>
  <c r="U24" i="31"/>
  <c r="V24" i="31"/>
  <c r="V22" i="31" s="1"/>
  <c r="T24" i="31"/>
  <c r="S24" i="31"/>
  <c r="P24" i="31"/>
  <c r="O24" i="31"/>
  <c r="O22" i="31" s="1"/>
  <c r="N24" i="31"/>
  <c r="M24" i="31"/>
  <c r="L24" i="31"/>
  <c r="K24" i="31"/>
  <c r="K22" i="31" s="1"/>
  <c r="J24" i="31"/>
  <c r="I24" i="31"/>
  <c r="H24" i="31"/>
  <c r="G24" i="31"/>
  <c r="G22" i="31" s="1"/>
  <c r="F24" i="31"/>
  <c r="AB23" i="31"/>
  <c r="AA23" i="31"/>
  <c r="Z23" i="31"/>
  <c r="Z22" i="31" s="1"/>
  <c r="Y23" i="31"/>
  <c r="X23" i="31"/>
  <c r="W23" i="31"/>
  <c r="U23" i="31"/>
  <c r="U22" i="31" s="1"/>
  <c r="V23" i="31"/>
  <c r="T23" i="31"/>
  <c r="S23" i="31"/>
  <c r="P23" i="31"/>
  <c r="P22" i="31" s="1"/>
  <c r="O23" i="31"/>
  <c r="N23" i="31"/>
  <c r="M23" i="31"/>
  <c r="L23" i="31"/>
  <c r="L22" i="31" s="1"/>
  <c r="K23" i="31"/>
  <c r="J23" i="31"/>
  <c r="I23" i="31"/>
  <c r="H23" i="31"/>
  <c r="H22" i="31" s="1"/>
  <c r="G23" i="31"/>
  <c r="F23" i="31"/>
  <c r="AC22" i="31"/>
  <c r="AB22" i="31"/>
  <c r="R22" i="31"/>
  <c r="Q22" i="31"/>
  <c r="AB21" i="31"/>
  <c r="AA21" i="31"/>
  <c r="Z21" i="31"/>
  <c r="Y21" i="31"/>
  <c r="X21" i="31"/>
  <c r="W21" i="31"/>
  <c r="U21" i="31"/>
  <c r="V21" i="31"/>
  <c r="T21" i="31"/>
  <c r="S21" i="31"/>
  <c r="P21" i="31"/>
  <c r="O21" i="31"/>
  <c r="N21" i="31"/>
  <c r="M21" i="31"/>
  <c r="L21" i="31"/>
  <c r="K21" i="31"/>
  <c r="J21" i="31"/>
  <c r="I21" i="31"/>
  <c r="H21" i="31"/>
  <c r="G21" i="31"/>
  <c r="F21" i="31"/>
  <c r="AB20" i="31"/>
  <c r="AA20" i="31"/>
  <c r="Z20" i="31"/>
  <c r="Y20" i="31"/>
  <c r="X20" i="31"/>
  <c r="W20" i="31"/>
  <c r="U20" i="31"/>
  <c r="V20" i="31"/>
  <c r="T20" i="31"/>
  <c r="S20" i="31"/>
  <c r="P20" i="31"/>
  <c r="O20" i="31"/>
  <c r="N20" i="31"/>
  <c r="M20" i="31"/>
  <c r="L20" i="31"/>
  <c r="K20" i="31"/>
  <c r="J20" i="31"/>
  <c r="I20" i="31"/>
  <c r="H20" i="31"/>
  <c r="G20" i="31"/>
  <c r="F20" i="31"/>
  <c r="AB19" i="31"/>
  <c r="AA19" i="31"/>
  <c r="Z19" i="31"/>
  <c r="Y19" i="31"/>
  <c r="X19" i="31"/>
  <c r="W19" i="31"/>
  <c r="U19" i="31"/>
  <c r="V19" i="31"/>
  <c r="T19" i="31"/>
  <c r="S19" i="31"/>
  <c r="P19" i="31"/>
  <c r="O19" i="31"/>
  <c r="N19" i="31"/>
  <c r="M19" i="31"/>
  <c r="L19" i="31"/>
  <c r="K19" i="31"/>
  <c r="J19" i="31"/>
  <c r="I19" i="31"/>
  <c r="H19" i="31"/>
  <c r="G19" i="31"/>
  <c r="F19" i="31"/>
  <c r="AB18" i="31"/>
  <c r="AA18" i="31"/>
  <c r="Z18" i="31"/>
  <c r="Y18" i="31"/>
  <c r="X18" i="31"/>
  <c r="W18" i="31"/>
  <c r="U18" i="31"/>
  <c r="V18" i="31"/>
  <c r="T18" i="31"/>
  <c r="S18" i="31"/>
  <c r="P18" i="31"/>
  <c r="O18" i="31"/>
  <c r="N18" i="31"/>
  <c r="M18" i="31"/>
  <c r="L18" i="31"/>
  <c r="K18" i="31"/>
  <c r="J18" i="31"/>
  <c r="I18" i="31"/>
  <c r="H18" i="31"/>
  <c r="G18" i="31"/>
  <c r="F18" i="31"/>
  <c r="AB17" i="31"/>
  <c r="AA17" i="31"/>
  <c r="Z17" i="31"/>
  <c r="Y17" i="31"/>
  <c r="X17" i="31"/>
  <c r="W17" i="31"/>
  <c r="U17" i="31"/>
  <c r="V17" i="31"/>
  <c r="T17" i="31"/>
  <c r="S17" i="31"/>
  <c r="P17" i="31"/>
  <c r="O17" i="31"/>
  <c r="N17" i="31"/>
  <c r="M17" i="31"/>
  <c r="L17" i="31"/>
  <c r="K17" i="31"/>
  <c r="J17" i="31"/>
  <c r="I17" i="31"/>
  <c r="H17" i="31"/>
  <c r="G17" i="31"/>
  <c r="F17" i="31"/>
  <c r="AB16" i="31"/>
  <c r="AA16" i="31"/>
  <c r="Z16" i="31"/>
  <c r="Y16" i="31"/>
  <c r="X16" i="31"/>
  <c r="W16" i="31"/>
  <c r="U16" i="31"/>
  <c r="V16" i="31"/>
  <c r="T16" i="31"/>
  <c r="S16" i="31"/>
  <c r="P16" i="31"/>
  <c r="O16" i="31"/>
  <c r="N16" i="31"/>
  <c r="M16" i="31"/>
  <c r="L16" i="31"/>
  <c r="K16" i="31"/>
  <c r="J16" i="31"/>
  <c r="I16" i="31"/>
  <c r="H16" i="31"/>
  <c r="G16" i="31"/>
  <c r="F16" i="31"/>
  <c r="AB15" i="31"/>
  <c r="AA15" i="31"/>
  <c r="Z15" i="31"/>
  <c r="Y15" i="31"/>
  <c r="X15" i="31"/>
  <c r="W15" i="31"/>
  <c r="U15" i="31"/>
  <c r="V15" i="31"/>
  <c r="T15" i="31"/>
  <c r="S15" i="31"/>
  <c r="P15" i="31"/>
  <c r="O15" i="31"/>
  <c r="N15" i="31"/>
  <c r="M15" i="31"/>
  <c r="L15" i="31"/>
  <c r="K15" i="31"/>
  <c r="J15" i="31"/>
  <c r="I15" i="31"/>
  <c r="H15" i="31"/>
  <c r="G15" i="31"/>
  <c r="F15" i="31"/>
  <c r="AB14" i="31"/>
  <c r="AA14" i="31"/>
  <c r="Z14" i="31"/>
  <c r="Y14" i="31"/>
  <c r="X14" i="31"/>
  <c r="W14" i="31"/>
  <c r="U14" i="31"/>
  <c r="V14" i="31"/>
  <c r="T14" i="31"/>
  <c r="S14" i="31"/>
  <c r="P14" i="31"/>
  <c r="O14" i="31"/>
  <c r="N14" i="31"/>
  <c r="M14" i="31"/>
  <c r="L14" i="31"/>
  <c r="K14" i="31"/>
  <c r="J14" i="31"/>
  <c r="I14" i="31"/>
  <c r="H14" i="31"/>
  <c r="G14" i="31"/>
  <c r="F14" i="31"/>
  <c r="AB13" i="31"/>
  <c r="AA13" i="31"/>
  <c r="Z13" i="31"/>
  <c r="Y13" i="31"/>
  <c r="X13" i="31"/>
  <c r="W13" i="31"/>
  <c r="U13" i="31"/>
  <c r="V13" i="31"/>
  <c r="T13" i="31"/>
  <c r="T9" i="31" s="1"/>
  <c r="S13" i="31"/>
  <c r="P13" i="31"/>
  <c r="O13" i="31"/>
  <c r="N13" i="31"/>
  <c r="M13" i="31"/>
  <c r="L13" i="31"/>
  <c r="K13" i="31"/>
  <c r="J13" i="31"/>
  <c r="I13" i="31"/>
  <c r="H13" i="31"/>
  <c r="G13" i="31"/>
  <c r="F13" i="31"/>
  <c r="AB12" i="31"/>
  <c r="AA12" i="31"/>
  <c r="Z12" i="31"/>
  <c r="Y12" i="31"/>
  <c r="X12" i="31"/>
  <c r="W12" i="31"/>
  <c r="U12" i="31"/>
  <c r="V12" i="31"/>
  <c r="T12" i="31"/>
  <c r="S12" i="31"/>
  <c r="P12" i="31"/>
  <c r="O12" i="31"/>
  <c r="N12" i="31"/>
  <c r="M12" i="31"/>
  <c r="L12" i="31"/>
  <c r="K12" i="31"/>
  <c r="J12" i="31"/>
  <c r="I12" i="31"/>
  <c r="H12" i="31"/>
  <c r="G12" i="31"/>
  <c r="F12" i="31"/>
  <c r="AB11" i="31"/>
  <c r="AA11" i="31"/>
  <c r="Z11" i="31"/>
  <c r="Y11" i="31"/>
  <c r="X11" i="31"/>
  <c r="W11" i="31"/>
  <c r="U11" i="31"/>
  <c r="V11" i="31"/>
  <c r="T11" i="31"/>
  <c r="S11" i="31"/>
  <c r="P11" i="31"/>
  <c r="O11" i="31"/>
  <c r="N11" i="31"/>
  <c r="M11" i="31"/>
  <c r="L11" i="31"/>
  <c r="L9" i="31" s="1"/>
  <c r="K11" i="31"/>
  <c r="J11" i="31"/>
  <c r="I11" i="31"/>
  <c r="H11" i="31"/>
  <c r="G11" i="31"/>
  <c r="F11" i="31"/>
  <c r="AB10" i="31"/>
  <c r="AB9" i="31" s="1"/>
  <c r="AA10" i="31"/>
  <c r="AA9" i="31" s="1"/>
  <c r="Z10" i="31"/>
  <c r="Y10" i="31"/>
  <c r="X10" i="31"/>
  <c r="X9" i="31" s="1"/>
  <c r="W10" i="31"/>
  <c r="W9" i="31" s="1"/>
  <c r="U10" i="31"/>
  <c r="V10" i="31"/>
  <c r="T10" i="31"/>
  <c r="S10" i="31"/>
  <c r="S9" i="31" s="1"/>
  <c r="P10" i="31"/>
  <c r="P9" i="31" s="1"/>
  <c r="O10" i="31"/>
  <c r="N10" i="31"/>
  <c r="M10" i="31"/>
  <c r="L10" i="31"/>
  <c r="K10" i="31"/>
  <c r="J10" i="31"/>
  <c r="I10" i="31"/>
  <c r="H10" i="31"/>
  <c r="G10" i="31"/>
  <c r="F10" i="31"/>
  <c r="AC9" i="31"/>
  <c r="AC8" i="31" s="1"/>
  <c r="R9" i="31"/>
  <c r="Q9" i="31"/>
  <c r="Q8" i="31" s="1"/>
  <c r="H9" i="31"/>
  <c r="AB7" i="21"/>
  <c r="AC49" i="1"/>
  <c r="AC50" i="1"/>
  <c r="AC51" i="1"/>
  <c r="AC52" i="1"/>
  <c r="AC53" i="1"/>
  <c r="AC54" i="1"/>
  <c r="AC55" i="1"/>
  <c r="AC34" i="1"/>
  <c r="AC35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10" i="1"/>
  <c r="AC11" i="1"/>
  <c r="AC12" i="1"/>
  <c r="AC13" i="1"/>
  <c r="AC14" i="1"/>
  <c r="AC15" i="1"/>
  <c r="AC16" i="1"/>
  <c r="AC17" i="1"/>
  <c r="AC18" i="1"/>
  <c r="AC19" i="1"/>
  <c r="AC20" i="1"/>
  <c r="AC9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37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22" i="1"/>
  <c r="AA7" i="21"/>
  <c r="Z7" i="21"/>
  <c r="X8" i="31" l="1"/>
  <c r="L8" i="31"/>
  <c r="S22" i="31"/>
  <c r="AA22" i="31"/>
  <c r="AA8" i="31" s="1"/>
  <c r="Y37" i="31"/>
  <c r="U9" i="31"/>
  <c r="U8" i="31" s="1"/>
  <c r="Z9" i="31"/>
  <c r="Z8" i="31" s="1"/>
  <c r="G9" i="31"/>
  <c r="G8" i="31" s="1"/>
  <c r="K9" i="31"/>
  <c r="K8" i="31" s="1"/>
  <c r="O9" i="31"/>
  <c r="O8" i="31" s="1"/>
  <c r="V9" i="31"/>
  <c r="Y9" i="31"/>
  <c r="Y8" i="31" s="1"/>
  <c r="F9" i="31"/>
  <c r="F8" i="31" s="1"/>
  <c r="J9" i="31"/>
  <c r="J8" i="31" s="1"/>
  <c r="N9" i="31"/>
  <c r="N8" i="31" s="1"/>
  <c r="I9" i="31"/>
  <c r="I8" i="31" s="1"/>
  <c r="M9" i="31"/>
  <c r="M8" i="31" s="1"/>
  <c r="R8" i="31"/>
  <c r="T8" i="31"/>
  <c r="AB8" i="31"/>
  <c r="H8" i="31"/>
  <c r="P8" i="31"/>
  <c r="W22" i="31"/>
  <c r="W8" i="31" s="1"/>
  <c r="V37" i="31"/>
  <c r="S8" i="31"/>
  <c r="AB39" i="21"/>
  <c r="AB40" i="21"/>
  <c r="AB41" i="21"/>
  <c r="AB42" i="21"/>
  <c r="AB43" i="21"/>
  <c r="AB44" i="21"/>
  <c r="AB45" i="21"/>
  <c r="AB46" i="21"/>
  <c r="AB47" i="21"/>
  <c r="AB48" i="21"/>
  <c r="AB49" i="21"/>
  <c r="AB50" i="21"/>
  <c r="AB51" i="21"/>
  <c r="AB52" i="21"/>
  <c r="AB53" i="21"/>
  <c r="AB54" i="21"/>
  <c r="AB55" i="21"/>
  <c r="AB56" i="21"/>
  <c r="AB38" i="21"/>
  <c r="AB24" i="21"/>
  <c r="AB25" i="21"/>
  <c r="AB26" i="21"/>
  <c r="AB27" i="21"/>
  <c r="AB28" i="21"/>
  <c r="AB29" i="21"/>
  <c r="AB30" i="21"/>
  <c r="AB31" i="21"/>
  <c r="AB32" i="21"/>
  <c r="AB33" i="21"/>
  <c r="AB34" i="21"/>
  <c r="AB35" i="21"/>
  <c r="AB36" i="21"/>
  <c r="AB23" i="21"/>
  <c r="AB11" i="21"/>
  <c r="AB12" i="21"/>
  <c r="AB13" i="21"/>
  <c r="AB14" i="21"/>
  <c r="AB15" i="21"/>
  <c r="AB16" i="21"/>
  <c r="AB17" i="21"/>
  <c r="AB18" i="21"/>
  <c r="AB19" i="21"/>
  <c r="AB20" i="21"/>
  <c r="AB21" i="21"/>
  <c r="AB10" i="21"/>
  <c r="AA39" i="21"/>
  <c r="AA40" i="21"/>
  <c r="AA41" i="21"/>
  <c r="AA42" i="21"/>
  <c r="AA43" i="21"/>
  <c r="AA44" i="21"/>
  <c r="AA45" i="21"/>
  <c r="AA46" i="21"/>
  <c r="AA47" i="21"/>
  <c r="AA48" i="21"/>
  <c r="AA49" i="21"/>
  <c r="AA50" i="21"/>
  <c r="AA51" i="21"/>
  <c r="AA52" i="21"/>
  <c r="AA53" i="21"/>
  <c r="AA54" i="21"/>
  <c r="AA55" i="21"/>
  <c r="AA56" i="21"/>
  <c r="AA38" i="21"/>
  <c r="AA24" i="21"/>
  <c r="AA25" i="21"/>
  <c r="AA26" i="21"/>
  <c r="AA27" i="21"/>
  <c r="AA28" i="21"/>
  <c r="AA29" i="21"/>
  <c r="AA30" i="21"/>
  <c r="AA31" i="21"/>
  <c r="AA32" i="21"/>
  <c r="AA33" i="21"/>
  <c r="AA34" i="21"/>
  <c r="AA35" i="21"/>
  <c r="AA36" i="21"/>
  <c r="AA23" i="21"/>
  <c r="AA11" i="21"/>
  <c r="AA12" i="21"/>
  <c r="AA13" i="21"/>
  <c r="AA14" i="21"/>
  <c r="AA15" i="21"/>
  <c r="AA16" i="21"/>
  <c r="AA17" i="21"/>
  <c r="AA18" i="21"/>
  <c r="AA19" i="21"/>
  <c r="AA20" i="21"/>
  <c r="AA21" i="21"/>
  <c r="AA10" i="21"/>
  <c r="O39" i="21"/>
  <c r="O40" i="21"/>
  <c r="O41" i="21"/>
  <c r="O42" i="21"/>
  <c r="O43" i="21"/>
  <c r="O44" i="21"/>
  <c r="O45" i="21"/>
  <c r="O46" i="21"/>
  <c r="O47" i="21"/>
  <c r="O48" i="21"/>
  <c r="O49" i="21"/>
  <c r="O50" i="21"/>
  <c r="O51" i="21"/>
  <c r="O52" i="21"/>
  <c r="O53" i="21"/>
  <c r="O54" i="21"/>
  <c r="O55" i="21"/>
  <c r="O56" i="21"/>
  <c r="O38" i="21"/>
  <c r="O24" i="21"/>
  <c r="O25" i="21"/>
  <c r="O26" i="21"/>
  <c r="O27" i="21"/>
  <c r="O28" i="21"/>
  <c r="O29" i="21"/>
  <c r="O30" i="21"/>
  <c r="O31" i="21"/>
  <c r="O32" i="21"/>
  <c r="O33" i="21"/>
  <c r="O34" i="21"/>
  <c r="O35" i="21"/>
  <c r="O36" i="21"/>
  <c r="O23" i="21"/>
  <c r="O11" i="21"/>
  <c r="O12" i="21"/>
  <c r="O13" i="21"/>
  <c r="O14" i="21"/>
  <c r="O15" i="21"/>
  <c r="O16" i="21"/>
  <c r="O17" i="21"/>
  <c r="O18" i="21"/>
  <c r="O19" i="21"/>
  <c r="O20" i="21"/>
  <c r="O21" i="21"/>
  <c r="O10" i="21"/>
  <c r="AA7" i="31" l="1"/>
  <c r="AB7" i="31"/>
  <c r="V8" i="31"/>
  <c r="Z7" i="31"/>
  <c r="R8" i="29"/>
  <c r="R9" i="29"/>
  <c r="D58" i="29"/>
  <c r="D57" i="29"/>
  <c r="D56" i="29"/>
  <c r="D55" i="29"/>
  <c r="D54" i="29"/>
  <c r="D53" i="29"/>
  <c r="D52" i="29"/>
  <c r="D51" i="29"/>
  <c r="D50" i="29"/>
  <c r="D49" i="29"/>
  <c r="D48" i="29"/>
  <c r="D47" i="29"/>
  <c r="D46" i="29"/>
  <c r="D45" i="29"/>
  <c r="D44" i="29"/>
  <c r="D43" i="29"/>
  <c r="D42" i="29"/>
  <c r="D41" i="29"/>
  <c r="D40" i="29"/>
  <c r="AD39" i="29"/>
  <c r="AC39" i="29"/>
  <c r="AB39" i="29"/>
  <c r="S39" i="29"/>
  <c r="S10" i="29" s="1"/>
  <c r="Q39" i="29"/>
  <c r="E39" i="29"/>
  <c r="D38" i="29"/>
  <c r="D37" i="29"/>
  <c r="D36" i="29"/>
  <c r="D35" i="29"/>
  <c r="D34" i="29"/>
  <c r="D33" i="29"/>
  <c r="E32" i="29"/>
  <c r="D31" i="29"/>
  <c r="D30" i="29"/>
  <c r="E29" i="29"/>
  <c r="D28" i="29"/>
  <c r="D27" i="29"/>
  <c r="D26" i="29"/>
  <c r="D25" i="29"/>
  <c r="AD24" i="29"/>
  <c r="AD10" i="29" s="1"/>
  <c r="AC24" i="29"/>
  <c r="AB24" i="29"/>
  <c r="S24" i="29"/>
  <c r="Q24" i="29"/>
  <c r="E24" i="29"/>
  <c r="E23" i="29"/>
  <c r="D22" i="29"/>
  <c r="E22" i="29" s="1"/>
  <c r="E21" i="29"/>
  <c r="E11" i="29" s="1"/>
  <c r="E10" i="29" s="1"/>
  <c r="D20" i="29"/>
  <c r="D19" i="29"/>
  <c r="D18" i="29"/>
  <c r="D17" i="29"/>
  <c r="D16" i="29"/>
  <c r="D15" i="29"/>
  <c r="D14" i="29"/>
  <c r="D13" i="29"/>
  <c r="D12" i="29"/>
  <c r="AD11" i="29"/>
  <c r="AC11" i="29"/>
  <c r="AB11" i="29"/>
  <c r="S11" i="29"/>
  <c r="Q11" i="29"/>
  <c r="AB10" i="29"/>
  <c r="AB55" i="28"/>
  <c r="AA55" i="28"/>
  <c r="Z55" i="28"/>
  <c r="Y55" i="28"/>
  <c r="X55" i="28"/>
  <c r="W55" i="28"/>
  <c r="V55" i="28"/>
  <c r="U55" i="28"/>
  <c r="T55" i="28"/>
  <c r="S55" i="28"/>
  <c r="P55" i="28"/>
  <c r="O55" i="28"/>
  <c r="N55" i="28"/>
  <c r="M55" i="28"/>
  <c r="L55" i="28"/>
  <c r="K55" i="28"/>
  <c r="J55" i="28"/>
  <c r="I55" i="28"/>
  <c r="H55" i="28"/>
  <c r="G55" i="28"/>
  <c r="F55" i="28"/>
  <c r="AB54" i="28"/>
  <c r="AA54" i="28"/>
  <c r="Z54" i="28"/>
  <c r="Y54" i="28"/>
  <c r="X54" i="28"/>
  <c r="W54" i="28"/>
  <c r="V54" i="28"/>
  <c r="U54" i="28"/>
  <c r="T54" i="28"/>
  <c r="S54" i="28"/>
  <c r="P54" i="28"/>
  <c r="O54" i="28"/>
  <c r="N54" i="28"/>
  <c r="M54" i="28"/>
  <c r="L54" i="28"/>
  <c r="K54" i="28"/>
  <c r="J54" i="28"/>
  <c r="I54" i="28"/>
  <c r="H54" i="28"/>
  <c r="G54" i="28"/>
  <c r="F54" i="28"/>
  <c r="AB53" i="28"/>
  <c r="AA53" i="28"/>
  <c r="Z53" i="28"/>
  <c r="Y53" i="28"/>
  <c r="X53" i="28"/>
  <c r="W53" i="28"/>
  <c r="V53" i="28"/>
  <c r="U53" i="28"/>
  <c r="T53" i="28"/>
  <c r="S53" i="28"/>
  <c r="P53" i="28"/>
  <c r="N53" i="28"/>
  <c r="M53" i="28"/>
  <c r="L53" i="28"/>
  <c r="K53" i="28"/>
  <c r="J53" i="28"/>
  <c r="I53" i="28"/>
  <c r="H53" i="28"/>
  <c r="G53" i="28"/>
  <c r="F53" i="28"/>
  <c r="AB52" i="28"/>
  <c r="AA52" i="28"/>
  <c r="Z52" i="28"/>
  <c r="Y52" i="28"/>
  <c r="X52" i="28"/>
  <c r="W52" i="28"/>
  <c r="V52" i="28"/>
  <c r="U52" i="28"/>
  <c r="T52" i="28"/>
  <c r="S52" i="28"/>
  <c r="P52" i="28"/>
  <c r="N52" i="28"/>
  <c r="M52" i="28"/>
  <c r="L52" i="28"/>
  <c r="K52" i="28"/>
  <c r="J52" i="28"/>
  <c r="I52" i="28"/>
  <c r="H52" i="28"/>
  <c r="G52" i="28"/>
  <c r="F52" i="28"/>
  <c r="AB51" i="28"/>
  <c r="AA51" i="28"/>
  <c r="Z51" i="28"/>
  <c r="Y51" i="28"/>
  <c r="X51" i="28"/>
  <c r="W51" i="28"/>
  <c r="V51" i="28"/>
  <c r="U51" i="28"/>
  <c r="T51" i="28"/>
  <c r="S51" i="28"/>
  <c r="P51" i="28"/>
  <c r="N51" i="28"/>
  <c r="M51" i="28"/>
  <c r="L51" i="28"/>
  <c r="K51" i="28"/>
  <c r="J51" i="28"/>
  <c r="I51" i="28"/>
  <c r="H51" i="28"/>
  <c r="G51" i="28"/>
  <c r="F51" i="28"/>
  <c r="AB50" i="28"/>
  <c r="AA50" i="28"/>
  <c r="Z50" i="28"/>
  <c r="Y50" i="28"/>
  <c r="X50" i="28"/>
  <c r="W50" i="28"/>
  <c r="V50" i="28"/>
  <c r="U50" i="28"/>
  <c r="T50" i="28"/>
  <c r="S50" i="28"/>
  <c r="P50" i="28"/>
  <c r="N50" i="28"/>
  <c r="M50" i="28"/>
  <c r="L50" i="28"/>
  <c r="K50" i="28"/>
  <c r="J50" i="28"/>
  <c r="I50" i="28"/>
  <c r="H50" i="28"/>
  <c r="G50" i="28"/>
  <c r="F50" i="28"/>
  <c r="AB49" i="28"/>
  <c r="AA49" i="28"/>
  <c r="Z49" i="28"/>
  <c r="Y49" i="28"/>
  <c r="X49" i="28"/>
  <c r="W49" i="28"/>
  <c r="V49" i="28"/>
  <c r="U49" i="28"/>
  <c r="T49" i="28"/>
  <c r="S49" i="28"/>
  <c r="P49" i="28"/>
  <c r="N49" i="28"/>
  <c r="M49" i="28"/>
  <c r="L49" i="28"/>
  <c r="K49" i="28"/>
  <c r="J49" i="28"/>
  <c r="I49" i="28"/>
  <c r="H49" i="28"/>
  <c r="G49" i="28"/>
  <c r="F49" i="28"/>
  <c r="AB48" i="28"/>
  <c r="AA48" i="28"/>
  <c r="Z48" i="28"/>
  <c r="Y48" i="28"/>
  <c r="X48" i="28"/>
  <c r="W48" i="28"/>
  <c r="V48" i="28"/>
  <c r="U48" i="28"/>
  <c r="T48" i="28"/>
  <c r="S48" i="28"/>
  <c r="P48" i="28"/>
  <c r="N48" i="28"/>
  <c r="M48" i="28"/>
  <c r="L48" i="28"/>
  <c r="K48" i="28"/>
  <c r="J48" i="28"/>
  <c r="I48" i="28"/>
  <c r="H48" i="28"/>
  <c r="G48" i="28"/>
  <c r="F48" i="28"/>
  <c r="AB47" i="28"/>
  <c r="AA47" i="28"/>
  <c r="Z47" i="28"/>
  <c r="Y47" i="28"/>
  <c r="X47" i="28"/>
  <c r="W47" i="28"/>
  <c r="V47" i="28"/>
  <c r="U47" i="28"/>
  <c r="T47" i="28"/>
  <c r="S47" i="28"/>
  <c r="P47" i="28"/>
  <c r="N47" i="28"/>
  <c r="M47" i="28"/>
  <c r="L47" i="28"/>
  <c r="K47" i="28"/>
  <c r="J47" i="28"/>
  <c r="I47" i="28"/>
  <c r="H47" i="28"/>
  <c r="G47" i="28"/>
  <c r="F47" i="28"/>
  <c r="AB46" i="28"/>
  <c r="AA46" i="28"/>
  <c r="Z46" i="28"/>
  <c r="Y46" i="28"/>
  <c r="X46" i="28"/>
  <c r="W46" i="28"/>
  <c r="V46" i="28"/>
  <c r="U46" i="28"/>
  <c r="T46" i="28"/>
  <c r="S46" i="28"/>
  <c r="P46" i="28"/>
  <c r="N46" i="28"/>
  <c r="M46" i="28"/>
  <c r="L46" i="28"/>
  <c r="K46" i="28"/>
  <c r="J46" i="28"/>
  <c r="I46" i="28"/>
  <c r="H46" i="28"/>
  <c r="G46" i="28"/>
  <c r="F46" i="28"/>
  <c r="AB45" i="28"/>
  <c r="AA45" i="28"/>
  <c r="Z45" i="28"/>
  <c r="Y45" i="28"/>
  <c r="X45" i="28"/>
  <c r="W45" i="28"/>
  <c r="V45" i="28"/>
  <c r="U45" i="28"/>
  <c r="T45" i="28"/>
  <c r="S45" i="28"/>
  <c r="P45" i="28"/>
  <c r="N45" i="28"/>
  <c r="M45" i="28"/>
  <c r="L45" i="28"/>
  <c r="K45" i="28"/>
  <c r="J45" i="28"/>
  <c r="I45" i="28"/>
  <c r="H45" i="28"/>
  <c r="G45" i="28"/>
  <c r="F45" i="28"/>
  <c r="AB44" i="28"/>
  <c r="AA44" i="28"/>
  <c r="Z44" i="28"/>
  <c r="Y44" i="28"/>
  <c r="X44" i="28"/>
  <c r="W44" i="28"/>
  <c r="V44" i="28"/>
  <c r="U44" i="28"/>
  <c r="T44" i="28"/>
  <c r="S44" i="28"/>
  <c r="P44" i="28"/>
  <c r="N44" i="28"/>
  <c r="M44" i="28"/>
  <c r="L44" i="28"/>
  <c r="K44" i="28"/>
  <c r="J44" i="28"/>
  <c r="I44" i="28"/>
  <c r="H44" i="28"/>
  <c r="G44" i="28"/>
  <c r="F44" i="28"/>
  <c r="AB43" i="28"/>
  <c r="AA43" i="28"/>
  <c r="Z43" i="28"/>
  <c r="Y43" i="28"/>
  <c r="X43" i="28"/>
  <c r="W43" i="28"/>
  <c r="V43" i="28"/>
  <c r="U43" i="28"/>
  <c r="T43" i="28"/>
  <c r="S43" i="28"/>
  <c r="P43" i="28"/>
  <c r="N43" i="28"/>
  <c r="M43" i="28"/>
  <c r="L43" i="28"/>
  <c r="K43" i="28"/>
  <c r="J43" i="28"/>
  <c r="I43" i="28"/>
  <c r="H43" i="28"/>
  <c r="G43" i="28"/>
  <c r="F43" i="28"/>
  <c r="AB42" i="28"/>
  <c r="AA42" i="28"/>
  <c r="Z42" i="28"/>
  <c r="Y42" i="28"/>
  <c r="X42" i="28"/>
  <c r="W42" i="28"/>
  <c r="V42" i="28"/>
  <c r="U42" i="28"/>
  <c r="T42" i="28"/>
  <c r="S42" i="28"/>
  <c r="P42" i="28"/>
  <c r="N42" i="28"/>
  <c r="M42" i="28"/>
  <c r="L42" i="28"/>
  <c r="K42" i="28"/>
  <c r="J42" i="28"/>
  <c r="I42" i="28"/>
  <c r="H42" i="28"/>
  <c r="G42" i="28"/>
  <c r="F42" i="28"/>
  <c r="AB41" i="28"/>
  <c r="AA41" i="28"/>
  <c r="Z41" i="28"/>
  <c r="Y41" i="28"/>
  <c r="X41" i="28"/>
  <c r="W41" i="28"/>
  <c r="V41" i="28"/>
  <c r="U41" i="28"/>
  <c r="T41" i="28"/>
  <c r="S41" i="28"/>
  <c r="P41" i="28"/>
  <c r="N41" i="28"/>
  <c r="M41" i="28"/>
  <c r="L41" i="28"/>
  <c r="K41" i="28"/>
  <c r="J41" i="28"/>
  <c r="I41" i="28"/>
  <c r="H41" i="28"/>
  <c r="G41" i="28"/>
  <c r="F41" i="28"/>
  <c r="AB40" i="28"/>
  <c r="AA40" i="28"/>
  <c r="Z40" i="28"/>
  <c r="Y40" i="28"/>
  <c r="X40" i="28"/>
  <c r="W40" i="28"/>
  <c r="V40" i="28"/>
  <c r="U40" i="28"/>
  <c r="T40" i="28"/>
  <c r="S40" i="28"/>
  <c r="P40" i="28"/>
  <c r="P36" i="28" s="1"/>
  <c r="N40" i="28"/>
  <c r="M40" i="28"/>
  <c r="L40" i="28"/>
  <c r="L36" i="28" s="1"/>
  <c r="K40" i="28"/>
  <c r="J40" i="28"/>
  <c r="I40" i="28"/>
  <c r="H40" i="28"/>
  <c r="H36" i="28" s="1"/>
  <c r="G40" i="28"/>
  <c r="F40" i="28"/>
  <c r="AB39" i="28"/>
  <c r="AA39" i="28"/>
  <c r="Z39" i="28"/>
  <c r="Y39" i="28"/>
  <c r="X39" i="28"/>
  <c r="W39" i="28"/>
  <c r="V39" i="28"/>
  <c r="U39" i="28"/>
  <c r="T39" i="28"/>
  <c r="S39" i="28"/>
  <c r="P39" i="28"/>
  <c r="N39" i="28"/>
  <c r="M39" i="28"/>
  <c r="M36" i="28" s="1"/>
  <c r="M7" i="28" s="1"/>
  <c r="L39" i="28"/>
  <c r="K39" i="28"/>
  <c r="J39" i="28"/>
  <c r="I39" i="28"/>
  <c r="I36" i="28" s="1"/>
  <c r="I7" i="28" s="1"/>
  <c r="H39" i="28"/>
  <c r="G39" i="28"/>
  <c r="F39" i="28"/>
  <c r="AB38" i="28"/>
  <c r="AB36" i="28" s="1"/>
  <c r="AA38" i="28"/>
  <c r="Z38" i="28"/>
  <c r="Y38" i="28"/>
  <c r="X38" i="28"/>
  <c r="X36" i="28" s="1"/>
  <c r="W38" i="28"/>
  <c r="V38" i="28"/>
  <c r="U38" i="28"/>
  <c r="T38" i="28"/>
  <c r="T36" i="28" s="1"/>
  <c r="S38" i="28"/>
  <c r="P38" i="28"/>
  <c r="N38" i="28"/>
  <c r="N36" i="28" s="1"/>
  <c r="M38" i="28"/>
  <c r="L38" i="28"/>
  <c r="K38" i="28"/>
  <c r="J38" i="28"/>
  <c r="J36" i="28" s="1"/>
  <c r="I38" i="28"/>
  <c r="H38" i="28"/>
  <c r="G38" i="28"/>
  <c r="F38" i="28"/>
  <c r="F36" i="28" s="1"/>
  <c r="AB37" i="28"/>
  <c r="AA37" i="28"/>
  <c r="Z37" i="28"/>
  <c r="Z36" i="28" s="1"/>
  <c r="Y37" i="28"/>
  <c r="Y36" i="28" s="1"/>
  <c r="Y7" i="28" s="1"/>
  <c r="X37" i="28"/>
  <c r="W37" i="28"/>
  <c r="V37" i="28"/>
  <c r="V36" i="28" s="1"/>
  <c r="U37" i="28"/>
  <c r="U36" i="28" s="1"/>
  <c r="U7" i="28" s="1"/>
  <c r="T37" i="28"/>
  <c r="S37" i="28"/>
  <c r="P37" i="28"/>
  <c r="N37" i="28"/>
  <c r="M37" i="28"/>
  <c r="L37" i="28"/>
  <c r="K37" i="28"/>
  <c r="J37" i="28"/>
  <c r="I37" i="28"/>
  <c r="H37" i="28"/>
  <c r="G37" i="28"/>
  <c r="F37" i="28"/>
  <c r="AC36" i="28"/>
  <c r="AA36" i="28"/>
  <c r="W36" i="28"/>
  <c r="S36" i="28"/>
  <c r="R36" i="28"/>
  <c r="Q36" i="28"/>
  <c r="K36" i="28"/>
  <c r="G36" i="28"/>
  <c r="AB35" i="28"/>
  <c r="AA35" i="28"/>
  <c r="Z35" i="28"/>
  <c r="Y35" i="28"/>
  <c r="X35" i="28"/>
  <c r="W35" i="28"/>
  <c r="V35" i="28"/>
  <c r="U35" i="28"/>
  <c r="T35" i="28"/>
  <c r="S35" i="28"/>
  <c r="P35" i="28"/>
  <c r="N35" i="28"/>
  <c r="M35" i="28"/>
  <c r="L35" i="28"/>
  <c r="K35" i="28"/>
  <c r="J35" i="28"/>
  <c r="I35" i="28"/>
  <c r="H35" i="28"/>
  <c r="G35" i="28"/>
  <c r="F35" i="28"/>
  <c r="AB34" i="28"/>
  <c r="AA34" i="28"/>
  <c r="Z34" i="28"/>
  <c r="Y34" i="28"/>
  <c r="X34" i="28"/>
  <c r="W34" i="28"/>
  <c r="V34" i="28"/>
  <c r="U34" i="28"/>
  <c r="T34" i="28"/>
  <c r="S34" i="28"/>
  <c r="P34" i="28"/>
  <c r="N34" i="28"/>
  <c r="M34" i="28"/>
  <c r="L34" i="28"/>
  <c r="K34" i="28"/>
  <c r="J34" i="28"/>
  <c r="I34" i="28"/>
  <c r="H34" i="28"/>
  <c r="G34" i="28"/>
  <c r="F34" i="28"/>
  <c r="AB33" i="28"/>
  <c r="AA33" i="28"/>
  <c r="Z33" i="28"/>
  <c r="Y33" i="28"/>
  <c r="X33" i="28"/>
  <c r="W33" i="28"/>
  <c r="V33" i="28"/>
  <c r="U33" i="28"/>
  <c r="T33" i="28"/>
  <c r="S33" i="28"/>
  <c r="P33" i="28"/>
  <c r="N33" i="28"/>
  <c r="M33" i="28"/>
  <c r="L33" i="28"/>
  <c r="K33" i="28"/>
  <c r="J33" i="28"/>
  <c r="I33" i="28"/>
  <c r="H33" i="28"/>
  <c r="G33" i="28"/>
  <c r="F33" i="28"/>
  <c r="AB32" i="28"/>
  <c r="AA32" i="28"/>
  <c r="Z32" i="28"/>
  <c r="Y32" i="28"/>
  <c r="X32" i="28"/>
  <c r="W32" i="28"/>
  <c r="V32" i="28"/>
  <c r="U32" i="28"/>
  <c r="T32" i="28"/>
  <c r="S32" i="28"/>
  <c r="P32" i="28"/>
  <c r="N32" i="28"/>
  <c r="M32" i="28"/>
  <c r="L32" i="28"/>
  <c r="K32" i="28"/>
  <c r="J32" i="28"/>
  <c r="I32" i="28"/>
  <c r="H32" i="28"/>
  <c r="G32" i="28"/>
  <c r="F32" i="28"/>
  <c r="AB31" i="28"/>
  <c r="AA31" i="28"/>
  <c r="Z31" i="28"/>
  <c r="Y31" i="28"/>
  <c r="X31" i="28"/>
  <c r="W31" i="28"/>
  <c r="V31" i="28"/>
  <c r="U31" i="28"/>
  <c r="T31" i="28"/>
  <c r="S31" i="28"/>
  <c r="P31" i="28"/>
  <c r="N31" i="28"/>
  <c r="M31" i="28"/>
  <c r="L31" i="28"/>
  <c r="K31" i="28"/>
  <c r="J31" i="28"/>
  <c r="I31" i="28"/>
  <c r="H31" i="28"/>
  <c r="G31" i="28"/>
  <c r="F31" i="28"/>
  <c r="AB30" i="28"/>
  <c r="AA30" i="28"/>
  <c r="Z30" i="28"/>
  <c r="Y30" i="28"/>
  <c r="X30" i="28"/>
  <c r="W30" i="28"/>
  <c r="V30" i="28"/>
  <c r="U30" i="28"/>
  <c r="T30" i="28"/>
  <c r="S30" i="28"/>
  <c r="P30" i="28"/>
  <c r="N30" i="28"/>
  <c r="M30" i="28"/>
  <c r="L30" i="28"/>
  <c r="K30" i="28"/>
  <c r="J30" i="28"/>
  <c r="I30" i="28"/>
  <c r="H30" i="28"/>
  <c r="G30" i="28"/>
  <c r="F30" i="28"/>
  <c r="AB29" i="28"/>
  <c r="AA29" i="28"/>
  <c r="Z29" i="28"/>
  <c r="Y29" i="28"/>
  <c r="X29" i="28"/>
  <c r="W29" i="28"/>
  <c r="V29" i="28"/>
  <c r="U29" i="28"/>
  <c r="T29" i="28"/>
  <c r="S29" i="28"/>
  <c r="P29" i="28"/>
  <c r="N29" i="28"/>
  <c r="M29" i="28"/>
  <c r="L29" i="28"/>
  <c r="K29" i="28"/>
  <c r="J29" i="28"/>
  <c r="I29" i="28"/>
  <c r="H29" i="28"/>
  <c r="G29" i="28"/>
  <c r="F29" i="28"/>
  <c r="AB28" i="28"/>
  <c r="AA28" i="28"/>
  <c r="Z28" i="28"/>
  <c r="Y28" i="28"/>
  <c r="X28" i="28"/>
  <c r="W28" i="28"/>
  <c r="V28" i="28"/>
  <c r="U28" i="28"/>
  <c r="T28" i="28"/>
  <c r="S28" i="28"/>
  <c r="P28" i="28"/>
  <c r="N28" i="28"/>
  <c r="M28" i="28"/>
  <c r="L28" i="28"/>
  <c r="K28" i="28"/>
  <c r="J28" i="28"/>
  <c r="I28" i="28"/>
  <c r="H28" i="28"/>
  <c r="G28" i="28"/>
  <c r="F28" i="28"/>
  <c r="AB27" i="28"/>
  <c r="AA27" i="28"/>
  <c r="Z27" i="28"/>
  <c r="Y27" i="28"/>
  <c r="X27" i="28"/>
  <c r="W27" i="28"/>
  <c r="V27" i="28"/>
  <c r="U27" i="28"/>
  <c r="T27" i="28"/>
  <c r="S27" i="28"/>
  <c r="P27" i="28"/>
  <c r="N27" i="28"/>
  <c r="M27" i="28"/>
  <c r="L27" i="28"/>
  <c r="K27" i="28"/>
  <c r="J27" i="28"/>
  <c r="I27" i="28"/>
  <c r="H27" i="28"/>
  <c r="G27" i="28"/>
  <c r="F27" i="28"/>
  <c r="AB26" i="28"/>
  <c r="AA26" i="28"/>
  <c r="Z26" i="28"/>
  <c r="Y26" i="28"/>
  <c r="X26" i="28"/>
  <c r="W26" i="28"/>
  <c r="V26" i="28"/>
  <c r="U26" i="28"/>
  <c r="T26" i="28"/>
  <c r="S26" i="28"/>
  <c r="P26" i="28"/>
  <c r="N26" i="28"/>
  <c r="M26" i="28"/>
  <c r="L26" i="28"/>
  <c r="K26" i="28"/>
  <c r="J26" i="28"/>
  <c r="I26" i="28"/>
  <c r="H26" i="28"/>
  <c r="G26" i="28"/>
  <c r="F26" i="28"/>
  <c r="AB25" i="28"/>
  <c r="AA25" i="28"/>
  <c r="Z25" i="28"/>
  <c r="Y25" i="28"/>
  <c r="X25" i="28"/>
  <c r="W25" i="28"/>
  <c r="V25" i="28"/>
  <c r="U25" i="28"/>
  <c r="T25" i="28"/>
  <c r="S25" i="28"/>
  <c r="P25" i="28"/>
  <c r="N25" i="28"/>
  <c r="N21" i="28" s="1"/>
  <c r="M25" i="28"/>
  <c r="L25" i="28"/>
  <c r="K25" i="28"/>
  <c r="J25" i="28"/>
  <c r="J21" i="28" s="1"/>
  <c r="I25" i="28"/>
  <c r="H25" i="28"/>
  <c r="G25" i="28"/>
  <c r="F25" i="28"/>
  <c r="F21" i="28" s="1"/>
  <c r="AB24" i="28"/>
  <c r="AA24" i="28"/>
  <c r="Z24" i="28"/>
  <c r="Y24" i="28"/>
  <c r="X24" i="28"/>
  <c r="W24" i="28"/>
  <c r="V24" i="28"/>
  <c r="U24" i="28"/>
  <c r="T24" i="28"/>
  <c r="S24" i="28"/>
  <c r="P24" i="28"/>
  <c r="N24" i="28"/>
  <c r="M24" i="28"/>
  <c r="L24" i="28"/>
  <c r="K24" i="28"/>
  <c r="K21" i="28" s="1"/>
  <c r="J24" i="28"/>
  <c r="I24" i="28"/>
  <c r="H24" i="28"/>
  <c r="G24" i="28"/>
  <c r="G21" i="28" s="1"/>
  <c r="F24" i="28"/>
  <c r="AB23" i="28"/>
  <c r="AA23" i="28"/>
  <c r="Z23" i="28"/>
  <c r="Z21" i="28" s="1"/>
  <c r="Y23" i="28"/>
  <c r="X23" i="28"/>
  <c r="W23" i="28"/>
  <c r="V23" i="28"/>
  <c r="V21" i="28" s="1"/>
  <c r="U23" i="28"/>
  <c r="T23" i="28"/>
  <c r="S23" i="28"/>
  <c r="P23" i="28"/>
  <c r="P21" i="28" s="1"/>
  <c r="N23" i="28"/>
  <c r="M23" i="28"/>
  <c r="L23" i="28"/>
  <c r="L21" i="28" s="1"/>
  <c r="K23" i="28"/>
  <c r="J23" i="28"/>
  <c r="I23" i="28"/>
  <c r="H23" i="28"/>
  <c r="H21" i="28" s="1"/>
  <c r="G23" i="28"/>
  <c r="F23" i="28"/>
  <c r="AB22" i="28"/>
  <c r="AB21" i="28" s="1"/>
  <c r="AA22" i="28"/>
  <c r="AA21" i="28" s="1"/>
  <c r="Z22" i="28"/>
  <c r="Y22" i="28"/>
  <c r="X22" i="28"/>
  <c r="X21" i="28" s="1"/>
  <c r="W22" i="28"/>
  <c r="W21" i="28" s="1"/>
  <c r="V22" i="28"/>
  <c r="U22" i="28"/>
  <c r="T22" i="28"/>
  <c r="T21" i="28" s="1"/>
  <c r="S22" i="28"/>
  <c r="S21" i="28" s="1"/>
  <c r="P22" i="28"/>
  <c r="N22" i="28"/>
  <c r="M22" i="28"/>
  <c r="L22" i="28"/>
  <c r="K22" i="28"/>
  <c r="J22" i="28"/>
  <c r="I22" i="28"/>
  <c r="H22" i="28"/>
  <c r="G22" i="28"/>
  <c r="F22" i="28"/>
  <c r="AC21" i="28"/>
  <c r="Y21" i="28"/>
  <c r="U21" i="28"/>
  <c r="R21" i="28"/>
  <c r="Q21" i="28"/>
  <c r="M21" i="28"/>
  <c r="I21" i="28"/>
  <c r="AB20" i="28"/>
  <c r="AA20" i="28"/>
  <c r="Z20" i="28"/>
  <c r="Y20" i="28"/>
  <c r="X20" i="28"/>
  <c r="W20" i="28"/>
  <c r="V20" i="28"/>
  <c r="U20" i="28"/>
  <c r="T20" i="28"/>
  <c r="S20" i="28"/>
  <c r="P20" i="28"/>
  <c r="N20" i="28"/>
  <c r="M20" i="28"/>
  <c r="L20" i="28"/>
  <c r="K20" i="28"/>
  <c r="J20" i="28"/>
  <c r="I20" i="28"/>
  <c r="H20" i="28"/>
  <c r="G20" i="28"/>
  <c r="F20" i="28"/>
  <c r="AB19" i="28"/>
  <c r="AA19" i="28"/>
  <c r="Z19" i="28"/>
  <c r="Y19" i="28"/>
  <c r="X19" i="28"/>
  <c r="W19" i="28"/>
  <c r="V19" i="28"/>
  <c r="U19" i="28"/>
  <c r="T19" i="28"/>
  <c r="S19" i="28"/>
  <c r="P19" i="28"/>
  <c r="N19" i="28"/>
  <c r="M19" i="28"/>
  <c r="L19" i="28"/>
  <c r="K19" i="28"/>
  <c r="J19" i="28"/>
  <c r="I19" i="28"/>
  <c r="H19" i="28"/>
  <c r="G19" i="28"/>
  <c r="F19" i="28"/>
  <c r="AB18" i="28"/>
  <c r="AA18" i="28"/>
  <c r="Z18" i="28"/>
  <c r="Y18" i="28"/>
  <c r="X18" i="28"/>
  <c r="W18" i="28"/>
  <c r="V18" i="28"/>
  <c r="U18" i="28"/>
  <c r="T18" i="28"/>
  <c r="S18" i="28"/>
  <c r="P18" i="28"/>
  <c r="N18" i="28"/>
  <c r="M18" i="28"/>
  <c r="L18" i="28"/>
  <c r="K18" i="28"/>
  <c r="J18" i="28"/>
  <c r="I18" i="28"/>
  <c r="H18" i="28"/>
  <c r="G18" i="28"/>
  <c r="F18" i="28"/>
  <c r="AB17" i="28"/>
  <c r="AA17" i="28"/>
  <c r="Z17" i="28"/>
  <c r="Y17" i="28"/>
  <c r="X17" i="28"/>
  <c r="W17" i="28"/>
  <c r="V17" i="28"/>
  <c r="U17" i="28"/>
  <c r="T17" i="28"/>
  <c r="S17" i="28"/>
  <c r="P17" i="28"/>
  <c r="N17" i="28"/>
  <c r="M17" i="28"/>
  <c r="L17" i="28"/>
  <c r="K17" i="28"/>
  <c r="J17" i="28"/>
  <c r="I17" i="28"/>
  <c r="H17" i="28"/>
  <c r="G17" i="28"/>
  <c r="F17" i="28"/>
  <c r="AB16" i="28"/>
  <c r="AA16" i="28"/>
  <c r="Z16" i="28"/>
  <c r="Y16" i="28"/>
  <c r="X16" i="28"/>
  <c r="W16" i="28"/>
  <c r="V16" i="28"/>
  <c r="U16" i="28"/>
  <c r="T16" i="28"/>
  <c r="S16" i="28"/>
  <c r="P16" i="28"/>
  <c r="N16" i="28"/>
  <c r="M16" i="28"/>
  <c r="L16" i="28"/>
  <c r="K16" i="28"/>
  <c r="J16" i="28"/>
  <c r="I16" i="28"/>
  <c r="H16" i="28"/>
  <c r="G16" i="28"/>
  <c r="F16" i="28"/>
  <c r="AB15" i="28"/>
  <c r="AA15" i="28"/>
  <c r="Z15" i="28"/>
  <c r="Y15" i="28"/>
  <c r="X15" i="28"/>
  <c r="W15" i="28"/>
  <c r="V15" i="28"/>
  <c r="U15" i="28"/>
  <c r="T15" i="28"/>
  <c r="S15" i="28"/>
  <c r="P15" i="28"/>
  <c r="N15" i="28"/>
  <c r="M15" i="28"/>
  <c r="L15" i="28"/>
  <c r="K15" i="28"/>
  <c r="J15" i="28"/>
  <c r="I15" i="28"/>
  <c r="H15" i="28"/>
  <c r="G15" i="28"/>
  <c r="F15" i="28"/>
  <c r="AB14" i="28"/>
  <c r="AA14" i="28"/>
  <c r="Z14" i="28"/>
  <c r="Y14" i="28"/>
  <c r="X14" i="28"/>
  <c r="W14" i="28"/>
  <c r="V14" i="28"/>
  <c r="U14" i="28"/>
  <c r="T14" i="28"/>
  <c r="S14" i="28"/>
  <c r="P14" i="28"/>
  <c r="N14" i="28"/>
  <c r="M14" i="28"/>
  <c r="L14" i="28"/>
  <c r="K14" i="28"/>
  <c r="J14" i="28"/>
  <c r="I14" i="28"/>
  <c r="H14" i="28"/>
  <c r="G14" i="28"/>
  <c r="F14" i="28"/>
  <c r="AB13" i="28"/>
  <c r="AA13" i="28"/>
  <c r="Z13" i="28"/>
  <c r="Y13" i="28"/>
  <c r="X13" i="28"/>
  <c r="W13" i="28"/>
  <c r="V13" i="28"/>
  <c r="U13" i="28"/>
  <c r="T13" i="28"/>
  <c r="S13" i="28"/>
  <c r="P13" i="28"/>
  <c r="N13" i="28"/>
  <c r="M13" i="28"/>
  <c r="L13" i="28"/>
  <c r="K13" i="28"/>
  <c r="J13" i="28"/>
  <c r="I13" i="28"/>
  <c r="H13" i="28"/>
  <c r="G13" i="28"/>
  <c r="F13" i="28"/>
  <c r="AB12" i="28"/>
  <c r="AA12" i="28"/>
  <c r="Z12" i="28"/>
  <c r="Y12" i="28"/>
  <c r="X12" i="28"/>
  <c r="W12" i="28"/>
  <c r="V12" i="28"/>
  <c r="U12" i="28"/>
  <c r="T12" i="28"/>
  <c r="S12" i="28"/>
  <c r="P12" i="28"/>
  <c r="N12" i="28"/>
  <c r="N8" i="28" s="1"/>
  <c r="N7" i="28" s="1"/>
  <c r="M12" i="28"/>
  <c r="L12" i="28"/>
  <c r="K12" i="28"/>
  <c r="J12" i="28"/>
  <c r="J8" i="28" s="1"/>
  <c r="J7" i="28" s="1"/>
  <c r="I12" i="28"/>
  <c r="H12" i="28"/>
  <c r="G12" i="28"/>
  <c r="F12" i="28"/>
  <c r="F8" i="28" s="1"/>
  <c r="F7" i="28" s="1"/>
  <c r="AB11" i="28"/>
  <c r="AA11" i="28"/>
  <c r="Z11" i="28"/>
  <c r="Y11" i="28"/>
  <c r="X11" i="28"/>
  <c r="W11" i="28"/>
  <c r="V11" i="28"/>
  <c r="U11" i="28"/>
  <c r="T11" i="28"/>
  <c r="S11" i="28"/>
  <c r="P11" i="28"/>
  <c r="N11" i="28"/>
  <c r="M11" i="28"/>
  <c r="L11" i="28"/>
  <c r="K11" i="28"/>
  <c r="K8" i="28" s="1"/>
  <c r="K7" i="28" s="1"/>
  <c r="J11" i="28"/>
  <c r="I11" i="28"/>
  <c r="H11" i="28"/>
  <c r="G11" i="28"/>
  <c r="G8" i="28" s="1"/>
  <c r="G7" i="28" s="1"/>
  <c r="F11" i="28"/>
  <c r="AB10" i="28"/>
  <c r="AA10" i="28"/>
  <c r="Z10" i="28"/>
  <c r="Z8" i="28" s="1"/>
  <c r="Z7" i="28" s="1"/>
  <c r="Y10" i="28"/>
  <c r="X10" i="28"/>
  <c r="W10" i="28"/>
  <c r="V10" i="28"/>
  <c r="V8" i="28" s="1"/>
  <c r="V7" i="28" s="1"/>
  <c r="U10" i="28"/>
  <c r="T10" i="28"/>
  <c r="S10" i="28"/>
  <c r="P10" i="28"/>
  <c r="P8" i="28" s="1"/>
  <c r="P7" i="28" s="1"/>
  <c r="N10" i="28"/>
  <c r="M10" i="28"/>
  <c r="L10" i="28"/>
  <c r="L8" i="28" s="1"/>
  <c r="L7" i="28" s="1"/>
  <c r="K10" i="28"/>
  <c r="J10" i="28"/>
  <c r="I10" i="28"/>
  <c r="H10" i="28"/>
  <c r="H8" i="28" s="1"/>
  <c r="H7" i="28" s="1"/>
  <c r="G10" i="28"/>
  <c r="F10" i="28"/>
  <c r="AB9" i="28"/>
  <c r="AB8" i="28" s="1"/>
  <c r="AA9" i="28"/>
  <c r="AA8" i="28" s="1"/>
  <c r="AA7" i="28" s="1"/>
  <c r="Z9" i="28"/>
  <c r="Y9" i="28"/>
  <c r="X9" i="28"/>
  <c r="X8" i="28" s="1"/>
  <c r="W9" i="28"/>
  <c r="W8" i="28" s="1"/>
  <c r="W7" i="28" s="1"/>
  <c r="V9" i="28"/>
  <c r="U9" i="28"/>
  <c r="T9" i="28"/>
  <c r="T8" i="28" s="1"/>
  <c r="S9" i="28"/>
  <c r="S8" i="28" s="1"/>
  <c r="S7" i="28" s="1"/>
  <c r="P9" i="28"/>
  <c r="N9" i="28"/>
  <c r="M9" i="28"/>
  <c r="L9" i="28"/>
  <c r="K9" i="28"/>
  <c r="J9" i="28"/>
  <c r="I9" i="28"/>
  <c r="H9" i="28"/>
  <c r="G9" i="28"/>
  <c r="F9" i="28"/>
  <c r="AC8" i="28"/>
  <c r="Y8" i="28"/>
  <c r="U8" i="28"/>
  <c r="R8" i="28"/>
  <c r="Q8" i="28"/>
  <c r="M8" i="28"/>
  <c r="I8" i="28"/>
  <c r="AC7" i="28"/>
  <c r="R7" i="28"/>
  <c r="Q7" i="28"/>
  <c r="P41" i="21"/>
  <c r="P40" i="1" s="1"/>
  <c r="P42" i="21"/>
  <c r="P41" i="1" s="1"/>
  <c r="P43" i="21"/>
  <c r="P42" i="1" s="1"/>
  <c r="P44" i="21"/>
  <c r="P43" i="1" s="1"/>
  <c r="P45" i="21"/>
  <c r="P44" i="1" s="1"/>
  <c r="P46" i="21"/>
  <c r="P45" i="1" s="1"/>
  <c r="P47" i="21"/>
  <c r="P46" i="1" s="1"/>
  <c r="P48" i="21"/>
  <c r="P47" i="1" s="1"/>
  <c r="P49" i="21"/>
  <c r="P48" i="1" s="1"/>
  <c r="P50" i="21"/>
  <c r="P49" i="1" s="1"/>
  <c r="P51" i="21"/>
  <c r="P50" i="1" s="1"/>
  <c r="P52" i="21"/>
  <c r="P51" i="1" s="1"/>
  <c r="P53" i="21"/>
  <c r="P52" i="1" s="1"/>
  <c r="P54" i="21"/>
  <c r="P53" i="1" s="1"/>
  <c r="P55" i="21"/>
  <c r="P54" i="1" s="1"/>
  <c r="P56" i="21"/>
  <c r="P55" i="1" s="1"/>
  <c r="P40" i="21"/>
  <c r="P39" i="1" s="1"/>
  <c r="P39" i="21"/>
  <c r="P38" i="1" s="1"/>
  <c r="P38" i="21"/>
  <c r="P37" i="1" s="1"/>
  <c r="P35" i="21"/>
  <c r="P34" i="1" s="1"/>
  <c r="P36" i="21"/>
  <c r="P35" i="1" s="1"/>
  <c r="P34" i="21"/>
  <c r="P33" i="1" s="1"/>
  <c r="P33" i="21"/>
  <c r="P32" i="1" s="1"/>
  <c r="P32" i="21"/>
  <c r="P31" i="1" s="1"/>
  <c r="P31" i="21"/>
  <c r="P30" i="1" s="1"/>
  <c r="P30" i="21"/>
  <c r="P29" i="1" s="1"/>
  <c r="P29" i="21"/>
  <c r="P28" i="1" s="1"/>
  <c r="P28" i="21"/>
  <c r="P27" i="1" s="1"/>
  <c r="P27" i="21"/>
  <c r="P26" i="1" s="1"/>
  <c r="P26" i="21"/>
  <c r="P25" i="1" s="1"/>
  <c r="P25" i="21"/>
  <c r="P24" i="1" s="1"/>
  <c r="P24" i="21"/>
  <c r="P23" i="1" s="1"/>
  <c r="P23" i="21"/>
  <c r="P22" i="1" s="1"/>
  <c r="P11" i="21"/>
  <c r="P10" i="1" s="1"/>
  <c r="P12" i="21"/>
  <c r="P11" i="1" s="1"/>
  <c r="P13" i="21"/>
  <c r="P12" i="1" s="1"/>
  <c r="P14" i="21"/>
  <c r="P13" i="1" s="1"/>
  <c r="P15" i="21"/>
  <c r="P14" i="1" s="1"/>
  <c r="P16" i="21"/>
  <c r="P15" i="1" s="1"/>
  <c r="P17" i="21"/>
  <c r="P16" i="1" s="1"/>
  <c r="P18" i="21"/>
  <c r="P17" i="1" s="1"/>
  <c r="P19" i="21"/>
  <c r="P18" i="1" s="1"/>
  <c r="P20" i="21"/>
  <c r="P19" i="1" s="1"/>
  <c r="P21" i="21"/>
  <c r="P20" i="1" s="1"/>
  <c r="P10" i="21"/>
  <c r="P9" i="1" s="1"/>
  <c r="Q10" i="29" l="1"/>
  <c r="AC10" i="29"/>
  <c r="D39" i="29"/>
  <c r="D11" i="29"/>
  <c r="D24" i="29"/>
  <c r="T7" i="28"/>
  <c r="X7" i="28"/>
  <c r="AB7" i="28"/>
  <c r="CL59" i="26"/>
  <c r="CH59" i="26"/>
  <c r="CI59" i="26" s="1"/>
  <c r="CG59" i="26"/>
  <c r="CE59" i="26"/>
  <c r="CD59" i="26"/>
  <c r="CB59" i="26"/>
  <c r="CA59" i="26"/>
  <c r="CC59" i="26" s="1"/>
  <c r="BZ59" i="26"/>
  <c r="BY59" i="26"/>
  <c r="BX59" i="26"/>
  <c r="BW59" i="26"/>
  <c r="BV59" i="26"/>
  <c r="BU59" i="26"/>
  <c r="BS59" i="26"/>
  <c r="BR59" i="26"/>
  <c r="BT59" i="26" s="1"/>
  <c r="BQ59" i="26"/>
  <c r="BM59" i="26"/>
  <c r="BL59" i="26"/>
  <c r="BN59" i="26" s="1"/>
  <c r="BK59" i="26"/>
  <c r="BH59" i="26"/>
  <c r="BE59" i="26"/>
  <c r="BB59" i="26"/>
  <c r="AY59" i="26"/>
  <c r="AV59" i="26"/>
  <c r="AR59" i="26"/>
  <c r="AS59" i="26" s="1"/>
  <c r="AQ59" i="26"/>
  <c r="AP59" i="26"/>
  <c r="AM59" i="26"/>
  <c r="AJ59" i="26"/>
  <c r="AG59" i="26"/>
  <c r="AD59" i="26"/>
  <c r="AA59" i="26"/>
  <c r="X59" i="26"/>
  <c r="W59" i="26"/>
  <c r="CK59" i="26" s="1"/>
  <c r="V59" i="26"/>
  <c r="CJ59" i="26" s="1"/>
  <c r="C59" i="26" s="1"/>
  <c r="U59" i="26"/>
  <c r="R59" i="26"/>
  <c r="O59" i="26"/>
  <c r="L59" i="26"/>
  <c r="I59" i="26"/>
  <c r="F59" i="26"/>
  <c r="CK58" i="26"/>
  <c r="CH58" i="26"/>
  <c r="CG58" i="26"/>
  <c r="CI58" i="26" s="1"/>
  <c r="CF58" i="26"/>
  <c r="CE58" i="26"/>
  <c r="CD58" i="26"/>
  <c r="CB58" i="26"/>
  <c r="CC58" i="26" s="1"/>
  <c r="CA58" i="26"/>
  <c r="BY58" i="26"/>
  <c r="BX58" i="26"/>
  <c r="BZ58" i="26" s="1"/>
  <c r="BV58" i="26"/>
  <c r="BU58" i="26"/>
  <c r="BW58" i="26" s="1"/>
  <c r="BT58" i="26"/>
  <c r="BS58" i="26"/>
  <c r="BR58" i="26"/>
  <c r="BQ58" i="26"/>
  <c r="BN58" i="26"/>
  <c r="BM58" i="26"/>
  <c r="BL58" i="26"/>
  <c r="BK58" i="26"/>
  <c r="BH58" i="26"/>
  <c r="BE58" i="26"/>
  <c r="BB58" i="26"/>
  <c r="AY58" i="26"/>
  <c r="AV58" i="26"/>
  <c r="AR58" i="26"/>
  <c r="AQ58" i="26"/>
  <c r="AS58" i="26" s="1"/>
  <c r="AP58" i="26"/>
  <c r="AM58" i="26"/>
  <c r="AJ58" i="26"/>
  <c r="AG58" i="26"/>
  <c r="AD58" i="26"/>
  <c r="AA58" i="26"/>
  <c r="W58" i="26"/>
  <c r="V58" i="26"/>
  <c r="X58" i="26" s="1"/>
  <c r="U58" i="26"/>
  <c r="R58" i="26"/>
  <c r="O58" i="26"/>
  <c r="L58" i="26"/>
  <c r="I58" i="26"/>
  <c r="F58" i="26"/>
  <c r="CI57" i="26"/>
  <c r="CH57" i="26"/>
  <c r="CG57" i="26"/>
  <c r="CE57" i="26"/>
  <c r="CD57" i="26"/>
  <c r="CF57" i="26" s="1"/>
  <c r="CB57" i="26"/>
  <c r="CA57" i="26"/>
  <c r="CC57" i="26" s="1"/>
  <c r="BZ57" i="26"/>
  <c r="BY57" i="26"/>
  <c r="BX57" i="26"/>
  <c r="BW57" i="26"/>
  <c r="BV57" i="26"/>
  <c r="BU57" i="26"/>
  <c r="BS57" i="26"/>
  <c r="BR57" i="26"/>
  <c r="BT57" i="26" s="1"/>
  <c r="BQ57" i="26"/>
  <c r="BM57" i="26"/>
  <c r="BL57" i="26"/>
  <c r="BN57" i="26" s="1"/>
  <c r="BK57" i="26"/>
  <c r="BH57" i="26"/>
  <c r="BE57" i="26"/>
  <c r="BB57" i="26"/>
  <c r="AY57" i="26"/>
  <c r="AV57" i="26"/>
  <c r="AS57" i="26"/>
  <c r="AR57" i="26"/>
  <c r="AQ57" i="26"/>
  <c r="AP57" i="26"/>
  <c r="AM57" i="26"/>
  <c r="AJ57" i="26"/>
  <c r="AG57" i="26"/>
  <c r="AD57" i="26"/>
  <c r="AA57" i="26"/>
  <c r="X57" i="26"/>
  <c r="W57" i="26"/>
  <c r="V57" i="26"/>
  <c r="CJ57" i="26" s="1"/>
  <c r="C57" i="26" s="1"/>
  <c r="U57" i="26"/>
  <c r="R57" i="26"/>
  <c r="O57" i="26"/>
  <c r="L57" i="26"/>
  <c r="I57" i="26"/>
  <c r="F57" i="26"/>
  <c r="CK56" i="26"/>
  <c r="CJ56" i="26"/>
  <c r="CH56" i="26"/>
  <c r="CG56" i="26"/>
  <c r="CI56" i="26" s="1"/>
  <c r="CF56" i="26"/>
  <c r="CE56" i="26"/>
  <c r="CD56" i="26"/>
  <c r="CB56" i="26"/>
  <c r="CC56" i="26" s="1"/>
  <c r="CA56" i="26"/>
  <c r="BY56" i="26"/>
  <c r="BX56" i="26"/>
  <c r="BV56" i="26"/>
  <c r="BU56" i="26"/>
  <c r="BW56" i="26" s="1"/>
  <c r="BT56" i="26"/>
  <c r="BS56" i="26"/>
  <c r="BR56" i="26"/>
  <c r="BQ56" i="26"/>
  <c r="BN56" i="26"/>
  <c r="BM56" i="26"/>
  <c r="BL56" i="26"/>
  <c r="BK56" i="26"/>
  <c r="BH56" i="26"/>
  <c r="BE56" i="26"/>
  <c r="BB56" i="26"/>
  <c r="AY56" i="26"/>
  <c r="AV56" i="26"/>
  <c r="AR56" i="26"/>
  <c r="AQ56" i="26"/>
  <c r="AS56" i="26" s="1"/>
  <c r="AP56" i="26"/>
  <c r="AM56" i="26"/>
  <c r="AJ56" i="26"/>
  <c r="AG56" i="26"/>
  <c r="AD56" i="26"/>
  <c r="AA56" i="26"/>
  <c r="W56" i="26"/>
  <c r="V56" i="26"/>
  <c r="X56" i="26" s="1"/>
  <c r="U56" i="26"/>
  <c r="R56" i="26"/>
  <c r="O56" i="26"/>
  <c r="L56" i="26"/>
  <c r="I56" i="26"/>
  <c r="F56" i="26"/>
  <c r="CI55" i="26"/>
  <c r="CH55" i="26"/>
  <c r="CG55" i="26"/>
  <c r="CE55" i="26"/>
  <c r="CD55" i="26"/>
  <c r="CF55" i="26" s="1"/>
  <c r="CB55" i="26"/>
  <c r="CA55" i="26"/>
  <c r="CC55" i="26" s="1"/>
  <c r="BZ55" i="26"/>
  <c r="BY55" i="26"/>
  <c r="BX55" i="26"/>
  <c r="BW55" i="26"/>
  <c r="BV55" i="26"/>
  <c r="BU55" i="26"/>
  <c r="BS55" i="26"/>
  <c r="BR55" i="26"/>
  <c r="BT55" i="26" s="1"/>
  <c r="BQ55" i="26"/>
  <c r="BM55" i="26"/>
  <c r="BL55" i="26"/>
  <c r="BN55" i="26" s="1"/>
  <c r="BK55" i="26"/>
  <c r="BH55" i="26"/>
  <c r="BE55" i="26"/>
  <c r="BB55" i="26"/>
  <c r="AY55" i="26"/>
  <c r="AV55" i="26"/>
  <c r="AS55" i="26"/>
  <c r="AR55" i="26"/>
  <c r="AQ55" i="26"/>
  <c r="AP55" i="26"/>
  <c r="AM55" i="26"/>
  <c r="AJ55" i="26"/>
  <c r="AG55" i="26"/>
  <c r="AD55" i="26"/>
  <c r="AA55" i="26"/>
  <c r="X55" i="26"/>
  <c r="W55" i="26"/>
  <c r="V55" i="26"/>
  <c r="U55" i="26"/>
  <c r="R55" i="26"/>
  <c r="O55" i="26"/>
  <c r="L55" i="26"/>
  <c r="I55" i="26"/>
  <c r="F55" i="26"/>
  <c r="CJ54" i="26"/>
  <c r="CH54" i="26"/>
  <c r="CG54" i="26"/>
  <c r="CI54" i="26" s="1"/>
  <c r="CF54" i="26"/>
  <c r="CE54" i="26"/>
  <c r="CD54" i="26"/>
  <c r="CC54" i="26"/>
  <c r="CB54" i="26"/>
  <c r="CA54" i="26"/>
  <c r="BY54" i="26"/>
  <c r="BX54" i="26"/>
  <c r="BZ54" i="26" s="1"/>
  <c r="BV54" i="26"/>
  <c r="BU54" i="26"/>
  <c r="BW54" i="26" s="1"/>
  <c r="BT54" i="26"/>
  <c r="BS54" i="26"/>
  <c r="BR54" i="26"/>
  <c r="BQ54" i="26"/>
  <c r="BN54" i="26"/>
  <c r="BM54" i="26"/>
  <c r="BL54" i="26"/>
  <c r="BK54" i="26"/>
  <c r="BH54" i="26"/>
  <c r="BE54" i="26"/>
  <c r="BB54" i="26"/>
  <c r="AY54" i="26"/>
  <c r="AV54" i="26"/>
  <c r="AR54" i="26"/>
  <c r="AQ54" i="26"/>
  <c r="AS54" i="26" s="1"/>
  <c r="AP54" i="26"/>
  <c r="AM54" i="26"/>
  <c r="AJ54" i="26"/>
  <c r="AG54" i="26"/>
  <c r="AD54" i="26"/>
  <c r="AA54" i="26"/>
  <c r="W54" i="26"/>
  <c r="CK54" i="26" s="1"/>
  <c r="V54" i="26"/>
  <c r="U54" i="26"/>
  <c r="R54" i="26"/>
  <c r="O54" i="26"/>
  <c r="L54" i="26"/>
  <c r="I54" i="26"/>
  <c r="F54" i="26"/>
  <c r="C54" i="26"/>
  <c r="CH53" i="26"/>
  <c r="CI53" i="26" s="1"/>
  <c r="CG53" i="26"/>
  <c r="CE53" i="26"/>
  <c r="CD53" i="26"/>
  <c r="CF53" i="26" s="1"/>
  <c r="CB53" i="26"/>
  <c r="CA53" i="26"/>
  <c r="CC53" i="26" s="1"/>
  <c r="BZ53" i="26"/>
  <c r="BY53" i="26"/>
  <c r="BX53" i="26"/>
  <c r="BW53" i="26"/>
  <c r="BV53" i="26"/>
  <c r="BU53" i="26"/>
  <c r="BS53" i="26"/>
  <c r="BR53" i="26"/>
  <c r="BT53" i="26" s="1"/>
  <c r="BQ53" i="26"/>
  <c r="BM53" i="26"/>
  <c r="BL53" i="26"/>
  <c r="BN53" i="26" s="1"/>
  <c r="BK53" i="26"/>
  <c r="BH53" i="26"/>
  <c r="BE53" i="26"/>
  <c r="BB53" i="26"/>
  <c r="AY53" i="26"/>
  <c r="AV53" i="26"/>
  <c r="AR53" i="26"/>
  <c r="AS53" i="26" s="1"/>
  <c r="AQ53" i="26"/>
  <c r="AP53" i="26"/>
  <c r="AM53" i="26"/>
  <c r="AJ53" i="26"/>
  <c r="AG53" i="26"/>
  <c r="AD53" i="26"/>
  <c r="AA53" i="26"/>
  <c r="X53" i="26"/>
  <c r="W53" i="26"/>
  <c r="V53" i="26"/>
  <c r="U53" i="26"/>
  <c r="R53" i="26"/>
  <c r="O53" i="26"/>
  <c r="L53" i="26"/>
  <c r="I53" i="26"/>
  <c r="F53" i="26"/>
  <c r="CH52" i="26"/>
  <c r="CG52" i="26"/>
  <c r="CI52" i="26" s="1"/>
  <c r="CF52" i="26"/>
  <c r="CE52" i="26"/>
  <c r="CD52" i="26"/>
  <c r="CC52" i="26"/>
  <c r="CB52" i="26"/>
  <c r="CA52" i="26"/>
  <c r="BY52" i="26"/>
  <c r="BX52" i="26"/>
  <c r="BZ52" i="26" s="1"/>
  <c r="BV52" i="26"/>
  <c r="BU52" i="26"/>
  <c r="BW52" i="26" s="1"/>
  <c r="BT52" i="26"/>
  <c r="BS52" i="26"/>
  <c r="BR52" i="26"/>
  <c r="BQ52" i="26"/>
  <c r="BN52" i="26"/>
  <c r="BM52" i="26"/>
  <c r="BL52" i="26"/>
  <c r="BK52" i="26"/>
  <c r="BH52" i="26"/>
  <c r="BE52" i="26"/>
  <c r="BB52" i="26"/>
  <c r="AY52" i="26"/>
  <c r="AV52" i="26"/>
  <c r="AR52" i="26"/>
  <c r="AQ52" i="26"/>
  <c r="AS52" i="26" s="1"/>
  <c r="AP52" i="26"/>
  <c r="AM52" i="26"/>
  <c r="AJ52" i="26"/>
  <c r="AG52" i="26"/>
  <c r="AD52" i="26"/>
  <c r="AA52" i="26"/>
  <c r="W52" i="26"/>
  <c r="CK52" i="26" s="1"/>
  <c r="V52" i="26"/>
  <c r="U52" i="26"/>
  <c r="R52" i="26"/>
  <c r="O52" i="26"/>
  <c r="L52" i="26"/>
  <c r="I52" i="26"/>
  <c r="F52" i="26"/>
  <c r="CL51" i="26"/>
  <c r="CH51" i="26"/>
  <c r="CI51" i="26" s="1"/>
  <c r="CG51" i="26"/>
  <c r="CE51" i="26"/>
  <c r="CD51" i="26"/>
  <c r="CB51" i="26"/>
  <c r="CA51" i="26"/>
  <c r="CC51" i="26" s="1"/>
  <c r="BZ51" i="26"/>
  <c r="BY51" i="26"/>
  <c r="BX51" i="26"/>
  <c r="BV51" i="26"/>
  <c r="BW51" i="26" s="1"/>
  <c r="BU51" i="26"/>
  <c r="BS51" i="26"/>
  <c r="BR51" i="26"/>
  <c r="BT51" i="26" s="1"/>
  <c r="BQ51" i="26"/>
  <c r="BM51" i="26"/>
  <c r="BL51" i="26"/>
  <c r="BN51" i="26" s="1"/>
  <c r="BK51" i="26"/>
  <c r="BH51" i="26"/>
  <c r="BE51" i="26"/>
  <c r="BB51" i="26"/>
  <c r="AY51" i="26"/>
  <c r="AV51" i="26"/>
  <c r="AR51" i="26"/>
  <c r="AS51" i="26" s="1"/>
  <c r="AQ51" i="26"/>
  <c r="AP51" i="26"/>
  <c r="AM51" i="26"/>
  <c r="AJ51" i="26"/>
  <c r="AG51" i="26"/>
  <c r="AD51" i="26"/>
  <c r="AA51" i="26"/>
  <c r="X51" i="26"/>
  <c r="W51" i="26"/>
  <c r="CK51" i="26" s="1"/>
  <c r="V51" i="26"/>
  <c r="CJ51" i="26" s="1"/>
  <c r="C51" i="26" s="1"/>
  <c r="U51" i="26"/>
  <c r="R51" i="26"/>
  <c r="O51" i="26"/>
  <c r="L51" i="26"/>
  <c r="I51" i="26"/>
  <c r="F51" i="26"/>
  <c r="CK50" i="26"/>
  <c r="CJ50" i="26"/>
  <c r="CH50" i="26"/>
  <c r="CG50" i="26"/>
  <c r="CI50" i="26" s="1"/>
  <c r="CF50" i="26"/>
  <c r="CE50" i="26"/>
  <c r="CD50" i="26"/>
  <c r="CC50" i="26"/>
  <c r="CB50" i="26"/>
  <c r="CA50" i="26"/>
  <c r="BY50" i="26"/>
  <c r="BX50" i="26"/>
  <c r="BZ50" i="26" s="1"/>
  <c r="BV50" i="26"/>
  <c r="BU50" i="26"/>
  <c r="BW50" i="26" s="1"/>
  <c r="BT50" i="26"/>
  <c r="BS50" i="26"/>
  <c r="BR50" i="26"/>
  <c r="BQ50" i="26"/>
  <c r="BN50" i="26"/>
  <c r="BM50" i="26"/>
  <c r="BL50" i="26"/>
  <c r="BK50" i="26"/>
  <c r="BH50" i="26"/>
  <c r="BE50" i="26"/>
  <c r="BB50" i="26"/>
  <c r="AY50" i="26"/>
  <c r="AV50" i="26"/>
  <c r="AR50" i="26"/>
  <c r="AQ50" i="26"/>
  <c r="AS50" i="26" s="1"/>
  <c r="AP50" i="26"/>
  <c r="AM50" i="26"/>
  <c r="AJ50" i="26"/>
  <c r="AG50" i="26"/>
  <c r="AD50" i="26"/>
  <c r="AA50" i="26"/>
  <c r="W50" i="26"/>
  <c r="V50" i="26"/>
  <c r="X50" i="26" s="1"/>
  <c r="U50" i="26"/>
  <c r="R50" i="26"/>
  <c r="O50" i="26"/>
  <c r="L50" i="26"/>
  <c r="I50" i="26"/>
  <c r="F50" i="26"/>
  <c r="CI49" i="26"/>
  <c r="CH49" i="26"/>
  <c r="CG49" i="26"/>
  <c r="CE49" i="26"/>
  <c r="CD49" i="26"/>
  <c r="CB49" i="26"/>
  <c r="CA49" i="26"/>
  <c r="CC49" i="26" s="1"/>
  <c r="BZ49" i="26"/>
  <c r="BY49" i="26"/>
  <c r="BX49" i="26"/>
  <c r="BV49" i="26"/>
  <c r="BW49" i="26" s="1"/>
  <c r="BU49" i="26"/>
  <c r="BS49" i="26"/>
  <c r="BR49" i="26"/>
  <c r="BT49" i="26" s="1"/>
  <c r="BQ49" i="26"/>
  <c r="BM49" i="26"/>
  <c r="BL49" i="26"/>
  <c r="BN49" i="26" s="1"/>
  <c r="BK49" i="26"/>
  <c r="BH49" i="26"/>
  <c r="BE49" i="26"/>
  <c r="BB49" i="26"/>
  <c r="AY49" i="26"/>
  <c r="AV49" i="26"/>
  <c r="AS49" i="26"/>
  <c r="AR49" i="26"/>
  <c r="AQ49" i="26"/>
  <c r="AP49" i="26"/>
  <c r="AM49" i="26"/>
  <c r="AJ49" i="26"/>
  <c r="AG49" i="26"/>
  <c r="AD49" i="26"/>
  <c r="AA49" i="26"/>
  <c r="X49" i="26"/>
  <c r="W49" i="26"/>
  <c r="V49" i="26"/>
  <c r="CJ49" i="26" s="1"/>
  <c r="C49" i="26" s="1"/>
  <c r="U49" i="26"/>
  <c r="R49" i="26"/>
  <c r="O49" i="26"/>
  <c r="L49" i="26"/>
  <c r="I49" i="26"/>
  <c r="F49" i="26"/>
  <c r="CK48" i="26"/>
  <c r="CJ48" i="26"/>
  <c r="CH48" i="26"/>
  <c r="CG48" i="26"/>
  <c r="CI48" i="26" s="1"/>
  <c r="CF48" i="26"/>
  <c r="CE48" i="26"/>
  <c r="CD48" i="26"/>
  <c r="CB48" i="26"/>
  <c r="CC48" i="26" s="1"/>
  <c r="CA48" i="26"/>
  <c r="BY48" i="26"/>
  <c r="BX48" i="26"/>
  <c r="BV48" i="26"/>
  <c r="BU48" i="26"/>
  <c r="BW48" i="26" s="1"/>
  <c r="BT48" i="26"/>
  <c r="BS48" i="26"/>
  <c r="BR48" i="26"/>
  <c r="BQ48" i="26"/>
  <c r="BN48" i="26"/>
  <c r="BM48" i="26"/>
  <c r="BL48" i="26"/>
  <c r="BK48" i="26"/>
  <c r="BH48" i="26"/>
  <c r="BE48" i="26"/>
  <c r="BB48" i="26"/>
  <c r="AY48" i="26"/>
  <c r="AV48" i="26"/>
  <c r="AR48" i="26"/>
  <c r="AQ48" i="26"/>
  <c r="AS48" i="26" s="1"/>
  <c r="AP48" i="26"/>
  <c r="AM48" i="26"/>
  <c r="AJ48" i="26"/>
  <c r="AG48" i="26"/>
  <c r="AD48" i="26"/>
  <c r="AA48" i="26"/>
  <c r="W48" i="26"/>
  <c r="V48" i="26"/>
  <c r="X48" i="26" s="1"/>
  <c r="U48" i="26"/>
  <c r="R48" i="26"/>
  <c r="O48" i="26"/>
  <c r="L48" i="26"/>
  <c r="I48" i="26"/>
  <c r="F48" i="26"/>
  <c r="CI47" i="26"/>
  <c r="CH47" i="26"/>
  <c r="CG47" i="26"/>
  <c r="CE47" i="26"/>
  <c r="CD47" i="26"/>
  <c r="CF47" i="26" s="1"/>
  <c r="CB47" i="26"/>
  <c r="CA47" i="26"/>
  <c r="CC47" i="26" s="1"/>
  <c r="BZ47" i="26"/>
  <c r="BY47" i="26"/>
  <c r="BX47" i="26"/>
  <c r="BV47" i="26"/>
  <c r="BW47" i="26" s="1"/>
  <c r="BU47" i="26"/>
  <c r="BS47" i="26"/>
  <c r="BR47" i="26"/>
  <c r="BQ47" i="26"/>
  <c r="BM47" i="26"/>
  <c r="BL47" i="26"/>
  <c r="BN47" i="26" s="1"/>
  <c r="BK47" i="26"/>
  <c r="BH47" i="26"/>
  <c r="BE47" i="26"/>
  <c r="BB47" i="26"/>
  <c r="AY47" i="26"/>
  <c r="AV47" i="26"/>
  <c r="AQ47" i="26"/>
  <c r="CJ47" i="26" s="1"/>
  <c r="AP47" i="26"/>
  <c r="AM47" i="26"/>
  <c r="AJ47" i="26"/>
  <c r="AG47" i="26"/>
  <c r="AD47" i="26"/>
  <c r="AA47" i="26"/>
  <c r="W47" i="26"/>
  <c r="CK47" i="26" s="1"/>
  <c r="V47" i="26"/>
  <c r="U47" i="26"/>
  <c r="R47" i="26"/>
  <c r="O47" i="26"/>
  <c r="L47" i="26"/>
  <c r="I47" i="26"/>
  <c r="F47" i="26"/>
  <c r="C47" i="26"/>
  <c r="CJ46" i="26"/>
  <c r="CI46" i="26"/>
  <c r="CH46" i="26"/>
  <c r="CG46" i="26"/>
  <c r="CE46" i="26"/>
  <c r="CF46" i="26" s="1"/>
  <c r="CD46" i="26"/>
  <c r="CB46" i="26"/>
  <c r="CA46" i="26"/>
  <c r="BY46" i="26"/>
  <c r="BX46" i="26"/>
  <c r="BZ46" i="26" s="1"/>
  <c r="BW46" i="26"/>
  <c r="BV46" i="26"/>
  <c r="BU46" i="26"/>
  <c r="BS46" i="26"/>
  <c r="BT46" i="26" s="1"/>
  <c r="BR46" i="26"/>
  <c r="BQ46" i="26"/>
  <c r="BM46" i="26"/>
  <c r="BN46" i="26" s="1"/>
  <c r="BL46" i="26"/>
  <c r="BK46" i="26"/>
  <c r="BH46" i="26"/>
  <c r="BE46" i="26"/>
  <c r="BB46" i="26"/>
  <c r="AV46" i="26"/>
  <c r="AR46" i="26"/>
  <c r="AS46" i="26" s="1"/>
  <c r="AQ46" i="26"/>
  <c r="AP46" i="26"/>
  <c r="AM46" i="26"/>
  <c r="AG46" i="26"/>
  <c r="AD46" i="26"/>
  <c r="AA46" i="26"/>
  <c r="W46" i="26"/>
  <c r="CK46" i="26" s="1"/>
  <c r="V46" i="26"/>
  <c r="U46" i="26"/>
  <c r="R46" i="26"/>
  <c r="O46" i="26"/>
  <c r="L46" i="26"/>
  <c r="I46" i="26"/>
  <c r="F46" i="26"/>
  <c r="C46" i="26"/>
  <c r="CI45" i="26"/>
  <c r="CH45" i="26"/>
  <c r="CG45" i="26"/>
  <c r="CE45" i="26"/>
  <c r="CF45" i="26" s="1"/>
  <c r="CD45" i="26"/>
  <c r="CB45" i="26"/>
  <c r="CA45" i="26"/>
  <c r="BY45" i="26"/>
  <c r="BX45" i="26"/>
  <c r="BZ45" i="26" s="1"/>
  <c r="BW45" i="26"/>
  <c r="BV45" i="26"/>
  <c r="BU45" i="26"/>
  <c r="BT45" i="26"/>
  <c r="BS45" i="26"/>
  <c r="BR45" i="26"/>
  <c r="BQ45" i="26"/>
  <c r="BN45" i="26"/>
  <c r="BM45" i="26"/>
  <c r="BL45" i="26"/>
  <c r="BK45" i="26"/>
  <c r="BH45" i="26"/>
  <c r="BE45" i="26"/>
  <c r="BB45" i="26"/>
  <c r="AY45" i="26"/>
  <c r="AV45" i="26"/>
  <c r="AS45" i="26"/>
  <c r="AR45" i="26"/>
  <c r="AQ45" i="26"/>
  <c r="AP45" i="26"/>
  <c r="AM45" i="26"/>
  <c r="AJ45" i="26"/>
  <c r="AG45" i="26"/>
  <c r="AD45" i="26"/>
  <c r="AA45" i="26"/>
  <c r="W45" i="26"/>
  <c r="V45" i="26"/>
  <c r="X45" i="26" s="1"/>
  <c r="U45" i="26"/>
  <c r="R45" i="26"/>
  <c r="O45" i="26"/>
  <c r="L45" i="26"/>
  <c r="I45" i="26"/>
  <c r="F45" i="26"/>
  <c r="CH44" i="26"/>
  <c r="CG44" i="26"/>
  <c r="CI44" i="26" s="1"/>
  <c r="CE44" i="26"/>
  <c r="CD44" i="26"/>
  <c r="CF44" i="26" s="1"/>
  <c r="CC44" i="26"/>
  <c r="CB44" i="26"/>
  <c r="CA44" i="26"/>
  <c r="BZ44" i="26"/>
  <c r="BY44" i="26"/>
  <c r="BX44" i="26"/>
  <c r="BV44" i="26"/>
  <c r="BU44" i="26"/>
  <c r="BW44" i="26" s="1"/>
  <c r="BS44" i="26"/>
  <c r="BR44" i="26"/>
  <c r="BT44" i="26" s="1"/>
  <c r="BQ44" i="26"/>
  <c r="BM44" i="26"/>
  <c r="BL44" i="26"/>
  <c r="BN44" i="26" s="1"/>
  <c r="BK44" i="26"/>
  <c r="BH44" i="26"/>
  <c r="BE44" i="26"/>
  <c r="BB44" i="26"/>
  <c r="AY44" i="26"/>
  <c r="AV44" i="26"/>
  <c r="AR44" i="26"/>
  <c r="AQ44" i="26"/>
  <c r="AS44" i="26" s="1"/>
  <c r="AP44" i="26"/>
  <c r="AM44" i="26"/>
  <c r="AJ44" i="26"/>
  <c r="AG44" i="26"/>
  <c r="AD44" i="26"/>
  <c r="AA44" i="26"/>
  <c r="W44" i="26"/>
  <c r="V44" i="26"/>
  <c r="CJ44" i="26" s="1"/>
  <c r="U44" i="26"/>
  <c r="R44" i="26"/>
  <c r="O44" i="26"/>
  <c r="L44" i="26"/>
  <c r="I44" i="26"/>
  <c r="F44" i="26"/>
  <c r="CJ43" i="26"/>
  <c r="CI43" i="26"/>
  <c r="CH43" i="26"/>
  <c r="CG43" i="26"/>
  <c r="CF43" i="26"/>
  <c r="CE43" i="26"/>
  <c r="CD43" i="26"/>
  <c r="CB43" i="26"/>
  <c r="CA43" i="26"/>
  <c r="CC43" i="26" s="1"/>
  <c r="BY43" i="26"/>
  <c r="BX43" i="26"/>
  <c r="BZ43" i="26" s="1"/>
  <c r="BW43" i="26"/>
  <c r="BV43" i="26"/>
  <c r="BU43" i="26"/>
  <c r="BS43" i="26"/>
  <c r="BT43" i="26" s="1"/>
  <c r="BR43" i="26"/>
  <c r="BQ43" i="26"/>
  <c r="BN43" i="26"/>
  <c r="BM43" i="26"/>
  <c r="BL43" i="26"/>
  <c r="BK43" i="26"/>
  <c r="BH43" i="26"/>
  <c r="BE43" i="26"/>
  <c r="BB43" i="26"/>
  <c r="AY43" i="26"/>
  <c r="AV43" i="26"/>
  <c r="AS43" i="26"/>
  <c r="AR43" i="26"/>
  <c r="AQ43" i="26"/>
  <c r="AP43" i="26"/>
  <c r="AM43" i="26"/>
  <c r="AJ43" i="26"/>
  <c r="AG43" i="26"/>
  <c r="AD43" i="26"/>
  <c r="AA43" i="26"/>
  <c r="W43" i="26"/>
  <c r="V43" i="26"/>
  <c r="X43" i="26" s="1"/>
  <c r="U43" i="26"/>
  <c r="R43" i="26"/>
  <c r="O43" i="26"/>
  <c r="L43" i="26"/>
  <c r="I43" i="26"/>
  <c r="F43" i="26"/>
  <c r="CH42" i="26"/>
  <c r="CG42" i="26"/>
  <c r="CI42" i="26" s="1"/>
  <c r="CE42" i="26"/>
  <c r="CD42" i="26"/>
  <c r="CF42" i="26" s="1"/>
  <c r="CC42" i="26"/>
  <c r="CB42" i="26"/>
  <c r="CA42" i="26"/>
  <c r="BZ42" i="26"/>
  <c r="BY42" i="26"/>
  <c r="BX42" i="26"/>
  <c r="BV42" i="26"/>
  <c r="BU42" i="26"/>
  <c r="BW42" i="26" s="1"/>
  <c r="BS42" i="26"/>
  <c r="BR42" i="26"/>
  <c r="BT42" i="26" s="1"/>
  <c r="BQ42" i="26"/>
  <c r="BM42" i="26"/>
  <c r="BL42" i="26"/>
  <c r="BN42" i="26" s="1"/>
  <c r="BK42" i="26"/>
  <c r="BH42" i="26"/>
  <c r="BE42" i="26"/>
  <c r="BB42" i="26"/>
  <c r="AY42" i="26"/>
  <c r="AV42" i="26"/>
  <c r="AR42" i="26"/>
  <c r="AQ42" i="26"/>
  <c r="AS42" i="26" s="1"/>
  <c r="AP42" i="26"/>
  <c r="AM42" i="26"/>
  <c r="AJ42" i="26"/>
  <c r="AG42" i="26"/>
  <c r="AD42" i="26"/>
  <c r="AA42" i="26"/>
  <c r="X42" i="26"/>
  <c r="W42" i="26"/>
  <c r="CK42" i="26" s="1"/>
  <c r="V42" i="26"/>
  <c r="CJ42" i="26" s="1"/>
  <c r="C42" i="26" s="1"/>
  <c r="U42" i="26"/>
  <c r="R42" i="26"/>
  <c r="O42" i="26"/>
  <c r="L42" i="26"/>
  <c r="I42" i="26"/>
  <c r="F42" i="26"/>
  <c r="CI41" i="26"/>
  <c r="CH41" i="26"/>
  <c r="CG41" i="26"/>
  <c r="CE41" i="26"/>
  <c r="CF41" i="26" s="1"/>
  <c r="CD41" i="26"/>
  <c r="CB41" i="26"/>
  <c r="CA41" i="26"/>
  <c r="CC41" i="26" s="1"/>
  <c r="BY41" i="26"/>
  <c r="BX41" i="26"/>
  <c r="BZ41" i="26" s="1"/>
  <c r="BW41" i="26"/>
  <c r="BV41" i="26"/>
  <c r="BU41" i="26"/>
  <c r="BS41" i="26"/>
  <c r="BT41" i="26" s="1"/>
  <c r="BR41" i="26"/>
  <c r="BQ41" i="26"/>
  <c r="BN41" i="26"/>
  <c r="BM41" i="26"/>
  <c r="BL41" i="26"/>
  <c r="BK41" i="26"/>
  <c r="BH41" i="26"/>
  <c r="BE41" i="26"/>
  <c r="BB41" i="26"/>
  <c r="AY41" i="26"/>
  <c r="AV41" i="26"/>
  <c r="AS41" i="26"/>
  <c r="AR41" i="26"/>
  <c r="AQ41" i="26"/>
  <c r="AP41" i="26"/>
  <c r="AM41" i="26"/>
  <c r="AJ41" i="26"/>
  <c r="AG41" i="26"/>
  <c r="AD41" i="26"/>
  <c r="AA41" i="26"/>
  <c r="W41" i="26"/>
  <c r="CK41" i="26" s="1"/>
  <c r="V41" i="26"/>
  <c r="X41" i="26" s="1"/>
  <c r="U41" i="26"/>
  <c r="R41" i="26"/>
  <c r="O41" i="26"/>
  <c r="L41" i="26"/>
  <c r="I41" i="26"/>
  <c r="F41" i="26"/>
  <c r="CL40" i="26"/>
  <c r="CH40" i="26"/>
  <c r="CG40" i="26"/>
  <c r="CI40" i="26" s="1"/>
  <c r="CE40" i="26"/>
  <c r="CD40" i="26"/>
  <c r="CF40" i="26" s="1"/>
  <c r="CC40" i="26"/>
  <c r="CB40" i="26"/>
  <c r="CA40" i="26"/>
  <c r="BZ40" i="26"/>
  <c r="BY40" i="26"/>
  <c r="BX40" i="26"/>
  <c r="BV40" i="26"/>
  <c r="BU40" i="26"/>
  <c r="BW40" i="26" s="1"/>
  <c r="BS40" i="26"/>
  <c r="BR40" i="26"/>
  <c r="BT40" i="26" s="1"/>
  <c r="BQ40" i="26"/>
  <c r="BM40" i="26"/>
  <c r="BL40" i="26"/>
  <c r="BN40" i="26" s="1"/>
  <c r="BK40" i="26"/>
  <c r="BH40" i="26"/>
  <c r="BE40" i="26"/>
  <c r="BB40" i="26"/>
  <c r="AY40" i="26"/>
  <c r="AV40" i="26"/>
  <c r="AR40" i="26"/>
  <c r="CK40" i="26" s="1"/>
  <c r="AQ40" i="26"/>
  <c r="AS40" i="26" s="1"/>
  <c r="AP40" i="26"/>
  <c r="AM40" i="26"/>
  <c r="AJ40" i="26"/>
  <c r="AG40" i="26"/>
  <c r="AD40" i="26"/>
  <c r="AA40" i="26"/>
  <c r="X40" i="26"/>
  <c r="W40" i="26"/>
  <c r="V40" i="26"/>
  <c r="CJ40" i="26" s="1"/>
  <c r="C40" i="26" s="1"/>
  <c r="U40" i="26"/>
  <c r="R40" i="26"/>
  <c r="O40" i="26"/>
  <c r="L40" i="26"/>
  <c r="I40" i="26"/>
  <c r="F40" i="26"/>
  <c r="CI39" i="26"/>
  <c r="CH39" i="26"/>
  <c r="CG39" i="26"/>
  <c r="CE39" i="26"/>
  <c r="CF39" i="26" s="1"/>
  <c r="CD39" i="26"/>
  <c r="CB39" i="26"/>
  <c r="CA39" i="26"/>
  <c r="CC39" i="26" s="1"/>
  <c r="BY39" i="26"/>
  <c r="BX39" i="26"/>
  <c r="BZ39" i="26" s="1"/>
  <c r="BW39" i="26"/>
  <c r="BV39" i="26"/>
  <c r="BU39" i="26"/>
  <c r="BT39" i="26"/>
  <c r="BS39" i="26"/>
  <c r="BR39" i="26"/>
  <c r="BQ39" i="26"/>
  <c r="BN39" i="26"/>
  <c r="BM39" i="26"/>
  <c r="BL39" i="26"/>
  <c r="BK39" i="26"/>
  <c r="BH39" i="26"/>
  <c r="BE39" i="26"/>
  <c r="BB39" i="26"/>
  <c r="AY39" i="26"/>
  <c r="AV39" i="26"/>
  <c r="AS39" i="26"/>
  <c r="AR39" i="26"/>
  <c r="AQ39" i="26"/>
  <c r="AP39" i="26"/>
  <c r="AM39" i="26"/>
  <c r="AJ39" i="26"/>
  <c r="AG39" i="26"/>
  <c r="AD39" i="26"/>
  <c r="AA39" i="26"/>
  <c r="W39" i="26"/>
  <c r="CK39" i="26" s="1"/>
  <c r="V39" i="26"/>
  <c r="U39" i="26"/>
  <c r="R39" i="26"/>
  <c r="O39" i="26"/>
  <c r="L39" i="26"/>
  <c r="I39" i="26"/>
  <c r="F39" i="26"/>
  <c r="CH38" i="26"/>
  <c r="CG38" i="26"/>
  <c r="CI38" i="26" s="1"/>
  <c r="CE38" i="26"/>
  <c r="CD38" i="26"/>
  <c r="CF38" i="26" s="1"/>
  <c r="CC38" i="26"/>
  <c r="CB38" i="26"/>
  <c r="CA38" i="26"/>
  <c r="BY38" i="26"/>
  <c r="BZ38" i="26" s="1"/>
  <c r="BX38" i="26"/>
  <c r="BV38" i="26"/>
  <c r="BU38" i="26"/>
  <c r="BW38" i="26" s="1"/>
  <c r="BS38" i="26"/>
  <c r="BR38" i="26"/>
  <c r="BT38" i="26" s="1"/>
  <c r="BQ38" i="26"/>
  <c r="BM38" i="26"/>
  <c r="BL38" i="26"/>
  <c r="BN38" i="26" s="1"/>
  <c r="BK38" i="26"/>
  <c r="BH38" i="26"/>
  <c r="BE38" i="26"/>
  <c r="BB38" i="26"/>
  <c r="AY38" i="26"/>
  <c r="AV38" i="26"/>
  <c r="AR38" i="26"/>
  <c r="AQ38" i="26"/>
  <c r="AS38" i="26" s="1"/>
  <c r="AP38" i="26"/>
  <c r="AM38" i="26"/>
  <c r="AJ38" i="26"/>
  <c r="AG38" i="26"/>
  <c r="AD38" i="26"/>
  <c r="AA38" i="26"/>
  <c r="W38" i="26"/>
  <c r="CK38" i="26" s="1"/>
  <c r="V38" i="26"/>
  <c r="U38" i="26"/>
  <c r="R38" i="26"/>
  <c r="O38" i="26"/>
  <c r="L38" i="26"/>
  <c r="I38" i="26"/>
  <c r="F38" i="26"/>
  <c r="CJ37" i="26"/>
  <c r="CI37" i="26"/>
  <c r="CH37" i="26"/>
  <c r="CG37" i="26"/>
  <c r="CF37" i="26"/>
  <c r="CE37" i="26"/>
  <c r="CD37" i="26"/>
  <c r="CB37" i="26"/>
  <c r="CA37" i="26"/>
  <c r="CC37" i="26" s="1"/>
  <c r="BY37" i="26"/>
  <c r="BX37" i="26"/>
  <c r="BZ37" i="26" s="1"/>
  <c r="BW37" i="26"/>
  <c r="BV37" i="26"/>
  <c r="BU37" i="26"/>
  <c r="BT37" i="26"/>
  <c r="BS37" i="26"/>
  <c r="BR37" i="26"/>
  <c r="BQ37" i="26"/>
  <c r="BM37" i="26"/>
  <c r="BN37" i="26" s="1"/>
  <c r="BL37" i="26"/>
  <c r="BK37" i="26"/>
  <c r="BH37" i="26"/>
  <c r="BE37" i="26"/>
  <c r="BB37" i="26"/>
  <c r="AY37" i="26"/>
  <c r="AV37" i="26"/>
  <c r="AS37" i="26"/>
  <c r="AR37" i="26"/>
  <c r="AQ37" i="26"/>
  <c r="AP37" i="26"/>
  <c r="AM37" i="26"/>
  <c r="AJ37" i="26"/>
  <c r="AA37" i="26"/>
  <c r="X37" i="26"/>
  <c r="W37" i="26"/>
  <c r="CK37" i="26" s="1"/>
  <c r="V37" i="26"/>
  <c r="U37" i="26"/>
  <c r="R37" i="26"/>
  <c r="O37" i="26"/>
  <c r="L37" i="26"/>
  <c r="I37" i="26"/>
  <c r="F37" i="26"/>
  <c r="C37" i="26"/>
  <c r="CI36" i="26"/>
  <c r="CH36" i="26"/>
  <c r="CG36" i="26"/>
  <c r="CF36" i="26"/>
  <c r="CE36" i="26"/>
  <c r="CD36" i="26"/>
  <c r="CB36" i="26"/>
  <c r="CA36" i="26"/>
  <c r="CC36" i="26" s="1"/>
  <c r="BY36" i="26"/>
  <c r="BX36" i="26"/>
  <c r="BZ36" i="26" s="1"/>
  <c r="BW36" i="26"/>
  <c r="BV36" i="26"/>
  <c r="BU36" i="26"/>
  <c r="BT36" i="26"/>
  <c r="BS36" i="26"/>
  <c r="BR36" i="26"/>
  <c r="BQ36" i="26"/>
  <c r="BN36" i="26"/>
  <c r="BM36" i="26"/>
  <c r="BL36" i="26"/>
  <c r="BK36" i="26"/>
  <c r="BH36" i="26"/>
  <c r="BE36" i="26"/>
  <c r="BB36" i="26"/>
  <c r="AY36" i="26"/>
  <c r="AV36" i="26"/>
  <c r="AS36" i="26"/>
  <c r="AR36" i="26"/>
  <c r="AQ36" i="26"/>
  <c r="AP36" i="26"/>
  <c r="AM36" i="26"/>
  <c r="AJ36" i="26"/>
  <c r="AG36" i="26"/>
  <c r="AD36" i="26"/>
  <c r="AA36" i="26"/>
  <c r="W36" i="26"/>
  <c r="V36" i="26"/>
  <c r="X36" i="26" s="1"/>
  <c r="U36" i="26"/>
  <c r="R36" i="26"/>
  <c r="O36" i="26"/>
  <c r="L36" i="26"/>
  <c r="I36" i="26"/>
  <c r="F36" i="26"/>
  <c r="CH35" i="26"/>
  <c r="CG35" i="26"/>
  <c r="CI35" i="26" s="1"/>
  <c r="CE35" i="26"/>
  <c r="CD35" i="26"/>
  <c r="CF35" i="26" s="1"/>
  <c r="CC35" i="26"/>
  <c r="CB35" i="26"/>
  <c r="CA35" i="26"/>
  <c r="BZ35" i="26"/>
  <c r="BY35" i="26"/>
  <c r="BX35" i="26"/>
  <c r="BV35" i="26"/>
  <c r="BU35" i="26"/>
  <c r="BW35" i="26" s="1"/>
  <c r="BS35" i="26"/>
  <c r="BR35" i="26"/>
  <c r="BT35" i="26" s="1"/>
  <c r="BQ35" i="26"/>
  <c r="BM35" i="26"/>
  <c r="BL35" i="26"/>
  <c r="BN35" i="26" s="1"/>
  <c r="BK35" i="26"/>
  <c r="BH35" i="26"/>
  <c r="BE35" i="26"/>
  <c r="BB35" i="26"/>
  <c r="AY35" i="26"/>
  <c r="AV35" i="26"/>
  <c r="AR35" i="26"/>
  <c r="AQ35" i="26"/>
  <c r="AS35" i="26" s="1"/>
  <c r="AP35" i="26"/>
  <c r="AM35" i="26"/>
  <c r="AJ35" i="26"/>
  <c r="AG35" i="26"/>
  <c r="AD35" i="26"/>
  <c r="AA35" i="26"/>
  <c r="W35" i="26"/>
  <c r="CK35" i="26" s="1"/>
  <c r="V35" i="26"/>
  <c r="U35" i="26"/>
  <c r="R35" i="26"/>
  <c r="O35" i="26"/>
  <c r="L35" i="26"/>
  <c r="I35" i="26"/>
  <c r="F35" i="26"/>
  <c r="CI34" i="26"/>
  <c r="CH34" i="26"/>
  <c r="CG34" i="26"/>
  <c r="CE34" i="26"/>
  <c r="CF34" i="26" s="1"/>
  <c r="CD34" i="26"/>
  <c r="CB34" i="26"/>
  <c r="CA34" i="26"/>
  <c r="CC34" i="26" s="1"/>
  <c r="BY34" i="26"/>
  <c r="BX34" i="26"/>
  <c r="BV34" i="26"/>
  <c r="BU34" i="26"/>
  <c r="BW34" i="26" s="1"/>
  <c r="BS34" i="26"/>
  <c r="BT34" i="26" s="1"/>
  <c r="BR34" i="26"/>
  <c r="BQ34" i="26"/>
  <c r="BN34" i="26"/>
  <c r="BM34" i="26"/>
  <c r="BL34" i="26"/>
  <c r="BK34" i="26"/>
  <c r="BH34" i="26"/>
  <c r="BE34" i="26"/>
  <c r="BB34" i="26"/>
  <c r="AY34" i="26"/>
  <c r="AV34" i="26"/>
  <c r="AR34" i="26"/>
  <c r="AQ34" i="26"/>
  <c r="AS34" i="26" s="1"/>
  <c r="AP34" i="26"/>
  <c r="AM34" i="26"/>
  <c r="AJ34" i="26"/>
  <c r="AG34" i="26"/>
  <c r="AD34" i="26"/>
  <c r="AA34" i="26"/>
  <c r="W34" i="26"/>
  <c r="CK34" i="26" s="1"/>
  <c r="V34" i="26"/>
  <c r="U34" i="26"/>
  <c r="R34" i="26"/>
  <c r="O34" i="26"/>
  <c r="L34" i="26"/>
  <c r="I34" i="26"/>
  <c r="F34" i="26"/>
  <c r="CH33" i="26"/>
  <c r="CG33" i="26"/>
  <c r="CI33" i="26" s="1"/>
  <c r="CE33" i="26"/>
  <c r="CD33" i="26"/>
  <c r="CF33" i="26" s="1"/>
  <c r="CC33" i="26"/>
  <c r="CB33" i="26"/>
  <c r="CA33" i="26"/>
  <c r="BY33" i="26"/>
  <c r="BZ33" i="26" s="1"/>
  <c r="BX33" i="26"/>
  <c r="BV33" i="26"/>
  <c r="BU33" i="26"/>
  <c r="BW33" i="26" s="1"/>
  <c r="BS33" i="26"/>
  <c r="BR33" i="26"/>
  <c r="BQ33" i="26"/>
  <c r="BM33" i="26"/>
  <c r="BL33" i="26"/>
  <c r="BN33" i="26" s="1"/>
  <c r="BK33" i="26"/>
  <c r="BH33" i="26"/>
  <c r="BE33" i="26"/>
  <c r="BB33" i="26"/>
  <c r="AY33" i="26"/>
  <c r="AV33" i="26"/>
  <c r="AR33" i="26"/>
  <c r="AS33" i="26" s="1"/>
  <c r="AQ33" i="26"/>
  <c r="AP33" i="26"/>
  <c r="AM33" i="26"/>
  <c r="AJ33" i="26"/>
  <c r="AG33" i="26"/>
  <c r="AD33" i="26"/>
  <c r="AA33" i="26"/>
  <c r="X33" i="26"/>
  <c r="W33" i="26"/>
  <c r="CK33" i="26" s="1"/>
  <c r="V33" i="26"/>
  <c r="U33" i="26"/>
  <c r="R33" i="26"/>
  <c r="O33" i="26"/>
  <c r="L33" i="26"/>
  <c r="I33" i="26"/>
  <c r="F33" i="26"/>
  <c r="CJ32" i="26"/>
  <c r="CI32" i="26"/>
  <c r="CH32" i="26"/>
  <c r="CG32" i="26"/>
  <c r="CF32" i="26"/>
  <c r="CE32" i="26"/>
  <c r="CD32" i="26"/>
  <c r="CB32" i="26"/>
  <c r="CA32" i="26"/>
  <c r="CC32" i="26" s="1"/>
  <c r="BY32" i="26"/>
  <c r="BX32" i="26"/>
  <c r="BZ32" i="26" s="1"/>
  <c r="BW32" i="26"/>
  <c r="BV32" i="26"/>
  <c r="BU32" i="26"/>
  <c r="BS32" i="26"/>
  <c r="BT32" i="26" s="1"/>
  <c r="BR32" i="26"/>
  <c r="BQ32" i="26"/>
  <c r="BN32" i="26"/>
  <c r="BM32" i="26"/>
  <c r="BL32" i="26"/>
  <c r="BK32" i="26"/>
  <c r="BH32" i="26"/>
  <c r="BE32" i="26"/>
  <c r="BB32" i="26"/>
  <c r="AY32" i="26"/>
  <c r="AV32" i="26"/>
  <c r="AS32" i="26"/>
  <c r="AR32" i="26"/>
  <c r="AQ32" i="26"/>
  <c r="AP32" i="26"/>
  <c r="AM32" i="26"/>
  <c r="AJ32" i="26"/>
  <c r="AG32" i="26"/>
  <c r="AD32" i="26"/>
  <c r="AA32" i="26"/>
  <c r="W32" i="26"/>
  <c r="CK32" i="26" s="1"/>
  <c r="V32" i="26"/>
  <c r="X32" i="26" s="1"/>
  <c r="U32" i="26"/>
  <c r="R32" i="26"/>
  <c r="O32" i="26"/>
  <c r="L32" i="26"/>
  <c r="I32" i="26"/>
  <c r="F32" i="26"/>
  <c r="CH31" i="26"/>
  <c r="CG31" i="26"/>
  <c r="CI31" i="26" s="1"/>
  <c r="CE31" i="26"/>
  <c r="CD31" i="26"/>
  <c r="CF31" i="26" s="1"/>
  <c r="CC31" i="26"/>
  <c r="CB31" i="26"/>
  <c r="CA31" i="26"/>
  <c r="BY31" i="26"/>
  <c r="BZ31" i="26" s="1"/>
  <c r="BX31" i="26"/>
  <c r="BV31" i="26"/>
  <c r="BU31" i="26"/>
  <c r="BW31" i="26" s="1"/>
  <c r="BS31" i="26"/>
  <c r="BR31" i="26"/>
  <c r="BT31" i="26" s="1"/>
  <c r="BQ31" i="26"/>
  <c r="BM31" i="26"/>
  <c r="BL31" i="26"/>
  <c r="BN31" i="26" s="1"/>
  <c r="BK31" i="26"/>
  <c r="BH31" i="26"/>
  <c r="BE31" i="26"/>
  <c r="BB31" i="26"/>
  <c r="AY31" i="26"/>
  <c r="AV31" i="26"/>
  <c r="AR31" i="26"/>
  <c r="AQ31" i="26"/>
  <c r="AS31" i="26" s="1"/>
  <c r="AP31" i="26"/>
  <c r="AM31" i="26"/>
  <c r="AJ31" i="26"/>
  <c r="AG31" i="26"/>
  <c r="AD31" i="26"/>
  <c r="AA31" i="26"/>
  <c r="W31" i="26"/>
  <c r="CK31" i="26" s="1"/>
  <c r="CL31" i="26" s="1"/>
  <c r="V31" i="26"/>
  <c r="CJ31" i="26" s="1"/>
  <c r="C31" i="26" s="1"/>
  <c r="U31" i="26"/>
  <c r="R31" i="26"/>
  <c r="O31" i="26"/>
  <c r="L31" i="26"/>
  <c r="I31" i="26"/>
  <c r="F31" i="26"/>
  <c r="CI30" i="26"/>
  <c r="CH30" i="26"/>
  <c r="CG30" i="26"/>
  <c r="CF30" i="26"/>
  <c r="CE30" i="26"/>
  <c r="CD30" i="26"/>
  <c r="CB30" i="26"/>
  <c r="CA30" i="26"/>
  <c r="CC30" i="26" s="1"/>
  <c r="BY30" i="26"/>
  <c r="BX30" i="26"/>
  <c r="BZ30" i="26" s="1"/>
  <c r="BW30" i="26"/>
  <c r="BV30" i="26"/>
  <c r="BU30" i="26"/>
  <c r="BS30" i="26"/>
  <c r="BT30" i="26" s="1"/>
  <c r="BR30" i="26"/>
  <c r="BQ30" i="26"/>
  <c r="BN30" i="26"/>
  <c r="BM30" i="26"/>
  <c r="BL30" i="26"/>
  <c r="BK30" i="26"/>
  <c r="BH30" i="26"/>
  <c r="BE30" i="26"/>
  <c r="BB30" i="26"/>
  <c r="AY30" i="26"/>
  <c r="AV30" i="26"/>
  <c r="AS30" i="26"/>
  <c r="AR30" i="26"/>
  <c r="AQ30" i="26"/>
  <c r="AP30" i="26"/>
  <c r="AM30" i="26"/>
  <c r="AJ30" i="26"/>
  <c r="AG30" i="26"/>
  <c r="AD30" i="26"/>
  <c r="AA30" i="26"/>
  <c r="W30" i="26"/>
  <c r="CK30" i="26" s="1"/>
  <c r="V30" i="26"/>
  <c r="X30" i="26" s="1"/>
  <c r="U30" i="26"/>
  <c r="R30" i="26"/>
  <c r="O30" i="26"/>
  <c r="L30" i="26"/>
  <c r="I30" i="26"/>
  <c r="F30" i="26"/>
  <c r="CH29" i="26"/>
  <c r="CG29" i="26"/>
  <c r="CI29" i="26" s="1"/>
  <c r="CE29" i="26"/>
  <c r="CD29" i="26"/>
  <c r="CF29" i="26" s="1"/>
  <c r="CC29" i="26"/>
  <c r="CB29" i="26"/>
  <c r="CA29" i="26"/>
  <c r="BZ29" i="26"/>
  <c r="BY29" i="26"/>
  <c r="BX29" i="26"/>
  <c r="BV29" i="26"/>
  <c r="BU29" i="26"/>
  <c r="BW29" i="26" s="1"/>
  <c r="BS29" i="26"/>
  <c r="BR29" i="26"/>
  <c r="BT29" i="26" s="1"/>
  <c r="BQ29" i="26"/>
  <c r="BM29" i="26"/>
  <c r="BL29" i="26"/>
  <c r="BN29" i="26" s="1"/>
  <c r="BK29" i="26"/>
  <c r="BH29" i="26"/>
  <c r="BE29" i="26"/>
  <c r="BB29" i="26"/>
  <c r="AY29" i="26"/>
  <c r="AV29" i="26"/>
  <c r="AR29" i="26"/>
  <c r="CK29" i="26" s="1"/>
  <c r="CL29" i="26" s="1"/>
  <c r="AQ29" i="26"/>
  <c r="AP29" i="26"/>
  <c r="AM29" i="26"/>
  <c r="AJ29" i="26"/>
  <c r="AG29" i="26"/>
  <c r="AD29" i="26"/>
  <c r="AA29" i="26"/>
  <c r="X29" i="26"/>
  <c r="W29" i="26"/>
  <c r="V29" i="26"/>
  <c r="CJ29" i="26" s="1"/>
  <c r="C29" i="26" s="1"/>
  <c r="U29" i="26"/>
  <c r="R29" i="26"/>
  <c r="O29" i="26"/>
  <c r="L29" i="26"/>
  <c r="I29" i="26"/>
  <c r="F29" i="26"/>
  <c r="CI28" i="26"/>
  <c r="CH28" i="26"/>
  <c r="CG28" i="26"/>
  <c r="CF28" i="26"/>
  <c r="CE28" i="26"/>
  <c r="CD28" i="26"/>
  <c r="CB28" i="26"/>
  <c r="CA28" i="26"/>
  <c r="CC28" i="26" s="1"/>
  <c r="BY28" i="26"/>
  <c r="BX28" i="26"/>
  <c r="BZ28" i="26" s="1"/>
  <c r="BW28" i="26"/>
  <c r="BV28" i="26"/>
  <c r="BU28" i="26"/>
  <c r="BT28" i="26"/>
  <c r="BS28" i="26"/>
  <c r="BR28" i="26"/>
  <c r="BQ28" i="26"/>
  <c r="BN28" i="26"/>
  <c r="BM28" i="26"/>
  <c r="BL28" i="26"/>
  <c r="BK28" i="26"/>
  <c r="BH28" i="26"/>
  <c r="BE28" i="26"/>
  <c r="BB28" i="26"/>
  <c r="AY28" i="26"/>
  <c r="AV28" i="26"/>
  <c r="AS28" i="26"/>
  <c r="AR28" i="26"/>
  <c r="AQ28" i="26"/>
  <c r="AP28" i="26"/>
  <c r="AM28" i="26"/>
  <c r="AJ28" i="26"/>
  <c r="AG28" i="26"/>
  <c r="AD28" i="26"/>
  <c r="AA28" i="26"/>
  <c r="W28" i="26"/>
  <c r="CK28" i="26" s="1"/>
  <c r="V28" i="26"/>
  <c r="X28" i="26" s="1"/>
  <c r="U28" i="26"/>
  <c r="R28" i="26"/>
  <c r="O28" i="26"/>
  <c r="L28" i="26"/>
  <c r="I28" i="26"/>
  <c r="F28" i="26"/>
  <c r="CH27" i="26"/>
  <c r="CG27" i="26"/>
  <c r="CE27" i="26"/>
  <c r="CD27" i="26"/>
  <c r="CF27" i="26" s="1"/>
  <c r="CC27" i="26"/>
  <c r="CB27" i="26"/>
  <c r="CA27" i="26"/>
  <c r="BZ27" i="26"/>
  <c r="BY27" i="26"/>
  <c r="CK27" i="26" s="1"/>
  <c r="BX27" i="26"/>
  <c r="BV27" i="26"/>
  <c r="BU27" i="26"/>
  <c r="BW27" i="26" s="1"/>
  <c r="BS27" i="26"/>
  <c r="BR27" i="26"/>
  <c r="BQ27" i="26"/>
  <c r="BM27" i="26"/>
  <c r="BL27" i="26"/>
  <c r="BN27" i="26" s="1"/>
  <c r="BK27" i="26"/>
  <c r="BH27" i="26"/>
  <c r="BE27" i="26"/>
  <c r="BB27" i="26"/>
  <c r="AY27" i="26"/>
  <c r="AV27" i="26"/>
  <c r="AR27" i="26"/>
  <c r="AQ27" i="26"/>
  <c r="AS27" i="26" s="1"/>
  <c r="AP27" i="26"/>
  <c r="AM27" i="26"/>
  <c r="AJ27" i="26"/>
  <c r="AG27" i="26"/>
  <c r="AD27" i="26"/>
  <c r="AA27" i="26"/>
  <c r="X27" i="26"/>
  <c r="U27" i="26"/>
  <c r="O27" i="26"/>
  <c r="L27" i="26"/>
  <c r="I27" i="26"/>
  <c r="F27" i="26"/>
  <c r="CJ26" i="26"/>
  <c r="CH26" i="26"/>
  <c r="CG26" i="26"/>
  <c r="CI26" i="26" s="1"/>
  <c r="CF26" i="26"/>
  <c r="CE26" i="26"/>
  <c r="CD26" i="26"/>
  <c r="CC26" i="26"/>
  <c r="CB26" i="26"/>
  <c r="CA26" i="26"/>
  <c r="BY26" i="26"/>
  <c r="BX26" i="26"/>
  <c r="BZ26" i="26" s="1"/>
  <c r="BV26" i="26"/>
  <c r="BU26" i="26"/>
  <c r="BW26" i="26" s="1"/>
  <c r="BT26" i="26"/>
  <c r="BS26" i="26"/>
  <c r="BR26" i="26"/>
  <c r="BQ26" i="26"/>
  <c r="BN26" i="26"/>
  <c r="BM26" i="26"/>
  <c r="BL26" i="26"/>
  <c r="BK26" i="26"/>
  <c r="BH26" i="26"/>
  <c r="BE26" i="26"/>
  <c r="BB26" i="26"/>
  <c r="AY26" i="26"/>
  <c r="AV26" i="26"/>
  <c r="AR26" i="26"/>
  <c r="AQ26" i="26"/>
  <c r="AS26" i="26" s="1"/>
  <c r="AP26" i="26"/>
  <c r="AM26" i="26"/>
  <c r="AJ26" i="26"/>
  <c r="AG26" i="26"/>
  <c r="AD26" i="26"/>
  <c r="AA26" i="26"/>
  <c r="W26" i="26"/>
  <c r="CK26" i="26" s="1"/>
  <c r="V26" i="26"/>
  <c r="U26" i="26"/>
  <c r="R26" i="26"/>
  <c r="O26" i="26"/>
  <c r="L26" i="26"/>
  <c r="I26" i="26"/>
  <c r="F26" i="26"/>
  <c r="C26" i="26"/>
  <c r="CH25" i="26"/>
  <c r="CI25" i="26" s="1"/>
  <c r="CG25" i="26"/>
  <c r="CE25" i="26"/>
  <c r="CD25" i="26"/>
  <c r="CF25" i="26" s="1"/>
  <c r="CB25" i="26"/>
  <c r="CA25" i="26"/>
  <c r="CC25" i="26" s="1"/>
  <c r="BZ25" i="26"/>
  <c r="BY25" i="26"/>
  <c r="BX25" i="26"/>
  <c r="BW25" i="26"/>
  <c r="BV25" i="26"/>
  <c r="BU25" i="26"/>
  <c r="BS25" i="26"/>
  <c r="BR25" i="26"/>
  <c r="BT25" i="26" s="1"/>
  <c r="BQ25" i="26"/>
  <c r="BM25" i="26"/>
  <c r="BL25" i="26"/>
  <c r="BN25" i="26" s="1"/>
  <c r="BK25" i="26"/>
  <c r="BH25" i="26"/>
  <c r="BE25" i="26"/>
  <c r="BB25" i="26"/>
  <c r="AY25" i="26"/>
  <c r="AV25" i="26"/>
  <c r="AR25" i="26"/>
  <c r="AS25" i="26" s="1"/>
  <c r="AQ25" i="26"/>
  <c r="AP25" i="26"/>
  <c r="AM25" i="26"/>
  <c r="AJ25" i="26"/>
  <c r="AG25" i="26"/>
  <c r="AD25" i="26"/>
  <c r="AA25" i="26"/>
  <c r="X25" i="26"/>
  <c r="W25" i="26"/>
  <c r="CK25" i="26" s="1"/>
  <c r="V25" i="26"/>
  <c r="U25" i="26"/>
  <c r="R25" i="26"/>
  <c r="O25" i="26"/>
  <c r="L25" i="26"/>
  <c r="I25" i="26"/>
  <c r="F25" i="26"/>
  <c r="CK24" i="26"/>
  <c r="CH24" i="26"/>
  <c r="CG24" i="26"/>
  <c r="CI24" i="26" s="1"/>
  <c r="CF24" i="26"/>
  <c r="CE24" i="26"/>
  <c r="CD24" i="26"/>
  <c r="CC24" i="26"/>
  <c r="CB24" i="26"/>
  <c r="CA24" i="26"/>
  <c r="BY24" i="26"/>
  <c r="BX24" i="26"/>
  <c r="BZ24" i="26" s="1"/>
  <c r="BV24" i="26"/>
  <c r="BU24" i="26"/>
  <c r="BW24" i="26" s="1"/>
  <c r="BT24" i="26"/>
  <c r="BS24" i="26"/>
  <c r="BR24" i="26"/>
  <c r="BQ24" i="26"/>
  <c r="BN24" i="26"/>
  <c r="BM24" i="26"/>
  <c r="BL24" i="26"/>
  <c r="BK24" i="26"/>
  <c r="BH24" i="26"/>
  <c r="BE24" i="26"/>
  <c r="BB24" i="26"/>
  <c r="AY24" i="26"/>
  <c r="AV24" i="26"/>
  <c r="AR24" i="26"/>
  <c r="AQ24" i="26"/>
  <c r="AS24" i="26" s="1"/>
  <c r="AP24" i="26"/>
  <c r="AM24" i="26"/>
  <c r="AJ24" i="26"/>
  <c r="AG24" i="26"/>
  <c r="AD24" i="26"/>
  <c r="AA24" i="26"/>
  <c r="W24" i="26"/>
  <c r="V24" i="26"/>
  <c r="X24" i="26" s="1"/>
  <c r="U24" i="26"/>
  <c r="R24" i="26"/>
  <c r="O24" i="26"/>
  <c r="L24" i="26"/>
  <c r="I24" i="26"/>
  <c r="F24" i="26"/>
  <c r="CH23" i="26"/>
  <c r="CI23" i="26" s="1"/>
  <c r="CG23" i="26"/>
  <c r="CE23" i="26"/>
  <c r="CD23" i="26"/>
  <c r="CB23" i="26"/>
  <c r="CA23" i="26"/>
  <c r="CC23" i="26" s="1"/>
  <c r="BZ23" i="26"/>
  <c r="BY23" i="26"/>
  <c r="BX23" i="26"/>
  <c r="BW23" i="26"/>
  <c r="BV23" i="26"/>
  <c r="BU23" i="26"/>
  <c r="BS23" i="26"/>
  <c r="BR23" i="26"/>
  <c r="BT23" i="26" s="1"/>
  <c r="BQ23" i="26"/>
  <c r="BM23" i="26"/>
  <c r="BL23" i="26"/>
  <c r="BN23" i="26" s="1"/>
  <c r="BK23" i="26"/>
  <c r="BH23" i="26"/>
  <c r="BE23" i="26"/>
  <c r="BB23" i="26"/>
  <c r="AY23" i="26"/>
  <c r="AV23" i="26"/>
  <c r="AR23" i="26"/>
  <c r="AS23" i="26" s="1"/>
  <c r="AQ23" i="26"/>
  <c r="AP23" i="26"/>
  <c r="AM23" i="26"/>
  <c r="AJ23" i="26"/>
  <c r="AG23" i="26"/>
  <c r="AD23" i="26"/>
  <c r="AA23" i="26"/>
  <c r="X23" i="26"/>
  <c r="W23" i="26"/>
  <c r="CK23" i="26" s="1"/>
  <c r="V23" i="26"/>
  <c r="CJ23" i="26" s="1"/>
  <c r="C23" i="26" s="1"/>
  <c r="U23" i="26"/>
  <c r="R23" i="26"/>
  <c r="O23" i="26"/>
  <c r="L23" i="26"/>
  <c r="I23" i="26"/>
  <c r="F23" i="26"/>
  <c r="CK22" i="26"/>
  <c r="CJ22" i="26"/>
  <c r="CL22" i="26" s="1"/>
  <c r="CH22" i="26"/>
  <c r="CG22" i="26"/>
  <c r="CI22" i="26" s="1"/>
  <c r="CF22" i="26"/>
  <c r="CE22" i="26"/>
  <c r="CD22" i="26"/>
  <c r="CB22" i="26"/>
  <c r="CC22" i="26" s="1"/>
  <c r="CA22" i="26"/>
  <c r="BY22" i="26"/>
  <c r="BX22" i="26"/>
  <c r="BZ22" i="26" s="1"/>
  <c r="BV22" i="26"/>
  <c r="BU22" i="26"/>
  <c r="BW22" i="26" s="1"/>
  <c r="BT22" i="26"/>
  <c r="BS22" i="26"/>
  <c r="BR22" i="26"/>
  <c r="BQ22" i="26"/>
  <c r="BN22" i="26"/>
  <c r="BM22" i="26"/>
  <c r="BL22" i="26"/>
  <c r="BK22" i="26"/>
  <c r="BH22" i="26"/>
  <c r="BE22" i="26"/>
  <c r="BB22" i="26"/>
  <c r="AY22" i="26"/>
  <c r="AV22" i="26"/>
  <c r="AR22" i="26"/>
  <c r="AQ22" i="26"/>
  <c r="AS22" i="26" s="1"/>
  <c r="AP22" i="26"/>
  <c r="AM22" i="26"/>
  <c r="AJ22" i="26"/>
  <c r="AG22" i="26"/>
  <c r="AD22" i="26"/>
  <c r="AA22" i="26"/>
  <c r="W22" i="26"/>
  <c r="V22" i="26"/>
  <c r="X22" i="26" s="1"/>
  <c r="U22" i="26"/>
  <c r="R22" i="26"/>
  <c r="O22" i="26"/>
  <c r="L22" i="26"/>
  <c r="I22" i="26"/>
  <c r="F22" i="26"/>
  <c r="CI21" i="26"/>
  <c r="CH21" i="26"/>
  <c r="CG21" i="26"/>
  <c r="CE21" i="26"/>
  <c r="CD21" i="26"/>
  <c r="CF21" i="26" s="1"/>
  <c r="CB21" i="26"/>
  <c r="CA21" i="26"/>
  <c r="CC21" i="26" s="1"/>
  <c r="BZ21" i="26"/>
  <c r="BY21" i="26"/>
  <c r="BX21" i="26"/>
  <c r="BW21" i="26"/>
  <c r="BV21" i="26"/>
  <c r="BV14" i="26" s="1"/>
  <c r="BU21" i="26"/>
  <c r="BS21" i="26"/>
  <c r="BR21" i="26"/>
  <c r="BT21" i="26" s="1"/>
  <c r="BQ21" i="26"/>
  <c r="BM21" i="26"/>
  <c r="BL21" i="26"/>
  <c r="BN21" i="26" s="1"/>
  <c r="BK21" i="26"/>
  <c r="BH21" i="26"/>
  <c r="BE21" i="26"/>
  <c r="BB21" i="26"/>
  <c r="AY21" i="26"/>
  <c r="AV21" i="26"/>
  <c r="AS21" i="26"/>
  <c r="AR21" i="26"/>
  <c r="AQ21" i="26"/>
  <c r="AP21" i="26"/>
  <c r="AM21" i="26"/>
  <c r="AJ21" i="26"/>
  <c r="AG21" i="26"/>
  <c r="AD21" i="26"/>
  <c r="AA21" i="26"/>
  <c r="X21" i="26"/>
  <c r="W21" i="26"/>
  <c r="V21" i="26"/>
  <c r="CJ21" i="26" s="1"/>
  <c r="C21" i="26" s="1"/>
  <c r="U21" i="26"/>
  <c r="R21" i="26"/>
  <c r="O21" i="26"/>
  <c r="L21" i="26"/>
  <c r="I21" i="26"/>
  <c r="F21" i="26"/>
  <c r="CK20" i="26"/>
  <c r="CJ20" i="26"/>
  <c r="CL20" i="26" s="1"/>
  <c r="CH20" i="26"/>
  <c r="CG20" i="26"/>
  <c r="CI20" i="26" s="1"/>
  <c r="CF20" i="26"/>
  <c r="CE20" i="26"/>
  <c r="CD20" i="26"/>
  <c r="CB20" i="26"/>
  <c r="CC20" i="26" s="1"/>
  <c r="CA20" i="26"/>
  <c r="BY20" i="26"/>
  <c r="BX20" i="26"/>
  <c r="BZ20" i="26" s="1"/>
  <c r="BV20" i="26"/>
  <c r="BU20" i="26"/>
  <c r="BW20" i="26" s="1"/>
  <c r="BT20" i="26"/>
  <c r="BS20" i="26"/>
  <c r="BR20" i="26"/>
  <c r="BQ20" i="26"/>
  <c r="BN20" i="26"/>
  <c r="BM20" i="26"/>
  <c r="BL20" i="26"/>
  <c r="BK20" i="26"/>
  <c r="BH20" i="26"/>
  <c r="BE20" i="26"/>
  <c r="BB20" i="26"/>
  <c r="AY20" i="26"/>
  <c r="AV20" i="26"/>
  <c r="AR20" i="26"/>
  <c r="AQ20" i="26"/>
  <c r="AS20" i="26" s="1"/>
  <c r="AP20" i="26"/>
  <c r="AM20" i="26"/>
  <c r="AJ20" i="26"/>
  <c r="AG20" i="26"/>
  <c r="AD20" i="26"/>
  <c r="AA20" i="26"/>
  <c r="W20" i="26"/>
  <c r="V20" i="26"/>
  <c r="X20" i="26" s="1"/>
  <c r="U20" i="26"/>
  <c r="R20" i="26"/>
  <c r="O20" i="26"/>
  <c r="L20" i="26"/>
  <c r="I20" i="26"/>
  <c r="F20" i="26"/>
  <c r="CH19" i="26"/>
  <c r="CI19" i="26" s="1"/>
  <c r="CG19" i="26"/>
  <c r="CE19" i="26"/>
  <c r="CD19" i="26"/>
  <c r="CF19" i="26" s="1"/>
  <c r="CB19" i="26"/>
  <c r="CA19" i="26"/>
  <c r="CC19" i="26" s="1"/>
  <c r="BZ19" i="26"/>
  <c r="BY19" i="26"/>
  <c r="BX19" i="26"/>
  <c r="BW19" i="26"/>
  <c r="BV19" i="26"/>
  <c r="BU19" i="26"/>
  <c r="BS19" i="26"/>
  <c r="BR19" i="26"/>
  <c r="BQ19" i="26"/>
  <c r="BM19" i="26"/>
  <c r="BL19" i="26"/>
  <c r="BN19" i="26" s="1"/>
  <c r="BK19" i="26"/>
  <c r="BH19" i="26"/>
  <c r="BE19" i="26"/>
  <c r="BB19" i="26"/>
  <c r="AY19" i="26"/>
  <c r="AV19" i="26"/>
  <c r="AR19" i="26"/>
  <c r="AS19" i="26" s="1"/>
  <c r="AQ19" i="26"/>
  <c r="AP19" i="26"/>
  <c r="AM19" i="26"/>
  <c r="AJ19" i="26"/>
  <c r="AG19" i="26"/>
  <c r="AD19" i="26"/>
  <c r="AA19" i="26"/>
  <c r="X19" i="26"/>
  <c r="W19" i="26"/>
  <c r="V19" i="26"/>
  <c r="U19" i="26"/>
  <c r="R19" i="26"/>
  <c r="O19" i="26"/>
  <c r="L19" i="26"/>
  <c r="I19" i="26"/>
  <c r="F19" i="26"/>
  <c r="CJ18" i="26"/>
  <c r="CH18" i="26"/>
  <c r="CG18" i="26"/>
  <c r="CI18" i="26" s="1"/>
  <c r="CF18" i="26"/>
  <c r="CE18" i="26"/>
  <c r="CD18" i="26"/>
  <c r="CC18" i="26"/>
  <c r="CB18" i="26"/>
  <c r="CA18" i="26"/>
  <c r="BY18" i="26"/>
  <c r="BX18" i="26"/>
  <c r="BZ18" i="26" s="1"/>
  <c r="BV18" i="26"/>
  <c r="BU18" i="26"/>
  <c r="BW18" i="26" s="1"/>
  <c r="BT18" i="26"/>
  <c r="BS18" i="26"/>
  <c r="BR18" i="26"/>
  <c r="BQ18" i="26"/>
  <c r="BN18" i="26"/>
  <c r="BM18" i="26"/>
  <c r="BL18" i="26"/>
  <c r="BK18" i="26"/>
  <c r="BH18" i="26"/>
  <c r="BE18" i="26"/>
  <c r="BB18" i="26"/>
  <c r="AY18" i="26"/>
  <c r="AV18" i="26"/>
  <c r="AR18" i="26"/>
  <c r="AQ18" i="26"/>
  <c r="AS18" i="26" s="1"/>
  <c r="AP18" i="26"/>
  <c r="AM18" i="26"/>
  <c r="AJ18" i="26"/>
  <c r="AG18" i="26"/>
  <c r="AD18" i="26"/>
  <c r="AA18" i="26"/>
  <c r="W18" i="26"/>
  <c r="CK18" i="26" s="1"/>
  <c r="V18" i="26"/>
  <c r="X18" i="26" s="1"/>
  <c r="U18" i="26"/>
  <c r="R18" i="26"/>
  <c r="O18" i="26"/>
  <c r="L18" i="26"/>
  <c r="I18" i="26"/>
  <c r="F18" i="26"/>
  <c r="C18" i="26"/>
  <c r="CI17" i="26"/>
  <c r="CH17" i="26"/>
  <c r="CG17" i="26"/>
  <c r="CE17" i="26"/>
  <c r="CD17" i="26"/>
  <c r="CF17" i="26" s="1"/>
  <c r="CB17" i="26"/>
  <c r="CA17" i="26"/>
  <c r="CC17" i="26" s="1"/>
  <c r="BZ17" i="26"/>
  <c r="BY17" i="26"/>
  <c r="BX17" i="26"/>
  <c r="BW17" i="26"/>
  <c r="BV17" i="26"/>
  <c r="BU17" i="26"/>
  <c r="BS17" i="26"/>
  <c r="BR17" i="26"/>
  <c r="BT17" i="26" s="1"/>
  <c r="BQ17" i="26"/>
  <c r="BM17" i="26"/>
  <c r="BL17" i="26"/>
  <c r="BN17" i="26" s="1"/>
  <c r="BK17" i="26"/>
  <c r="BH17" i="26"/>
  <c r="BE17" i="26"/>
  <c r="BB17" i="26"/>
  <c r="AY17" i="26"/>
  <c r="AV17" i="26"/>
  <c r="AS17" i="26"/>
  <c r="AR17" i="26"/>
  <c r="AR14" i="26" s="1"/>
  <c r="AQ17" i="26"/>
  <c r="AP17" i="26"/>
  <c r="AM17" i="26"/>
  <c r="AJ17" i="26"/>
  <c r="AG17" i="26"/>
  <c r="AD17" i="26"/>
  <c r="AA17" i="26"/>
  <c r="X17" i="26"/>
  <c r="W17" i="26"/>
  <c r="CK17" i="26" s="1"/>
  <c r="V17" i="26"/>
  <c r="U17" i="26"/>
  <c r="R17" i="26"/>
  <c r="O17" i="26"/>
  <c r="L17" i="26"/>
  <c r="I17" i="26"/>
  <c r="F17" i="26"/>
  <c r="CK16" i="26"/>
  <c r="CH16" i="26"/>
  <c r="CG16" i="26"/>
  <c r="CI16" i="26" s="1"/>
  <c r="CF16" i="26"/>
  <c r="CE16" i="26"/>
  <c r="CD16" i="26"/>
  <c r="CB16" i="26"/>
  <c r="CC16" i="26" s="1"/>
  <c r="CA16" i="26"/>
  <c r="BY16" i="26"/>
  <c r="BX16" i="26"/>
  <c r="BZ16" i="26" s="1"/>
  <c r="BV16" i="26"/>
  <c r="BU16" i="26"/>
  <c r="BW16" i="26" s="1"/>
  <c r="BT16" i="26"/>
  <c r="BS16" i="26"/>
  <c r="BR16" i="26"/>
  <c r="BQ16" i="26"/>
  <c r="BN16" i="26"/>
  <c r="BM16" i="26"/>
  <c r="BL16" i="26"/>
  <c r="BK16" i="26"/>
  <c r="BH16" i="26"/>
  <c r="BE16" i="26"/>
  <c r="BB16" i="26"/>
  <c r="AY16" i="26"/>
  <c r="AV16" i="26"/>
  <c r="AR16" i="26"/>
  <c r="AQ16" i="26"/>
  <c r="AS16" i="26" s="1"/>
  <c r="AP16" i="26"/>
  <c r="AM16" i="26"/>
  <c r="AJ16" i="26"/>
  <c r="AG16" i="26"/>
  <c r="AD16" i="26"/>
  <c r="AA16" i="26"/>
  <c r="W16" i="26"/>
  <c r="V16" i="26"/>
  <c r="X16" i="26" s="1"/>
  <c r="U16" i="26"/>
  <c r="R16" i="26"/>
  <c r="O16" i="26"/>
  <c r="L16" i="26"/>
  <c r="I16" i="26"/>
  <c r="F16" i="26"/>
  <c r="CL15" i="26"/>
  <c r="CI15" i="26"/>
  <c r="CH15" i="26"/>
  <c r="CH14" i="26" s="1"/>
  <c r="CG15" i="26"/>
  <c r="CF15" i="26"/>
  <c r="CE15" i="26"/>
  <c r="CD15" i="26"/>
  <c r="CB15" i="26"/>
  <c r="CB14" i="26" s="1"/>
  <c r="CA15" i="26"/>
  <c r="BY15" i="26"/>
  <c r="BX15" i="26"/>
  <c r="BZ15" i="26" s="1"/>
  <c r="BW15" i="26"/>
  <c r="BV15" i="26"/>
  <c r="BU15" i="26"/>
  <c r="BT15" i="26"/>
  <c r="BS15" i="26"/>
  <c r="BS14" i="26" s="1"/>
  <c r="BR15" i="26"/>
  <c r="BQ15" i="26"/>
  <c r="BN15" i="26"/>
  <c r="BM15" i="26"/>
  <c r="BM14" i="26" s="1"/>
  <c r="BL15" i="26"/>
  <c r="BK15" i="26"/>
  <c r="BH15" i="26"/>
  <c r="BE15" i="26"/>
  <c r="BB15" i="26"/>
  <c r="AY15" i="26"/>
  <c r="AV15" i="26"/>
  <c r="AS15" i="26"/>
  <c r="AR15" i="26"/>
  <c r="AQ15" i="26"/>
  <c r="AP15" i="26"/>
  <c r="AM15" i="26"/>
  <c r="AJ15" i="26"/>
  <c r="AG15" i="26"/>
  <c r="AD15" i="26"/>
  <c r="AA15" i="26"/>
  <c r="W15" i="26"/>
  <c r="V15" i="26"/>
  <c r="CJ15" i="26" s="1"/>
  <c r="C15" i="26" s="1"/>
  <c r="U15" i="26"/>
  <c r="R15" i="26"/>
  <c r="O15" i="26"/>
  <c r="L15" i="26"/>
  <c r="I15" i="26"/>
  <c r="F15" i="26"/>
  <c r="CD14" i="26"/>
  <c r="BY14" i="26"/>
  <c r="BQ14" i="26"/>
  <c r="BP14" i="26"/>
  <c r="BO14" i="26"/>
  <c r="BJ14" i="26"/>
  <c r="BI14" i="26"/>
  <c r="BG14" i="26"/>
  <c r="BF14" i="26"/>
  <c r="BH14" i="26" s="1"/>
  <c r="BD14" i="26"/>
  <c r="BE14" i="26" s="1"/>
  <c r="BC14" i="26"/>
  <c r="BB14" i="26"/>
  <c r="BA14" i="26"/>
  <c r="AZ14" i="26"/>
  <c r="AX14" i="26"/>
  <c r="AW14" i="26"/>
  <c r="AY14" i="26" s="1"/>
  <c r="AU14" i="26"/>
  <c r="AT14" i="26"/>
  <c r="AV14" i="26" s="1"/>
  <c r="AO14" i="26"/>
  <c r="AN14" i="26"/>
  <c r="AP14" i="26" s="1"/>
  <c r="AL14" i="26"/>
  <c r="AK14" i="26"/>
  <c r="AM14" i="26" s="1"/>
  <c r="AJ14" i="26"/>
  <c r="AI14" i="26"/>
  <c r="AH14" i="26"/>
  <c r="AF14" i="26"/>
  <c r="AG14" i="26" s="1"/>
  <c r="AE14" i="26"/>
  <c r="AC14" i="26"/>
  <c r="AB14" i="26"/>
  <c r="AD14" i="26" s="1"/>
  <c r="Z14" i="26"/>
  <c r="Y14" i="26"/>
  <c r="U14" i="26"/>
  <c r="T14" i="26"/>
  <c r="S14" i="26"/>
  <c r="Q14" i="26"/>
  <c r="R14" i="26" s="1"/>
  <c r="P14" i="26"/>
  <c r="N14" i="26"/>
  <c r="M14" i="26"/>
  <c r="O14" i="26" s="1"/>
  <c r="L14" i="26"/>
  <c r="K14" i="26"/>
  <c r="J14" i="26"/>
  <c r="H14" i="26"/>
  <c r="I14" i="26" s="1"/>
  <c r="G14" i="26"/>
  <c r="E14" i="26"/>
  <c r="D14" i="26"/>
  <c r="F14" i="26" s="1"/>
  <c r="BL58" i="25"/>
  <c r="BK58" i="25"/>
  <c r="BJ58" i="25"/>
  <c r="BI58" i="25"/>
  <c r="BH58" i="25"/>
  <c r="BG58" i="25"/>
  <c r="BF58" i="25"/>
  <c r="BE58" i="25"/>
  <c r="BD58" i="25"/>
  <c r="BC58" i="25"/>
  <c r="BB58" i="25"/>
  <c r="BN58" i="25" s="1"/>
  <c r="BA58" i="25"/>
  <c r="BM58" i="25" s="1"/>
  <c r="C58" i="25" s="1"/>
  <c r="AZ58" i="25"/>
  <c r="AV58" i="25"/>
  <c r="AU58" i="25"/>
  <c r="AG58" i="25"/>
  <c r="AF58" i="25"/>
  <c r="R58" i="25"/>
  <c r="Q58" i="25"/>
  <c r="BL57" i="25"/>
  <c r="BK57" i="25"/>
  <c r="BJ57" i="25"/>
  <c r="BI57" i="25"/>
  <c r="BH57" i="25"/>
  <c r="BG57" i="25"/>
  <c r="BF57" i="25"/>
  <c r="BE57" i="25"/>
  <c r="BD57" i="25"/>
  <c r="BN57" i="25" s="1"/>
  <c r="BC57" i="25"/>
  <c r="BB57" i="25"/>
  <c r="BA57" i="25"/>
  <c r="BM57" i="25" s="1"/>
  <c r="C57" i="25" s="1"/>
  <c r="AZ57" i="25"/>
  <c r="AV57" i="25"/>
  <c r="AU57" i="25"/>
  <c r="AG57" i="25"/>
  <c r="AF57" i="25"/>
  <c r="R57" i="25"/>
  <c r="Q57" i="25"/>
  <c r="BL56" i="25"/>
  <c r="BK56" i="25"/>
  <c r="BJ56" i="25"/>
  <c r="BI56" i="25"/>
  <c r="BH56" i="25"/>
  <c r="BG56" i="25"/>
  <c r="BF56" i="25"/>
  <c r="BE56" i="25"/>
  <c r="BD56" i="25"/>
  <c r="BC56" i="25"/>
  <c r="BB56" i="25"/>
  <c r="BN56" i="25" s="1"/>
  <c r="BA56" i="25"/>
  <c r="BM56" i="25" s="1"/>
  <c r="C56" i="25" s="1"/>
  <c r="AZ56" i="25"/>
  <c r="AV56" i="25"/>
  <c r="AU56" i="25"/>
  <c r="AG56" i="25"/>
  <c r="AF56" i="25"/>
  <c r="R56" i="25"/>
  <c r="Q56" i="25"/>
  <c r="BL55" i="25"/>
  <c r="BK55" i="25"/>
  <c r="BJ55" i="25"/>
  <c r="BI55" i="25"/>
  <c r="BH55" i="25"/>
  <c r="BG55" i="25"/>
  <c r="BF55" i="25"/>
  <c r="BE55" i="25"/>
  <c r="BD55" i="25"/>
  <c r="BC55" i="25"/>
  <c r="BB55" i="25"/>
  <c r="BN55" i="25" s="1"/>
  <c r="BA55" i="25"/>
  <c r="AZ55" i="25"/>
  <c r="AV55" i="25"/>
  <c r="AU55" i="25"/>
  <c r="AG55" i="25"/>
  <c r="AF55" i="25"/>
  <c r="R55" i="25"/>
  <c r="Q55" i="25"/>
  <c r="BL54" i="25"/>
  <c r="BK54" i="25"/>
  <c r="BJ54" i="25"/>
  <c r="BI54" i="25"/>
  <c r="BH54" i="25"/>
  <c r="BG54" i="25"/>
  <c r="BF54" i="25"/>
  <c r="BE54" i="25"/>
  <c r="BD54" i="25"/>
  <c r="BC54" i="25"/>
  <c r="BB54" i="25"/>
  <c r="BN54" i="25" s="1"/>
  <c r="BA54" i="25"/>
  <c r="BM54" i="25" s="1"/>
  <c r="C54" i="25" s="1"/>
  <c r="AZ54" i="25"/>
  <c r="AV54" i="25"/>
  <c r="AU54" i="25"/>
  <c r="AG54" i="25"/>
  <c r="AF54" i="25"/>
  <c r="R54" i="25"/>
  <c r="Q54" i="25"/>
  <c r="BL53" i="25"/>
  <c r="BK53" i="25"/>
  <c r="BJ53" i="25"/>
  <c r="BI53" i="25"/>
  <c r="BH53" i="25"/>
  <c r="BG53" i="25"/>
  <c r="BF53" i="25"/>
  <c r="BE53" i="25"/>
  <c r="BD53" i="25"/>
  <c r="BN53" i="25" s="1"/>
  <c r="BC53" i="25"/>
  <c r="BB53" i="25"/>
  <c r="BA53" i="25"/>
  <c r="BM53" i="25" s="1"/>
  <c r="C53" i="25" s="1"/>
  <c r="AZ53" i="25"/>
  <c r="AV53" i="25"/>
  <c r="AU53" i="25"/>
  <c r="AG53" i="25"/>
  <c r="AF53" i="25"/>
  <c r="R53" i="25"/>
  <c r="Q53" i="25"/>
  <c r="BL52" i="25"/>
  <c r="BK52" i="25"/>
  <c r="BJ52" i="25"/>
  <c r="BI52" i="25"/>
  <c r="BH52" i="25"/>
  <c r="BG52" i="25"/>
  <c r="BF52" i="25"/>
  <c r="BE52" i="25"/>
  <c r="BD52" i="25"/>
  <c r="BC52" i="25"/>
  <c r="BB52" i="25"/>
  <c r="BN52" i="25" s="1"/>
  <c r="BA52" i="25"/>
  <c r="BM52" i="25" s="1"/>
  <c r="C52" i="25" s="1"/>
  <c r="AZ52" i="25"/>
  <c r="AV52" i="25"/>
  <c r="AU52" i="25"/>
  <c r="AG52" i="25"/>
  <c r="AF52" i="25"/>
  <c r="R52" i="25"/>
  <c r="Q52" i="25"/>
  <c r="BL51" i="25"/>
  <c r="BK51" i="25"/>
  <c r="BJ51" i="25"/>
  <c r="BI51" i="25"/>
  <c r="BH51" i="25"/>
  <c r="BG51" i="25"/>
  <c r="BF51" i="25"/>
  <c r="BE51" i="25"/>
  <c r="BD51" i="25"/>
  <c r="BC51" i="25"/>
  <c r="BB51" i="25"/>
  <c r="BN51" i="25" s="1"/>
  <c r="BA51" i="25"/>
  <c r="AZ51" i="25"/>
  <c r="AV51" i="25"/>
  <c r="AU51" i="25"/>
  <c r="AG51" i="25"/>
  <c r="AF51" i="25"/>
  <c r="R51" i="25"/>
  <c r="Q51" i="25"/>
  <c r="BL50" i="25"/>
  <c r="BK50" i="25"/>
  <c r="BJ50" i="25"/>
  <c r="BI50" i="25"/>
  <c r="BH50" i="25"/>
  <c r="BG50" i="25"/>
  <c r="BF50" i="25"/>
  <c r="BE50" i="25"/>
  <c r="BD50" i="25"/>
  <c r="BC50" i="25"/>
  <c r="BB50" i="25"/>
  <c r="BN50" i="25" s="1"/>
  <c r="BA50" i="25"/>
  <c r="BM50" i="25" s="1"/>
  <c r="C50" i="25" s="1"/>
  <c r="AZ50" i="25"/>
  <c r="AV50" i="25"/>
  <c r="AU50" i="25"/>
  <c r="AG50" i="25"/>
  <c r="AF50" i="25"/>
  <c r="R50" i="25"/>
  <c r="Q50" i="25"/>
  <c r="BL49" i="25"/>
  <c r="BK49" i="25"/>
  <c r="BJ49" i="25"/>
  <c r="BI49" i="25"/>
  <c r="BH49" i="25"/>
  <c r="BG49" i="25"/>
  <c r="BF49" i="25"/>
  <c r="BE49" i="25"/>
  <c r="BD49" i="25"/>
  <c r="BC49" i="25"/>
  <c r="BB49" i="25"/>
  <c r="BN49" i="25" s="1"/>
  <c r="BA49" i="25"/>
  <c r="BM49" i="25" s="1"/>
  <c r="C49" i="25" s="1"/>
  <c r="AZ49" i="25"/>
  <c r="AV49" i="25"/>
  <c r="AU49" i="25"/>
  <c r="AG49" i="25"/>
  <c r="AF49" i="25"/>
  <c r="R49" i="25"/>
  <c r="Q49" i="25"/>
  <c r="BL48" i="25"/>
  <c r="BK48" i="25"/>
  <c r="BJ48" i="25"/>
  <c r="BI48" i="25"/>
  <c r="BH48" i="25"/>
  <c r="BG48" i="25"/>
  <c r="BF48" i="25"/>
  <c r="BE48" i="25"/>
  <c r="BD48" i="25"/>
  <c r="BC48" i="25"/>
  <c r="BB48" i="25"/>
  <c r="BN48" i="25" s="1"/>
  <c r="BA48" i="25"/>
  <c r="BM48" i="25" s="1"/>
  <c r="C48" i="25" s="1"/>
  <c r="AZ48" i="25"/>
  <c r="AV48" i="25"/>
  <c r="AU48" i="25"/>
  <c r="AG48" i="25"/>
  <c r="AF48" i="25"/>
  <c r="R48" i="25"/>
  <c r="Q48" i="25"/>
  <c r="BL47" i="25"/>
  <c r="BK47" i="25"/>
  <c r="BJ47" i="25"/>
  <c r="BI47" i="25"/>
  <c r="BH47" i="25"/>
  <c r="BG47" i="25"/>
  <c r="BF47" i="25"/>
  <c r="BE47" i="25"/>
  <c r="BD47" i="25"/>
  <c r="BC47" i="25"/>
  <c r="BB47" i="25"/>
  <c r="BN47" i="25" s="1"/>
  <c r="BA47" i="25"/>
  <c r="BM47" i="25" s="1"/>
  <c r="C47" i="25" s="1"/>
  <c r="AZ47" i="25"/>
  <c r="AV47" i="25"/>
  <c r="AU47" i="25"/>
  <c r="AG47" i="25"/>
  <c r="AF47" i="25"/>
  <c r="R47" i="25"/>
  <c r="Q47" i="25"/>
  <c r="BL46" i="25"/>
  <c r="BK46" i="25"/>
  <c r="BJ46" i="25"/>
  <c r="BI46" i="25"/>
  <c r="BH46" i="25"/>
  <c r="BG46" i="25"/>
  <c r="BF46" i="25"/>
  <c r="BE46" i="25"/>
  <c r="BD46" i="25"/>
  <c r="BC46" i="25"/>
  <c r="BB46" i="25"/>
  <c r="BN46" i="25" s="1"/>
  <c r="BA46" i="25"/>
  <c r="BM46" i="25" s="1"/>
  <c r="C46" i="25" s="1"/>
  <c r="AZ46" i="25"/>
  <c r="AV46" i="25"/>
  <c r="AU46" i="25"/>
  <c r="AG46" i="25"/>
  <c r="AF46" i="25"/>
  <c r="R46" i="25"/>
  <c r="Q46" i="25"/>
  <c r="BL45" i="25"/>
  <c r="BK45" i="25"/>
  <c r="BJ45" i="25"/>
  <c r="BJ13" i="25" s="1"/>
  <c r="BI45" i="25"/>
  <c r="BH45" i="25"/>
  <c r="BG45" i="25"/>
  <c r="BF45" i="25"/>
  <c r="BF13" i="25" s="1"/>
  <c r="BE45" i="25"/>
  <c r="BD45" i="25"/>
  <c r="BC45" i="25"/>
  <c r="BB45" i="25"/>
  <c r="BB13" i="25" s="1"/>
  <c r="BA45" i="25"/>
  <c r="BM45" i="25" s="1"/>
  <c r="C45" i="25" s="1"/>
  <c r="AZ45" i="25"/>
  <c r="AV45" i="25"/>
  <c r="AU45" i="25"/>
  <c r="AG45" i="25"/>
  <c r="AF45" i="25"/>
  <c r="R45" i="25"/>
  <c r="Q45" i="25"/>
  <c r="BL44" i="25"/>
  <c r="BK44" i="25"/>
  <c r="BJ44" i="25"/>
  <c r="BI44" i="25"/>
  <c r="BH44" i="25"/>
  <c r="BG44" i="25"/>
  <c r="BF44" i="25"/>
  <c r="BE44" i="25"/>
  <c r="BD44" i="25"/>
  <c r="BC44" i="25"/>
  <c r="BB44" i="25"/>
  <c r="BN44" i="25" s="1"/>
  <c r="BA44" i="25"/>
  <c r="BM44" i="25" s="1"/>
  <c r="C44" i="25" s="1"/>
  <c r="AZ44" i="25"/>
  <c r="AV44" i="25"/>
  <c r="AU44" i="25"/>
  <c r="AG44" i="25"/>
  <c r="AF44" i="25"/>
  <c r="R44" i="25"/>
  <c r="Q44" i="25"/>
  <c r="BN43" i="25"/>
  <c r="BL43" i="25"/>
  <c r="BJ43" i="25"/>
  <c r="BI43" i="25"/>
  <c r="BH43" i="25"/>
  <c r="BG43" i="25"/>
  <c r="BF43" i="25"/>
  <c r="BE43" i="25"/>
  <c r="BD43" i="25"/>
  <c r="BC43" i="25"/>
  <c r="BB43" i="25"/>
  <c r="BA43" i="25"/>
  <c r="BM43" i="25" s="1"/>
  <c r="C43" i="25" s="1"/>
  <c r="AZ43" i="25"/>
  <c r="AV43" i="25"/>
  <c r="AU43" i="25"/>
  <c r="AG43" i="25"/>
  <c r="AF43" i="25"/>
  <c r="R43" i="25"/>
  <c r="Q43" i="25"/>
  <c r="BL42" i="25"/>
  <c r="BK42" i="25"/>
  <c r="BJ42" i="25"/>
  <c r="BI42" i="25"/>
  <c r="BH42" i="25"/>
  <c r="BG42" i="25"/>
  <c r="BF42" i="25"/>
  <c r="BE42" i="25"/>
  <c r="BD42" i="25"/>
  <c r="BC42" i="25"/>
  <c r="BB42" i="25"/>
  <c r="BN42" i="25" s="1"/>
  <c r="BA42" i="25"/>
  <c r="BM42" i="25" s="1"/>
  <c r="C42" i="25" s="1"/>
  <c r="AZ42" i="25"/>
  <c r="AV42" i="25"/>
  <c r="AU42" i="25"/>
  <c r="AG42" i="25"/>
  <c r="AF42" i="25"/>
  <c r="R42" i="25"/>
  <c r="Q42" i="25"/>
  <c r="BL41" i="25"/>
  <c r="BK41" i="25"/>
  <c r="BJ41" i="25"/>
  <c r="BI41" i="25"/>
  <c r="BH41" i="25"/>
  <c r="BG41" i="25"/>
  <c r="BF41" i="25"/>
  <c r="BE41" i="25"/>
  <c r="BD41" i="25"/>
  <c r="BC41" i="25"/>
  <c r="BB41" i="25"/>
  <c r="BN41" i="25" s="1"/>
  <c r="BA41" i="25"/>
  <c r="BM41" i="25" s="1"/>
  <c r="C41" i="25" s="1"/>
  <c r="AZ41" i="25"/>
  <c r="AV41" i="25"/>
  <c r="AU41" i="25"/>
  <c r="AG41" i="25"/>
  <c r="AF41" i="25"/>
  <c r="R41" i="25"/>
  <c r="Q41" i="25"/>
  <c r="BL40" i="25"/>
  <c r="BK40" i="25"/>
  <c r="BJ40" i="25"/>
  <c r="BI40" i="25"/>
  <c r="BH40" i="25"/>
  <c r="BG40" i="25"/>
  <c r="BF40" i="25"/>
  <c r="BE40" i="25"/>
  <c r="BD40" i="25"/>
  <c r="BC40" i="25"/>
  <c r="BB40" i="25"/>
  <c r="BN40" i="25" s="1"/>
  <c r="BA40" i="25"/>
  <c r="BM40" i="25" s="1"/>
  <c r="C40" i="25" s="1"/>
  <c r="AZ40" i="25"/>
  <c r="AV40" i="25"/>
  <c r="AU40" i="25"/>
  <c r="AG40" i="25"/>
  <c r="AF40" i="25"/>
  <c r="R40" i="25"/>
  <c r="Q40" i="25"/>
  <c r="BL39" i="25"/>
  <c r="BK39" i="25"/>
  <c r="BJ39" i="25"/>
  <c r="BI39" i="25"/>
  <c r="BH39" i="25"/>
  <c r="BG39" i="25"/>
  <c r="BF39" i="25"/>
  <c r="BE39" i="25"/>
  <c r="BD39" i="25"/>
  <c r="BC39" i="25"/>
  <c r="BB39" i="25"/>
  <c r="BN39" i="25" s="1"/>
  <c r="BA39" i="25"/>
  <c r="BM39" i="25" s="1"/>
  <c r="C39" i="25" s="1"/>
  <c r="AZ39" i="25"/>
  <c r="AV39" i="25"/>
  <c r="AU39" i="25"/>
  <c r="AG39" i="25"/>
  <c r="AF39" i="25"/>
  <c r="R39" i="25"/>
  <c r="Q39" i="25"/>
  <c r="BL38" i="25"/>
  <c r="BK38" i="25"/>
  <c r="BJ38" i="25"/>
  <c r="BI38" i="25"/>
  <c r="BH38" i="25"/>
  <c r="BG38" i="25"/>
  <c r="BF38" i="25"/>
  <c r="BE38" i="25"/>
  <c r="BD38" i="25"/>
  <c r="BC38" i="25"/>
  <c r="BB38" i="25"/>
  <c r="BN38" i="25" s="1"/>
  <c r="BA38" i="25"/>
  <c r="BM38" i="25" s="1"/>
  <c r="C38" i="25" s="1"/>
  <c r="AZ38" i="25"/>
  <c r="AV38" i="25"/>
  <c r="AU38" i="25"/>
  <c r="AG38" i="25"/>
  <c r="AF38" i="25"/>
  <c r="R38" i="25"/>
  <c r="Q38" i="25"/>
  <c r="BL37" i="25"/>
  <c r="BK37" i="25"/>
  <c r="BJ37" i="25"/>
  <c r="BI37" i="25"/>
  <c r="BH37" i="25"/>
  <c r="BG37" i="25"/>
  <c r="BF37" i="25"/>
  <c r="BE37" i="25"/>
  <c r="BD37" i="25"/>
  <c r="BC37" i="25"/>
  <c r="BB37" i="25"/>
  <c r="BN37" i="25" s="1"/>
  <c r="BA37" i="25"/>
  <c r="BM37" i="25" s="1"/>
  <c r="C37" i="25" s="1"/>
  <c r="AZ37" i="25"/>
  <c r="AV37" i="25"/>
  <c r="AU37" i="25"/>
  <c r="AG37" i="25"/>
  <c r="AF37" i="25"/>
  <c r="R37" i="25"/>
  <c r="Q37" i="25"/>
  <c r="BL36" i="25"/>
  <c r="BK36" i="25"/>
  <c r="BJ36" i="25"/>
  <c r="BI36" i="25"/>
  <c r="BH36" i="25"/>
  <c r="BG36" i="25"/>
  <c r="BF36" i="25"/>
  <c r="BE36" i="25"/>
  <c r="BD36" i="25"/>
  <c r="BC36" i="25"/>
  <c r="BB36" i="25"/>
  <c r="BN36" i="25" s="1"/>
  <c r="BA36" i="25"/>
  <c r="BM36" i="25" s="1"/>
  <c r="C36" i="25" s="1"/>
  <c r="AZ36" i="25"/>
  <c r="AV36" i="25"/>
  <c r="AU36" i="25"/>
  <c r="AG36" i="25"/>
  <c r="AF36" i="25"/>
  <c r="R36" i="25"/>
  <c r="Q36" i="25"/>
  <c r="BL35" i="25"/>
  <c r="BK35" i="25"/>
  <c r="BJ35" i="25"/>
  <c r="BI35" i="25"/>
  <c r="BH35" i="25"/>
  <c r="BG35" i="25"/>
  <c r="BF35" i="25"/>
  <c r="BE35" i="25"/>
  <c r="BD35" i="25"/>
  <c r="BC35" i="25"/>
  <c r="BB35" i="25"/>
  <c r="BN35" i="25" s="1"/>
  <c r="BA35" i="25"/>
  <c r="BM35" i="25" s="1"/>
  <c r="C35" i="25" s="1"/>
  <c r="AZ35" i="25"/>
  <c r="AV35" i="25"/>
  <c r="AU35" i="25"/>
  <c r="AG35" i="25"/>
  <c r="AF35" i="25"/>
  <c r="R35" i="25"/>
  <c r="Q35" i="25"/>
  <c r="BL34" i="25"/>
  <c r="BK34" i="25"/>
  <c r="BJ34" i="25"/>
  <c r="BI34" i="25"/>
  <c r="BH34" i="25"/>
  <c r="BG34" i="25"/>
  <c r="BF34" i="25"/>
  <c r="BE34" i="25"/>
  <c r="BD34" i="25"/>
  <c r="BC34" i="25"/>
  <c r="BB34" i="25"/>
  <c r="BN34" i="25" s="1"/>
  <c r="BA34" i="25"/>
  <c r="BM34" i="25" s="1"/>
  <c r="C34" i="25" s="1"/>
  <c r="AZ34" i="25"/>
  <c r="AV34" i="25"/>
  <c r="AU34" i="25"/>
  <c r="AG34" i="25"/>
  <c r="AF34" i="25"/>
  <c r="R34" i="25"/>
  <c r="Q34" i="25"/>
  <c r="BL33" i="25"/>
  <c r="BK33" i="25"/>
  <c r="BJ33" i="25"/>
  <c r="BI33" i="25"/>
  <c r="BH33" i="25"/>
  <c r="BG33" i="25"/>
  <c r="BF33" i="25"/>
  <c r="BE33" i="25"/>
  <c r="BD33" i="25"/>
  <c r="BC33" i="25"/>
  <c r="BB33" i="25"/>
  <c r="BN33" i="25" s="1"/>
  <c r="BA33" i="25"/>
  <c r="BM33" i="25" s="1"/>
  <c r="C33" i="25" s="1"/>
  <c r="AZ33" i="25"/>
  <c r="AV33" i="25"/>
  <c r="AU33" i="25"/>
  <c r="AG33" i="25"/>
  <c r="AF33" i="25"/>
  <c r="R33" i="25"/>
  <c r="Q33" i="25"/>
  <c r="BL32" i="25"/>
  <c r="BK32" i="25"/>
  <c r="BJ32" i="25"/>
  <c r="BI32" i="25"/>
  <c r="BH32" i="25"/>
  <c r="BG32" i="25"/>
  <c r="BF32" i="25"/>
  <c r="BE32" i="25"/>
  <c r="BD32" i="25"/>
  <c r="BC32" i="25"/>
  <c r="BB32" i="25"/>
  <c r="BN32" i="25" s="1"/>
  <c r="BA32" i="25"/>
  <c r="BM32" i="25" s="1"/>
  <c r="C32" i="25" s="1"/>
  <c r="AZ32" i="25"/>
  <c r="AV32" i="25"/>
  <c r="AU32" i="25"/>
  <c r="AG32" i="25"/>
  <c r="AF32" i="25"/>
  <c r="R32" i="25"/>
  <c r="Q32" i="25"/>
  <c r="BL31" i="25"/>
  <c r="BK31" i="25"/>
  <c r="BJ31" i="25"/>
  <c r="BI31" i="25"/>
  <c r="BH31" i="25"/>
  <c r="BG31" i="25"/>
  <c r="BF31" i="25"/>
  <c r="BE31" i="25"/>
  <c r="BD31" i="25"/>
  <c r="BC31" i="25"/>
  <c r="BB31" i="25"/>
  <c r="BN31" i="25" s="1"/>
  <c r="BA31" i="25"/>
  <c r="BM31" i="25" s="1"/>
  <c r="C31" i="25" s="1"/>
  <c r="AZ31" i="25"/>
  <c r="AV31" i="25"/>
  <c r="AU31" i="25"/>
  <c r="AG31" i="25"/>
  <c r="AF31" i="25"/>
  <c r="R31" i="25"/>
  <c r="Q31" i="25"/>
  <c r="BL30" i="25"/>
  <c r="BK30" i="25"/>
  <c r="BJ30" i="25"/>
  <c r="BI30" i="25"/>
  <c r="BH30" i="25"/>
  <c r="BG30" i="25"/>
  <c r="BF30" i="25"/>
  <c r="BE30" i="25"/>
  <c r="BD30" i="25"/>
  <c r="BC30" i="25"/>
  <c r="BB30" i="25"/>
  <c r="BN30" i="25" s="1"/>
  <c r="BA30" i="25"/>
  <c r="BM30" i="25" s="1"/>
  <c r="C30" i="25" s="1"/>
  <c r="AZ30" i="25"/>
  <c r="AV30" i="25"/>
  <c r="AU30" i="25"/>
  <c r="AG30" i="25"/>
  <c r="AF30" i="25"/>
  <c r="R30" i="25"/>
  <c r="Q30" i="25"/>
  <c r="BL29" i="25"/>
  <c r="BK29" i="25"/>
  <c r="BJ29" i="25"/>
  <c r="BI29" i="25"/>
  <c r="BH29" i="25"/>
  <c r="BG29" i="25"/>
  <c r="BF29" i="25"/>
  <c r="BE29" i="25"/>
  <c r="BD29" i="25"/>
  <c r="BC29" i="25"/>
  <c r="BB29" i="25"/>
  <c r="BN29" i="25" s="1"/>
  <c r="BA29" i="25"/>
  <c r="BM29" i="25" s="1"/>
  <c r="C29" i="25" s="1"/>
  <c r="AZ29" i="25"/>
  <c r="AV29" i="25"/>
  <c r="AU29" i="25"/>
  <c r="AG29" i="25"/>
  <c r="AF29" i="25"/>
  <c r="R29" i="25"/>
  <c r="Q29" i="25"/>
  <c r="BL28" i="25"/>
  <c r="BK28" i="25"/>
  <c r="BJ28" i="25"/>
  <c r="BI28" i="25"/>
  <c r="BH28" i="25"/>
  <c r="BG28" i="25"/>
  <c r="BF28" i="25"/>
  <c r="BE28" i="25"/>
  <c r="BD28" i="25"/>
  <c r="BC28" i="25"/>
  <c r="BB28" i="25"/>
  <c r="BN28" i="25" s="1"/>
  <c r="BA28" i="25"/>
  <c r="BM28" i="25" s="1"/>
  <c r="C28" i="25" s="1"/>
  <c r="AZ28" i="25"/>
  <c r="AV28" i="25"/>
  <c r="AU28" i="25"/>
  <c r="AG28" i="25"/>
  <c r="AF28" i="25"/>
  <c r="R28" i="25"/>
  <c r="Q28" i="25"/>
  <c r="BL27" i="25"/>
  <c r="BK27" i="25"/>
  <c r="BJ27" i="25"/>
  <c r="BI27" i="25"/>
  <c r="BH27" i="25"/>
  <c r="BG27" i="25"/>
  <c r="BF27" i="25"/>
  <c r="BE27" i="25"/>
  <c r="BD27" i="25"/>
  <c r="BC27" i="25"/>
  <c r="BB27" i="25"/>
  <c r="BN27" i="25" s="1"/>
  <c r="BA27" i="25"/>
  <c r="BM27" i="25" s="1"/>
  <c r="C27" i="25" s="1"/>
  <c r="AZ27" i="25"/>
  <c r="AV27" i="25"/>
  <c r="AU27" i="25"/>
  <c r="AG27" i="25"/>
  <c r="AF27" i="25"/>
  <c r="R27" i="25"/>
  <c r="Q27" i="25"/>
  <c r="BL26" i="25"/>
  <c r="BK26" i="25"/>
  <c r="BJ26" i="25"/>
  <c r="BI26" i="25"/>
  <c r="BH26" i="25"/>
  <c r="BG26" i="25"/>
  <c r="BF26" i="25"/>
  <c r="BE26" i="25"/>
  <c r="BD26" i="25"/>
  <c r="BC26" i="25"/>
  <c r="BB26" i="25"/>
  <c r="BN26" i="25" s="1"/>
  <c r="BA26" i="25"/>
  <c r="BM26" i="25" s="1"/>
  <c r="C26" i="25" s="1"/>
  <c r="AZ26" i="25"/>
  <c r="AV26" i="25"/>
  <c r="AU26" i="25"/>
  <c r="AG26" i="25"/>
  <c r="AF26" i="25"/>
  <c r="R26" i="25"/>
  <c r="Q26" i="25"/>
  <c r="BL25" i="25"/>
  <c r="BK25" i="25"/>
  <c r="BJ25" i="25"/>
  <c r="BI25" i="25"/>
  <c r="BH25" i="25"/>
  <c r="BG25" i="25"/>
  <c r="BF25" i="25"/>
  <c r="BE25" i="25"/>
  <c r="BD25" i="25"/>
  <c r="BC25" i="25"/>
  <c r="BB25" i="25"/>
  <c r="BN25" i="25" s="1"/>
  <c r="BA25" i="25"/>
  <c r="BM25" i="25" s="1"/>
  <c r="C25" i="25" s="1"/>
  <c r="AZ25" i="25"/>
  <c r="AV25" i="25"/>
  <c r="AU25" i="25"/>
  <c r="AG25" i="25"/>
  <c r="AF25" i="25"/>
  <c r="R25" i="25"/>
  <c r="Q25" i="25"/>
  <c r="BL24" i="25"/>
  <c r="BK24" i="25"/>
  <c r="BJ24" i="25"/>
  <c r="BI24" i="25"/>
  <c r="BH24" i="25"/>
  <c r="BG24" i="25"/>
  <c r="BF24" i="25"/>
  <c r="BE24" i="25"/>
  <c r="BD24" i="25"/>
  <c r="BC24" i="25"/>
  <c r="BB24" i="25"/>
  <c r="BN24" i="25" s="1"/>
  <c r="BA24" i="25"/>
  <c r="BM24" i="25" s="1"/>
  <c r="C24" i="25" s="1"/>
  <c r="AZ24" i="25"/>
  <c r="AV24" i="25"/>
  <c r="AU24" i="25"/>
  <c r="AG24" i="25"/>
  <c r="AF24" i="25"/>
  <c r="R24" i="25"/>
  <c r="Q24" i="25"/>
  <c r="BL23" i="25"/>
  <c r="BK23" i="25"/>
  <c r="BJ23" i="25"/>
  <c r="BI23" i="25"/>
  <c r="BH23" i="25"/>
  <c r="BG23" i="25"/>
  <c r="BF23" i="25"/>
  <c r="BE23" i="25"/>
  <c r="BD23" i="25"/>
  <c r="BC23" i="25"/>
  <c r="BB23" i="25"/>
  <c r="BN23" i="25" s="1"/>
  <c r="BA23" i="25"/>
  <c r="BM23" i="25" s="1"/>
  <c r="C23" i="25" s="1"/>
  <c r="AZ23" i="25"/>
  <c r="AV23" i="25"/>
  <c r="AU23" i="25"/>
  <c r="AG23" i="25"/>
  <c r="AF23" i="25"/>
  <c r="R23" i="25"/>
  <c r="Q23" i="25"/>
  <c r="BL22" i="25"/>
  <c r="BK22" i="25"/>
  <c r="BJ22" i="25"/>
  <c r="BI22" i="25"/>
  <c r="BH22" i="25"/>
  <c r="BG22" i="25"/>
  <c r="BF22" i="25"/>
  <c r="BE22" i="25"/>
  <c r="BD22" i="25"/>
  <c r="BC22" i="25"/>
  <c r="BB22" i="25"/>
  <c r="BN22" i="25" s="1"/>
  <c r="BA22" i="25"/>
  <c r="AZ22" i="25"/>
  <c r="AV22" i="25"/>
  <c r="AU22" i="25"/>
  <c r="AG22" i="25"/>
  <c r="AF22" i="25"/>
  <c r="BM22" i="25" s="1"/>
  <c r="C22" i="25" s="1"/>
  <c r="R22" i="25"/>
  <c r="Q22" i="25"/>
  <c r="BM21" i="25"/>
  <c r="BL21" i="25"/>
  <c r="BK21" i="25"/>
  <c r="BJ21" i="25"/>
  <c r="BI21" i="25"/>
  <c r="BH21" i="25"/>
  <c r="BG21" i="25"/>
  <c r="BF21" i="25"/>
  <c r="BE21" i="25"/>
  <c r="BD21" i="25"/>
  <c r="BC21" i="25"/>
  <c r="BB21" i="25"/>
  <c r="BN21" i="25" s="1"/>
  <c r="BA21" i="25"/>
  <c r="AZ21" i="25"/>
  <c r="AV21" i="25"/>
  <c r="AU21" i="25"/>
  <c r="AG21" i="25"/>
  <c r="AF21" i="25"/>
  <c r="R21" i="25"/>
  <c r="Q21" i="25"/>
  <c r="C21" i="25"/>
  <c r="BL20" i="25"/>
  <c r="BK20" i="25"/>
  <c r="BJ20" i="25"/>
  <c r="BI20" i="25"/>
  <c r="BH20" i="25"/>
  <c r="BG20" i="25"/>
  <c r="BF20" i="25"/>
  <c r="BE20" i="25"/>
  <c r="BD20" i="25"/>
  <c r="BC20" i="25"/>
  <c r="BB20" i="25"/>
  <c r="BN20" i="25" s="1"/>
  <c r="BA20" i="25"/>
  <c r="AZ20" i="25"/>
  <c r="AV20" i="25"/>
  <c r="AU20" i="25"/>
  <c r="AG20" i="25"/>
  <c r="AF20" i="25"/>
  <c r="BM20" i="25" s="1"/>
  <c r="C20" i="25" s="1"/>
  <c r="R20" i="25"/>
  <c r="Q20" i="25"/>
  <c r="BM19" i="25"/>
  <c r="BL19" i="25"/>
  <c r="BK19" i="25"/>
  <c r="BJ19" i="25"/>
  <c r="BI19" i="25"/>
  <c r="BH19" i="25"/>
  <c r="BG19" i="25"/>
  <c r="BF19" i="25"/>
  <c r="BE19" i="25"/>
  <c r="BD19" i="25"/>
  <c r="BC19" i="25"/>
  <c r="BB19" i="25"/>
  <c r="BN19" i="25" s="1"/>
  <c r="BA19" i="25"/>
  <c r="AZ19" i="25"/>
  <c r="AV19" i="25"/>
  <c r="AU19" i="25"/>
  <c r="AG19" i="25"/>
  <c r="AF19" i="25"/>
  <c r="R19" i="25"/>
  <c r="Q19" i="25"/>
  <c r="C19" i="25"/>
  <c r="BL18" i="25"/>
  <c r="BK18" i="25"/>
  <c r="BJ18" i="25"/>
  <c r="BI18" i="25"/>
  <c r="BH18" i="25"/>
  <c r="BG18" i="25"/>
  <c r="BF18" i="25"/>
  <c r="BE18" i="25"/>
  <c r="BD18" i="25"/>
  <c r="BC18" i="25"/>
  <c r="BB18" i="25"/>
  <c r="BN18" i="25" s="1"/>
  <c r="BA18" i="25"/>
  <c r="AZ18" i="25"/>
  <c r="AV18" i="25"/>
  <c r="AU18" i="25"/>
  <c r="AG18" i="25"/>
  <c r="AF18" i="25"/>
  <c r="BM18" i="25" s="1"/>
  <c r="C18" i="25" s="1"/>
  <c r="R18" i="25"/>
  <c r="Q18" i="25"/>
  <c r="BM17" i="25"/>
  <c r="BL17" i="25"/>
  <c r="BK17" i="25"/>
  <c r="BJ17" i="25"/>
  <c r="BI17" i="25"/>
  <c r="BH17" i="25"/>
  <c r="BG17" i="25"/>
  <c r="BF17" i="25"/>
  <c r="BE17" i="25"/>
  <c r="BD17" i="25"/>
  <c r="BC17" i="25"/>
  <c r="BB17" i="25"/>
  <c r="BN17" i="25" s="1"/>
  <c r="BA17" i="25"/>
  <c r="AZ17" i="25"/>
  <c r="AV17" i="25"/>
  <c r="AU17" i="25"/>
  <c r="AG17" i="25"/>
  <c r="AF17" i="25"/>
  <c r="R17" i="25"/>
  <c r="Q17" i="25"/>
  <c r="C17" i="25"/>
  <c r="BL16" i="25"/>
  <c r="BK16" i="25"/>
  <c r="BJ16" i="25"/>
  <c r="BI16" i="25"/>
  <c r="BH16" i="25"/>
  <c r="BG16" i="25"/>
  <c r="BF16" i="25"/>
  <c r="BE16" i="25"/>
  <c r="BD16" i="25"/>
  <c r="BC16" i="25"/>
  <c r="BB16" i="25"/>
  <c r="BN16" i="25" s="1"/>
  <c r="BA16" i="25"/>
  <c r="AZ16" i="25"/>
  <c r="AV16" i="25"/>
  <c r="AU16" i="25"/>
  <c r="AG16" i="25"/>
  <c r="AF16" i="25"/>
  <c r="BM16" i="25" s="1"/>
  <c r="C16" i="25" s="1"/>
  <c r="R16" i="25"/>
  <c r="Q16" i="25"/>
  <c r="BM15" i="25"/>
  <c r="BL15" i="25"/>
  <c r="BK15" i="25"/>
  <c r="BJ15" i="25"/>
  <c r="BI15" i="25"/>
  <c r="BH15" i="25"/>
  <c r="BG15" i="25"/>
  <c r="BF15" i="25"/>
  <c r="BE15" i="25"/>
  <c r="BD15" i="25"/>
  <c r="BC15" i="25"/>
  <c r="BB15" i="25"/>
  <c r="BN15" i="25" s="1"/>
  <c r="BA15" i="25"/>
  <c r="AZ15" i="25"/>
  <c r="AV15" i="25"/>
  <c r="AU15" i="25"/>
  <c r="AU13" i="25" s="1"/>
  <c r="AG15" i="25"/>
  <c r="AF15" i="25"/>
  <c r="R15" i="25"/>
  <c r="Q15" i="25"/>
  <c r="C15" i="25"/>
  <c r="BL14" i="25"/>
  <c r="BL13" i="25" s="1"/>
  <c r="BK14" i="25"/>
  <c r="BK13" i="25" s="1"/>
  <c r="BJ14" i="25"/>
  <c r="BI14" i="25"/>
  <c r="BH14" i="25"/>
  <c r="BH13" i="25" s="1"/>
  <c r="BG14" i="25"/>
  <c r="BG13" i="25" s="1"/>
  <c r="BF14" i="25"/>
  <c r="BE14" i="25"/>
  <c r="BD14" i="25"/>
  <c r="BD13" i="25" s="1"/>
  <c r="BC14" i="25"/>
  <c r="BC13" i="25" s="1"/>
  <c r="BB14" i="25"/>
  <c r="BN14" i="25" s="1"/>
  <c r="BA14" i="25"/>
  <c r="AZ14" i="25"/>
  <c r="AZ13" i="25" s="1"/>
  <c r="AV14" i="25"/>
  <c r="AV13" i="25" s="1"/>
  <c r="AU14" i="25"/>
  <c r="AG14" i="25"/>
  <c r="AF14" i="25"/>
  <c r="AF13" i="25" s="1"/>
  <c r="R14" i="25"/>
  <c r="R13" i="25" s="1"/>
  <c r="Q14" i="25"/>
  <c r="BI13" i="25"/>
  <c r="BE13" i="25"/>
  <c r="BA13" i="25"/>
  <c r="AY13" i="25"/>
  <c r="AX13" i="25"/>
  <c r="AW13" i="25"/>
  <c r="AT13" i="25"/>
  <c r="AS13" i="25"/>
  <c r="AR13" i="25"/>
  <c r="AQ13" i="25"/>
  <c r="AP13" i="25"/>
  <c r="AO13" i="25"/>
  <c r="AN13" i="25"/>
  <c r="AM13" i="25"/>
  <c r="AL13" i="25"/>
  <c r="AK13" i="25"/>
  <c r="AJ13" i="25"/>
  <c r="AI13" i="25"/>
  <c r="AH13" i="25"/>
  <c r="AG13" i="25"/>
  <c r="AE13" i="25"/>
  <c r="AD13" i="25"/>
  <c r="AC13" i="25"/>
  <c r="AB13" i="25"/>
  <c r="AA13" i="25"/>
  <c r="Z13" i="25"/>
  <c r="Y13" i="25"/>
  <c r="X13" i="25"/>
  <c r="W13" i="25"/>
  <c r="V13" i="25"/>
  <c r="U13" i="25"/>
  <c r="T13" i="25"/>
  <c r="S13" i="25"/>
  <c r="Q13" i="25"/>
  <c r="P13" i="25"/>
  <c r="O13" i="25"/>
  <c r="N13" i="25"/>
  <c r="M13" i="25"/>
  <c r="L13" i="25"/>
  <c r="K13" i="25"/>
  <c r="J13" i="25"/>
  <c r="I13" i="25"/>
  <c r="H13" i="25"/>
  <c r="G13" i="25"/>
  <c r="F13" i="25"/>
  <c r="E13" i="25"/>
  <c r="D13" i="25"/>
  <c r="D10" i="29" l="1"/>
  <c r="BN13" i="25"/>
  <c r="BN45" i="25"/>
  <c r="CL32" i="26"/>
  <c r="C32" i="26"/>
  <c r="CL47" i="26"/>
  <c r="X52" i="26"/>
  <c r="CJ52" i="26"/>
  <c r="W14" i="26"/>
  <c r="CJ30" i="26"/>
  <c r="X34" i="26"/>
  <c r="CJ34" i="26"/>
  <c r="AS47" i="26"/>
  <c r="CL48" i="26"/>
  <c r="C48" i="26"/>
  <c r="CL57" i="26"/>
  <c r="CG14" i="26"/>
  <c r="CI14" i="26" s="1"/>
  <c r="CK15" i="26"/>
  <c r="CL18" i="26"/>
  <c r="CJ19" i="26"/>
  <c r="CK21" i="26"/>
  <c r="C22" i="26"/>
  <c r="CL26" i="26"/>
  <c r="CJ28" i="26"/>
  <c r="X39" i="26"/>
  <c r="CJ39" i="26"/>
  <c r="CJ41" i="26"/>
  <c r="C43" i="26"/>
  <c r="X46" i="26"/>
  <c r="CL50" i="26"/>
  <c r="C50" i="26"/>
  <c r="CJ58" i="26"/>
  <c r="CC15" i="26"/>
  <c r="CA14" i="26"/>
  <c r="CC14" i="26" s="1"/>
  <c r="CL23" i="26"/>
  <c r="V14" i="26"/>
  <c r="BL14" i="26"/>
  <c r="BN14" i="26" s="1"/>
  <c r="BU14" i="26"/>
  <c r="BW14" i="26" s="1"/>
  <c r="CL21" i="26"/>
  <c r="X47" i="26"/>
  <c r="CL56" i="26"/>
  <c r="C56" i="26"/>
  <c r="BM14" i="25"/>
  <c r="BM51" i="25"/>
  <c r="C51" i="25" s="1"/>
  <c r="BM55" i="25"/>
  <c r="C55" i="25" s="1"/>
  <c r="AA14" i="26"/>
  <c r="AQ14" i="26"/>
  <c r="AS14" i="26" s="1"/>
  <c r="BK14" i="26"/>
  <c r="BR14" i="26"/>
  <c r="BT14" i="26" s="1"/>
  <c r="BX14" i="26"/>
  <c r="BZ14" i="26" s="1"/>
  <c r="X15" i="26"/>
  <c r="CE14" i="26"/>
  <c r="CF14" i="26" s="1"/>
  <c r="CJ16" i="26"/>
  <c r="CJ17" i="26"/>
  <c r="CK19" i="26"/>
  <c r="BT19" i="26"/>
  <c r="C20" i="26"/>
  <c r="CF23" i="26"/>
  <c r="CJ24" i="26"/>
  <c r="CJ25" i="26"/>
  <c r="X26" i="26"/>
  <c r="CJ27" i="26"/>
  <c r="BT27" i="26"/>
  <c r="CI27" i="26"/>
  <c r="AS29" i="26"/>
  <c r="X31" i="26"/>
  <c r="X35" i="26"/>
  <c r="X38" i="26"/>
  <c r="CL42" i="26"/>
  <c r="CK43" i="26"/>
  <c r="CL43" i="26" s="1"/>
  <c r="C44" i="26"/>
  <c r="CK44" i="26"/>
  <c r="CL44" i="26" s="1"/>
  <c r="X44" i="26"/>
  <c r="CF49" i="26"/>
  <c r="CK53" i="26"/>
  <c r="CJ33" i="26"/>
  <c r="CK49" i="26"/>
  <c r="CL49" i="26" s="1"/>
  <c r="CL54" i="26"/>
  <c r="CJ55" i="26"/>
  <c r="CK57" i="26"/>
  <c r="BT33" i="26"/>
  <c r="BZ34" i="26"/>
  <c r="CJ35" i="26"/>
  <c r="CK36" i="26"/>
  <c r="CJ36" i="26"/>
  <c r="CL37" i="26"/>
  <c r="CJ38" i="26"/>
  <c r="CK45" i="26"/>
  <c r="CC45" i="26"/>
  <c r="CJ45" i="26"/>
  <c r="CC46" i="26"/>
  <c r="CL46" i="26"/>
  <c r="BT47" i="26"/>
  <c r="BZ48" i="26"/>
  <c r="CF51" i="26"/>
  <c r="CJ53" i="26"/>
  <c r="X54" i="26"/>
  <c r="CK55" i="26"/>
  <c r="BZ56" i="26"/>
  <c r="CF59" i="26"/>
  <c r="CL35" i="26" l="1"/>
  <c r="C35" i="26"/>
  <c r="CL24" i="26"/>
  <c r="C24" i="26"/>
  <c r="C19" i="26"/>
  <c r="CL19" i="26"/>
  <c r="CL34" i="26"/>
  <c r="C34" i="26"/>
  <c r="CL36" i="26"/>
  <c r="C36" i="26"/>
  <c r="CL16" i="26"/>
  <c r="C16" i="26"/>
  <c r="CJ14" i="26"/>
  <c r="CL41" i="26"/>
  <c r="C41" i="26"/>
  <c r="CL38" i="26"/>
  <c r="C38" i="26"/>
  <c r="C55" i="26"/>
  <c r="CL55" i="26"/>
  <c r="BM13" i="25"/>
  <c r="C13" i="25" s="1"/>
  <c r="C14" i="25"/>
  <c r="CL45" i="26"/>
  <c r="C45" i="26"/>
  <c r="C27" i="26"/>
  <c r="CL27" i="26"/>
  <c r="C17" i="26"/>
  <c r="CL17" i="26"/>
  <c r="CL28" i="26"/>
  <c r="C28" i="26"/>
  <c r="CL52" i="26"/>
  <c r="C52" i="26"/>
  <c r="C53" i="26"/>
  <c r="CL53" i="26"/>
  <c r="C33" i="26"/>
  <c r="CL33" i="26"/>
  <c r="C25" i="26"/>
  <c r="CL25" i="26"/>
  <c r="X14" i="26"/>
  <c r="CL58" i="26"/>
  <c r="C58" i="26"/>
  <c r="CL39" i="26"/>
  <c r="C39" i="26"/>
  <c r="CK14" i="26"/>
  <c r="CL30" i="26"/>
  <c r="C30" i="26"/>
  <c r="C14" i="26" l="1"/>
  <c r="CL14" i="26"/>
  <c r="CJ59" i="24" l="1"/>
  <c r="CI59" i="24"/>
  <c r="CH59" i="24"/>
  <c r="CG59" i="24"/>
  <c r="CF59" i="24"/>
  <c r="CE59" i="24"/>
  <c r="CD59" i="24"/>
  <c r="CB59" i="24"/>
  <c r="CA59" i="24"/>
  <c r="BY59" i="24"/>
  <c r="BX59" i="24"/>
  <c r="BZ59" i="24" s="1"/>
  <c r="BW59" i="24"/>
  <c r="BV59" i="24"/>
  <c r="BU59" i="24"/>
  <c r="BS59" i="24"/>
  <c r="BT59" i="24" s="1"/>
  <c r="BR59" i="24"/>
  <c r="BQ59" i="24"/>
  <c r="BN59" i="24"/>
  <c r="BM59" i="24"/>
  <c r="BL59" i="24"/>
  <c r="BK59" i="24"/>
  <c r="BH59" i="24"/>
  <c r="BE59" i="24"/>
  <c r="BB59" i="24"/>
  <c r="AY59" i="24"/>
  <c r="AV59" i="24"/>
  <c r="AS59" i="24"/>
  <c r="AR59" i="24"/>
  <c r="AQ59" i="24"/>
  <c r="AP59" i="24"/>
  <c r="AM59" i="24"/>
  <c r="AJ59" i="24"/>
  <c r="AG59" i="24"/>
  <c r="AD59" i="24"/>
  <c r="AA59" i="24"/>
  <c r="W59" i="24"/>
  <c r="V59" i="24"/>
  <c r="X59" i="24" s="1"/>
  <c r="U59" i="24"/>
  <c r="R59" i="24"/>
  <c r="O59" i="24"/>
  <c r="L59" i="24"/>
  <c r="I59" i="24"/>
  <c r="F59" i="24"/>
  <c r="CH58" i="24"/>
  <c r="CG58" i="24"/>
  <c r="CE58" i="24"/>
  <c r="CD58" i="24"/>
  <c r="CF58" i="24" s="1"/>
  <c r="CC58" i="24"/>
  <c r="CB58" i="24"/>
  <c r="CA58" i="24"/>
  <c r="BY58" i="24"/>
  <c r="BZ58" i="24" s="1"/>
  <c r="BX58" i="24"/>
  <c r="BV58" i="24"/>
  <c r="BU58" i="24"/>
  <c r="BS58" i="24"/>
  <c r="BR58" i="24"/>
  <c r="BT58" i="24" s="1"/>
  <c r="BQ58" i="24"/>
  <c r="BM58" i="24"/>
  <c r="BL58" i="24"/>
  <c r="BN58" i="24" s="1"/>
  <c r="BK58" i="24"/>
  <c r="BH58" i="24"/>
  <c r="BE58" i="24"/>
  <c r="BB58" i="24"/>
  <c r="AY58" i="24"/>
  <c r="AV58" i="24"/>
  <c r="AR58" i="24"/>
  <c r="AQ58" i="24"/>
  <c r="AS58" i="24" s="1"/>
  <c r="AP58" i="24"/>
  <c r="AM58" i="24"/>
  <c r="AJ58" i="24"/>
  <c r="AG58" i="24"/>
  <c r="AD58" i="24"/>
  <c r="AA58" i="24"/>
  <c r="W58" i="24"/>
  <c r="V58" i="24"/>
  <c r="CJ58" i="24" s="1"/>
  <c r="U58" i="24"/>
  <c r="R58" i="24"/>
  <c r="O58" i="24"/>
  <c r="L58" i="24"/>
  <c r="I58" i="24"/>
  <c r="F58" i="24"/>
  <c r="CJ57" i="24"/>
  <c r="CI57" i="24"/>
  <c r="CH57" i="24"/>
  <c r="CG57" i="24"/>
  <c r="CF57" i="24"/>
  <c r="CE57" i="24"/>
  <c r="CD57" i="24"/>
  <c r="CB57" i="24"/>
  <c r="CA57" i="24"/>
  <c r="CC57" i="24" s="1"/>
  <c r="BY57" i="24"/>
  <c r="BX57" i="24"/>
  <c r="BZ57" i="24" s="1"/>
  <c r="BW57" i="24"/>
  <c r="BV57" i="24"/>
  <c r="BU57" i="24"/>
  <c r="BT57" i="24"/>
  <c r="BS57" i="24"/>
  <c r="BR57" i="24"/>
  <c r="BQ57" i="24"/>
  <c r="BN57" i="24"/>
  <c r="BM57" i="24"/>
  <c r="BL57" i="24"/>
  <c r="BK57" i="24"/>
  <c r="BH57" i="24"/>
  <c r="BE57" i="24"/>
  <c r="BB57" i="24"/>
  <c r="AY57" i="24"/>
  <c r="AV57" i="24"/>
  <c r="AS57" i="24"/>
  <c r="AR57" i="24"/>
  <c r="AQ57" i="24"/>
  <c r="AP57" i="24"/>
  <c r="AM57" i="24"/>
  <c r="AJ57" i="24"/>
  <c r="AG57" i="24"/>
  <c r="AD57" i="24"/>
  <c r="AA57" i="24"/>
  <c r="W57" i="24"/>
  <c r="CK57" i="24" s="1"/>
  <c r="V57" i="24"/>
  <c r="X57" i="24" s="1"/>
  <c r="U57" i="24"/>
  <c r="R57" i="24"/>
  <c r="O57" i="24"/>
  <c r="L57" i="24"/>
  <c r="I57" i="24"/>
  <c r="F57" i="24"/>
  <c r="CL56" i="24"/>
  <c r="CH56" i="24"/>
  <c r="CG56" i="24"/>
  <c r="CI56" i="24" s="1"/>
  <c r="CE56" i="24"/>
  <c r="CD56" i="24"/>
  <c r="CF56" i="24" s="1"/>
  <c r="CC56" i="24"/>
  <c r="CB56" i="24"/>
  <c r="CA56" i="24"/>
  <c r="BZ56" i="24"/>
  <c r="BY56" i="24"/>
  <c r="BX56" i="24"/>
  <c r="BV56" i="24"/>
  <c r="BU56" i="24"/>
  <c r="BW56" i="24" s="1"/>
  <c r="BS56" i="24"/>
  <c r="BR56" i="24"/>
  <c r="BT56" i="24" s="1"/>
  <c r="BQ56" i="24"/>
  <c r="BM56" i="24"/>
  <c r="BL56" i="24"/>
  <c r="BN56" i="24" s="1"/>
  <c r="BK56" i="24"/>
  <c r="BH56" i="24"/>
  <c r="BE56" i="24"/>
  <c r="BB56" i="24"/>
  <c r="AY56" i="24"/>
  <c r="AV56" i="24"/>
  <c r="AR56" i="24"/>
  <c r="CK56" i="24" s="1"/>
  <c r="AQ56" i="24"/>
  <c r="AS56" i="24" s="1"/>
  <c r="AP56" i="24"/>
  <c r="AM56" i="24"/>
  <c r="AJ56" i="24"/>
  <c r="AG56" i="24"/>
  <c r="AD56" i="24"/>
  <c r="AA56" i="24"/>
  <c r="X56" i="24"/>
  <c r="W56" i="24"/>
  <c r="V56" i="24"/>
  <c r="CJ56" i="24" s="1"/>
  <c r="C56" i="24" s="1"/>
  <c r="U56" i="24"/>
  <c r="R56" i="24"/>
  <c r="O56" i="24"/>
  <c r="L56" i="24"/>
  <c r="I56" i="24"/>
  <c r="F56" i="24"/>
  <c r="CJ55" i="24"/>
  <c r="CI55" i="24"/>
  <c r="CH55" i="24"/>
  <c r="CG55" i="24"/>
  <c r="CF55" i="24"/>
  <c r="CE55" i="24"/>
  <c r="CD55" i="24"/>
  <c r="CB55" i="24"/>
  <c r="CA55" i="24"/>
  <c r="CC55" i="24" s="1"/>
  <c r="BY55" i="24"/>
  <c r="BX55" i="24"/>
  <c r="BZ55" i="24" s="1"/>
  <c r="BW55" i="24"/>
  <c r="BV55" i="24"/>
  <c r="BU55" i="24"/>
  <c r="BT55" i="24"/>
  <c r="BS55" i="24"/>
  <c r="BR55" i="24"/>
  <c r="BQ55" i="24"/>
  <c r="BN55" i="24"/>
  <c r="BM55" i="24"/>
  <c r="BL55" i="24"/>
  <c r="BK55" i="24"/>
  <c r="BH55" i="24"/>
  <c r="BE55" i="24"/>
  <c r="BB55" i="24"/>
  <c r="AY55" i="24"/>
  <c r="AV55" i="24"/>
  <c r="AS55" i="24"/>
  <c r="AR55" i="24"/>
  <c r="AQ55" i="24"/>
  <c r="AP55" i="24"/>
  <c r="AM55" i="24"/>
  <c r="AJ55" i="24"/>
  <c r="AG55" i="24"/>
  <c r="AD55" i="24"/>
  <c r="AA55" i="24"/>
  <c r="W55" i="24"/>
  <c r="CK55" i="24" s="1"/>
  <c r="V55" i="24"/>
  <c r="X55" i="24" s="1"/>
  <c r="U55" i="24"/>
  <c r="R55" i="24"/>
  <c r="O55" i="24"/>
  <c r="L55" i="24"/>
  <c r="I55" i="24"/>
  <c r="F55" i="24"/>
  <c r="CH54" i="24"/>
  <c r="CG54" i="24"/>
  <c r="CI54" i="24" s="1"/>
  <c r="CE54" i="24"/>
  <c r="CD54" i="24"/>
  <c r="CF54" i="24" s="1"/>
  <c r="CC54" i="24"/>
  <c r="CB54" i="24"/>
  <c r="CA54" i="24"/>
  <c r="BZ54" i="24"/>
  <c r="BY54" i="24"/>
  <c r="BX54" i="24"/>
  <c r="BV54" i="24"/>
  <c r="BU54" i="24"/>
  <c r="BW54" i="24" s="1"/>
  <c r="BS54" i="24"/>
  <c r="BR54" i="24"/>
  <c r="BT54" i="24" s="1"/>
  <c r="BQ54" i="24"/>
  <c r="BM54" i="24"/>
  <c r="BL54" i="24"/>
  <c r="BN54" i="24" s="1"/>
  <c r="BK54" i="24"/>
  <c r="BH54" i="24"/>
  <c r="BE54" i="24"/>
  <c r="BB54" i="24"/>
  <c r="AY54" i="24"/>
  <c r="AV54" i="24"/>
  <c r="AR54" i="24"/>
  <c r="CK54" i="24" s="1"/>
  <c r="AQ54" i="24"/>
  <c r="AS54" i="24" s="1"/>
  <c r="AP54" i="24"/>
  <c r="AM54" i="24"/>
  <c r="AJ54" i="24"/>
  <c r="AG54" i="24"/>
  <c r="AD54" i="24"/>
  <c r="AA54" i="24"/>
  <c r="X54" i="24"/>
  <c r="W54" i="24"/>
  <c r="V54" i="24"/>
  <c r="U54" i="24"/>
  <c r="R54" i="24"/>
  <c r="O54" i="24"/>
  <c r="L54" i="24"/>
  <c r="I54" i="24"/>
  <c r="F54" i="24"/>
  <c r="CI53" i="24"/>
  <c r="CH53" i="24"/>
  <c r="CG53" i="24"/>
  <c r="CF53" i="24"/>
  <c r="CE53" i="24"/>
  <c r="CD53" i="24"/>
  <c r="CB53" i="24"/>
  <c r="CA53" i="24"/>
  <c r="CC53" i="24" s="1"/>
  <c r="BY53" i="24"/>
  <c r="BX53" i="24"/>
  <c r="BZ53" i="24" s="1"/>
  <c r="BW53" i="24"/>
  <c r="BV53" i="24"/>
  <c r="BU53" i="24"/>
  <c r="BT53" i="24"/>
  <c r="BS53" i="24"/>
  <c r="BR53" i="24"/>
  <c r="BQ53" i="24"/>
  <c r="BN53" i="24"/>
  <c r="BM53" i="24"/>
  <c r="BL53" i="24"/>
  <c r="BK53" i="24"/>
  <c r="BH53" i="24"/>
  <c r="BE53" i="24"/>
  <c r="BB53" i="24"/>
  <c r="AY53" i="24"/>
  <c r="AV53" i="24"/>
  <c r="AS53" i="24"/>
  <c r="AR53" i="24"/>
  <c r="AQ53" i="24"/>
  <c r="AP53" i="24"/>
  <c r="AM53" i="24"/>
  <c r="AJ53" i="24"/>
  <c r="AG53" i="24"/>
  <c r="AD53" i="24"/>
  <c r="AA53" i="24"/>
  <c r="W53" i="24"/>
  <c r="V53" i="24"/>
  <c r="U53" i="24"/>
  <c r="R53" i="24"/>
  <c r="O53" i="24"/>
  <c r="L53" i="24"/>
  <c r="I53" i="24"/>
  <c r="F53" i="24"/>
  <c r="CH52" i="24"/>
  <c r="CG52" i="24"/>
  <c r="CI52" i="24" s="1"/>
  <c r="CE52" i="24"/>
  <c r="CD52" i="24"/>
  <c r="CF52" i="24" s="1"/>
  <c r="CC52" i="24"/>
  <c r="CB52" i="24"/>
  <c r="CA52" i="24"/>
  <c r="BZ52" i="24"/>
  <c r="BY52" i="24"/>
  <c r="BX52" i="24"/>
  <c r="BV52" i="24"/>
  <c r="BU52" i="24"/>
  <c r="BW52" i="24" s="1"/>
  <c r="BS52" i="24"/>
  <c r="BR52" i="24"/>
  <c r="BT52" i="24" s="1"/>
  <c r="BQ52" i="24"/>
  <c r="BM52" i="24"/>
  <c r="BL52" i="24"/>
  <c r="BN52" i="24" s="1"/>
  <c r="BK52" i="24"/>
  <c r="BH52" i="24"/>
  <c r="BE52" i="24"/>
  <c r="BB52" i="24"/>
  <c r="AY52" i="24"/>
  <c r="AV52" i="24"/>
  <c r="AR52" i="24"/>
  <c r="CK52" i="24" s="1"/>
  <c r="AQ52" i="24"/>
  <c r="AS52" i="24" s="1"/>
  <c r="AP52" i="24"/>
  <c r="AM52" i="24"/>
  <c r="AJ52" i="24"/>
  <c r="AG52" i="24"/>
  <c r="AD52" i="24"/>
  <c r="AA52" i="24"/>
  <c r="X52" i="24"/>
  <c r="W52" i="24"/>
  <c r="V52" i="24"/>
  <c r="U52" i="24"/>
  <c r="R52" i="24"/>
  <c r="O52" i="24"/>
  <c r="L52" i="24"/>
  <c r="I52" i="24"/>
  <c r="F52" i="24"/>
  <c r="CJ51" i="24"/>
  <c r="CI51" i="24"/>
  <c r="CH51" i="24"/>
  <c r="CG51" i="24"/>
  <c r="CF51" i="24"/>
  <c r="CE51" i="24"/>
  <c r="CD51" i="24"/>
  <c r="CB51" i="24"/>
  <c r="CA51" i="24"/>
  <c r="CC51" i="24" s="1"/>
  <c r="BY51" i="24"/>
  <c r="BX51" i="24"/>
  <c r="BZ51" i="24" s="1"/>
  <c r="BW51" i="24"/>
  <c r="BV51" i="24"/>
  <c r="BU51" i="24"/>
  <c r="BT51" i="24"/>
  <c r="BS51" i="24"/>
  <c r="BR51" i="24"/>
  <c r="BQ51" i="24"/>
  <c r="BN51" i="24"/>
  <c r="BM51" i="24"/>
  <c r="BL51" i="24"/>
  <c r="BK51" i="24"/>
  <c r="BH51" i="24"/>
  <c r="BE51" i="24"/>
  <c r="BB51" i="24"/>
  <c r="AY51" i="24"/>
  <c r="AV51" i="24"/>
  <c r="AS51" i="24"/>
  <c r="AR51" i="24"/>
  <c r="AQ51" i="24"/>
  <c r="AP51" i="24"/>
  <c r="AM51" i="24"/>
  <c r="AJ51" i="24"/>
  <c r="AG51" i="24"/>
  <c r="AD51" i="24"/>
  <c r="AA51" i="24"/>
  <c r="W51" i="24"/>
  <c r="V51" i="24"/>
  <c r="X51" i="24" s="1"/>
  <c r="U51" i="24"/>
  <c r="R51" i="24"/>
  <c r="O51" i="24"/>
  <c r="L51" i="24"/>
  <c r="I51" i="24"/>
  <c r="F51" i="24"/>
  <c r="CH50" i="24"/>
  <c r="CG50" i="24"/>
  <c r="CI50" i="24" s="1"/>
  <c r="CE50" i="24"/>
  <c r="CD50" i="24"/>
  <c r="CF50" i="24" s="1"/>
  <c r="CC50" i="24"/>
  <c r="CB50" i="24"/>
  <c r="CA50" i="24"/>
  <c r="BY50" i="24"/>
  <c r="BZ50" i="24" s="1"/>
  <c r="BX50" i="24"/>
  <c r="BV50" i="24"/>
  <c r="BU50" i="24"/>
  <c r="BW50" i="24" s="1"/>
  <c r="BS50" i="24"/>
  <c r="BR50" i="24"/>
  <c r="BT50" i="24" s="1"/>
  <c r="BQ50" i="24"/>
  <c r="BM50" i="24"/>
  <c r="BL50" i="24"/>
  <c r="BN50" i="24" s="1"/>
  <c r="BK50" i="24"/>
  <c r="BH50" i="24"/>
  <c r="BE50" i="24"/>
  <c r="BB50" i="24"/>
  <c r="AY50" i="24"/>
  <c r="AV50" i="24"/>
  <c r="AR50" i="24"/>
  <c r="AQ50" i="24"/>
  <c r="AS50" i="24" s="1"/>
  <c r="AP50" i="24"/>
  <c r="AM50" i="24"/>
  <c r="AJ50" i="24"/>
  <c r="AG50" i="24"/>
  <c r="AD50" i="24"/>
  <c r="AA50" i="24"/>
  <c r="W50" i="24"/>
  <c r="V50" i="24"/>
  <c r="CJ50" i="24" s="1"/>
  <c r="U50" i="24"/>
  <c r="R50" i="24"/>
  <c r="O50" i="24"/>
  <c r="L50" i="24"/>
  <c r="I50" i="24"/>
  <c r="F50" i="24"/>
  <c r="C50" i="24"/>
  <c r="CJ49" i="24"/>
  <c r="CI49" i="24"/>
  <c r="CH49" i="24"/>
  <c r="CG49" i="24"/>
  <c r="CF49" i="24"/>
  <c r="CE49" i="24"/>
  <c r="CD49" i="24"/>
  <c r="CB49" i="24"/>
  <c r="CA49" i="24"/>
  <c r="BY49" i="24"/>
  <c r="BX49" i="24"/>
  <c r="BZ49" i="24" s="1"/>
  <c r="BW49" i="24"/>
  <c r="BV49" i="24"/>
  <c r="BU49" i="24"/>
  <c r="BS49" i="24"/>
  <c r="BT49" i="24" s="1"/>
  <c r="BR49" i="24"/>
  <c r="BQ49" i="24"/>
  <c r="BN49" i="24"/>
  <c r="BM49" i="24"/>
  <c r="BL49" i="24"/>
  <c r="BK49" i="24"/>
  <c r="BH49" i="24"/>
  <c r="BE49" i="24"/>
  <c r="BB49" i="24"/>
  <c r="AY49" i="24"/>
  <c r="AV49" i="24"/>
  <c r="AS49" i="24"/>
  <c r="AR49" i="24"/>
  <c r="AQ49" i="24"/>
  <c r="AP49" i="24"/>
  <c r="AM49" i="24"/>
  <c r="AJ49" i="24"/>
  <c r="AG49" i="24"/>
  <c r="AD49" i="24"/>
  <c r="AA49" i="24"/>
  <c r="W49" i="24"/>
  <c r="V49" i="24"/>
  <c r="X49" i="24" s="1"/>
  <c r="U49" i="24"/>
  <c r="R49" i="24"/>
  <c r="O49" i="24"/>
  <c r="L49" i="24"/>
  <c r="I49" i="24"/>
  <c r="F49" i="24"/>
  <c r="CH48" i="24"/>
  <c r="CG48" i="24"/>
  <c r="CI48" i="24" s="1"/>
  <c r="CE48" i="24"/>
  <c r="CD48" i="24"/>
  <c r="CF48" i="24" s="1"/>
  <c r="CC48" i="24"/>
  <c r="CB48" i="24"/>
  <c r="CA48" i="24"/>
  <c r="BZ48" i="24"/>
  <c r="BY48" i="24"/>
  <c r="BX48" i="24"/>
  <c r="BV48" i="24"/>
  <c r="BU48" i="24"/>
  <c r="BS48" i="24"/>
  <c r="BR48" i="24"/>
  <c r="BT48" i="24" s="1"/>
  <c r="BQ48" i="24"/>
  <c r="BM48" i="24"/>
  <c r="BL48" i="24"/>
  <c r="BN48" i="24" s="1"/>
  <c r="BK48" i="24"/>
  <c r="BH48" i="24"/>
  <c r="BE48" i="24"/>
  <c r="BB48" i="24"/>
  <c r="AY48" i="24"/>
  <c r="AV48" i="24"/>
  <c r="AR48" i="24"/>
  <c r="CK48" i="24" s="1"/>
  <c r="AQ48" i="24"/>
  <c r="AP48" i="24"/>
  <c r="AM48" i="24"/>
  <c r="AJ48" i="24"/>
  <c r="AG48" i="24"/>
  <c r="AD48" i="24"/>
  <c r="AA48" i="24"/>
  <c r="X48" i="24"/>
  <c r="W48" i="24"/>
  <c r="V48" i="24"/>
  <c r="CJ48" i="24" s="1"/>
  <c r="U48" i="24"/>
  <c r="R48" i="24"/>
  <c r="O48" i="24"/>
  <c r="L48" i="24"/>
  <c r="I48" i="24"/>
  <c r="F48" i="24"/>
  <c r="CJ47" i="24"/>
  <c r="CI47" i="24"/>
  <c r="CH47" i="24"/>
  <c r="CG47" i="24"/>
  <c r="CF47" i="24"/>
  <c r="CE47" i="24"/>
  <c r="CD47" i="24"/>
  <c r="CB47" i="24"/>
  <c r="CA47" i="24"/>
  <c r="CC47" i="24" s="1"/>
  <c r="BY47" i="24"/>
  <c r="BX47" i="24"/>
  <c r="BZ47" i="24" s="1"/>
  <c r="BW47" i="24"/>
  <c r="BV47" i="24"/>
  <c r="BU47" i="24"/>
  <c r="BT47" i="24"/>
  <c r="BS47" i="24"/>
  <c r="BR47" i="24"/>
  <c r="BQ47" i="24"/>
  <c r="BN47" i="24"/>
  <c r="BM47" i="24"/>
  <c r="BL47" i="24"/>
  <c r="BK47" i="24"/>
  <c r="BH47" i="24"/>
  <c r="BE47" i="24"/>
  <c r="BB47" i="24"/>
  <c r="AY47" i="24"/>
  <c r="AV47" i="24"/>
  <c r="AS47" i="24"/>
  <c r="AQ47" i="24"/>
  <c r="AP47" i="24"/>
  <c r="AM47" i="24"/>
  <c r="AJ47" i="24"/>
  <c r="AG47" i="24"/>
  <c r="AD47" i="24"/>
  <c r="AA47" i="24"/>
  <c r="X47" i="24"/>
  <c r="W47" i="24"/>
  <c r="CK47" i="24" s="1"/>
  <c r="V47" i="24"/>
  <c r="U47" i="24"/>
  <c r="R47" i="24"/>
  <c r="O47" i="24"/>
  <c r="L47" i="24"/>
  <c r="I47" i="24"/>
  <c r="F47" i="24"/>
  <c r="CK46" i="24"/>
  <c r="CJ46" i="24"/>
  <c r="CH46" i="24"/>
  <c r="CG46" i="24"/>
  <c r="CI46" i="24" s="1"/>
  <c r="CF46" i="24"/>
  <c r="CE46" i="24"/>
  <c r="CD46" i="24"/>
  <c r="CB46" i="24"/>
  <c r="CC46" i="24" s="1"/>
  <c r="CA46" i="24"/>
  <c r="BY46" i="24"/>
  <c r="BX46" i="24"/>
  <c r="BV46" i="24"/>
  <c r="BU46" i="24"/>
  <c r="BW46" i="24" s="1"/>
  <c r="BT46" i="24"/>
  <c r="BS46" i="24"/>
  <c r="BR46" i="24"/>
  <c r="BQ46" i="24"/>
  <c r="BN46" i="24"/>
  <c r="BM46" i="24"/>
  <c r="BL46" i="24"/>
  <c r="BK46" i="24"/>
  <c r="BH46" i="24"/>
  <c r="BE46" i="24"/>
  <c r="BB46" i="24"/>
  <c r="AV46" i="24"/>
  <c r="AS46" i="24"/>
  <c r="AR46" i="24"/>
  <c r="AQ46" i="24"/>
  <c r="AP46" i="24"/>
  <c r="AM46" i="24"/>
  <c r="AG46" i="24"/>
  <c r="AD46" i="24"/>
  <c r="AA46" i="24"/>
  <c r="X46" i="24"/>
  <c r="W46" i="24"/>
  <c r="V46" i="24"/>
  <c r="U46" i="24"/>
  <c r="R46" i="24"/>
  <c r="O46" i="24"/>
  <c r="L46" i="24"/>
  <c r="I46" i="24"/>
  <c r="F46" i="24"/>
  <c r="CJ45" i="24"/>
  <c r="CH45" i="24"/>
  <c r="CG45" i="24"/>
  <c r="CI45" i="24" s="1"/>
  <c r="CF45" i="24"/>
  <c r="CE45" i="24"/>
  <c r="CD45" i="24"/>
  <c r="CC45" i="24"/>
  <c r="CB45" i="24"/>
  <c r="CA45" i="24"/>
  <c r="BY45" i="24"/>
  <c r="BX45" i="24"/>
  <c r="BV45" i="24"/>
  <c r="BU45" i="24"/>
  <c r="BW45" i="24" s="1"/>
  <c r="BT45" i="24"/>
  <c r="BS45" i="24"/>
  <c r="BR45" i="24"/>
  <c r="BQ45" i="24"/>
  <c r="BN45" i="24"/>
  <c r="BM45" i="24"/>
  <c r="BL45" i="24"/>
  <c r="BK45" i="24"/>
  <c r="BH45" i="24"/>
  <c r="BE45" i="24"/>
  <c r="BB45" i="24"/>
  <c r="AY45" i="24"/>
  <c r="AV45" i="24"/>
  <c r="AR45" i="24"/>
  <c r="AQ45" i="24"/>
  <c r="AS45" i="24" s="1"/>
  <c r="AP45" i="24"/>
  <c r="AM45" i="24"/>
  <c r="AJ45" i="24"/>
  <c r="AG45" i="24"/>
  <c r="AD45" i="24"/>
  <c r="AA45" i="24"/>
  <c r="W45" i="24"/>
  <c r="CK45" i="24" s="1"/>
  <c r="V45" i="24"/>
  <c r="U45" i="24"/>
  <c r="R45" i="24"/>
  <c r="O45" i="24"/>
  <c r="L45" i="24"/>
  <c r="I45" i="24"/>
  <c r="F45" i="24"/>
  <c r="CH44" i="24"/>
  <c r="CI44" i="24" s="1"/>
  <c r="CG44" i="24"/>
  <c r="CE44" i="24"/>
  <c r="CD44" i="24"/>
  <c r="CF44" i="24" s="1"/>
  <c r="CB44" i="24"/>
  <c r="CA44" i="24"/>
  <c r="CC44" i="24" s="1"/>
  <c r="BZ44" i="24"/>
  <c r="BY44" i="24"/>
  <c r="BX44" i="24"/>
  <c r="BW44" i="24"/>
  <c r="BV44" i="24"/>
  <c r="BU44" i="24"/>
  <c r="BS44" i="24"/>
  <c r="BR44" i="24"/>
  <c r="BQ44" i="24"/>
  <c r="BM44" i="24"/>
  <c r="BL44" i="24"/>
  <c r="BN44" i="24" s="1"/>
  <c r="BK44" i="24"/>
  <c r="BH44" i="24"/>
  <c r="BE44" i="24"/>
  <c r="BB44" i="24"/>
  <c r="AY44" i="24"/>
  <c r="AV44" i="24"/>
  <c r="AR44" i="24"/>
  <c r="AS44" i="24" s="1"/>
  <c r="AQ44" i="24"/>
  <c r="AP44" i="24"/>
  <c r="AM44" i="24"/>
  <c r="AJ44" i="24"/>
  <c r="AG44" i="24"/>
  <c r="AD44" i="24"/>
  <c r="AA44" i="24"/>
  <c r="X44" i="24"/>
  <c r="W44" i="24"/>
  <c r="V44" i="24"/>
  <c r="U44" i="24"/>
  <c r="R44" i="24"/>
  <c r="O44" i="24"/>
  <c r="L44" i="24"/>
  <c r="I44" i="24"/>
  <c r="F44" i="24"/>
  <c r="CH43" i="24"/>
  <c r="CG43" i="24"/>
  <c r="CI43" i="24" s="1"/>
  <c r="CF43" i="24"/>
  <c r="CE43" i="24"/>
  <c r="CD43" i="24"/>
  <c r="CC43" i="24"/>
  <c r="CB43" i="24"/>
  <c r="CA43" i="24"/>
  <c r="BY43" i="24"/>
  <c r="BX43" i="24"/>
  <c r="BV43" i="24"/>
  <c r="BU43" i="24"/>
  <c r="BW43" i="24" s="1"/>
  <c r="BT43" i="24"/>
  <c r="BS43" i="24"/>
  <c r="BR43" i="24"/>
  <c r="BQ43" i="24"/>
  <c r="BN43" i="24"/>
  <c r="BM43" i="24"/>
  <c r="BL43" i="24"/>
  <c r="BK43" i="24"/>
  <c r="BH43" i="24"/>
  <c r="BE43" i="24"/>
  <c r="BB43" i="24"/>
  <c r="AY43" i="24"/>
  <c r="AV43" i="24"/>
  <c r="AR43" i="24"/>
  <c r="AQ43" i="24"/>
  <c r="AS43" i="24" s="1"/>
  <c r="AP43" i="24"/>
  <c r="AM43" i="24"/>
  <c r="AJ43" i="24"/>
  <c r="AG43" i="24"/>
  <c r="AD43" i="24"/>
  <c r="AA43" i="24"/>
  <c r="W43" i="24"/>
  <c r="CK43" i="24" s="1"/>
  <c r="V43" i="24"/>
  <c r="CJ43" i="24" s="1"/>
  <c r="U43" i="24"/>
  <c r="R43" i="24"/>
  <c r="O43" i="24"/>
  <c r="L43" i="24"/>
  <c r="I43" i="24"/>
  <c r="F43" i="24"/>
  <c r="C43" i="24"/>
  <c r="CI42" i="24"/>
  <c r="CH42" i="24"/>
  <c r="CG42" i="24"/>
  <c r="CE42" i="24"/>
  <c r="CD42" i="24"/>
  <c r="CF42" i="24" s="1"/>
  <c r="CB42" i="24"/>
  <c r="CA42" i="24"/>
  <c r="CC42" i="24" s="1"/>
  <c r="BZ42" i="24"/>
  <c r="BY42" i="24"/>
  <c r="BX42" i="24"/>
  <c r="BW42" i="24"/>
  <c r="BV42" i="24"/>
  <c r="BU42" i="24"/>
  <c r="BS42" i="24"/>
  <c r="BR42" i="24"/>
  <c r="BT42" i="24" s="1"/>
  <c r="BQ42" i="24"/>
  <c r="BM42" i="24"/>
  <c r="BL42" i="24"/>
  <c r="BN42" i="24" s="1"/>
  <c r="BK42" i="24"/>
  <c r="BH42" i="24"/>
  <c r="BE42" i="24"/>
  <c r="BB42" i="24"/>
  <c r="AY42" i="24"/>
  <c r="AV42" i="24"/>
  <c r="AR42" i="24"/>
  <c r="AS42" i="24" s="1"/>
  <c r="AQ42" i="24"/>
  <c r="AP42" i="24"/>
  <c r="AM42" i="24"/>
  <c r="AJ42" i="24"/>
  <c r="AG42" i="24"/>
  <c r="AD42" i="24"/>
  <c r="AA42" i="24"/>
  <c r="X42" i="24"/>
  <c r="W42" i="24"/>
  <c r="CK42" i="24" s="1"/>
  <c r="V42" i="24"/>
  <c r="U42" i="24"/>
  <c r="R42" i="24"/>
  <c r="O42" i="24"/>
  <c r="L42" i="24"/>
  <c r="I42" i="24"/>
  <c r="F42" i="24"/>
  <c r="CK41" i="24"/>
  <c r="CH41" i="24"/>
  <c r="CG41" i="24"/>
  <c r="CI41" i="24" s="1"/>
  <c r="CF41" i="24"/>
  <c r="CE41" i="24"/>
  <c r="CD41" i="24"/>
  <c r="CC41" i="24"/>
  <c r="CB41" i="24"/>
  <c r="CA41" i="24"/>
  <c r="BY41" i="24"/>
  <c r="BX41" i="24"/>
  <c r="BZ41" i="24" s="1"/>
  <c r="BV41" i="24"/>
  <c r="BU41" i="24"/>
  <c r="BW41" i="24" s="1"/>
  <c r="BT41" i="24"/>
  <c r="BS41" i="24"/>
  <c r="BR41" i="24"/>
  <c r="BQ41" i="24"/>
  <c r="BN41" i="24"/>
  <c r="BM41" i="24"/>
  <c r="BL41" i="24"/>
  <c r="BK41" i="24"/>
  <c r="BH41" i="24"/>
  <c r="BE41" i="24"/>
  <c r="BB41" i="24"/>
  <c r="AY41" i="24"/>
  <c r="AV41" i="24"/>
  <c r="AR41" i="24"/>
  <c r="AQ41" i="24"/>
  <c r="AS41" i="24" s="1"/>
  <c r="AP41" i="24"/>
  <c r="AM41" i="24"/>
  <c r="AJ41" i="24"/>
  <c r="AG41" i="24"/>
  <c r="AD41" i="24"/>
  <c r="AA41" i="24"/>
  <c r="W41" i="24"/>
  <c r="V41" i="24"/>
  <c r="U41" i="24"/>
  <c r="R41" i="24"/>
  <c r="O41" i="24"/>
  <c r="L41" i="24"/>
  <c r="I41" i="24"/>
  <c r="F41" i="24"/>
  <c r="CI40" i="24"/>
  <c r="CH40" i="24"/>
  <c r="CG40" i="24"/>
  <c r="CE40" i="24"/>
  <c r="CD40" i="24"/>
  <c r="CF40" i="24" s="1"/>
  <c r="CB40" i="24"/>
  <c r="CA40" i="24"/>
  <c r="CC40" i="24" s="1"/>
  <c r="BZ40" i="24"/>
  <c r="BY40" i="24"/>
  <c r="BX40" i="24"/>
  <c r="BW40" i="24"/>
  <c r="BV40" i="24"/>
  <c r="BU40" i="24"/>
  <c r="BS40" i="24"/>
  <c r="BR40" i="24"/>
  <c r="BT40" i="24" s="1"/>
  <c r="BQ40" i="24"/>
  <c r="BM40" i="24"/>
  <c r="BL40" i="24"/>
  <c r="BN40" i="24" s="1"/>
  <c r="BK40" i="24"/>
  <c r="BH40" i="24"/>
  <c r="BE40" i="24"/>
  <c r="BB40" i="24"/>
  <c r="AY40" i="24"/>
  <c r="AV40" i="24"/>
  <c r="AS40" i="24"/>
  <c r="AR40" i="24"/>
  <c r="AQ40" i="24"/>
  <c r="AP40" i="24"/>
  <c r="AM40" i="24"/>
  <c r="AJ40" i="24"/>
  <c r="AG40" i="24"/>
  <c r="AD40" i="24"/>
  <c r="AA40" i="24"/>
  <c r="X40" i="24"/>
  <c r="W40" i="24"/>
  <c r="CK40" i="24" s="1"/>
  <c r="V40" i="24"/>
  <c r="CJ40" i="24" s="1"/>
  <c r="C40" i="24" s="1"/>
  <c r="U40" i="24"/>
  <c r="R40" i="24"/>
  <c r="O40" i="24"/>
  <c r="L40" i="24"/>
  <c r="I40" i="24"/>
  <c r="F40" i="24"/>
  <c r="CJ39" i="24"/>
  <c r="CH39" i="24"/>
  <c r="CG39" i="24"/>
  <c r="CI39" i="24" s="1"/>
  <c r="CF39" i="24"/>
  <c r="CE39" i="24"/>
  <c r="CD39" i="24"/>
  <c r="CB39" i="24"/>
  <c r="CC39" i="24" s="1"/>
  <c r="CA39" i="24"/>
  <c r="BY39" i="24"/>
  <c r="BX39" i="24"/>
  <c r="BW39" i="24"/>
  <c r="BV39" i="24"/>
  <c r="BU39" i="24"/>
  <c r="BS39" i="24"/>
  <c r="BT39" i="24" s="1"/>
  <c r="BR39" i="24"/>
  <c r="BQ39" i="24"/>
  <c r="BN39" i="24"/>
  <c r="BM39" i="24"/>
  <c r="BL39" i="24"/>
  <c r="BK39" i="24"/>
  <c r="BH39" i="24"/>
  <c r="BE39" i="24"/>
  <c r="BB39" i="24"/>
  <c r="AY39" i="24"/>
  <c r="AV39" i="24"/>
  <c r="AS39" i="24"/>
  <c r="AR39" i="24"/>
  <c r="AQ39" i="24"/>
  <c r="AP39" i="24"/>
  <c r="AM39" i="24"/>
  <c r="AJ39" i="24"/>
  <c r="AG39" i="24"/>
  <c r="AD39" i="24"/>
  <c r="AA39" i="24"/>
  <c r="W39" i="24"/>
  <c r="V39" i="24"/>
  <c r="U39" i="24"/>
  <c r="R39" i="24"/>
  <c r="O39" i="24"/>
  <c r="L39" i="24"/>
  <c r="I39" i="24"/>
  <c r="F39" i="24"/>
  <c r="C39" i="24"/>
  <c r="CI38" i="24"/>
  <c r="CH38" i="24"/>
  <c r="CG38" i="24"/>
  <c r="CE38" i="24"/>
  <c r="CD38" i="24"/>
  <c r="CF38" i="24" s="1"/>
  <c r="CC38" i="24"/>
  <c r="CB38" i="24"/>
  <c r="CA38" i="24"/>
  <c r="BZ38" i="24"/>
  <c r="BY38" i="24"/>
  <c r="BX38" i="24"/>
  <c r="BV38" i="24"/>
  <c r="BU38" i="24"/>
  <c r="BS38" i="24"/>
  <c r="BR38" i="24"/>
  <c r="BQ38" i="24"/>
  <c r="BM38" i="24"/>
  <c r="BL38" i="24"/>
  <c r="BN38" i="24" s="1"/>
  <c r="BK38" i="24"/>
  <c r="BH38" i="24"/>
  <c r="BE38" i="24"/>
  <c r="BB38" i="24"/>
  <c r="AY38" i="24"/>
  <c r="AV38" i="24"/>
  <c r="AS38" i="24"/>
  <c r="AR38" i="24"/>
  <c r="AQ38" i="24"/>
  <c r="AP38" i="24"/>
  <c r="AM38" i="24"/>
  <c r="AJ38" i="24"/>
  <c r="AG38" i="24"/>
  <c r="AD38" i="24"/>
  <c r="AA38" i="24"/>
  <c r="X38" i="24"/>
  <c r="W38" i="24"/>
  <c r="CK38" i="24" s="1"/>
  <c r="V38" i="24"/>
  <c r="CJ38" i="24" s="1"/>
  <c r="U38" i="24"/>
  <c r="R38" i="24"/>
  <c r="O38" i="24"/>
  <c r="L38" i="24"/>
  <c r="I38" i="24"/>
  <c r="F38" i="24"/>
  <c r="CK37" i="24"/>
  <c r="CJ37" i="24"/>
  <c r="CH37" i="24"/>
  <c r="CG37" i="24"/>
  <c r="CI37" i="24" s="1"/>
  <c r="CF37" i="24"/>
  <c r="CE37" i="24"/>
  <c r="CD37" i="24"/>
  <c r="CC37" i="24"/>
  <c r="CB37" i="24"/>
  <c r="CA37" i="24"/>
  <c r="BY37" i="24"/>
  <c r="BX37" i="24"/>
  <c r="BZ37" i="24" s="1"/>
  <c r="BW37" i="24"/>
  <c r="BV37" i="24"/>
  <c r="BU37" i="24"/>
  <c r="BT37" i="24"/>
  <c r="BS37" i="24"/>
  <c r="BR37" i="24"/>
  <c r="BQ37" i="24"/>
  <c r="BM37" i="24"/>
  <c r="BN37" i="24" s="1"/>
  <c r="BL37" i="24"/>
  <c r="BK37" i="24"/>
  <c r="BH37" i="24"/>
  <c r="BE37" i="24"/>
  <c r="BB37" i="24"/>
  <c r="AY37" i="24"/>
  <c r="AV37" i="24"/>
  <c r="AS37" i="24"/>
  <c r="AR37" i="24"/>
  <c r="AQ37" i="24"/>
  <c r="AP37" i="24"/>
  <c r="AM37" i="24"/>
  <c r="AJ37" i="24"/>
  <c r="AA37" i="24"/>
  <c r="X37" i="24"/>
  <c r="W37" i="24"/>
  <c r="V37" i="24"/>
  <c r="U37" i="24"/>
  <c r="R37" i="24"/>
  <c r="O37" i="24"/>
  <c r="L37" i="24"/>
  <c r="I37" i="24"/>
  <c r="F37" i="24"/>
  <c r="C37" i="24"/>
  <c r="CI36" i="24"/>
  <c r="CH36" i="24"/>
  <c r="CG36" i="24"/>
  <c r="CF36" i="24"/>
  <c r="CE36" i="24"/>
  <c r="CD36" i="24"/>
  <c r="CB36" i="24"/>
  <c r="CA36" i="24"/>
  <c r="CC36" i="24" s="1"/>
  <c r="BY36" i="24"/>
  <c r="BX36" i="24"/>
  <c r="BZ36" i="24" s="1"/>
  <c r="BV36" i="24"/>
  <c r="BU36" i="24"/>
  <c r="BW36" i="24" s="1"/>
  <c r="BT36" i="24"/>
  <c r="BS36" i="24"/>
  <c r="BR36" i="24"/>
  <c r="BQ36" i="24"/>
  <c r="BN36" i="24"/>
  <c r="BM36" i="24"/>
  <c r="BL36" i="24"/>
  <c r="BK36" i="24"/>
  <c r="BH36" i="24"/>
  <c r="BE36" i="24"/>
  <c r="BB36" i="24"/>
  <c r="AY36" i="24"/>
  <c r="AV36" i="24"/>
  <c r="AR36" i="24"/>
  <c r="AQ36" i="24"/>
  <c r="AS36" i="24" s="1"/>
  <c r="AP36" i="24"/>
  <c r="AM36" i="24"/>
  <c r="AJ36" i="24"/>
  <c r="AG36" i="24"/>
  <c r="AD36" i="24"/>
  <c r="AA36" i="24"/>
  <c r="W36" i="24"/>
  <c r="CK36" i="24" s="1"/>
  <c r="V36" i="24"/>
  <c r="U36" i="24"/>
  <c r="R36" i="24"/>
  <c r="O36" i="24"/>
  <c r="L36" i="24"/>
  <c r="I36" i="24"/>
  <c r="F36" i="24"/>
  <c r="CH35" i="24"/>
  <c r="CG35" i="24"/>
  <c r="CI35" i="24" s="1"/>
  <c r="CE35" i="24"/>
  <c r="CD35" i="24"/>
  <c r="CF35" i="24" s="1"/>
  <c r="CC35" i="24"/>
  <c r="CB35" i="24"/>
  <c r="CA35" i="24"/>
  <c r="BZ35" i="24"/>
  <c r="BY35" i="24"/>
  <c r="BX35" i="24"/>
  <c r="BV35" i="24"/>
  <c r="BU35" i="24"/>
  <c r="BW35" i="24" s="1"/>
  <c r="BS35" i="24"/>
  <c r="BR35" i="24"/>
  <c r="BT35" i="24" s="1"/>
  <c r="BQ35" i="24"/>
  <c r="BM35" i="24"/>
  <c r="BL35" i="24"/>
  <c r="BN35" i="24" s="1"/>
  <c r="BK35" i="24"/>
  <c r="BH35" i="24"/>
  <c r="BE35" i="24"/>
  <c r="BB35" i="24"/>
  <c r="AY35" i="24"/>
  <c r="AV35" i="24"/>
  <c r="AS35" i="24"/>
  <c r="AR35" i="24"/>
  <c r="AQ35" i="24"/>
  <c r="AP35" i="24"/>
  <c r="AM35" i="24"/>
  <c r="AJ35" i="24"/>
  <c r="AG35" i="24"/>
  <c r="AD35" i="24"/>
  <c r="AA35" i="24"/>
  <c r="X35" i="24"/>
  <c r="W35" i="24"/>
  <c r="V35" i="24"/>
  <c r="U35" i="24"/>
  <c r="R35" i="24"/>
  <c r="O35" i="24"/>
  <c r="L35" i="24"/>
  <c r="I35" i="24"/>
  <c r="F35" i="24"/>
  <c r="CJ34" i="24"/>
  <c r="CL34" i="24" s="1"/>
  <c r="CI34" i="24"/>
  <c r="CH34" i="24"/>
  <c r="CG34" i="24"/>
  <c r="CF34" i="24"/>
  <c r="CE34" i="24"/>
  <c r="CD34" i="24"/>
  <c r="CB34" i="24"/>
  <c r="CA34" i="24"/>
  <c r="CC34" i="24" s="1"/>
  <c r="BY34" i="24"/>
  <c r="BX34" i="24"/>
  <c r="BZ34" i="24" s="1"/>
  <c r="BW34" i="24"/>
  <c r="BV34" i="24"/>
  <c r="BU34" i="24"/>
  <c r="BT34" i="24"/>
  <c r="BS34" i="24"/>
  <c r="BR34" i="24"/>
  <c r="BQ34" i="24"/>
  <c r="BN34" i="24"/>
  <c r="BM34" i="24"/>
  <c r="BL34" i="24"/>
  <c r="BK34" i="24"/>
  <c r="BH34" i="24"/>
  <c r="BE34" i="24"/>
  <c r="BB34" i="24"/>
  <c r="AY34" i="24"/>
  <c r="AV34" i="24"/>
  <c r="AS34" i="24"/>
  <c r="AR34" i="24"/>
  <c r="AQ34" i="24"/>
  <c r="AP34" i="24"/>
  <c r="AM34" i="24"/>
  <c r="AJ34" i="24"/>
  <c r="AG34" i="24"/>
  <c r="AD34" i="24"/>
  <c r="AA34" i="24"/>
  <c r="W34" i="24"/>
  <c r="V34" i="24"/>
  <c r="X34" i="24" s="1"/>
  <c r="U34" i="24"/>
  <c r="R34" i="24"/>
  <c r="O34" i="24"/>
  <c r="L34" i="24"/>
  <c r="I34" i="24"/>
  <c r="F34" i="24"/>
  <c r="C34" i="24"/>
  <c r="CI33" i="24"/>
  <c r="CH33" i="24"/>
  <c r="CG33" i="24"/>
  <c r="CE33" i="24"/>
  <c r="CD33" i="24"/>
  <c r="CF33" i="24" s="1"/>
  <c r="CC33" i="24"/>
  <c r="CB33" i="24"/>
  <c r="CA33" i="24"/>
  <c r="BZ33" i="24"/>
  <c r="BY33" i="24"/>
  <c r="BX33" i="24"/>
  <c r="BV33" i="24"/>
  <c r="BU33" i="24"/>
  <c r="BW33" i="24" s="1"/>
  <c r="BS33" i="24"/>
  <c r="BR33" i="24"/>
  <c r="BT33" i="24" s="1"/>
  <c r="BQ33" i="24"/>
  <c r="BM33" i="24"/>
  <c r="BL33" i="24"/>
  <c r="BN33" i="24" s="1"/>
  <c r="BK33" i="24"/>
  <c r="BH33" i="24"/>
  <c r="BE33" i="24"/>
  <c r="BB33" i="24"/>
  <c r="AY33" i="24"/>
  <c r="AV33" i="24"/>
  <c r="AS33" i="24"/>
  <c r="AR33" i="24"/>
  <c r="AQ33" i="24"/>
  <c r="AP33" i="24"/>
  <c r="AM33" i="24"/>
  <c r="AJ33" i="24"/>
  <c r="AG33" i="24"/>
  <c r="AD33" i="24"/>
  <c r="AA33" i="24"/>
  <c r="X33" i="24"/>
  <c r="W33" i="24"/>
  <c r="CK33" i="24" s="1"/>
  <c r="V33" i="24"/>
  <c r="CJ33" i="24" s="1"/>
  <c r="U33" i="24"/>
  <c r="R33" i="24"/>
  <c r="O33" i="24"/>
  <c r="L33" i="24"/>
  <c r="I33" i="24"/>
  <c r="F33" i="24"/>
  <c r="CK32" i="24"/>
  <c r="CH32" i="24"/>
  <c r="CG32" i="24"/>
  <c r="CI32" i="24" s="1"/>
  <c r="CF32" i="24"/>
  <c r="CE32" i="24"/>
  <c r="CD32" i="24"/>
  <c r="CC32" i="24"/>
  <c r="CB32" i="24"/>
  <c r="CA32" i="24"/>
  <c r="BY32" i="24"/>
  <c r="BX32" i="24"/>
  <c r="BV32" i="24"/>
  <c r="BU32" i="24"/>
  <c r="BW32" i="24" s="1"/>
  <c r="BT32" i="24"/>
  <c r="BS32" i="24"/>
  <c r="BR32" i="24"/>
  <c r="BQ32" i="24"/>
  <c r="BN32" i="24"/>
  <c r="BM32" i="24"/>
  <c r="BL32" i="24"/>
  <c r="BK32" i="24"/>
  <c r="BH32" i="24"/>
  <c r="BE32" i="24"/>
  <c r="BB32" i="24"/>
  <c r="AY32" i="24"/>
  <c r="AV32" i="24"/>
  <c r="AR32" i="24"/>
  <c r="AQ32" i="24"/>
  <c r="AS32" i="24" s="1"/>
  <c r="AP32" i="24"/>
  <c r="AM32" i="24"/>
  <c r="AJ32" i="24"/>
  <c r="AG32" i="24"/>
  <c r="AD32" i="24"/>
  <c r="AA32" i="24"/>
  <c r="W32" i="24"/>
  <c r="V32" i="24"/>
  <c r="X32" i="24" s="1"/>
  <c r="U32" i="24"/>
  <c r="R32" i="24"/>
  <c r="O32" i="24"/>
  <c r="L32" i="24"/>
  <c r="I32" i="24"/>
  <c r="F32" i="24"/>
  <c r="CI31" i="24"/>
  <c r="CH31" i="24"/>
  <c r="CG31" i="24"/>
  <c r="CE31" i="24"/>
  <c r="CD31" i="24"/>
  <c r="CB31" i="24"/>
  <c r="CA31" i="24"/>
  <c r="CC31" i="24" s="1"/>
  <c r="BZ31" i="24"/>
  <c r="BY31" i="24"/>
  <c r="BX31" i="24"/>
  <c r="BW31" i="24"/>
  <c r="BV31" i="24"/>
  <c r="BU31" i="24"/>
  <c r="BS31" i="24"/>
  <c r="BR31" i="24"/>
  <c r="BQ31" i="24"/>
  <c r="BM31" i="24"/>
  <c r="BL31" i="24"/>
  <c r="BN31" i="24" s="1"/>
  <c r="BK31" i="24"/>
  <c r="BH31" i="24"/>
  <c r="BE31" i="24"/>
  <c r="BB31" i="24"/>
  <c r="AY31" i="24"/>
  <c r="AV31" i="24"/>
  <c r="AS31" i="24"/>
  <c r="AR31" i="24"/>
  <c r="AQ31" i="24"/>
  <c r="AP31" i="24"/>
  <c r="AM31" i="24"/>
  <c r="AJ31" i="24"/>
  <c r="AG31" i="24"/>
  <c r="AD31" i="24"/>
  <c r="AA31" i="24"/>
  <c r="X31" i="24"/>
  <c r="W31" i="24"/>
  <c r="V31" i="24"/>
  <c r="CJ31" i="24" s="1"/>
  <c r="C31" i="24" s="1"/>
  <c r="U31" i="24"/>
  <c r="R31" i="24"/>
  <c r="O31" i="24"/>
  <c r="L31" i="24"/>
  <c r="I31" i="24"/>
  <c r="F31" i="24"/>
  <c r="CJ30" i="24"/>
  <c r="CH30" i="24"/>
  <c r="CG30" i="24"/>
  <c r="CI30" i="24" s="1"/>
  <c r="CF30" i="24"/>
  <c r="CE30" i="24"/>
  <c r="CD30" i="24"/>
  <c r="CC30" i="24"/>
  <c r="CB30" i="24"/>
  <c r="CA30" i="24"/>
  <c r="BY30" i="24"/>
  <c r="BX30" i="24"/>
  <c r="BZ30" i="24" s="1"/>
  <c r="BV30" i="24"/>
  <c r="BU30" i="24"/>
  <c r="BW30" i="24" s="1"/>
  <c r="BT30" i="24"/>
  <c r="BS30" i="24"/>
  <c r="BR30" i="24"/>
  <c r="BQ30" i="24"/>
  <c r="BN30" i="24"/>
  <c r="BM30" i="24"/>
  <c r="BL30" i="24"/>
  <c r="BK30" i="24"/>
  <c r="BH30" i="24"/>
  <c r="BE30" i="24"/>
  <c r="BB30" i="24"/>
  <c r="AY30" i="24"/>
  <c r="AV30" i="24"/>
  <c r="AR30" i="24"/>
  <c r="AQ30" i="24"/>
  <c r="AS30" i="24" s="1"/>
  <c r="AP30" i="24"/>
  <c r="AM30" i="24"/>
  <c r="AJ30" i="24"/>
  <c r="AG30" i="24"/>
  <c r="AD30" i="24"/>
  <c r="AA30" i="24"/>
  <c r="W30" i="24"/>
  <c r="CK30" i="24" s="1"/>
  <c r="V30" i="24"/>
  <c r="U30" i="24"/>
  <c r="R30" i="24"/>
  <c r="O30" i="24"/>
  <c r="L30" i="24"/>
  <c r="I30" i="24"/>
  <c r="F30" i="24"/>
  <c r="CI29" i="24"/>
  <c r="CH29" i="24"/>
  <c r="CG29" i="24"/>
  <c r="CE29" i="24"/>
  <c r="CD29" i="24"/>
  <c r="CF29" i="24" s="1"/>
  <c r="CB29" i="24"/>
  <c r="CA29" i="24"/>
  <c r="CC29" i="24" s="1"/>
  <c r="BZ29" i="24"/>
  <c r="BY29" i="24"/>
  <c r="BX29" i="24"/>
  <c r="BW29" i="24"/>
  <c r="BV29" i="24"/>
  <c r="BU29" i="24"/>
  <c r="BS29" i="24"/>
  <c r="BR29" i="24"/>
  <c r="BQ29" i="24"/>
  <c r="BM29" i="24"/>
  <c r="BL29" i="24"/>
  <c r="BN29" i="24" s="1"/>
  <c r="BK29" i="24"/>
  <c r="BH29" i="24"/>
  <c r="BE29" i="24"/>
  <c r="BB29" i="24"/>
  <c r="AY29" i="24"/>
  <c r="AV29" i="24"/>
  <c r="AS29" i="24"/>
  <c r="AR29" i="24"/>
  <c r="AQ29" i="24"/>
  <c r="AP29" i="24"/>
  <c r="AM29" i="24"/>
  <c r="AJ29" i="24"/>
  <c r="AG29" i="24"/>
  <c r="AD29" i="24"/>
  <c r="AA29" i="24"/>
  <c r="X29" i="24"/>
  <c r="W29" i="24"/>
  <c r="V29" i="24"/>
  <c r="U29" i="24"/>
  <c r="R29" i="24"/>
  <c r="O29" i="24"/>
  <c r="L29" i="24"/>
  <c r="I29" i="24"/>
  <c r="F29" i="24"/>
  <c r="CH28" i="24"/>
  <c r="CG28" i="24"/>
  <c r="CI28" i="24" s="1"/>
  <c r="CF28" i="24"/>
  <c r="CE28" i="24"/>
  <c r="CD28" i="24"/>
  <c r="CC28" i="24"/>
  <c r="CB28" i="24"/>
  <c r="CA28" i="24"/>
  <c r="BY28" i="24"/>
  <c r="BX28" i="24"/>
  <c r="BZ28" i="24" s="1"/>
  <c r="BV28" i="24"/>
  <c r="BU28" i="24"/>
  <c r="BW28" i="24" s="1"/>
  <c r="BT28" i="24"/>
  <c r="BS28" i="24"/>
  <c r="BR28" i="24"/>
  <c r="BQ28" i="24"/>
  <c r="BN28" i="24"/>
  <c r="BM28" i="24"/>
  <c r="BL28" i="24"/>
  <c r="BK28" i="24"/>
  <c r="BH28" i="24"/>
  <c r="BE28" i="24"/>
  <c r="BB28" i="24"/>
  <c r="AY28" i="24"/>
  <c r="AV28" i="24"/>
  <c r="AR28" i="24"/>
  <c r="AQ28" i="24"/>
  <c r="AS28" i="24" s="1"/>
  <c r="AP28" i="24"/>
  <c r="AM28" i="24"/>
  <c r="AJ28" i="24"/>
  <c r="AG28" i="24"/>
  <c r="AD28" i="24"/>
  <c r="AA28" i="24"/>
  <c r="W28" i="24"/>
  <c r="CK28" i="24" s="1"/>
  <c r="V28" i="24"/>
  <c r="CJ28" i="24" s="1"/>
  <c r="U28" i="24"/>
  <c r="R28" i="24"/>
  <c r="O28" i="24"/>
  <c r="L28" i="24"/>
  <c r="I28" i="24"/>
  <c r="F28" i="24"/>
  <c r="C28" i="24"/>
  <c r="CH27" i="24"/>
  <c r="CI27" i="24" s="1"/>
  <c r="CG27" i="24"/>
  <c r="CE27" i="24"/>
  <c r="CD27" i="24"/>
  <c r="CB27" i="24"/>
  <c r="CA27" i="24"/>
  <c r="CC27" i="24" s="1"/>
  <c r="BZ27" i="24"/>
  <c r="BY27" i="24"/>
  <c r="BX27" i="24"/>
  <c r="BW27" i="24"/>
  <c r="BV27" i="24"/>
  <c r="BU27" i="24"/>
  <c r="BS27" i="24"/>
  <c r="CK27" i="24" s="1"/>
  <c r="BR27" i="24"/>
  <c r="BQ27" i="24"/>
  <c r="BM27" i="24"/>
  <c r="BL27" i="24"/>
  <c r="BN27" i="24" s="1"/>
  <c r="BK27" i="24"/>
  <c r="BH27" i="24"/>
  <c r="BE27" i="24"/>
  <c r="BB27" i="24"/>
  <c r="AY27" i="24"/>
  <c r="AV27" i="24"/>
  <c r="AR27" i="24"/>
  <c r="AS27" i="24" s="1"/>
  <c r="AQ27" i="24"/>
  <c r="AP27" i="24"/>
  <c r="AM27" i="24"/>
  <c r="AJ27" i="24"/>
  <c r="AG27" i="24"/>
  <c r="AD27" i="24"/>
  <c r="AA27" i="24"/>
  <c r="X27" i="24"/>
  <c r="U27" i="24"/>
  <c r="O27" i="24"/>
  <c r="L27" i="24"/>
  <c r="I27" i="24"/>
  <c r="F27" i="24"/>
  <c r="CH26" i="24"/>
  <c r="CG26" i="24"/>
  <c r="CI26" i="24" s="1"/>
  <c r="CE26" i="24"/>
  <c r="CD26" i="24"/>
  <c r="CF26" i="24" s="1"/>
  <c r="CC26" i="24"/>
  <c r="CB26" i="24"/>
  <c r="CA26" i="24"/>
  <c r="BY26" i="24"/>
  <c r="BZ26" i="24" s="1"/>
  <c r="BX26" i="24"/>
  <c r="BV26" i="24"/>
  <c r="BU26" i="24"/>
  <c r="BW26" i="24" s="1"/>
  <c r="BS26" i="24"/>
  <c r="BR26" i="24"/>
  <c r="BT26" i="24" s="1"/>
  <c r="BQ26" i="24"/>
  <c r="BM26" i="24"/>
  <c r="BL26" i="24"/>
  <c r="BN26" i="24" s="1"/>
  <c r="BK26" i="24"/>
  <c r="BH26" i="24"/>
  <c r="BE26" i="24"/>
  <c r="BB26" i="24"/>
  <c r="AY26" i="24"/>
  <c r="AV26" i="24"/>
  <c r="AR26" i="24"/>
  <c r="AQ26" i="24"/>
  <c r="AS26" i="24" s="1"/>
  <c r="AP26" i="24"/>
  <c r="AM26" i="24"/>
  <c r="AJ26" i="24"/>
  <c r="AG26" i="24"/>
  <c r="AD26" i="24"/>
  <c r="AA26" i="24"/>
  <c r="W26" i="24"/>
  <c r="V26" i="24"/>
  <c r="CJ26" i="24" s="1"/>
  <c r="U26" i="24"/>
  <c r="R26" i="24"/>
  <c r="O26" i="24"/>
  <c r="L26" i="24"/>
  <c r="I26" i="24"/>
  <c r="F26" i="24"/>
  <c r="C26" i="24"/>
  <c r="CJ25" i="24"/>
  <c r="CI25" i="24"/>
  <c r="CH25" i="24"/>
  <c r="CG25" i="24"/>
  <c r="CF25" i="24"/>
  <c r="CE25" i="24"/>
  <c r="CD25" i="24"/>
  <c r="CB25" i="24"/>
  <c r="CA25" i="24"/>
  <c r="CC25" i="24" s="1"/>
  <c r="BY25" i="24"/>
  <c r="BX25" i="24"/>
  <c r="BZ25" i="24" s="1"/>
  <c r="BW25" i="24"/>
  <c r="BV25" i="24"/>
  <c r="BU25" i="24"/>
  <c r="BS25" i="24"/>
  <c r="BT25" i="24" s="1"/>
  <c r="BR25" i="24"/>
  <c r="BQ25" i="24"/>
  <c r="BN25" i="24"/>
  <c r="BM25" i="24"/>
  <c r="BL25" i="24"/>
  <c r="BK25" i="24"/>
  <c r="BH25" i="24"/>
  <c r="BE25" i="24"/>
  <c r="BB25" i="24"/>
  <c r="AY25" i="24"/>
  <c r="AV25" i="24"/>
  <c r="AS25" i="24"/>
  <c r="AR25" i="24"/>
  <c r="AQ25" i="24"/>
  <c r="AP25" i="24"/>
  <c r="AM25" i="24"/>
  <c r="AJ25" i="24"/>
  <c r="AG25" i="24"/>
  <c r="AD25" i="24"/>
  <c r="AA25" i="24"/>
  <c r="W25" i="24"/>
  <c r="CK25" i="24" s="1"/>
  <c r="V25" i="24"/>
  <c r="X25" i="24" s="1"/>
  <c r="U25" i="24"/>
  <c r="R25" i="24"/>
  <c r="O25" i="24"/>
  <c r="L25" i="24"/>
  <c r="I25" i="24"/>
  <c r="F25" i="24"/>
  <c r="CL24" i="24"/>
  <c r="CH24" i="24"/>
  <c r="CG24" i="24"/>
  <c r="CI24" i="24" s="1"/>
  <c r="CE24" i="24"/>
  <c r="CD24" i="24"/>
  <c r="CF24" i="24" s="1"/>
  <c r="CC24" i="24"/>
  <c r="CB24" i="24"/>
  <c r="CA24" i="24"/>
  <c r="BZ24" i="24"/>
  <c r="BY24" i="24"/>
  <c r="BX24" i="24"/>
  <c r="BV24" i="24"/>
  <c r="BU24" i="24"/>
  <c r="BW24" i="24" s="1"/>
  <c r="BS24" i="24"/>
  <c r="BR24" i="24"/>
  <c r="BT24" i="24" s="1"/>
  <c r="BQ24" i="24"/>
  <c r="BM24" i="24"/>
  <c r="BL24" i="24"/>
  <c r="BN24" i="24" s="1"/>
  <c r="BK24" i="24"/>
  <c r="BH24" i="24"/>
  <c r="BE24" i="24"/>
  <c r="BB24" i="24"/>
  <c r="AY24" i="24"/>
  <c r="AV24" i="24"/>
  <c r="AR24" i="24"/>
  <c r="CK24" i="24" s="1"/>
  <c r="AQ24" i="24"/>
  <c r="AS24" i="24" s="1"/>
  <c r="AP24" i="24"/>
  <c r="AM24" i="24"/>
  <c r="AJ24" i="24"/>
  <c r="AG24" i="24"/>
  <c r="AD24" i="24"/>
  <c r="AA24" i="24"/>
  <c r="X24" i="24"/>
  <c r="W24" i="24"/>
  <c r="V24" i="24"/>
  <c r="CJ24" i="24" s="1"/>
  <c r="C24" i="24" s="1"/>
  <c r="U24" i="24"/>
  <c r="R24" i="24"/>
  <c r="O24" i="24"/>
  <c r="L24" i="24"/>
  <c r="I24" i="24"/>
  <c r="F24" i="24"/>
  <c r="CJ23" i="24"/>
  <c r="CI23" i="24"/>
  <c r="CH23" i="24"/>
  <c r="CG23" i="24"/>
  <c r="CF23" i="24"/>
  <c r="CE23" i="24"/>
  <c r="CD23" i="24"/>
  <c r="CB23" i="24"/>
  <c r="CA23" i="24"/>
  <c r="CC23" i="24" s="1"/>
  <c r="BY23" i="24"/>
  <c r="BX23" i="24"/>
  <c r="BZ23" i="24" s="1"/>
  <c r="BW23" i="24"/>
  <c r="BV23" i="24"/>
  <c r="BU23" i="24"/>
  <c r="BT23" i="24"/>
  <c r="BS23" i="24"/>
  <c r="BR23" i="24"/>
  <c r="BQ23" i="24"/>
  <c r="BN23" i="24"/>
  <c r="BM23" i="24"/>
  <c r="BL23" i="24"/>
  <c r="BK23" i="24"/>
  <c r="BH23" i="24"/>
  <c r="BE23" i="24"/>
  <c r="BB23" i="24"/>
  <c r="AY23" i="24"/>
  <c r="AV23" i="24"/>
  <c r="AS23" i="24"/>
  <c r="AR23" i="24"/>
  <c r="AQ23" i="24"/>
  <c r="AP23" i="24"/>
  <c r="AM23" i="24"/>
  <c r="AJ23" i="24"/>
  <c r="AG23" i="24"/>
  <c r="AD23" i="24"/>
  <c r="AA23" i="24"/>
  <c r="W23" i="24"/>
  <c r="CK23" i="24" s="1"/>
  <c r="V23" i="24"/>
  <c r="X23" i="24" s="1"/>
  <c r="U23" i="24"/>
  <c r="R23" i="24"/>
  <c r="O23" i="24"/>
  <c r="L23" i="24"/>
  <c r="I23" i="24"/>
  <c r="F23" i="24"/>
  <c r="CH22" i="24"/>
  <c r="CG22" i="24"/>
  <c r="CE22" i="24"/>
  <c r="CD22" i="24"/>
  <c r="CF22" i="24" s="1"/>
  <c r="CC22" i="24"/>
  <c r="CB22" i="24"/>
  <c r="CA22" i="24"/>
  <c r="BZ22" i="24"/>
  <c r="BY22" i="24"/>
  <c r="BX22" i="24"/>
  <c r="BV22" i="24"/>
  <c r="BU22" i="24"/>
  <c r="BS22" i="24"/>
  <c r="BR22" i="24"/>
  <c r="BT22" i="24" s="1"/>
  <c r="BQ22" i="24"/>
  <c r="BM22" i="24"/>
  <c r="BL22" i="24"/>
  <c r="BN22" i="24" s="1"/>
  <c r="BK22" i="24"/>
  <c r="BH22" i="24"/>
  <c r="BE22" i="24"/>
  <c r="BB22" i="24"/>
  <c r="AY22" i="24"/>
  <c r="AV22" i="24"/>
  <c r="AR22" i="24"/>
  <c r="CK22" i="24" s="1"/>
  <c r="AQ22" i="24"/>
  <c r="AP22" i="24"/>
  <c r="AM22" i="24"/>
  <c r="AJ22" i="24"/>
  <c r="AG22" i="24"/>
  <c r="AD22" i="24"/>
  <c r="AA22" i="24"/>
  <c r="X22" i="24"/>
  <c r="W22" i="24"/>
  <c r="V22" i="24"/>
  <c r="U22" i="24"/>
  <c r="R22" i="24"/>
  <c r="O22" i="24"/>
  <c r="L22" i="24"/>
  <c r="I22" i="24"/>
  <c r="F22" i="24"/>
  <c r="CI21" i="24"/>
  <c r="CH21" i="24"/>
  <c r="CG21" i="24"/>
  <c r="CF21" i="24"/>
  <c r="CE21" i="24"/>
  <c r="CD21" i="24"/>
  <c r="CB21" i="24"/>
  <c r="CA21" i="24"/>
  <c r="CC21" i="24" s="1"/>
  <c r="BY21" i="24"/>
  <c r="BX21" i="24"/>
  <c r="BZ21" i="24" s="1"/>
  <c r="BW21" i="24"/>
  <c r="BV21" i="24"/>
  <c r="BU21" i="24"/>
  <c r="BT21" i="24"/>
  <c r="BS21" i="24"/>
  <c r="BR21" i="24"/>
  <c r="BQ21" i="24"/>
  <c r="BN21" i="24"/>
  <c r="BM21" i="24"/>
  <c r="BL21" i="24"/>
  <c r="BK21" i="24"/>
  <c r="BH21" i="24"/>
  <c r="BE21" i="24"/>
  <c r="BB21" i="24"/>
  <c r="AY21" i="24"/>
  <c r="AV21" i="24"/>
  <c r="AS21" i="24"/>
  <c r="AR21" i="24"/>
  <c r="AQ21" i="24"/>
  <c r="AP21" i="24"/>
  <c r="AM21" i="24"/>
  <c r="AJ21" i="24"/>
  <c r="AG21" i="24"/>
  <c r="AD21" i="24"/>
  <c r="AA21" i="24"/>
  <c r="W21" i="24"/>
  <c r="V21" i="24"/>
  <c r="U21" i="24"/>
  <c r="R21" i="24"/>
  <c r="O21" i="24"/>
  <c r="L21" i="24"/>
  <c r="I21" i="24"/>
  <c r="F21" i="24"/>
  <c r="CH20" i="24"/>
  <c r="CG20" i="24"/>
  <c r="CE20" i="24"/>
  <c r="CD20" i="24"/>
  <c r="CF20" i="24" s="1"/>
  <c r="CC20" i="24"/>
  <c r="CB20" i="24"/>
  <c r="CA20" i="24"/>
  <c r="BZ20" i="24"/>
  <c r="BY20" i="24"/>
  <c r="BX20" i="24"/>
  <c r="BV20" i="24"/>
  <c r="BU20" i="24"/>
  <c r="BW20" i="24" s="1"/>
  <c r="BS20" i="24"/>
  <c r="BR20" i="24"/>
  <c r="BT20" i="24" s="1"/>
  <c r="BQ20" i="24"/>
  <c r="BM20" i="24"/>
  <c r="BL20" i="24"/>
  <c r="BN20" i="24" s="1"/>
  <c r="BK20" i="24"/>
  <c r="BH20" i="24"/>
  <c r="BE20" i="24"/>
  <c r="BB20" i="24"/>
  <c r="AY20" i="24"/>
  <c r="AV20" i="24"/>
  <c r="AR20" i="24"/>
  <c r="AQ20" i="24"/>
  <c r="AS20" i="24" s="1"/>
  <c r="AP20" i="24"/>
  <c r="AM20" i="24"/>
  <c r="AJ20" i="24"/>
  <c r="AG20" i="24"/>
  <c r="AD20" i="24"/>
  <c r="AA20" i="24"/>
  <c r="W20" i="24"/>
  <c r="CK20" i="24" s="1"/>
  <c r="V20" i="24"/>
  <c r="U20" i="24"/>
  <c r="R20" i="24"/>
  <c r="O20" i="24"/>
  <c r="L20" i="24"/>
  <c r="I20" i="24"/>
  <c r="F20" i="24"/>
  <c r="CJ19" i="24"/>
  <c r="CI19" i="24"/>
  <c r="CH19" i="24"/>
  <c r="CG19" i="24"/>
  <c r="CF19" i="24"/>
  <c r="CE19" i="24"/>
  <c r="CD19" i="24"/>
  <c r="CB19" i="24"/>
  <c r="CA19" i="24"/>
  <c r="BY19" i="24"/>
  <c r="BX19" i="24"/>
  <c r="BZ19" i="24" s="1"/>
  <c r="BW19" i="24"/>
  <c r="BV19" i="24"/>
  <c r="BU19" i="24"/>
  <c r="BS19" i="24"/>
  <c r="BT19" i="24" s="1"/>
  <c r="BR19" i="24"/>
  <c r="BQ19" i="24"/>
  <c r="BN19" i="24"/>
  <c r="BM19" i="24"/>
  <c r="BL19" i="24"/>
  <c r="BK19" i="24"/>
  <c r="BH19" i="24"/>
  <c r="BE19" i="24"/>
  <c r="BB19" i="24"/>
  <c r="AY19" i="24"/>
  <c r="AV19" i="24"/>
  <c r="AS19" i="24"/>
  <c r="AR19" i="24"/>
  <c r="AQ19" i="24"/>
  <c r="AP19" i="24"/>
  <c r="AM19" i="24"/>
  <c r="AJ19" i="24"/>
  <c r="AG19" i="24"/>
  <c r="AD19" i="24"/>
  <c r="AA19" i="24"/>
  <c r="W19" i="24"/>
  <c r="V19" i="24"/>
  <c r="X19" i="24" s="1"/>
  <c r="U19" i="24"/>
  <c r="R19" i="24"/>
  <c r="O19" i="24"/>
  <c r="L19" i="24"/>
  <c r="I19" i="24"/>
  <c r="F19" i="24"/>
  <c r="CH18" i="24"/>
  <c r="CH14" i="24" s="1"/>
  <c r="CG18" i="24"/>
  <c r="CI18" i="24" s="1"/>
  <c r="CE18" i="24"/>
  <c r="CD18" i="24"/>
  <c r="CF18" i="24" s="1"/>
  <c r="CC18" i="24"/>
  <c r="CB18" i="24"/>
  <c r="CA18" i="24"/>
  <c r="BZ18" i="24"/>
  <c r="BY18" i="24"/>
  <c r="BY14" i="24" s="1"/>
  <c r="BX18" i="24"/>
  <c r="BV18" i="24"/>
  <c r="BU18" i="24"/>
  <c r="BW18" i="24" s="1"/>
  <c r="BS18" i="24"/>
  <c r="BR18" i="24"/>
  <c r="BT18" i="24" s="1"/>
  <c r="BQ18" i="24"/>
  <c r="BM18" i="24"/>
  <c r="BL18" i="24"/>
  <c r="BN18" i="24" s="1"/>
  <c r="BK18" i="24"/>
  <c r="BH18" i="24"/>
  <c r="BE18" i="24"/>
  <c r="BB18" i="24"/>
  <c r="AY18" i="24"/>
  <c r="AV18" i="24"/>
  <c r="AR18" i="24"/>
  <c r="AQ18" i="24"/>
  <c r="AS18" i="24" s="1"/>
  <c r="AP18" i="24"/>
  <c r="AM18" i="24"/>
  <c r="AJ18" i="24"/>
  <c r="AG18" i="24"/>
  <c r="AD18" i="24"/>
  <c r="AA18" i="24"/>
  <c r="X18" i="24"/>
  <c r="W18" i="24"/>
  <c r="CK18" i="24" s="1"/>
  <c r="V18" i="24"/>
  <c r="U18" i="24"/>
  <c r="R18" i="24"/>
  <c r="O18" i="24"/>
  <c r="L18" i="24"/>
  <c r="I18" i="24"/>
  <c r="F18" i="24"/>
  <c r="CJ17" i="24"/>
  <c r="CI17" i="24"/>
  <c r="CH17" i="24"/>
  <c r="CG17" i="24"/>
  <c r="CF17" i="24"/>
  <c r="CE17" i="24"/>
  <c r="CD17" i="24"/>
  <c r="CB17" i="24"/>
  <c r="CA17" i="24"/>
  <c r="CC17" i="24" s="1"/>
  <c r="BY17" i="24"/>
  <c r="BX17" i="24"/>
  <c r="BZ17" i="24" s="1"/>
  <c r="BW17" i="24"/>
  <c r="BV17" i="24"/>
  <c r="BU17" i="24"/>
  <c r="BT17" i="24"/>
  <c r="BS17" i="24"/>
  <c r="BR17" i="24"/>
  <c r="BQ17" i="24"/>
  <c r="BN17" i="24"/>
  <c r="BM17" i="24"/>
  <c r="BL17" i="24"/>
  <c r="BK17" i="24"/>
  <c r="BH17" i="24"/>
  <c r="BE17" i="24"/>
  <c r="BB17" i="24"/>
  <c r="AY17" i="24"/>
  <c r="AV17" i="24"/>
  <c r="AS17" i="24"/>
  <c r="AR17" i="24"/>
  <c r="AQ17" i="24"/>
  <c r="AP17" i="24"/>
  <c r="AM17" i="24"/>
  <c r="AJ17" i="24"/>
  <c r="AG17" i="24"/>
  <c r="AD17" i="24"/>
  <c r="AA17" i="24"/>
  <c r="W17" i="24"/>
  <c r="V17" i="24"/>
  <c r="X17" i="24" s="1"/>
  <c r="U17" i="24"/>
  <c r="R17" i="24"/>
  <c r="O17" i="24"/>
  <c r="L17" i="24"/>
  <c r="I17" i="24"/>
  <c r="F17" i="24"/>
  <c r="CH16" i="24"/>
  <c r="CG16" i="24"/>
  <c r="CE16" i="24"/>
  <c r="CD16" i="24"/>
  <c r="CF16" i="24" s="1"/>
  <c r="CC16" i="24"/>
  <c r="CB16" i="24"/>
  <c r="CA16" i="24"/>
  <c r="BZ16" i="24"/>
  <c r="BY16" i="24"/>
  <c r="BX16" i="24"/>
  <c r="BV16" i="24"/>
  <c r="BU16" i="24"/>
  <c r="BW16" i="24" s="1"/>
  <c r="BS16" i="24"/>
  <c r="BR16" i="24"/>
  <c r="BQ16" i="24"/>
  <c r="BM16" i="24"/>
  <c r="BL16" i="24"/>
  <c r="BN16" i="24" s="1"/>
  <c r="BK16" i="24"/>
  <c r="BH16" i="24"/>
  <c r="BE16" i="24"/>
  <c r="BB16" i="24"/>
  <c r="AY16" i="24"/>
  <c r="AV16" i="24"/>
  <c r="AR16" i="24"/>
  <c r="CK16" i="24" s="1"/>
  <c r="AQ16" i="24"/>
  <c r="AS16" i="24" s="1"/>
  <c r="AP16" i="24"/>
  <c r="AM16" i="24"/>
  <c r="AJ16" i="24"/>
  <c r="AG16" i="24"/>
  <c r="AD16" i="24"/>
  <c r="AA16" i="24"/>
  <c r="W16" i="24"/>
  <c r="V16" i="24"/>
  <c r="U16" i="24"/>
  <c r="R16" i="24"/>
  <c r="O16" i="24"/>
  <c r="L16" i="24"/>
  <c r="I16" i="24"/>
  <c r="F16" i="24"/>
  <c r="CI15" i="24"/>
  <c r="CH15" i="24"/>
  <c r="CG15" i="24"/>
  <c r="CF15" i="24"/>
  <c r="CE15" i="24"/>
  <c r="CD15" i="24"/>
  <c r="CB15" i="24"/>
  <c r="CA15" i="24"/>
  <c r="BY15" i="24"/>
  <c r="BX15" i="24"/>
  <c r="BW15" i="24"/>
  <c r="BV15" i="24"/>
  <c r="BU15" i="24"/>
  <c r="BT15" i="24"/>
  <c r="BS15" i="24"/>
  <c r="BR15" i="24"/>
  <c r="BQ15" i="24"/>
  <c r="BN15" i="24"/>
  <c r="BM15" i="24"/>
  <c r="BL15" i="24"/>
  <c r="BK15" i="24"/>
  <c r="BH15" i="24"/>
  <c r="BE15" i="24"/>
  <c r="BB15" i="24"/>
  <c r="AY15" i="24"/>
  <c r="AV15" i="24"/>
  <c r="AS15" i="24"/>
  <c r="AR15" i="24"/>
  <c r="AQ15" i="24"/>
  <c r="AP15" i="24"/>
  <c r="AM15" i="24"/>
  <c r="AJ15" i="24"/>
  <c r="AG15" i="24"/>
  <c r="AD15" i="24"/>
  <c r="AA15" i="24"/>
  <c r="W15" i="24"/>
  <c r="V15" i="24"/>
  <c r="X15" i="24" s="1"/>
  <c r="U15" i="24"/>
  <c r="R15" i="24"/>
  <c r="O15" i="24"/>
  <c r="L15" i="24"/>
  <c r="I15" i="24"/>
  <c r="F15" i="24"/>
  <c r="CD14" i="24"/>
  <c r="BU14" i="24"/>
  <c r="BQ14" i="24"/>
  <c r="BP14" i="24"/>
  <c r="BO14" i="24"/>
  <c r="BJ14" i="24"/>
  <c r="BI14" i="24"/>
  <c r="BG14" i="24"/>
  <c r="BF14" i="24"/>
  <c r="BH14" i="24" s="1"/>
  <c r="BE14" i="24"/>
  <c r="BD14" i="24"/>
  <c r="BC14" i="24"/>
  <c r="BB14" i="24"/>
  <c r="BA14" i="24"/>
  <c r="AZ14" i="24"/>
  <c r="AX14" i="24"/>
  <c r="AW14" i="24"/>
  <c r="AU14" i="24"/>
  <c r="AT14" i="24"/>
  <c r="AV14" i="24" s="1"/>
  <c r="AO14" i="24"/>
  <c r="AN14" i="24"/>
  <c r="AL14" i="24"/>
  <c r="AK14" i="24"/>
  <c r="AJ14" i="24"/>
  <c r="AI14" i="24"/>
  <c r="AH14" i="24"/>
  <c r="AF14" i="24"/>
  <c r="AG14" i="24" s="1"/>
  <c r="AE14" i="24"/>
  <c r="AC14" i="24"/>
  <c r="AB14" i="24"/>
  <c r="AD14" i="24" s="1"/>
  <c r="Z14" i="24"/>
  <c r="Y14" i="24"/>
  <c r="U14" i="24"/>
  <c r="T14" i="24"/>
  <c r="S14" i="24"/>
  <c r="Q14" i="24"/>
  <c r="R14" i="24" s="1"/>
  <c r="P14" i="24"/>
  <c r="N14" i="24"/>
  <c r="M14" i="24"/>
  <c r="O14" i="24" s="1"/>
  <c r="L14" i="24"/>
  <c r="K14" i="24"/>
  <c r="J14" i="24"/>
  <c r="H14" i="24"/>
  <c r="I14" i="24" s="1"/>
  <c r="G14" i="24"/>
  <c r="E14" i="24"/>
  <c r="D14" i="24"/>
  <c r="BL58" i="23"/>
  <c r="BK58" i="23"/>
  <c r="BJ58" i="23"/>
  <c r="BI58" i="23"/>
  <c r="BH58" i="23"/>
  <c r="BG58" i="23"/>
  <c r="BF58" i="23"/>
  <c r="BE58" i="23"/>
  <c r="BD58" i="23"/>
  <c r="BC58" i="23"/>
  <c r="BB58" i="23"/>
  <c r="BA58" i="23"/>
  <c r="AZ58" i="23"/>
  <c r="AV58" i="23"/>
  <c r="AU58" i="23"/>
  <c r="AG58" i="23"/>
  <c r="AF58" i="23"/>
  <c r="R58" i="23"/>
  <c r="Q58" i="23"/>
  <c r="BL57" i="23"/>
  <c r="BK57" i="23"/>
  <c r="BJ57" i="23"/>
  <c r="BI57" i="23"/>
  <c r="BH57" i="23"/>
  <c r="BG57" i="23"/>
  <c r="BF57" i="23"/>
  <c r="BE57" i="23"/>
  <c r="BD57" i="23"/>
  <c r="BC57" i="23"/>
  <c r="BB57" i="23"/>
  <c r="BA57" i="23"/>
  <c r="BM57" i="23" s="1"/>
  <c r="AZ57" i="23"/>
  <c r="AV57" i="23"/>
  <c r="AU57" i="23"/>
  <c r="AG57" i="23"/>
  <c r="AF57" i="23"/>
  <c r="R57" i="23"/>
  <c r="Q57" i="23"/>
  <c r="C57" i="23"/>
  <c r="BL56" i="23"/>
  <c r="BK56" i="23"/>
  <c r="BJ56" i="23"/>
  <c r="BI56" i="23"/>
  <c r="BH56" i="23"/>
  <c r="BG56" i="23"/>
  <c r="BF56" i="23"/>
  <c r="BE56" i="23"/>
  <c r="BD56" i="23"/>
  <c r="BC56" i="23"/>
  <c r="BB56" i="23"/>
  <c r="BN56" i="23" s="1"/>
  <c r="BA56" i="23"/>
  <c r="AZ56" i="23"/>
  <c r="AV56" i="23"/>
  <c r="AU56" i="23"/>
  <c r="AG56" i="23"/>
  <c r="AF56" i="23"/>
  <c r="R56" i="23"/>
  <c r="Q56" i="23"/>
  <c r="BL55" i="23"/>
  <c r="BK55" i="23"/>
  <c r="BJ55" i="23"/>
  <c r="BI55" i="23"/>
  <c r="BH55" i="23"/>
  <c r="BG55" i="23"/>
  <c r="BF55" i="23"/>
  <c r="BE55" i="23"/>
  <c r="BD55" i="23"/>
  <c r="BC55" i="23"/>
  <c r="BB55" i="23"/>
  <c r="BA55" i="23"/>
  <c r="BM55" i="23" s="1"/>
  <c r="AZ55" i="23"/>
  <c r="AV55" i="23"/>
  <c r="AU55" i="23"/>
  <c r="AG55" i="23"/>
  <c r="AF55" i="23"/>
  <c r="R55" i="23"/>
  <c r="Q55" i="23"/>
  <c r="BL54" i="23"/>
  <c r="BK54" i="23"/>
  <c r="BJ54" i="23"/>
  <c r="BI54" i="23"/>
  <c r="BH54" i="23"/>
  <c r="BG54" i="23"/>
  <c r="BF54" i="23"/>
  <c r="BE54" i="23"/>
  <c r="BD54" i="23"/>
  <c r="BC54" i="23"/>
  <c r="BB54" i="23"/>
  <c r="BN54" i="23" s="1"/>
  <c r="BA54" i="23"/>
  <c r="BM54" i="23" s="1"/>
  <c r="AZ54" i="23"/>
  <c r="AV54" i="23"/>
  <c r="AU54" i="23"/>
  <c r="AG54" i="23"/>
  <c r="AF54" i="23"/>
  <c r="R54" i="23"/>
  <c r="Q54" i="23"/>
  <c r="BL53" i="23"/>
  <c r="BK53" i="23"/>
  <c r="BJ53" i="23"/>
  <c r="BI53" i="23"/>
  <c r="BH53" i="23"/>
  <c r="BG53" i="23"/>
  <c r="BF53" i="23"/>
  <c r="BE53" i="23"/>
  <c r="BD53" i="23"/>
  <c r="BC53" i="23"/>
  <c r="BB53" i="23"/>
  <c r="BA53" i="23"/>
  <c r="BM53" i="23" s="1"/>
  <c r="AZ53" i="23"/>
  <c r="AV53" i="23"/>
  <c r="AU53" i="23"/>
  <c r="AG53" i="23"/>
  <c r="AF53" i="23"/>
  <c r="R53" i="23"/>
  <c r="Q53" i="23"/>
  <c r="BL52" i="23"/>
  <c r="BK52" i="23"/>
  <c r="BJ52" i="23"/>
  <c r="BI52" i="23"/>
  <c r="BH52" i="23"/>
  <c r="BG52" i="23"/>
  <c r="BF52" i="23"/>
  <c r="BE52" i="23"/>
  <c r="BD52" i="23"/>
  <c r="BC52" i="23"/>
  <c r="BB52" i="23"/>
  <c r="BA52" i="23"/>
  <c r="AZ52" i="23"/>
  <c r="AV52" i="23"/>
  <c r="AU52" i="23"/>
  <c r="AG52" i="23"/>
  <c r="AF52" i="23"/>
  <c r="R52" i="23"/>
  <c r="Q52" i="23"/>
  <c r="BL51" i="23"/>
  <c r="BK51" i="23"/>
  <c r="BJ51" i="23"/>
  <c r="BI51" i="23"/>
  <c r="BH51" i="23"/>
  <c r="BG51" i="23"/>
  <c r="BF51" i="23"/>
  <c r="BE51" i="23"/>
  <c r="BD51" i="23"/>
  <c r="BC51" i="23"/>
  <c r="BB51" i="23"/>
  <c r="BN51" i="23" s="1"/>
  <c r="BA51" i="23"/>
  <c r="AZ51" i="23"/>
  <c r="AV51" i="23"/>
  <c r="AU51" i="23"/>
  <c r="AG51" i="23"/>
  <c r="AF51" i="23"/>
  <c r="R51" i="23"/>
  <c r="Q51" i="23"/>
  <c r="BL50" i="23"/>
  <c r="BK50" i="23"/>
  <c r="BJ50" i="23"/>
  <c r="BI50" i="23"/>
  <c r="BH50" i="23"/>
  <c r="BG50" i="23"/>
  <c r="BF50" i="23"/>
  <c r="BE50" i="23"/>
  <c r="BD50" i="23"/>
  <c r="BC50" i="23"/>
  <c r="BB50" i="23"/>
  <c r="BN50" i="23" s="1"/>
  <c r="BA50" i="23"/>
  <c r="AZ50" i="23"/>
  <c r="AV50" i="23"/>
  <c r="AU50" i="23"/>
  <c r="AG50" i="23"/>
  <c r="AF50" i="23"/>
  <c r="R50" i="23"/>
  <c r="Q50" i="23"/>
  <c r="BL49" i="23"/>
  <c r="BK49" i="23"/>
  <c r="BJ49" i="23"/>
  <c r="BI49" i="23"/>
  <c r="BH49" i="23"/>
  <c r="BG49" i="23"/>
  <c r="BF49" i="23"/>
  <c r="BE49" i="23"/>
  <c r="BD49" i="23"/>
  <c r="BC49" i="23"/>
  <c r="BB49" i="23"/>
  <c r="BA49" i="23"/>
  <c r="BM49" i="23" s="1"/>
  <c r="AZ49" i="23"/>
  <c r="AV49" i="23"/>
  <c r="AU49" i="23"/>
  <c r="AG49" i="23"/>
  <c r="AF49" i="23"/>
  <c r="R49" i="23"/>
  <c r="Q49" i="23"/>
  <c r="BN48" i="23"/>
  <c r="BL48" i="23"/>
  <c r="BK48" i="23"/>
  <c r="BJ48" i="23"/>
  <c r="BI48" i="23"/>
  <c r="BH48" i="23"/>
  <c r="BG48" i="23"/>
  <c r="BF48" i="23"/>
  <c r="BE48" i="23"/>
  <c r="BD48" i="23"/>
  <c r="BC48" i="23"/>
  <c r="BB48" i="23"/>
  <c r="BA48" i="23"/>
  <c r="BM48" i="23" s="1"/>
  <c r="AZ48" i="23"/>
  <c r="AV48" i="23"/>
  <c r="AU48" i="23"/>
  <c r="AG48" i="23"/>
  <c r="AF48" i="23"/>
  <c r="R48" i="23"/>
  <c r="Q48" i="23"/>
  <c r="BL47" i="23"/>
  <c r="BK47" i="23"/>
  <c r="BJ47" i="23"/>
  <c r="BI47" i="23"/>
  <c r="BH47" i="23"/>
  <c r="BG47" i="23"/>
  <c r="BF47" i="23"/>
  <c r="BE47" i="23"/>
  <c r="BD47" i="23"/>
  <c r="BC47" i="23"/>
  <c r="BB47" i="23"/>
  <c r="BA47" i="23"/>
  <c r="AZ47" i="23"/>
  <c r="AV47" i="23"/>
  <c r="AU47" i="23"/>
  <c r="AG47" i="23"/>
  <c r="AF47" i="23"/>
  <c r="R47" i="23"/>
  <c r="Q47" i="23"/>
  <c r="BL46" i="23"/>
  <c r="BK46" i="23"/>
  <c r="BJ46" i="23"/>
  <c r="BI46" i="23"/>
  <c r="BH46" i="23"/>
  <c r="BG46" i="23"/>
  <c r="BF46" i="23"/>
  <c r="BE46" i="23"/>
  <c r="BD46" i="23"/>
  <c r="BN46" i="23" s="1"/>
  <c r="BC46" i="23"/>
  <c r="BB46" i="23"/>
  <c r="BA46" i="23"/>
  <c r="AZ46" i="23"/>
  <c r="AV46" i="23"/>
  <c r="AU46" i="23"/>
  <c r="AG46" i="23"/>
  <c r="AF46" i="23"/>
  <c r="R46" i="23"/>
  <c r="Q46" i="23"/>
  <c r="BL45" i="23"/>
  <c r="BK45" i="23"/>
  <c r="BJ45" i="23"/>
  <c r="BI45" i="23"/>
  <c r="BH45" i="23"/>
  <c r="BG45" i="23"/>
  <c r="BF45" i="23"/>
  <c r="BE45" i="23"/>
  <c r="BD45" i="23"/>
  <c r="BC45" i="23"/>
  <c r="BB45" i="23"/>
  <c r="BN45" i="23" s="1"/>
  <c r="BA45" i="23"/>
  <c r="AZ45" i="23"/>
  <c r="AV45" i="23"/>
  <c r="AU45" i="23"/>
  <c r="AG45" i="23"/>
  <c r="AF45" i="23"/>
  <c r="R45" i="23"/>
  <c r="Q45" i="23"/>
  <c r="BL44" i="23"/>
  <c r="BK44" i="23"/>
  <c r="BJ44" i="23"/>
  <c r="BI44" i="23"/>
  <c r="BH44" i="23"/>
  <c r="BG44" i="23"/>
  <c r="BF44" i="23"/>
  <c r="BE44" i="23"/>
  <c r="BD44" i="23"/>
  <c r="BC44" i="23"/>
  <c r="BB44" i="23"/>
  <c r="BN44" i="23" s="1"/>
  <c r="BA44" i="23"/>
  <c r="AZ44" i="23"/>
  <c r="AV44" i="23"/>
  <c r="AU44" i="23"/>
  <c r="AG44" i="23"/>
  <c r="AF44" i="23"/>
  <c r="R44" i="23"/>
  <c r="Q44" i="23"/>
  <c r="BL43" i="23"/>
  <c r="BJ43" i="23"/>
  <c r="BI43" i="23"/>
  <c r="BH43" i="23"/>
  <c r="BG43" i="23"/>
  <c r="BF43" i="23"/>
  <c r="BE43" i="23"/>
  <c r="BD43" i="23"/>
  <c r="BC43" i="23"/>
  <c r="BB43" i="23"/>
  <c r="BA43" i="23"/>
  <c r="BM43" i="23" s="1"/>
  <c r="AZ43" i="23"/>
  <c r="AV43" i="23"/>
  <c r="AU43" i="23"/>
  <c r="AG43" i="23"/>
  <c r="AF43" i="23"/>
  <c r="R43" i="23"/>
  <c r="Q43" i="23"/>
  <c r="BL42" i="23"/>
  <c r="BK42" i="23"/>
  <c r="BJ42" i="23"/>
  <c r="BI42" i="23"/>
  <c r="BH42" i="23"/>
  <c r="BG42" i="23"/>
  <c r="BF42" i="23"/>
  <c r="BE42" i="23"/>
  <c r="BD42" i="23"/>
  <c r="BC42" i="23"/>
  <c r="BB42" i="23"/>
  <c r="BA42" i="23"/>
  <c r="AZ42" i="23"/>
  <c r="AV42" i="23"/>
  <c r="AU42" i="23"/>
  <c r="AG42" i="23"/>
  <c r="AF42" i="23"/>
  <c r="BL41" i="23"/>
  <c r="BK41" i="23"/>
  <c r="BJ41" i="23"/>
  <c r="BI41" i="23"/>
  <c r="BH41" i="23"/>
  <c r="BG41" i="23"/>
  <c r="BF41" i="23"/>
  <c r="BE41" i="23"/>
  <c r="BD41" i="23"/>
  <c r="BC41" i="23"/>
  <c r="BB41" i="23"/>
  <c r="BA41" i="23"/>
  <c r="BM41" i="23" s="1"/>
  <c r="C41" i="23" s="1"/>
  <c r="AZ41" i="23"/>
  <c r="AV41" i="23"/>
  <c r="AU41" i="23"/>
  <c r="AG41" i="23"/>
  <c r="AF41" i="23"/>
  <c r="R41" i="23"/>
  <c r="Q41" i="23"/>
  <c r="BL40" i="23"/>
  <c r="BK40" i="23"/>
  <c r="BJ40" i="23"/>
  <c r="BI40" i="23"/>
  <c r="BH40" i="23"/>
  <c r="BG40" i="23"/>
  <c r="BF40" i="23"/>
  <c r="BE40" i="23"/>
  <c r="BD40" i="23"/>
  <c r="BC40" i="23"/>
  <c r="BB40" i="23"/>
  <c r="BA40" i="23"/>
  <c r="AZ40" i="23"/>
  <c r="AV40" i="23"/>
  <c r="AU40" i="23"/>
  <c r="AG40" i="23"/>
  <c r="AF40" i="23"/>
  <c r="R40" i="23"/>
  <c r="Q40" i="23"/>
  <c r="BL39" i="23"/>
  <c r="BK39" i="23"/>
  <c r="BJ39" i="23"/>
  <c r="BI39" i="23"/>
  <c r="BH39" i="23"/>
  <c r="BG39" i="23"/>
  <c r="BF39" i="23"/>
  <c r="BE39" i="23"/>
  <c r="BD39" i="23"/>
  <c r="BC39" i="23"/>
  <c r="BB39" i="23"/>
  <c r="BN39" i="23" s="1"/>
  <c r="BA39" i="23"/>
  <c r="AZ39" i="23"/>
  <c r="AV39" i="23"/>
  <c r="AU39" i="23"/>
  <c r="AG39" i="23"/>
  <c r="AF39" i="23"/>
  <c r="R39" i="23"/>
  <c r="Q39" i="23"/>
  <c r="BL38" i="23"/>
  <c r="BK38" i="23"/>
  <c r="BJ38" i="23"/>
  <c r="BI38" i="23"/>
  <c r="BH38" i="23"/>
  <c r="BG38" i="23"/>
  <c r="BF38" i="23"/>
  <c r="BE38" i="23"/>
  <c r="BD38" i="23"/>
  <c r="BC38" i="23"/>
  <c r="BB38" i="23"/>
  <c r="BN38" i="23" s="1"/>
  <c r="BA38" i="23"/>
  <c r="AZ38" i="23"/>
  <c r="AV38" i="23"/>
  <c r="AU38" i="23"/>
  <c r="AG38" i="23"/>
  <c r="AF38" i="23"/>
  <c r="R38" i="23"/>
  <c r="Q38" i="23"/>
  <c r="BL37" i="23"/>
  <c r="BK37" i="23"/>
  <c r="BJ37" i="23"/>
  <c r="BI37" i="23"/>
  <c r="BH37" i="23"/>
  <c r="BG37" i="23"/>
  <c r="BF37" i="23"/>
  <c r="BE37" i="23"/>
  <c r="BD37" i="23"/>
  <c r="BC37" i="23"/>
  <c r="BB37" i="23"/>
  <c r="BA37" i="23"/>
  <c r="BM37" i="23" s="1"/>
  <c r="AZ37" i="23"/>
  <c r="AV37" i="23"/>
  <c r="AU37" i="23"/>
  <c r="AG37" i="23"/>
  <c r="AF37" i="23"/>
  <c r="R37" i="23"/>
  <c r="Q37" i="23"/>
  <c r="BL36" i="23"/>
  <c r="BK36" i="23"/>
  <c r="BJ36" i="23"/>
  <c r="BI36" i="23"/>
  <c r="BH36" i="23"/>
  <c r="BG36" i="23"/>
  <c r="BF36" i="23"/>
  <c r="BE36" i="23"/>
  <c r="BD36" i="23"/>
  <c r="BC36" i="23"/>
  <c r="BB36" i="23"/>
  <c r="BA36" i="23"/>
  <c r="AZ36" i="23"/>
  <c r="AV36" i="23"/>
  <c r="AU36" i="23"/>
  <c r="AG36" i="23"/>
  <c r="AF36" i="23"/>
  <c r="R36" i="23"/>
  <c r="Q36" i="23"/>
  <c r="BL35" i="23"/>
  <c r="BK35" i="23"/>
  <c r="BJ35" i="23"/>
  <c r="BI35" i="23"/>
  <c r="BH35" i="23"/>
  <c r="BG35" i="23"/>
  <c r="BF35" i="23"/>
  <c r="BE35" i="23"/>
  <c r="BD35" i="23"/>
  <c r="BC35" i="23"/>
  <c r="BB35" i="23"/>
  <c r="BN35" i="23" s="1"/>
  <c r="BA35" i="23"/>
  <c r="AZ35" i="23"/>
  <c r="AV35" i="23"/>
  <c r="AU35" i="23"/>
  <c r="AG35" i="23"/>
  <c r="AF35" i="23"/>
  <c r="R35" i="23"/>
  <c r="Q35" i="23"/>
  <c r="BL34" i="23"/>
  <c r="BK34" i="23"/>
  <c r="BJ34" i="23"/>
  <c r="BI34" i="23"/>
  <c r="BH34" i="23"/>
  <c r="BG34" i="23"/>
  <c r="BF34" i="23"/>
  <c r="BE34" i="23"/>
  <c r="BD34" i="23"/>
  <c r="BC34" i="23"/>
  <c r="BB34" i="23"/>
  <c r="BA34" i="23"/>
  <c r="BM34" i="23" s="1"/>
  <c r="AZ34" i="23"/>
  <c r="AV34" i="23"/>
  <c r="AU34" i="23"/>
  <c r="AG34" i="23"/>
  <c r="AF34" i="23"/>
  <c r="R34" i="23"/>
  <c r="Q34" i="23"/>
  <c r="BL33" i="23"/>
  <c r="BK33" i="23"/>
  <c r="BJ33" i="23"/>
  <c r="BI33" i="23"/>
  <c r="BH33" i="23"/>
  <c r="BG33" i="23"/>
  <c r="BF33" i="23"/>
  <c r="BE33" i="23"/>
  <c r="BD33" i="23"/>
  <c r="BC33" i="23"/>
  <c r="BB33" i="23"/>
  <c r="BA33" i="23"/>
  <c r="BM33" i="23" s="1"/>
  <c r="AZ33" i="23"/>
  <c r="AV33" i="23"/>
  <c r="AU33" i="23"/>
  <c r="AG33" i="23"/>
  <c r="AF33" i="23"/>
  <c r="R33" i="23"/>
  <c r="Q33" i="23"/>
  <c r="BL32" i="23"/>
  <c r="BK32" i="23"/>
  <c r="BJ32" i="23"/>
  <c r="BI32" i="23"/>
  <c r="BH32" i="23"/>
  <c r="BG32" i="23"/>
  <c r="BF32" i="23"/>
  <c r="BE32" i="23"/>
  <c r="BD32" i="23"/>
  <c r="BC32" i="23"/>
  <c r="BB32" i="23"/>
  <c r="BA32" i="23"/>
  <c r="BM32" i="23" s="1"/>
  <c r="AZ32" i="23"/>
  <c r="AV32" i="23"/>
  <c r="AU32" i="23"/>
  <c r="AG32" i="23"/>
  <c r="AF32" i="23"/>
  <c r="R32" i="23"/>
  <c r="Q32" i="23"/>
  <c r="BL31" i="23"/>
  <c r="BK31" i="23"/>
  <c r="BJ31" i="23"/>
  <c r="BI31" i="23"/>
  <c r="BH31" i="23"/>
  <c r="BG31" i="23"/>
  <c r="BF31" i="23"/>
  <c r="BE31" i="23"/>
  <c r="BD31" i="23"/>
  <c r="BC31" i="23"/>
  <c r="BB31" i="23"/>
  <c r="BN31" i="23" s="1"/>
  <c r="BA31" i="23"/>
  <c r="AZ31" i="23"/>
  <c r="AV31" i="23"/>
  <c r="AU31" i="23"/>
  <c r="AG31" i="23"/>
  <c r="AF31" i="23"/>
  <c r="R31" i="23"/>
  <c r="Q31" i="23"/>
  <c r="BL30" i="23"/>
  <c r="BK30" i="23"/>
  <c r="BJ30" i="23"/>
  <c r="BI30" i="23"/>
  <c r="BH30" i="23"/>
  <c r="BG30" i="23"/>
  <c r="BF30" i="23"/>
  <c r="BE30" i="23"/>
  <c r="BD30" i="23"/>
  <c r="BC30" i="23"/>
  <c r="BB30" i="23"/>
  <c r="BN30" i="23" s="1"/>
  <c r="BA30" i="23"/>
  <c r="AZ30" i="23"/>
  <c r="AV30" i="23"/>
  <c r="AU30" i="23"/>
  <c r="AG30" i="23"/>
  <c r="AF30" i="23"/>
  <c r="R30" i="23"/>
  <c r="Q30" i="23"/>
  <c r="BL29" i="23"/>
  <c r="BK29" i="23"/>
  <c r="BJ29" i="23"/>
  <c r="BI29" i="23"/>
  <c r="BH29" i="23"/>
  <c r="BG29" i="23"/>
  <c r="BF29" i="23"/>
  <c r="BE29" i="23"/>
  <c r="BD29" i="23"/>
  <c r="BC29" i="23"/>
  <c r="BB29" i="23"/>
  <c r="BN29" i="23" s="1"/>
  <c r="BA29" i="23"/>
  <c r="BM29" i="23" s="1"/>
  <c r="AZ29" i="23"/>
  <c r="AV29" i="23"/>
  <c r="AU29" i="23"/>
  <c r="AG29" i="23"/>
  <c r="AF29" i="23"/>
  <c r="R29" i="23"/>
  <c r="Q29" i="23"/>
  <c r="BL28" i="23"/>
  <c r="BK28" i="23"/>
  <c r="BJ28" i="23"/>
  <c r="BI28" i="23"/>
  <c r="BH28" i="23"/>
  <c r="BG28" i="23"/>
  <c r="BF28" i="23"/>
  <c r="BE28" i="23"/>
  <c r="BD28" i="23"/>
  <c r="BC28" i="23"/>
  <c r="BB28" i="23"/>
  <c r="BA28" i="23"/>
  <c r="AZ28" i="23"/>
  <c r="AV28" i="23"/>
  <c r="AU28" i="23"/>
  <c r="AG28" i="23"/>
  <c r="AF28" i="23"/>
  <c r="R28" i="23"/>
  <c r="Q28" i="23"/>
  <c r="BL27" i="23"/>
  <c r="BK27" i="23"/>
  <c r="BJ27" i="23"/>
  <c r="BI27" i="23"/>
  <c r="BH27" i="23"/>
  <c r="BG27" i="23"/>
  <c r="BF27" i="23"/>
  <c r="BE27" i="23"/>
  <c r="BD27" i="23"/>
  <c r="BC27" i="23"/>
  <c r="BB27" i="23"/>
  <c r="BN27" i="23" s="1"/>
  <c r="BA27" i="23"/>
  <c r="AZ27" i="23"/>
  <c r="AV27" i="23"/>
  <c r="AU27" i="23"/>
  <c r="AG27" i="23"/>
  <c r="AF27" i="23"/>
  <c r="R27" i="23"/>
  <c r="Q27" i="23"/>
  <c r="BL26" i="23"/>
  <c r="BK26" i="23"/>
  <c r="BJ26" i="23"/>
  <c r="BI26" i="23"/>
  <c r="BH26" i="23"/>
  <c r="BG26" i="23"/>
  <c r="BF26" i="23"/>
  <c r="BE26" i="23"/>
  <c r="BD26" i="23"/>
  <c r="BC26" i="23"/>
  <c r="BB26" i="23"/>
  <c r="BA26" i="23"/>
  <c r="BM26" i="23" s="1"/>
  <c r="C26" i="23" s="1"/>
  <c r="AZ26" i="23"/>
  <c r="AV26" i="23"/>
  <c r="AU26" i="23"/>
  <c r="AG26" i="23"/>
  <c r="AF26" i="23"/>
  <c r="R26" i="23"/>
  <c r="Q26" i="23"/>
  <c r="BL25" i="23"/>
  <c r="BK25" i="23"/>
  <c r="BI25" i="23"/>
  <c r="BH25" i="23"/>
  <c r="BG25" i="23"/>
  <c r="BF25" i="23"/>
  <c r="BE25" i="23"/>
  <c r="BD25" i="23"/>
  <c r="BC25" i="23"/>
  <c r="BB25" i="23"/>
  <c r="BA25" i="23"/>
  <c r="AZ25" i="23"/>
  <c r="AV25" i="23"/>
  <c r="AU25" i="23"/>
  <c r="AG25" i="23"/>
  <c r="AC25" i="23"/>
  <c r="BJ25" i="23" s="1"/>
  <c r="AB25" i="23"/>
  <c r="AF25" i="23" s="1"/>
  <c r="R25" i="23"/>
  <c r="Q25" i="23"/>
  <c r="BL24" i="23"/>
  <c r="BK24" i="23"/>
  <c r="BJ24" i="23"/>
  <c r="BI24" i="23"/>
  <c r="BH24" i="23"/>
  <c r="BG24" i="23"/>
  <c r="BF24" i="23"/>
  <c r="BE24" i="23"/>
  <c r="BD24" i="23"/>
  <c r="BC24" i="23"/>
  <c r="BB24" i="23"/>
  <c r="BA24" i="23"/>
  <c r="AZ24" i="23"/>
  <c r="AV24" i="23"/>
  <c r="AU24" i="23"/>
  <c r="AG24" i="23"/>
  <c r="AF24" i="23"/>
  <c r="R24" i="23"/>
  <c r="Q24" i="23"/>
  <c r="BL23" i="23"/>
  <c r="BK23" i="23"/>
  <c r="BJ23" i="23"/>
  <c r="BI23" i="23"/>
  <c r="BH23" i="23"/>
  <c r="BG23" i="23"/>
  <c r="BF23" i="23"/>
  <c r="BE23" i="23"/>
  <c r="BD23" i="23"/>
  <c r="BC23" i="23"/>
  <c r="BB23" i="23"/>
  <c r="BA23" i="23"/>
  <c r="AZ23" i="23"/>
  <c r="AV23" i="23"/>
  <c r="AU23" i="23"/>
  <c r="AG23" i="23"/>
  <c r="AF23" i="23"/>
  <c r="R23" i="23"/>
  <c r="Q23" i="23"/>
  <c r="BL22" i="23"/>
  <c r="BK22" i="23"/>
  <c r="BJ22" i="23"/>
  <c r="BI22" i="23"/>
  <c r="BH22" i="23"/>
  <c r="BG22" i="23"/>
  <c r="BF22" i="23"/>
  <c r="BE22" i="23"/>
  <c r="BD22" i="23"/>
  <c r="BC22" i="23"/>
  <c r="BB22" i="23"/>
  <c r="BA22" i="23"/>
  <c r="AZ22" i="23"/>
  <c r="AV22" i="23"/>
  <c r="AU22" i="23"/>
  <c r="AG22" i="23"/>
  <c r="AF22" i="23"/>
  <c r="BM22" i="23" s="1"/>
  <c r="R22" i="23"/>
  <c r="Q22" i="23"/>
  <c r="BL21" i="23"/>
  <c r="BK21" i="23"/>
  <c r="BJ21" i="23"/>
  <c r="BI21" i="23"/>
  <c r="BH21" i="23"/>
  <c r="BG21" i="23"/>
  <c r="BF21" i="23"/>
  <c r="BE21" i="23"/>
  <c r="BD21" i="23"/>
  <c r="BC21" i="23"/>
  <c r="BB21" i="23"/>
  <c r="BA21" i="23"/>
  <c r="AZ21" i="23"/>
  <c r="AV21" i="23"/>
  <c r="AU21" i="23"/>
  <c r="AG21" i="23"/>
  <c r="AF21" i="23"/>
  <c r="R21" i="23"/>
  <c r="Q21" i="23"/>
  <c r="BL20" i="23"/>
  <c r="BK20" i="23"/>
  <c r="BJ20" i="23"/>
  <c r="BI20" i="23"/>
  <c r="BH20" i="23"/>
  <c r="BG20" i="23"/>
  <c r="BF20" i="23"/>
  <c r="BE20" i="23"/>
  <c r="BD20" i="23"/>
  <c r="BC20" i="23"/>
  <c r="BB20" i="23"/>
  <c r="BN20" i="23" s="1"/>
  <c r="BA20" i="23"/>
  <c r="AZ20" i="23"/>
  <c r="AV20" i="23"/>
  <c r="AU20" i="23"/>
  <c r="AG20" i="23"/>
  <c r="AF20" i="23"/>
  <c r="R20" i="23"/>
  <c r="Q20" i="23"/>
  <c r="BL19" i="23"/>
  <c r="BK19" i="23"/>
  <c r="BJ19" i="23"/>
  <c r="BI19" i="23"/>
  <c r="BH19" i="23"/>
  <c r="BG19" i="23"/>
  <c r="BF19" i="23"/>
  <c r="BE19" i="23"/>
  <c r="BD19" i="23"/>
  <c r="BC19" i="23"/>
  <c r="BB19" i="23"/>
  <c r="BA19" i="23"/>
  <c r="AZ19" i="23"/>
  <c r="AV19" i="23"/>
  <c r="AU19" i="23"/>
  <c r="AG19" i="23"/>
  <c r="AF19" i="23"/>
  <c r="R19" i="23"/>
  <c r="Q19" i="23"/>
  <c r="BL18" i="23"/>
  <c r="BK18" i="23"/>
  <c r="BJ18" i="23"/>
  <c r="BI18" i="23"/>
  <c r="BH18" i="23"/>
  <c r="BG18" i="23"/>
  <c r="BF18" i="23"/>
  <c r="BE18" i="23"/>
  <c r="BD18" i="23"/>
  <c r="BC18" i="23"/>
  <c r="BB18" i="23"/>
  <c r="BA18" i="23"/>
  <c r="AZ18" i="23"/>
  <c r="AV18" i="23"/>
  <c r="AU18" i="23"/>
  <c r="AG18" i="23"/>
  <c r="AF18" i="23"/>
  <c r="R18" i="23"/>
  <c r="Q18" i="23"/>
  <c r="BJ17" i="23"/>
  <c r="BI17" i="23"/>
  <c r="BH17" i="23"/>
  <c r="BG17" i="23"/>
  <c r="BF17" i="23"/>
  <c r="BE17" i="23"/>
  <c r="BD17" i="23"/>
  <c r="BC17" i="23"/>
  <c r="BB17" i="23"/>
  <c r="BA17" i="23"/>
  <c r="AZ17" i="23"/>
  <c r="AV17" i="23"/>
  <c r="AU17" i="23"/>
  <c r="AG17" i="23"/>
  <c r="AF17" i="23"/>
  <c r="P17" i="23"/>
  <c r="BL17" i="23" s="1"/>
  <c r="O17" i="23"/>
  <c r="Q17" i="23" s="1"/>
  <c r="BL16" i="23"/>
  <c r="BK16" i="23"/>
  <c r="BJ16" i="23"/>
  <c r="BI16" i="23"/>
  <c r="BH16" i="23"/>
  <c r="BG16" i="23"/>
  <c r="BF16" i="23"/>
  <c r="BE16" i="23"/>
  <c r="BD16" i="23"/>
  <c r="BC16" i="23"/>
  <c r="BB16" i="23"/>
  <c r="BA16" i="23"/>
  <c r="AZ16" i="23"/>
  <c r="AV16" i="23"/>
  <c r="AU16" i="23"/>
  <c r="AG16" i="23"/>
  <c r="AG13" i="23" s="1"/>
  <c r="AF16" i="23"/>
  <c r="R16" i="23"/>
  <c r="Q16" i="23"/>
  <c r="BL15" i="23"/>
  <c r="BK15" i="23"/>
  <c r="BJ15" i="23"/>
  <c r="BI15" i="23"/>
  <c r="BH15" i="23"/>
  <c r="BG15" i="23"/>
  <c r="BF15" i="23"/>
  <c r="BE15" i="23"/>
  <c r="BD15" i="23"/>
  <c r="BC15" i="23"/>
  <c r="BB15" i="23"/>
  <c r="BA15" i="23"/>
  <c r="AZ15" i="23"/>
  <c r="AV15" i="23"/>
  <c r="AU15" i="23"/>
  <c r="AG15" i="23"/>
  <c r="AF15" i="23"/>
  <c r="R15" i="23"/>
  <c r="Q15" i="23"/>
  <c r="BL14" i="23"/>
  <c r="BK14" i="23"/>
  <c r="BJ14" i="23"/>
  <c r="BI14" i="23"/>
  <c r="BH14" i="23"/>
  <c r="BG14" i="23"/>
  <c r="BF14" i="23"/>
  <c r="BE14" i="23"/>
  <c r="BD14" i="23"/>
  <c r="BC14" i="23"/>
  <c r="BB14" i="23"/>
  <c r="BN14" i="23" s="1"/>
  <c r="BA14" i="23"/>
  <c r="AZ14" i="23"/>
  <c r="AV14" i="23"/>
  <c r="AU14" i="23"/>
  <c r="AU13" i="23" s="1"/>
  <c r="AG14" i="23"/>
  <c r="AF14" i="23"/>
  <c r="R14" i="23"/>
  <c r="Q14" i="23"/>
  <c r="BM14" i="23" s="1"/>
  <c r="AY13" i="23"/>
  <c r="AX13" i="23"/>
  <c r="AW13" i="23"/>
  <c r="AT13" i="23"/>
  <c r="AS13" i="23"/>
  <c r="AR13" i="23"/>
  <c r="AQ13" i="23"/>
  <c r="AP13" i="23"/>
  <c r="AO13" i="23"/>
  <c r="AN13" i="23"/>
  <c r="AM13" i="23"/>
  <c r="AL13" i="23"/>
  <c r="AK13" i="23"/>
  <c r="AJ13" i="23"/>
  <c r="AI13" i="23"/>
  <c r="AH13" i="23"/>
  <c r="AE13" i="23"/>
  <c r="AD13" i="23"/>
  <c r="AC13" i="23"/>
  <c r="AB13" i="23"/>
  <c r="AA13" i="23"/>
  <c r="Z13" i="23"/>
  <c r="Y13" i="23"/>
  <c r="X13" i="23"/>
  <c r="W13" i="23"/>
  <c r="V13" i="23"/>
  <c r="U13" i="23"/>
  <c r="T13" i="23"/>
  <c r="S13" i="23"/>
  <c r="N13" i="23"/>
  <c r="M13" i="23"/>
  <c r="L13" i="23"/>
  <c r="K13" i="23"/>
  <c r="J13" i="23"/>
  <c r="I13" i="23"/>
  <c r="H13" i="23"/>
  <c r="G13" i="23"/>
  <c r="F13" i="23"/>
  <c r="E13" i="23"/>
  <c r="D13" i="23"/>
  <c r="BM16" i="23" l="1"/>
  <c r="C16" i="23" s="1"/>
  <c r="BN16" i="23"/>
  <c r="BM18" i="23"/>
  <c r="BN18" i="23"/>
  <c r="BA13" i="23"/>
  <c r="BE13" i="23"/>
  <c r="BM15" i="23"/>
  <c r="BN15" i="23"/>
  <c r="BN23" i="23"/>
  <c r="BI13" i="23"/>
  <c r="BM25" i="23"/>
  <c r="O13" i="28"/>
  <c r="C18" i="23"/>
  <c r="C43" i="23"/>
  <c r="O38" i="28"/>
  <c r="O10" i="28"/>
  <c r="C15" i="23"/>
  <c r="O17" i="28"/>
  <c r="C22" i="23"/>
  <c r="O9" i="28"/>
  <c r="C33" i="23"/>
  <c r="O28" i="28"/>
  <c r="C53" i="23"/>
  <c r="O48" i="28"/>
  <c r="BM20" i="23"/>
  <c r="C34" i="23"/>
  <c r="O29" i="28"/>
  <c r="C54" i="23"/>
  <c r="O49" i="28"/>
  <c r="C55" i="23"/>
  <c r="O50" i="28"/>
  <c r="O52" i="28"/>
  <c r="BN17" i="23"/>
  <c r="C25" i="23"/>
  <c r="O20" i="28"/>
  <c r="C29" i="23"/>
  <c r="O24" i="28"/>
  <c r="C49" i="23"/>
  <c r="O44" i="28"/>
  <c r="AV13" i="23"/>
  <c r="R17" i="23"/>
  <c r="C32" i="23"/>
  <c r="O27" i="28"/>
  <c r="BN33" i="23"/>
  <c r="BN37" i="23"/>
  <c r="BM40" i="23"/>
  <c r="BN41" i="23"/>
  <c r="BM42" i="23"/>
  <c r="BN43" i="23"/>
  <c r="BM46" i="23"/>
  <c r="BM47" i="23"/>
  <c r="BN53" i="23"/>
  <c r="BM24" i="23"/>
  <c r="C37" i="23"/>
  <c r="O32" i="28"/>
  <c r="C48" i="23"/>
  <c r="O43" i="28"/>
  <c r="R13" i="23"/>
  <c r="BC13" i="23"/>
  <c r="BG13" i="23"/>
  <c r="BK17" i="23"/>
  <c r="BK13" i="23" s="1"/>
  <c r="BM23" i="23"/>
  <c r="BN24" i="23"/>
  <c r="BN25" i="23"/>
  <c r="P13" i="23"/>
  <c r="AF13" i="23"/>
  <c r="AZ13" i="23"/>
  <c r="BD13" i="23"/>
  <c r="BH13" i="23"/>
  <c r="BL13" i="23"/>
  <c r="BN19" i="23"/>
  <c r="BM21" i="23"/>
  <c r="BN21" i="23"/>
  <c r="BF13" i="23"/>
  <c r="BJ13" i="23"/>
  <c r="BN22" i="23"/>
  <c r="BM27" i="23"/>
  <c r="BM31" i="23"/>
  <c r="BN32" i="23"/>
  <c r="BM35" i="23"/>
  <c r="BM39" i="23"/>
  <c r="BN40" i="23"/>
  <c r="BN42" i="23"/>
  <c r="BM45" i="23"/>
  <c r="BM51" i="23"/>
  <c r="BN52" i="23"/>
  <c r="BM56" i="23"/>
  <c r="BN57" i="23"/>
  <c r="BM58" i="23"/>
  <c r="C14" i="23"/>
  <c r="Q13" i="23"/>
  <c r="BM17" i="23"/>
  <c r="BZ15" i="24"/>
  <c r="BX14" i="24"/>
  <c r="BZ14" i="24" s="1"/>
  <c r="CK26" i="24"/>
  <c r="X26" i="24"/>
  <c r="CL31" i="24"/>
  <c r="BT16" i="24"/>
  <c r="BR14" i="24"/>
  <c r="BT14" i="24" s="1"/>
  <c r="X21" i="24"/>
  <c r="CJ21" i="24"/>
  <c r="CL30" i="24"/>
  <c r="C30" i="24"/>
  <c r="O13" i="23"/>
  <c r="BM19" i="23"/>
  <c r="BN26" i="23"/>
  <c r="BM28" i="23"/>
  <c r="BN34" i="23"/>
  <c r="BM36" i="23"/>
  <c r="BN47" i="23"/>
  <c r="BM50" i="23"/>
  <c r="BN55" i="23"/>
  <c r="F14" i="24"/>
  <c r="V14" i="24"/>
  <c r="X14" i="24" s="1"/>
  <c r="AP14" i="24"/>
  <c r="BV14" i="24"/>
  <c r="BW14" i="24" s="1"/>
  <c r="CC15" i="24"/>
  <c r="CA14" i="24"/>
  <c r="CC14" i="24" s="1"/>
  <c r="CJ15" i="24"/>
  <c r="CJ16" i="24"/>
  <c r="X16" i="24"/>
  <c r="X20" i="24"/>
  <c r="AR14" i="24"/>
  <c r="BW22" i="24"/>
  <c r="CJ27" i="24"/>
  <c r="BT27" i="24"/>
  <c r="CJ32" i="24"/>
  <c r="CL33" i="24"/>
  <c r="C33" i="24"/>
  <c r="CK34" i="24"/>
  <c r="CK35" i="24"/>
  <c r="CL45" i="24"/>
  <c r="C45" i="24"/>
  <c r="CL55" i="24"/>
  <c r="C55" i="24"/>
  <c r="C58" i="24"/>
  <c r="BB13" i="23"/>
  <c r="CI16" i="24"/>
  <c r="CG14" i="24"/>
  <c r="CI14" i="24" s="1"/>
  <c r="BN28" i="23"/>
  <c r="BM30" i="23"/>
  <c r="BN36" i="23"/>
  <c r="BM38" i="23"/>
  <c r="BM44" i="23"/>
  <c r="BN49" i="23"/>
  <c r="BM52" i="23"/>
  <c r="BN58" i="23"/>
  <c r="AY14" i="24"/>
  <c r="BL14" i="24"/>
  <c r="BN14" i="24" s="1"/>
  <c r="BM14" i="24"/>
  <c r="BS14" i="24"/>
  <c r="CB14" i="24"/>
  <c r="CK17" i="24"/>
  <c r="CL17" i="24"/>
  <c r="C17" i="24"/>
  <c r="CJ18" i="24"/>
  <c r="CL23" i="24"/>
  <c r="C23" i="24"/>
  <c r="CL25" i="24"/>
  <c r="C25" i="24"/>
  <c r="CL26" i="24"/>
  <c r="CL28" i="24"/>
  <c r="CF31" i="24"/>
  <c r="CL37" i="24"/>
  <c r="CL38" i="24"/>
  <c r="C38" i="24"/>
  <c r="CK39" i="24"/>
  <c r="C46" i="24"/>
  <c r="CL46" i="24"/>
  <c r="C48" i="24"/>
  <c r="CL48" i="24"/>
  <c r="CL57" i="24"/>
  <c r="C57" i="24"/>
  <c r="AM14" i="24"/>
  <c r="CK15" i="24"/>
  <c r="W14" i="24"/>
  <c r="CK21" i="24"/>
  <c r="CJ22" i="24"/>
  <c r="CI22" i="24"/>
  <c r="CF27" i="24"/>
  <c r="CJ29" i="24"/>
  <c r="X30" i="24"/>
  <c r="CK31" i="24"/>
  <c r="BT31" i="24"/>
  <c r="BZ32" i="24"/>
  <c r="X36" i="24"/>
  <c r="CJ36" i="24"/>
  <c r="CL39" i="24"/>
  <c r="CL40" i="24"/>
  <c r="X41" i="24"/>
  <c r="CJ41" i="24"/>
  <c r="CL43" i="24"/>
  <c r="CL47" i="24"/>
  <c r="C47" i="24"/>
  <c r="CC49" i="24"/>
  <c r="CL49" i="24"/>
  <c r="C49" i="24"/>
  <c r="X53" i="24"/>
  <c r="CJ53" i="24"/>
  <c r="CK58" i="24"/>
  <c r="CL58" i="24" s="1"/>
  <c r="X58" i="24"/>
  <c r="AA14" i="24"/>
  <c r="AQ14" i="24"/>
  <c r="AS14" i="24" s="1"/>
  <c r="BK14" i="24"/>
  <c r="CE14" i="24"/>
  <c r="CF14" i="24" s="1"/>
  <c r="CK19" i="24"/>
  <c r="CC19" i="24"/>
  <c r="CL19" i="24"/>
  <c r="C19" i="24"/>
  <c r="CJ20" i="24"/>
  <c r="CI20" i="24"/>
  <c r="AS22" i="24"/>
  <c r="X28" i="24"/>
  <c r="CK29" i="24"/>
  <c r="BT29" i="24"/>
  <c r="BW38" i="24"/>
  <c r="BZ43" i="24"/>
  <c r="CK49" i="24"/>
  <c r="CK50" i="24"/>
  <c r="CL50" i="24" s="1"/>
  <c r="X50" i="24"/>
  <c r="CI58" i="24"/>
  <c r="CJ35" i="24"/>
  <c r="BT38" i="24"/>
  <c r="BZ39" i="24"/>
  <c r="CJ44" i="24"/>
  <c r="X45" i="24"/>
  <c r="BZ46" i="24"/>
  <c r="AS48" i="24"/>
  <c r="CK53" i="24"/>
  <c r="CJ54" i="24"/>
  <c r="BW58" i="24"/>
  <c r="X39" i="24"/>
  <c r="CJ42" i="24"/>
  <c r="X43" i="24"/>
  <c r="CK44" i="24"/>
  <c r="BT44" i="24"/>
  <c r="BZ45" i="24"/>
  <c r="BW48" i="24"/>
  <c r="CK51" i="24"/>
  <c r="CL51" i="24"/>
  <c r="C51" i="24"/>
  <c r="CJ52" i="24"/>
  <c r="CK59" i="24"/>
  <c r="CL59" i="24" s="1"/>
  <c r="CC59" i="24"/>
  <c r="C59" i="24"/>
  <c r="O11" i="28" l="1"/>
  <c r="C17" i="23"/>
  <c r="O12" i="28"/>
  <c r="C30" i="23"/>
  <c r="O25" i="28"/>
  <c r="C36" i="23"/>
  <c r="O31" i="28"/>
  <c r="C19" i="23"/>
  <c r="O14" i="28"/>
  <c r="C31" i="23"/>
  <c r="O26" i="28"/>
  <c r="C23" i="23"/>
  <c r="O18" i="28"/>
  <c r="C42" i="23"/>
  <c r="O37" i="28"/>
  <c r="C20" i="23"/>
  <c r="O15" i="28"/>
  <c r="C44" i="23"/>
  <c r="O39" i="28"/>
  <c r="C58" i="23"/>
  <c r="O53" i="28"/>
  <c r="C27" i="23"/>
  <c r="O22" i="28"/>
  <c r="C47" i="23"/>
  <c r="O42" i="28"/>
  <c r="C35" i="23"/>
  <c r="O30" i="28"/>
  <c r="C21" i="23"/>
  <c r="O16" i="28"/>
  <c r="C46" i="23"/>
  <c r="O41" i="28"/>
  <c r="C40" i="23"/>
  <c r="O35" i="28"/>
  <c r="C51" i="23"/>
  <c r="O46" i="28"/>
  <c r="C39" i="23"/>
  <c r="O34" i="28"/>
  <c r="C38" i="23"/>
  <c r="O33" i="28"/>
  <c r="C50" i="23"/>
  <c r="O45" i="28"/>
  <c r="C28" i="23"/>
  <c r="O23" i="28"/>
  <c r="C45" i="23"/>
  <c r="O40" i="28"/>
  <c r="C52" i="23"/>
  <c r="O47" i="28"/>
  <c r="BN13" i="23"/>
  <c r="C56" i="23"/>
  <c r="O51" i="28"/>
  <c r="C24" i="23"/>
  <c r="O19" i="28"/>
  <c r="O8" i="28"/>
  <c r="CL53" i="24"/>
  <c r="C53" i="24"/>
  <c r="CL18" i="24"/>
  <c r="C18" i="24"/>
  <c r="C27" i="24"/>
  <c r="CL27" i="24"/>
  <c r="CL21" i="24"/>
  <c r="C21" i="24"/>
  <c r="BM13" i="23"/>
  <c r="C13" i="23" s="1"/>
  <c r="CL52" i="24"/>
  <c r="C52" i="24"/>
  <c r="C54" i="24"/>
  <c r="CL54" i="24"/>
  <c r="C35" i="24"/>
  <c r="CL35" i="24"/>
  <c r="CL20" i="24"/>
  <c r="C20" i="24"/>
  <c r="CL41" i="24"/>
  <c r="C41" i="24"/>
  <c r="CL36" i="24"/>
  <c r="C36" i="24"/>
  <c r="CK14" i="24"/>
  <c r="C16" i="24"/>
  <c r="CL16" i="24"/>
  <c r="C29" i="24"/>
  <c r="CL29" i="24"/>
  <c r="C42" i="24"/>
  <c r="CL42" i="24"/>
  <c r="C44" i="24"/>
  <c r="CL44" i="24"/>
  <c r="C22" i="24"/>
  <c r="CL22" i="24"/>
  <c r="CL32" i="24"/>
  <c r="C32" i="24"/>
  <c r="C15" i="24"/>
  <c r="CL15" i="24"/>
  <c r="CJ14" i="24"/>
  <c r="O36" i="28" l="1"/>
  <c r="O21" i="28"/>
  <c r="O7" i="28"/>
  <c r="C14" i="24"/>
  <c r="CL14" i="24"/>
  <c r="D55" i="22" l="1"/>
  <c r="D54" i="22"/>
  <c r="D53" i="22"/>
  <c r="D52" i="22"/>
  <c r="D51" i="22"/>
  <c r="D50" i="22"/>
  <c r="D49" i="22"/>
  <c r="D48" i="22"/>
  <c r="D47" i="22"/>
  <c r="D46" i="22"/>
  <c r="D45" i="22"/>
  <c r="D44" i="22"/>
  <c r="D43" i="22"/>
  <c r="D42" i="22"/>
  <c r="D41" i="22"/>
  <c r="D40" i="22"/>
  <c r="D39" i="22"/>
  <c r="D38" i="22"/>
  <c r="D37" i="22"/>
  <c r="AC36" i="22"/>
  <c r="AB36" i="22"/>
  <c r="AA36" i="22"/>
  <c r="R36" i="22"/>
  <c r="Q36" i="22"/>
  <c r="P36" i="22"/>
  <c r="O36" i="22"/>
  <c r="E36" i="22"/>
  <c r="D35" i="22"/>
  <c r="D34" i="22"/>
  <c r="D33" i="22"/>
  <c r="D32" i="22"/>
  <c r="D31" i="22"/>
  <c r="D30" i="22"/>
  <c r="E29" i="22"/>
  <c r="D28" i="22"/>
  <c r="D27" i="22"/>
  <c r="E26" i="22"/>
  <c r="E21" i="22" s="1"/>
  <c r="D25" i="22"/>
  <c r="D24" i="22"/>
  <c r="D23" i="22"/>
  <c r="D22" i="22"/>
  <c r="AC21" i="22"/>
  <c r="AB21" i="22"/>
  <c r="AA21" i="22"/>
  <c r="R21" i="22"/>
  <c r="Q21" i="22"/>
  <c r="P21" i="22"/>
  <c r="O21" i="22"/>
  <c r="E20" i="22"/>
  <c r="D19" i="22"/>
  <c r="E19" i="22" s="1"/>
  <c r="E18" i="22"/>
  <c r="D17" i="22"/>
  <c r="D16" i="22"/>
  <c r="D15" i="22"/>
  <c r="D14" i="22"/>
  <c r="D13" i="22"/>
  <c r="D12" i="22"/>
  <c r="D11" i="22"/>
  <c r="D10" i="22"/>
  <c r="D9" i="22"/>
  <c r="AC8" i="22"/>
  <c r="AB8" i="22"/>
  <c r="AA8" i="22"/>
  <c r="R8" i="22"/>
  <c r="Q8" i="22"/>
  <c r="P8" i="22"/>
  <c r="O8" i="22"/>
  <c r="F56" i="21"/>
  <c r="G56" i="21"/>
  <c r="H56" i="21"/>
  <c r="I56" i="21"/>
  <c r="J56" i="21"/>
  <c r="K56" i="21"/>
  <c r="L56" i="21"/>
  <c r="M56" i="21"/>
  <c r="N56" i="21"/>
  <c r="S56" i="21"/>
  <c r="T56" i="21"/>
  <c r="U56" i="21"/>
  <c r="V56" i="21"/>
  <c r="W56" i="21"/>
  <c r="X56" i="21"/>
  <c r="Y56" i="21"/>
  <c r="Z56" i="21"/>
  <c r="Z39" i="21"/>
  <c r="Z40" i="21"/>
  <c r="Z41" i="21"/>
  <c r="Z42" i="21"/>
  <c r="Z43" i="21"/>
  <c r="Z44" i="21"/>
  <c r="Z45" i="21"/>
  <c r="Z46" i="21"/>
  <c r="Z47" i="21"/>
  <c r="Z48" i="21"/>
  <c r="Z49" i="21"/>
  <c r="Z50" i="21"/>
  <c r="Z51" i="21"/>
  <c r="Z52" i="21"/>
  <c r="Z53" i="21"/>
  <c r="Z54" i="21"/>
  <c r="Z55" i="21"/>
  <c r="Z38" i="21"/>
  <c r="Z24" i="21"/>
  <c r="Z25" i="21"/>
  <c r="Z26" i="21"/>
  <c r="Z27" i="21"/>
  <c r="Z28" i="21"/>
  <c r="Z29" i="21"/>
  <c r="Z30" i="21"/>
  <c r="Z31" i="21"/>
  <c r="Z32" i="21"/>
  <c r="Z33" i="21"/>
  <c r="Z34" i="21"/>
  <c r="Z35" i="21"/>
  <c r="Z36" i="21"/>
  <c r="Z23" i="21"/>
  <c r="Z11" i="21"/>
  <c r="Z12" i="21"/>
  <c r="Z13" i="21"/>
  <c r="Z14" i="21"/>
  <c r="Z15" i="21"/>
  <c r="Z16" i="21"/>
  <c r="Z17" i="21"/>
  <c r="Z18" i="21"/>
  <c r="Z19" i="21"/>
  <c r="Z20" i="21"/>
  <c r="Z21" i="21"/>
  <c r="Z10" i="21"/>
  <c r="Y39" i="21"/>
  <c r="Y40" i="21"/>
  <c r="Y41" i="21"/>
  <c r="Y42" i="21"/>
  <c r="Y43" i="21"/>
  <c r="Y44" i="21"/>
  <c r="Y45" i="21"/>
  <c r="Y46" i="21"/>
  <c r="Y47" i="21"/>
  <c r="Y48" i="21"/>
  <c r="Y49" i="21"/>
  <c r="Y50" i="21"/>
  <c r="Y51" i="21"/>
  <c r="Y52" i="21"/>
  <c r="Y53" i="21"/>
  <c r="Y54" i="21"/>
  <c r="Y55" i="21"/>
  <c r="Y38" i="21"/>
  <c r="Y24" i="21"/>
  <c r="Y25" i="21"/>
  <c r="Y26" i="21"/>
  <c r="Y27" i="21"/>
  <c r="Y28" i="21"/>
  <c r="Y29" i="21"/>
  <c r="Y30" i="21"/>
  <c r="Y31" i="21"/>
  <c r="Y32" i="21"/>
  <c r="Y33" i="21"/>
  <c r="Y34" i="21"/>
  <c r="Y35" i="21"/>
  <c r="Y36" i="21"/>
  <c r="Y23" i="21"/>
  <c r="Y11" i="21"/>
  <c r="Y12" i="21"/>
  <c r="Y13" i="21"/>
  <c r="Y14" i="21"/>
  <c r="Y15" i="21"/>
  <c r="Y16" i="21"/>
  <c r="Y17" i="21"/>
  <c r="Y18" i="21"/>
  <c r="Y19" i="21"/>
  <c r="Y20" i="21"/>
  <c r="Y21" i="21"/>
  <c r="Y10" i="21"/>
  <c r="X39" i="21"/>
  <c r="X40" i="21"/>
  <c r="X41" i="21"/>
  <c r="X42" i="21"/>
  <c r="X43" i="21"/>
  <c r="X44" i="21"/>
  <c r="X45" i="21"/>
  <c r="X46" i="21"/>
  <c r="X47" i="21"/>
  <c r="X48" i="21"/>
  <c r="X49" i="21"/>
  <c r="X50" i="21"/>
  <c r="X51" i="21"/>
  <c r="X52" i="21"/>
  <c r="X53" i="21"/>
  <c r="X54" i="21"/>
  <c r="X55" i="21"/>
  <c r="X38" i="21"/>
  <c r="X24" i="21"/>
  <c r="X25" i="21"/>
  <c r="X26" i="21"/>
  <c r="X27" i="21"/>
  <c r="X28" i="21"/>
  <c r="X29" i="21"/>
  <c r="X30" i="21"/>
  <c r="X31" i="21"/>
  <c r="X32" i="21"/>
  <c r="X33" i="21"/>
  <c r="X34" i="21"/>
  <c r="X35" i="21"/>
  <c r="X36" i="21"/>
  <c r="X23" i="21"/>
  <c r="X11" i="21"/>
  <c r="X12" i="21"/>
  <c r="X13" i="21"/>
  <c r="X14" i="21"/>
  <c r="X15" i="21"/>
  <c r="X16" i="21"/>
  <c r="X17" i="21"/>
  <c r="X18" i="21"/>
  <c r="X19" i="21"/>
  <c r="X20" i="21"/>
  <c r="X21" i="21"/>
  <c r="X10" i="21"/>
  <c r="W39" i="21"/>
  <c r="W40" i="21"/>
  <c r="W41" i="21"/>
  <c r="W42" i="21"/>
  <c r="W43" i="21"/>
  <c r="W44" i="21"/>
  <c r="W45" i="21"/>
  <c r="W46" i="21"/>
  <c r="W47" i="21"/>
  <c r="W48" i="21"/>
  <c r="W49" i="21"/>
  <c r="W50" i="21"/>
  <c r="W51" i="21"/>
  <c r="W52" i="21"/>
  <c r="W53" i="21"/>
  <c r="W54" i="21"/>
  <c r="W55" i="21"/>
  <c r="W38" i="21"/>
  <c r="W24" i="21"/>
  <c r="W25" i="21"/>
  <c r="W26" i="21"/>
  <c r="W27" i="21"/>
  <c r="W28" i="21"/>
  <c r="W29" i="21"/>
  <c r="W30" i="21"/>
  <c r="W31" i="21"/>
  <c r="W32" i="21"/>
  <c r="W33" i="21"/>
  <c r="W34" i="21"/>
  <c r="W35" i="21"/>
  <c r="W36" i="21"/>
  <c r="W23" i="21"/>
  <c r="W11" i="21"/>
  <c r="W12" i="21"/>
  <c r="W13" i="21"/>
  <c r="W14" i="21"/>
  <c r="W15" i="21"/>
  <c r="W16" i="21"/>
  <c r="W17" i="21"/>
  <c r="W18" i="21"/>
  <c r="W19" i="21"/>
  <c r="W20" i="21"/>
  <c r="W21" i="21"/>
  <c r="W10" i="21"/>
  <c r="V39" i="21"/>
  <c r="V40" i="21"/>
  <c r="V41" i="21"/>
  <c r="V42" i="21"/>
  <c r="V43" i="21"/>
  <c r="V44" i="21"/>
  <c r="V45" i="21"/>
  <c r="V46" i="21"/>
  <c r="V47" i="21"/>
  <c r="V48" i="21"/>
  <c r="V49" i="21"/>
  <c r="V50" i="21"/>
  <c r="V51" i="21"/>
  <c r="V52" i="21"/>
  <c r="V53" i="21"/>
  <c r="V54" i="21"/>
  <c r="V55" i="21"/>
  <c r="V38" i="21"/>
  <c r="V24" i="21"/>
  <c r="V25" i="21"/>
  <c r="V26" i="21"/>
  <c r="V27" i="21"/>
  <c r="V28" i="21"/>
  <c r="V29" i="21"/>
  <c r="V30" i="21"/>
  <c r="V31" i="21"/>
  <c r="V32" i="21"/>
  <c r="V33" i="21"/>
  <c r="V34" i="21"/>
  <c r="V35" i="21"/>
  <c r="V36" i="21"/>
  <c r="V23" i="21"/>
  <c r="V11" i="21"/>
  <c r="V12" i="21"/>
  <c r="V13" i="21"/>
  <c r="V14" i="21"/>
  <c r="V15" i="21"/>
  <c r="V16" i="21"/>
  <c r="V17" i="21"/>
  <c r="V18" i="21"/>
  <c r="V19" i="21"/>
  <c r="V20" i="21"/>
  <c r="V21" i="21"/>
  <c r="V10" i="21"/>
  <c r="U39" i="21"/>
  <c r="U40" i="21"/>
  <c r="U41" i="21"/>
  <c r="U42" i="21"/>
  <c r="U43" i="21"/>
  <c r="U44" i="21"/>
  <c r="U45" i="21"/>
  <c r="U46" i="21"/>
  <c r="U47" i="21"/>
  <c r="U48" i="21"/>
  <c r="U49" i="21"/>
  <c r="U50" i="21"/>
  <c r="U51" i="21"/>
  <c r="U52" i="21"/>
  <c r="U53" i="21"/>
  <c r="U54" i="21"/>
  <c r="U55" i="21"/>
  <c r="U38" i="21"/>
  <c r="U24" i="21"/>
  <c r="U25" i="21"/>
  <c r="U26" i="21"/>
  <c r="U27" i="21"/>
  <c r="U28" i="21"/>
  <c r="U29" i="21"/>
  <c r="U30" i="21"/>
  <c r="U31" i="21"/>
  <c r="U32" i="21"/>
  <c r="U33" i="21"/>
  <c r="U34" i="21"/>
  <c r="U35" i="21"/>
  <c r="U36" i="21"/>
  <c r="U23" i="21"/>
  <c r="U11" i="21"/>
  <c r="U12" i="21"/>
  <c r="U13" i="21"/>
  <c r="U14" i="21"/>
  <c r="U15" i="21"/>
  <c r="U16" i="21"/>
  <c r="U17" i="21"/>
  <c r="U18" i="21"/>
  <c r="U19" i="21"/>
  <c r="U20" i="21"/>
  <c r="U21" i="21"/>
  <c r="U10" i="21"/>
  <c r="T39" i="21"/>
  <c r="T40" i="21"/>
  <c r="T41" i="21"/>
  <c r="T42" i="21"/>
  <c r="T43" i="21"/>
  <c r="T44" i="21"/>
  <c r="T45" i="21"/>
  <c r="T46" i="21"/>
  <c r="T47" i="21"/>
  <c r="T48" i="21"/>
  <c r="T49" i="21"/>
  <c r="T50" i="21"/>
  <c r="T51" i="21"/>
  <c r="T52" i="21"/>
  <c r="T53" i="21"/>
  <c r="T54" i="21"/>
  <c r="T55" i="21"/>
  <c r="T38" i="21"/>
  <c r="T24" i="21"/>
  <c r="T25" i="21"/>
  <c r="T26" i="21"/>
  <c r="T27" i="21"/>
  <c r="T28" i="21"/>
  <c r="T29" i="21"/>
  <c r="T30" i="21"/>
  <c r="T31" i="21"/>
  <c r="T32" i="21"/>
  <c r="T33" i="21"/>
  <c r="T34" i="21"/>
  <c r="T35" i="21"/>
  <c r="T36" i="21"/>
  <c r="T23" i="21"/>
  <c r="T11" i="21"/>
  <c r="T12" i="21"/>
  <c r="T13" i="21"/>
  <c r="T14" i="21"/>
  <c r="T15" i="21"/>
  <c r="T16" i="21"/>
  <c r="T17" i="21"/>
  <c r="T18" i="21"/>
  <c r="T19" i="21"/>
  <c r="T20" i="21"/>
  <c r="T21" i="21"/>
  <c r="T10" i="21"/>
  <c r="S39" i="21"/>
  <c r="S40" i="21"/>
  <c r="S41" i="21"/>
  <c r="S42" i="21"/>
  <c r="S43" i="21"/>
  <c r="S44" i="21"/>
  <c r="S45" i="21"/>
  <c r="S46" i="21"/>
  <c r="S47" i="21"/>
  <c r="S48" i="21"/>
  <c r="S49" i="21"/>
  <c r="S50" i="21"/>
  <c r="S51" i="21"/>
  <c r="S52" i="21"/>
  <c r="S53" i="21"/>
  <c r="S54" i="21"/>
  <c r="S55" i="21"/>
  <c r="S38" i="21"/>
  <c r="S24" i="21"/>
  <c r="S25" i="21"/>
  <c r="S26" i="21"/>
  <c r="S27" i="21"/>
  <c r="S28" i="21"/>
  <c r="S29" i="21"/>
  <c r="S30" i="21"/>
  <c r="S31" i="21"/>
  <c r="S32" i="21"/>
  <c r="S33" i="21"/>
  <c r="S34" i="21"/>
  <c r="S35" i="21"/>
  <c r="S36" i="21"/>
  <c r="S23" i="21"/>
  <c r="S11" i="21"/>
  <c r="S9" i="21" s="1"/>
  <c r="S12" i="21"/>
  <c r="S13" i="21"/>
  <c r="S14" i="21"/>
  <c r="S15" i="21"/>
  <c r="S16" i="21"/>
  <c r="S17" i="21"/>
  <c r="S18" i="21"/>
  <c r="S19" i="21"/>
  <c r="S20" i="21"/>
  <c r="S21" i="21"/>
  <c r="S10" i="21"/>
  <c r="N39" i="21"/>
  <c r="N40" i="21"/>
  <c r="N41" i="21"/>
  <c r="N42" i="21"/>
  <c r="N43" i="21"/>
  <c r="N44" i="21"/>
  <c r="N45" i="21"/>
  <c r="N46" i="21"/>
  <c r="N47" i="21"/>
  <c r="N48" i="21"/>
  <c r="N49" i="21"/>
  <c r="N50" i="21"/>
  <c r="N51" i="21"/>
  <c r="N52" i="21"/>
  <c r="N53" i="21"/>
  <c r="N54" i="21"/>
  <c r="N55" i="21"/>
  <c r="N38" i="21"/>
  <c r="N24" i="21"/>
  <c r="N25" i="21"/>
  <c r="N26" i="21"/>
  <c r="N27" i="21"/>
  <c r="N28" i="21"/>
  <c r="N29" i="21"/>
  <c r="N30" i="21"/>
  <c r="N31" i="21"/>
  <c r="N32" i="21"/>
  <c r="N33" i="21"/>
  <c r="N34" i="21"/>
  <c r="N35" i="21"/>
  <c r="N36" i="21"/>
  <c r="N23" i="21"/>
  <c r="N11" i="21"/>
  <c r="N12" i="21"/>
  <c r="N13" i="21"/>
  <c r="N14" i="21"/>
  <c r="N15" i="21"/>
  <c r="N16" i="21"/>
  <c r="N17" i="21"/>
  <c r="N18" i="21"/>
  <c r="N19" i="21"/>
  <c r="N20" i="21"/>
  <c r="N21" i="21"/>
  <c r="N10" i="21"/>
  <c r="M49" i="21"/>
  <c r="M50" i="21"/>
  <c r="M51" i="21"/>
  <c r="M52" i="21"/>
  <c r="M53" i="21"/>
  <c r="M54" i="21"/>
  <c r="M55" i="21"/>
  <c r="M39" i="21"/>
  <c r="M40" i="21"/>
  <c r="M41" i="21"/>
  <c r="M42" i="21"/>
  <c r="M43" i="21"/>
  <c r="M44" i="21"/>
  <c r="M45" i="21"/>
  <c r="M46" i="21"/>
  <c r="M47" i="21"/>
  <c r="M48" i="21"/>
  <c r="M38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23" i="21"/>
  <c r="M11" i="21"/>
  <c r="M12" i="21"/>
  <c r="M13" i="21"/>
  <c r="M14" i="21"/>
  <c r="M15" i="21"/>
  <c r="M16" i="21"/>
  <c r="M17" i="21"/>
  <c r="M18" i="21"/>
  <c r="M19" i="21"/>
  <c r="M20" i="21"/>
  <c r="M21" i="21"/>
  <c r="M10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38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23" i="21"/>
  <c r="L11" i="21"/>
  <c r="L12" i="21"/>
  <c r="L13" i="21"/>
  <c r="L14" i="21"/>
  <c r="L15" i="21"/>
  <c r="L16" i="21"/>
  <c r="L17" i="21"/>
  <c r="L18" i="21"/>
  <c r="L19" i="21"/>
  <c r="L20" i="21"/>
  <c r="L21" i="21"/>
  <c r="L10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38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23" i="21"/>
  <c r="K11" i="21"/>
  <c r="K12" i="21"/>
  <c r="K13" i="21"/>
  <c r="K14" i="21"/>
  <c r="K15" i="21"/>
  <c r="K16" i="21"/>
  <c r="K17" i="21"/>
  <c r="K18" i="21"/>
  <c r="K19" i="21"/>
  <c r="K20" i="21"/>
  <c r="K21" i="21"/>
  <c r="K10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38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23" i="21"/>
  <c r="J11" i="21"/>
  <c r="J12" i="21"/>
  <c r="J13" i="21"/>
  <c r="J14" i="21"/>
  <c r="J15" i="21"/>
  <c r="J16" i="21"/>
  <c r="J17" i="21"/>
  <c r="J18" i="21"/>
  <c r="J19" i="21"/>
  <c r="J20" i="21"/>
  <c r="J21" i="21"/>
  <c r="J10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38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23" i="21"/>
  <c r="I11" i="21"/>
  <c r="I12" i="21"/>
  <c r="I13" i="21"/>
  <c r="I14" i="21"/>
  <c r="I15" i="21"/>
  <c r="I16" i="21"/>
  <c r="I17" i="21"/>
  <c r="I18" i="21"/>
  <c r="I19" i="21"/>
  <c r="I20" i="21"/>
  <c r="I21" i="21"/>
  <c r="I10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38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23" i="21"/>
  <c r="H11" i="21"/>
  <c r="H12" i="21"/>
  <c r="H13" i="21"/>
  <c r="H14" i="21"/>
  <c r="H15" i="21"/>
  <c r="H16" i="21"/>
  <c r="H17" i="21"/>
  <c r="H18" i="21"/>
  <c r="H19" i="21"/>
  <c r="H20" i="21"/>
  <c r="H21" i="21"/>
  <c r="H10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38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23" i="21"/>
  <c r="G11" i="21"/>
  <c r="G9" i="21" s="1"/>
  <c r="G12" i="21"/>
  <c r="G13" i="21"/>
  <c r="G14" i="21"/>
  <c r="G15" i="21"/>
  <c r="G16" i="21"/>
  <c r="G17" i="21"/>
  <c r="G18" i="21"/>
  <c r="G19" i="21"/>
  <c r="G20" i="21"/>
  <c r="G21" i="21"/>
  <c r="G10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38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23" i="21"/>
  <c r="F11" i="21"/>
  <c r="F12" i="21"/>
  <c r="F13" i="21"/>
  <c r="F14" i="21"/>
  <c r="F15" i="21"/>
  <c r="F16" i="21"/>
  <c r="F17" i="21"/>
  <c r="F18" i="21"/>
  <c r="F19" i="21"/>
  <c r="F20" i="21"/>
  <c r="F21" i="21"/>
  <c r="F10" i="21"/>
  <c r="AC37" i="21"/>
  <c r="AB37" i="21"/>
  <c r="AA37" i="21"/>
  <c r="R37" i="21"/>
  <c r="Q37" i="21"/>
  <c r="P37" i="21"/>
  <c r="O37" i="21"/>
  <c r="AC22" i="21"/>
  <c r="AC8" i="21" s="1"/>
  <c r="AB22" i="21"/>
  <c r="AA22" i="21"/>
  <c r="R22" i="21"/>
  <c r="Q22" i="21"/>
  <c r="P22" i="21"/>
  <c r="O22" i="21"/>
  <c r="AC9" i="21"/>
  <c r="AB9" i="21"/>
  <c r="AA9" i="21"/>
  <c r="V9" i="21"/>
  <c r="R9" i="21"/>
  <c r="R8" i="21" s="1"/>
  <c r="Q9" i="21"/>
  <c r="P9" i="21"/>
  <c r="O9" i="21"/>
  <c r="F21" i="29" l="1"/>
  <c r="H21" i="29" s="1"/>
  <c r="I21" i="29" s="1"/>
  <c r="F18" i="1"/>
  <c r="H18" i="1" s="1"/>
  <c r="F17" i="29"/>
  <c r="F14" i="1"/>
  <c r="F14" i="22" s="1"/>
  <c r="F36" i="29"/>
  <c r="F33" i="1"/>
  <c r="F28" i="29"/>
  <c r="F25" i="1"/>
  <c r="F53" i="29"/>
  <c r="F50" i="1"/>
  <c r="F49" i="29"/>
  <c r="F46" i="1"/>
  <c r="F41" i="29"/>
  <c r="F38" i="1"/>
  <c r="G17" i="29"/>
  <c r="G14" i="1"/>
  <c r="G14" i="22" s="1"/>
  <c r="G36" i="29"/>
  <c r="G33" i="1"/>
  <c r="G28" i="29"/>
  <c r="G25" i="1"/>
  <c r="G57" i="29"/>
  <c r="G54" i="1"/>
  <c r="G49" i="29"/>
  <c r="H49" i="29" s="1"/>
  <c r="G46" i="1"/>
  <c r="G45" i="29"/>
  <c r="G42" i="1"/>
  <c r="H10" i="1"/>
  <c r="H53" i="29"/>
  <c r="I53" i="29" s="1"/>
  <c r="H45" i="29"/>
  <c r="I45" i="29" s="1"/>
  <c r="H41" i="29"/>
  <c r="I41" i="29" s="1"/>
  <c r="I49" i="29"/>
  <c r="J17" i="29"/>
  <c r="J14" i="1"/>
  <c r="J36" i="29"/>
  <c r="J33" i="1"/>
  <c r="J53" i="29"/>
  <c r="J50" i="1"/>
  <c r="F23" i="29"/>
  <c r="F20" i="1"/>
  <c r="F19" i="29"/>
  <c r="F16" i="1"/>
  <c r="F15" i="29"/>
  <c r="F12" i="1"/>
  <c r="F12" i="22" s="1"/>
  <c r="F38" i="29"/>
  <c r="F35" i="1"/>
  <c r="F34" i="29"/>
  <c r="F31" i="1"/>
  <c r="F31" i="22" s="1"/>
  <c r="F30" i="29"/>
  <c r="F27" i="1"/>
  <c r="F27" i="22" s="1"/>
  <c r="F26" i="29"/>
  <c r="F23" i="1"/>
  <c r="F23" i="22" s="1"/>
  <c r="F55" i="29"/>
  <c r="F52" i="1"/>
  <c r="F52" i="22" s="1"/>
  <c r="F51" i="29"/>
  <c r="F48" i="1"/>
  <c r="F48" i="22" s="1"/>
  <c r="F47" i="29"/>
  <c r="F44" i="1"/>
  <c r="F43" i="29"/>
  <c r="F40" i="1"/>
  <c r="H40" i="1" s="1"/>
  <c r="G23" i="29"/>
  <c r="H23" i="29" s="1"/>
  <c r="I23" i="29" s="1"/>
  <c r="G20" i="1"/>
  <c r="G19" i="29"/>
  <c r="G16" i="1"/>
  <c r="G15" i="29"/>
  <c r="H15" i="29" s="1"/>
  <c r="I15" i="29" s="1"/>
  <c r="G12" i="1"/>
  <c r="G38" i="29"/>
  <c r="G35" i="1"/>
  <c r="G34" i="29"/>
  <c r="H34" i="29" s="1"/>
  <c r="I34" i="29" s="1"/>
  <c r="G31" i="1"/>
  <c r="G30" i="29"/>
  <c r="G27" i="1"/>
  <c r="G27" i="22" s="1"/>
  <c r="G26" i="29"/>
  <c r="H26" i="29" s="1"/>
  <c r="I26" i="29" s="1"/>
  <c r="G23" i="1"/>
  <c r="G55" i="29"/>
  <c r="G52" i="1"/>
  <c r="G52" i="22" s="1"/>
  <c r="G51" i="29"/>
  <c r="H51" i="29" s="1"/>
  <c r="I51" i="29" s="1"/>
  <c r="G48" i="1"/>
  <c r="G47" i="29"/>
  <c r="G44" i="1"/>
  <c r="G43" i="29"/>
  <c r="H43" i="29" s="1"/>
  <c r="I43" i="29" s="1"/>
  <c r="G40" i="1"/>
  <c r="H20" i="1"/>
  <c r="H19" i="29"/>
  <c r="H16" i="1"/>
  <c r="H38" i="29"/>
  <c r="I38" i="29" s="1"/>
  <c r="H35" i="1"/>
  <c r="H31" i="1"/>
  <c r="H30" i="29"/>
  <c r="I30" i="29" s="1"/>
  <c r="H27" i="1"/>
  <c r="H27" i="22" s="1"/>
  <c r="H23" i="1"/>
  <c r="H55" i="29"/>
  <c r="I55" i="29" s="1"/>
  <c r="H48" i="1"/>
  <c r="H47" i="29"/>
  <c r="I47" i="29" s="1"/>
  <c r="H44" i="1"/>
  <c r="I19" i="29"/>
  <c r="I31" i="1"/>
  <c r="I23" i="1"/>
  <c r="I48" i="1"/>
  <c r="J23" i="29"/>
  <c r="J20" i="1"/>
  <c r="J19" i="29"/>
  <c r="J16" i="1"/>
  <c r="J15" i="29"/>
  <c r="J12" i="1"/>
  <c r="J38" i="29"/>
  <c r="J35" i="1"/>
  <c r="J34" i="29"/>
  <c r="J31" i="1"/>
  <c r="J30" i="29"/>
  <c r="J27" i="1"/>
  <c r="J26" i="29"/>
  <c r="J23" i="1"/>
  <c r="J55" i="29"/>
  <c r="J52" i="1"/>
  <c r="J51" i="29"/>
  <c r="J48" i="1"/>
  <c r="J47" i="29"/>
  <c r="J44" i="1"/>
  <c r="J43" i="29"/>
  <c r="J40" i="1"/>
  <c r="K23" i="29"/>
  <c r="K20" i="1"/>
  <c r="K16" i="1"/>
  <c r="K12" i="1"/>
  <c r="M12" i="1" s="1"/>
  <c r="K35" i="1"/>
  <c r="K31" i="1"/>
  <c r="K27" i="1"/>
  <c r="K23" i="1"/>
  <c r="K52" i="1"/>
  <c r="K48" i="1"/>
  <c r="K44" i="1"/>
  <c r="K40" i="1"/>
  <c r="L20" i="1"/>
  <c r="L16" i="1"/>
  <c r="L12" i="1"/>
  <c r="L52" i="1"/>
  <c r="L48" i="1"/>
  <c r="L44" i="1"/>
  <c r="M20" i="1"/>
  <c r="N20" i="1" s="1"/>
  <c r="N52" i="1"/>
  <c r="T23" i="29"/>
  <c r="T20" i="1"/>
  <c r="T19" i="29"/>
  <c r="T16" i="1"/>
  <c r="T15" i="29"/>
  <c r="T12" i="1"/>
  <c r="T38" i="29"/>
  <c r="U38" i="29" s="1"/>
  <c r="V38" i="29" s="1"/>
  <c r="T35" i="1"/>
  <c r="T34" i="29"/>
  <c r="U34" i="29" s="1"/>
  <c r="V34" i="29" s="1"/>
  <c r="T31" i="1"/>
  <c r="T30" i="29"/>
  <c r="U30" i="29" s="1"/>
  <c r="T27" i="1"/>
  <c r="S27" i="22" s="1"/>
  <c r="T26" i="29"/>
  <c r="T23" i="1"/>
  <c r="U23" i="1" s="1"/>
  <c r="T55" i="29"/>
  <c r="T52" i="1"/>
  <c r="T51" i="29"/>
  <c r="T48" i="1"/>
  <c r="S48" i="22" s="1"/>
  <c r="T47" i="29"/>
  <c r="U47" i="29" s="1"/>
  <c r="V47" i="29" s="1"/>
  <c r="T44" i="1"/>
  <c r="T43" i="29"/>
  <c r="T40" i="1"/>
  <c r="U19" i="29"/>
  <c r="V19" i="29" s="1"/>
  <c r="U15" i="29"/>
  <c r="V15" i="29" s="1"/>
  <c r="U35" i="1"/>
  <c r="U27" i="1"/>
  <c r="T27" i="22" s="1"/>
  <c r="U26" i="29"/>
  <c r="V26" i="29" s="1"/>
  <c r="U48" i="1"/>
  <c r="T48" i="22" s="1"/>
  <c r="U40" i="1"/>
  <c r="V30" i="29"/>
  <c r="V27" i="1"/>
  <c r="U27" i="22" s="1"/>
  <c r="V27" i="22" s="1"/>
  <c r="W27" i="22" s="1"/>
  <c r="X27" i="22" s="1"/>
  <c r="Y27" i="22" s="1"/>
  <c r="Z27" i="22" s="1"/>
  <c r="V48" i="1"/>
  <c r="U48" i="22" s="1"/>
  <c r="W23" i="29"/>
  <c r="W20" i="1"/>
  <c r="W19" i="29"/>
  <c r="W16" i="1"/>
  <c r="W15" i="29"/>
  <c r="W12" i="1"/>
  <c r="W38" i="29"/>
  <c r="W35" i="1"/>
  <c r="W34" i="29"/>
  <c r="W31" i="1"/>
  <c r="W30" i="29"/>
  <c r="W27" i="1"/>
  <c r="W26" i="29"/>
  <c r="W23" i="1"/>
  <c r="W55" i="29"/>
  <c r="W52" i="1"/>
  <c r="W51" i="29"/>
  <c r="W48" i="1"/>
  <c r="W47" i="29"/>
  <c r="W44" i="1"/>
  <c r="W43" i="29"/>
  <c r="W40" i="1"/>
  <c r="X23" i="29"/>
  <c r="X20" i="1"/>
  <c r="X19" i="29"/>
  <c r="Y19" i="29" s="1"/>
  <c r="Z19" i="29" s="1"/>
  <c r="AA19" i="29" s="1"/>
  <c r="X16" i="1"/>
  <c r="X15" i="29"/>
  <c r="Y15" i="29" s="1"/>
  <c r="X12" i="1"/>
  <c r="X38" i="29"/>
  <c r="X35" i="1"/>
  <c r="X34" i="29"/>
  <c r="Y34" i="29" s="1"/>
  <c r="X31" i="1"/>
  <c r="X30" i="29"/>
  <c r="Y30" i="29" s="1"/>
  <c r="X27" i="1"/>
  <c r="X26" i="29"/>
  <c r="Y26" i="29" s="1"/>
  <c r="Z26" i="29" s="1"/>
  <c r="AA26" i="29" s="1"/>
  <c r="X23" i="1"/>
  <c r="X55" i="29"/>
  <c r="X52" i="1"/>
  <c r="X51" i="29"/>
  <c r="X48" i="1"/>
  <c r="X47" i="29"/>
  <c r="X44" i="1"/>
  <c r="X43" i="29"/>
  <c r="X40" i="1"/>
  <c r="Y20" i="1"/>
  <c r="Y16" i="1"/>
  <c r="Y12" i="1"/>
  <c r="Y35" i="1"/>
  <c r="Y31" i="1"/>
  <c r="Y27" i="1"/>
  <c r="Y23" i="1"/>
  <c r="Y52" i="1"/>
  <c r="Y48" i="1"/>
  <c r="Y44" i="1"/>
  <c r="Y40" i="1"/>
  <c r="Z15" i="29"/>
  <c r="AA15" i="29" s="1"/>
  <c r="Z35" i="1"/>
  <c r="Z30" i="29"/>
  <c r="AA30" i="29" s="1"/>
  <c r="AE30" i="29" s="1"/>
  <c r="Z27" i="1"/>
  <c r="Z23" i="1"/>
  <c r="Z52" i="1"/>
  <c r="Z48" i="1"/>
  <c r="Z44" i="1"/>
  <c r="Z40" i="1"/>
  <c r="AA35" i="1"/>
  <c r="AA27" i="1"/>
  <c r="AA52" i="1"/>
  <c r="AA48" i="1"/>
  <c r="F22" i="29"/>
  <c r="F19" i="1"/>
  <c r="F19" i="22" s="1"/>
  <c r="F18" i="29"/>
  <c r="F15" i="1"/>
  <c r="F15" i="22" s="1"/>
  <c r="F14" i="29"/>
  <c r="F11" i="1"/>
  <c r="F11" i="22" s="1"/>
  <c r="F37" i="29"/>
  <c r="F34" i="1"/>
  <c r="F34" i="22" s="1"/>
  <c r="F33" i="29"/>
  <c r="H33" i="29" s="1"/>
  <c r="I33" i="29" s="1"/>
  <c r="F30" i="1"/>
  <c r="F30" i="22" s="1"/>
  <c r="F29" i="29"/>
  <c r="F26" i="1"/>
  <c r="F26" i="22" s="1"/>
  <c r="F40" i="29"/>
  <c r="F37" i="1"/>
  <c r="F37" i="22" s="1"/>
  <c r="F54" i="29"/>
  <c r="F51" i="1"/>
  <c r="F51" i="22" s="1"/>
  <c r="F50" i="29"/>
  <c r="H50" i="29" s="1"/>
  <c r="I50" i="29" s="1"/>
  <c r="F47" i="1"/>
  <c r="F47" i="22" s="1"/>
  <c r="F46" i="29"/>
  <c r="F43" i="1"/>
  <c r="F43" i="22" s="1"/>
  <c r="F42" i="29"/>
  <c r="F39" i="1"/>
  <c r="F39" i="22" s="1"/>
  <c r="G22" i="29"/>
  <c r="G19" i="1"/>
  <c r="G19" i="22" s="1"/>
  <c r="G18" i="29"/>
  <c r="G15" i="1"/>
  <c r="G14" i="29"/>
  <c r="G11" i="1"/>
  <c r="G11" i="22" s="1"/>
  <c r="G37" i="29"/>
  <c r="G34" i="1"/>
  <c r="G33" i="29"/>
  <c r="G30" i="1"/>
  <c r="G30" i="22" s="1"/>
  <c r="G29" i="29"/>
  <c r="G26" i="1"/>
  <c r="G40" i="29"/>
  <c r="G37" i="1"/>
  <c r="G37" i="22" s="1"/>
  <c r="G54" i="29"/>
  <c r="G51" i="1"/>
  <c r="G50" i="29"/>
  <c r="G47" i="1"/>
  <c r="G47" i="22" s="1"/>
  <c r="G46" i="29"/>
  <c r="G43" i="1"/>
  <c r="G42" i="29"/>
  <c r="G39" i="1"/>
  <c r="G39" i="22" s="1"/>
  <c r="H19" i="1"/>
  <c r="H19" i="22" s="1"/>
  <c r="H15" i="1"/>
  <c r="H11" i="1"/>
  <c r="H11" i="22" s="1"/>
  <c r="H34" i="1"/>
  <c r="H30" i="1"/>
  <c r="H30" i="22" s="1"/>
  <c r="H26" i="1"/>
  <c r="H37" i="1"/>
  <c r="H51" i="1"/>
  <c r="H47" i="1"/>
  <c r="H47" i="22" s="1"/>
  <c r="H43" i="1"/>
  <c r="H39" i="1"/>
  <c r="H39" i="22" s="1"/>
  <c r="I15" i="1"/>
  <c r="I51" i="1"/>
  <c r="I43" i="1"/>
  <c r="F13" i="29"/>
  <c r="H13" i="29" s="1"/>
  <c r="I13" i="29" s="1"/>
  <c r="F10" i="1"/>
  <c r="F10" i="22" s="1"/>
  <c r="F32" i="29"/>
  <c r="H32" i="29" s="1"/>
  <c r="I32" i="29" s="1"/>
  <c r="F29" i="1"/>
  <c r="F57" i="29"/>
  <c r="F54" i="1"/>
  <c r="F45" i="29"/>
  <c r="F42" i="1"/>
  <c r="G21" i="29"/>
  <c r="G18" i="1"/>
  <c r="G13" i="29"/>
  <c r="G10" i="1"/>
  <c r="G32" i="29"/>
  <c r="G29" i="1"/>
  <c r="G53" i="29"/>
  <c r="G50" i="1"/>
  <c r="G41" i="29"/>
  <c r="G38" i="1"/>
  <c r="H17" i="29"/>
  <c r="I17" i="29" s="1"/>
  <c r="H36" i="29"/>
  <c r="I36" i="29" s="1"/>
  <c r="H46" i="1"/>
  <c r="J21" i="29"/>
  <c r="J18" i="1"/>
  <c r="J13" i="29"/>
  <c r="J10" i="1"/>
  <c r="J32" i="29"/>
  <c r="J29" i="1"/>
  <c r="J28" i="29"/>
  <c r="K28" i="29" s="1"/>
  <c r="J25" i="1"/>
  <c r="J57" i="29"/>
  <c r="J54" i="1"/>
  <c r="J49" i="29"/>
  <c r="J46" i="1"/>
  <c r="J45" i="29"/>
  <c r="J42" i="1"/>
  <c r="J41" i="29"/>
  <c r="J38" i="1"/>
  <c r="K21" i="29"/>
  <c r="L21" i="29" s="1"/>
  <c r="K18" i="1"/>
  <c r="K13" i="29"/>
  <c r="L13" i="29" s="1"/>
  <c r="K33" i="1"/>
  <c r="M33" i="1" s="1"/>
  <c r="K32" i="29"/>
  <c r="M32" i="29" s="1"/>
  <c r="N32" i="29" s="1"/>
  <c r="K29" i="1"/>
  <c r="K25" i="1"/>
  <c r="K50" i="1"/>
  <c r="L50" i="1" s="1"/>
  <c r="K42" i="1"/>
  <c r="L18" i="1"/>
  <c r="L33" i="1"/>
  <c r="L32" i="29"/>
  <c r="L29" i="1"/>
  <c r="M21" i="29"/>
  <c r="N21" i="29" s="1"/>
  <c r="M18" i="1"/>
  <c r="M29" i="1"/>
  <c r="M50" i="29"/>
  <c r="M46" i="29"/>
  <c r="N46" i="29" s="1"/>
  <c r="M52" i="1"/>
  <c r="M48" i="1"/>
  <c r="T21" i="29"/>
  <c r="T18" i="1"/>
  <c r="T17" i="29"/>
  <c r="T14" i="1"/>
  <c r="T13" i="29"/>
  <c r="V13" i="29" s="1"/>
  <c r="T10" i="1"/>
  <c r="T36" i="29"/>
  <c r="U36" i="29" s="1"/>
  <c r="V36" i="29" s="1"/>
  <c r="T33" i="1"/>
  <c r="T32" i="29"/>
  <c r="T29" i="1"/>
  <c r="T28" i="29"/>
  <c r="U28" i="29" s="1"/>
  <c r="T25" i="1"/>
  <c r="S25" i="22" s="1"/>
  <c r="T57" i="29"/>
  <c r="U57" i="29" s="1"/>
  <c r="V57" i="29" s="1"/>
  <c r="T54" i="1"/>
  <c r="T53" i="29"/>
  <c r="U53" i="29" s="1"/>
  <c r="V53" i="29" s="1"/>
  <c r="T50" i="1"/>
  <c r="S50" i="22" s="1"/>
  <c r="T49" i="29"/>
  <c r="U49" i="29" s="1"/>
  <c r="V49" i="29" s="1"/>
  <c r="T46" i="1"/>
  <c r="T45" i="29"/>
  <c r="U45" i="29" s="1"/>
  <c r="V45" i="29" s="1"/>
  <c r="T42" i="1"/>
  <c r="S42" i="22" s="1"/>
  <c r="T41" i="29"/>
  <c r="U41" i="29" s="1"/>
  <c r="V41" i="29" s="1"/>
  <c r="T38" i="1"/>
  <c r="U17" i="29"/>
  <c r="V17" i="29" s="1"/>
  <c r="U13" i="29"/>
  <c r="U33" i="1"/>
  <c r="U50" i="1"/>
  <c r="T50" i="22" s="1"/>
  <c r="U42" i="1"/>
  <c r="T42" i="22" s="1"/>
  <c r="V28" i="29"/>
  <c r="V50" i="1"/>
  <c r="U50" i="22" s="1"/>
  <c r="V42" i="1"/>
  <c r="U42" i="22" s="1"/>
  <c r="W21" i="29"/>
  <c r="W18" i="1"/>
  <c r="W17" i="29"/>
  <c r="W14" i="1"/>
  <c r="W13" i="29"/>
  <c r="W10" i="1"/>
  <c r="W36" i="29"/>
  <c r="W33" i="1"/>
  <c r="W32" i="29"/>
  <c r="W29" i="1"/>
  <c r="W28" i="29"/>
  <c r="W25" i="1"/>
  <c r="W57" i="29"/>
  <c r="W54" i="1"/>
  <c r="W53" i="29"/>
  <c r="W50" i="1"/>
  <c r="W49" i="29"/>
  <c r="W46" i="1"/>
  <c r="W45" i="29"/>
  <c r="W42" i="1"/>
  <c r="W41" i="29"/>
  <c r="W38" i="1"/>
  <c r="X21" i="29"/>
  <c r="Y21" i="29" s="1"/>
  <c r="X18" i="1"/>
  <c r="X17" i="29"/>
  <c r="Y17" i="29" s="1"/>
  <c r="X14" i="1"/>
  <c r="X13" i="29"/>
  <c r="X10" i="1"/>
  <c r="Z10" i="1" s="1"/>
  <c r="X36" i="29"/>
  <c r="Y36" i="29" s="1"/>
  <c r="X33" i="1"/>
  <c r="X32" i="29"/>
  <c r="Y32" i="29" s="1"/>
  <c r="Z32" i="29" s="1"/>
  <c r="AA32" i="29" s="1"/>
  <c r="X29" i="1"/>
  <c r="Y29" i="1" s="1"/>
  <c r="X28" i="29"/>
  <c r="X25" i="1"/>
  <c r="X57" i="29"/>
  <c r="X54" i="1"/>
  <c r="X53" i="29"/>
  <c r="X50" i="1"/>
  <c r="X49" i="29"/>
  <c r="X46" i="1"/>
  <c r="Y46" i="1" s="1"/>
  <c r="X45" i="29"/>
  <c r="X42" i="1"/>
  <c r="X41" i="29"/>
  <c r="Y41" i="29" s="1"/>
  <c r="Z41" i="29" s="1"/>
  <c r="X38" i="1"/>
  <c r="Z38" i="1" s="1"/>
  <c r="Y18" i="1"/>
  <c r="Y14" i="1"/>
  <c r="Y13" i="29"/>
  <c r="Y10" i="1"/>
  <c r="Y33" i="1"/>
  <c r="Z33" i="1" s="1"/>
  <c r="Y25" i="1"/>
  <c r="Y54" i="1"/>
  <c r="Y50" i="1"/>
  <c r="Z50" i="1" s="1"/>
  <c r="Y42" i="1"/>
  <c r="Y38" i="1"/>
  <c r="Z21" i="29"/>
  <c r="AA21" i="29" s="1"/>
  <c r="Z14" i="1"/>
  <c r="Z29" i="1"/>
  <c r="Z25" i="1"/>
  <c r="AA25" i="1" s="1"/>
  <c r="Z54" i="1"/>
  <c r="Z46" i="1"/>
  <c r="Z42" i="1"/>
  <c r="AA14" i="1"/>
  <c r="AA33" i="1"/>
  <c r="AA54" i="1"/>
  <c r="AA50" i="1"/>
  <c r="AA46" i="1"/>
  <c r="X58" i="29"/>
  <c r="Y58" i="29" s="1"/>
  <c r="Z58" i="29" s="1"/>
  <c r="X55" i="1"/>
  <c r="T58" i="29"/>
  <c r="U58" i="29" s="1"/>
  <c r="V58" i="29" s="1"/>
  <c r="T55" i="1"/>
  <c r="S55" i="22" s="1"/>
  <c r="K58" i="29"/>
  <c r="L58" i="29" s="1"/>
  <c r="M58" i="29" s="1"/>
  <c r="G58" i="29"/>
  <c r="G55" i="1"/>
  <c r="W9" i="21"/>
  <c r="K9" i="21"/>
  <c r="G22" i="21"/>
  <c r="F12" i="29"/>
  <c r="F9" i="1"/>
  <c r="F9" i="22" s="1"/>
  <c r="F20" i="29"/>
  <c r="H20" i="29" s="1"/>
  <c r="I20" i="29" s="1"/>
  <c r="F17" i="1"/>
  <c r="F16" i="29"/>
  <c r="F13" i="1"/>
  <c r="F25" i="29"/>
  <c r="F22" i="1"/>
  <c r="F35" i="29"/>
  <c r="F32" i="1"/>
  <c r="F31" i="29"/>
  <c r="F28" i="1"/>
  <c r="F28" i="22" s="1"/>
  <c r="F27" i="29"/>
  <c r="F24" i="1"/>
  <c r="F56" i="29"/>
  <c r="F53" i="1"/>
  <c r="F53" i="22" s="1"/>
  <c r="F52" i="29"/>
  <c r="F49" i="1"/>
  <c r="F48" i="29"/>
  <c r="F45" i="1"/>
  <c r="F45" i="22" s="1"/>
  <c r="F44" i="29"/>
  <c r="F41" i="1"/>
  <c r="F41" i="22" s="1"/>
  <c r="G12" i="29"/>
  <c r="H12" i="29" s="1"/>
  <c r="G9" i="1"/>
  <c r="G9" i="22" s="1"/>
  <c r="G20" i="29"/>
  <c r="G17" i="1"/>
  <c r="G16" i="29"/>
  <c r="G13" i="1"/>
  <c r="G25" i="29"/>
  <c r="G22" i="1"/>
  <c r="G35" i="29"/>
  <c r="G32" i="1"/>
  <c r="G31" i="29"/>
  <c r="G28" i="1"/>
  <c r="G27" i="29"/>
  <c r="G24" i="1"/>
  <c r="G56" i="29"/>
  <c r="G53" i="1"/>
  <c r="G52" i="29"/>
  <c r="G49" i="1"/>
  <c r="G48" i="29"/>
  <c r="G45" i="1"/>
  <c r="G44" i="29"/>
  <c r="G41" i="1"/>
  <c r="G41" i="22" s="1"/>
  <c r="H9" i="1"/>
  <c r="H9" i="22" s="1"/>
  <c r="H16" i="29"/>
  <c r="I16" i="29" s="1"/>
  <c r="H25" i="29"/>
  <c r="H22" i="1"/>
  <c r="H35" i="29"/>
  <c r="I35" i="29" s="1"/>
  <c r="H31" i="29"/>
  <c r="H28" i="1"/>
  <c r="H27" i="29"/>
  <c r="I27" i="29" s="1"/>
  <c r="H56" i="29"/>
  <c r="H52" i="29"/>
  <c r="H48" i="29"/>
  <c r="I48" i="29" s="1"/>
  <c r="H45" i="1"/>
  <c r="I31" i="29"/>
  <c r="I56" i="29"/>
  <c r="I52" i="29"/>
  <c r="I39" i="1"/>
  <c r="I39" i="22" s="1"/>
  <c r="J22" i="29"/>
  <c r="J19" i="1"/>
  <c r="J18" i="29"/>
  <c r="J15" i="1"/>
  <c r="K15" i="1" s="1"/>
  <c r="J14" i="29"/>
  <c r="J11" i="1"/>
  <c r="J37" i="29"/>
  <c r="J34" i="1"/>
  <c r="J33" i="29"/>
  <c r="J30" i="1"/>
  <c r="J29" i="29"/>
  <c r="J26" i="1"/>
  <c r="J40" i="29"/>
  <c r="J37" i="1"/>
  <c r="J54" i="29"/>
  <c r="J51" i="1"/>
  <c r="J50" i="29"/>
  <c r="J47" i="1"/>
  <c r="J46" i="29"/>
  <c r="J43" i="1"/>
  <c r="J42" i="29"/>
  <c r="J39" i="1"/>
  <c r="K22" i="29"/>
  <c r="K19" i="1"/>
  <c r="K11" i="1"/>
  <c r="K33" i="29"/>
  <c r="L33" i="29" s="1"/>
  <c r="K30" i="1"/>
  <c r="K40" i="29"/>
  <c r="K37" i="1"/>
  <c r="L37" i="1" s="1"/>
  <c r="K54" i="29"/>
  <c r="L54" i="29" s="1"/>
  <c r="K50" i="29"/>
  <c r="L50" i="29" s="1"/>
  <c r="K47" i="1"/>
  <c r="K46" i="29"/>
  <c r="L46" i="29" s="1"/>
  <c r="K42" i="29"/>
  <c r="L42" i="29" s="1"/>
  <c r="K39" i="1"/>
  <c r="L22" i="29"/>
  <c r="M22" i="29" s="1"/>
  <c r="L11" i="1"/>
  <c r="L30" i="1"/>
  <c r="L39" i="1"/>
  <c r="M11" i="1"/>
  <c r="M30" i="1"/>
  <c r="M44" i="1"/>
  <c r="N22" i="29"/>
  <c r="N50" i="29"/>
  <c r="T22" i="29"/>
  <c r="U22" i="29" s="1"/>
  <c r="V22" i="29" s="1"/>
  <c r="T19" i="1"/>
  <c r="S19" i="22" s="1"/>
  <c r="T18" i="29"/>
  <c r="U18" i="29" s="1"/>
  <c r="V18" i="29" s="1"/>
  <c r="T15" i="1"/>
  <c r="T14" i="29"/>
  <c r="T11" i="1"/>
  <c r="T37" i="29"/>
  <c r="U37" i="29" s="1"/>
  <c r="T34" i="1"/>
  <c r="S34" i="22" s="1"/>
  <c r="T33" i="29"/>
  <c r="T30" i="1"/>
  <c r="T29" i="29"/>
  <c r="T26" i="1"/>
  <c r="S26" i="22" s="1"/>
  <c r="T40" i="29"/>
  <c r="T37" i="1"/>
  <c r="T54" i="29"/>
  <c r="T51" i="1"/>
  <c r="T50" i="29"/>
  <c r="T47" i="1"/>
  <c r="S47" i="22" s="1"/>
  <c r="T46" i="29"/>
  <c r="U46" i="29" s="1"/>
  <c r="V46" i="29" s="1"/>
  <c r="T43" i="1"/>
  <c r="T42" i="29"/>
  <c r="T39" i="1"/>
  <c r="S39" i="22" s="1"/>
  <c r="U19" i="1"/>
  <c r="T19" i="22" s="1"/>
  <c r="U15" i="1"/>
  <c r="U34" i="1"/>
  <c r="T34" i="22" s="1"/>
  <c r="U33" i="29"/>
  <c r="V33" i="29" s="1"/>
  <c r="U26" i="1"/>
  <c r="T26" i="22" s="1"/>
  <c r="U37" i="1"/>
  <c r="U50" i="29"/>
  <c r="V50" i="29" s="1"/>
  <c r="U42" i="29"/>
  <c r="V42" i="29" s="1"/>
  <c r="U39" i="1"/>
  <c r="T39" i="22" s="1"/>
  <c r="V34" i="1"/>
  <c r="U34" i="22" s="1"/>
  <c r="V26" i="1"/>
  <c r="U26" i="22" s="1"/>
  <c r="W22" i="29"/>
  <c r="W19" i="1"/>
  <c r="W18" i="29"/>
  <c r="W15" i="1"/>
  <c r="W14" i="29"/>
  <c r="W11" i="1"/>
  <c r="W37" i="29"/>
  <c r="W34" i="1"/>
  <c r="W33" i="29"/>
  <c r="W30" i="1"/>
  <c r="W29" i="29"/>
  <c r="W26" i="1"/>
  <c r="W40" i="29"/>
  <c r="W37" i="1"/>
  <c r="W54" i="29"/>
  <c r="W51" i="1"/>
  <c r="W50" i="29"/>
  <c r="W47" i="1"/>
  <c r="W46" i="29"/>
  <c r="W43" i="1"/>
  <c r="W42" i="29"/>
  <c r="W39" i="1"/>
  <c r="X22" i="29"/>
  <c r="Y22" i="29" s="1"/>
  <c r="Z22" i="29" s="1"/>
  <c r="X19" i="1"/>
  <c r="X18" i="29"/>
  <c r="X15" i="1"/>
  <c r="X14" i="29"/>
  <c r="X11" i="1"/>
  <c r="X37" i="29"/>
  <c r="Y37" i="29" s="1"/>
  <c r="X34" i="1"/>
  <c r="X33" i="29"/>
  <c r="X30" i="1"/>
  <c r="Y30" i="1" s="1"/>
  <c r="X29" i="29"/>
  <c r="Y29" i="29" s="1"/>
  <c r="X26" i="1"/>
  <c r="X40" i="29"/>
  <c r="X37" i="1"/>
  <c r="Z37" i="1" s="1"/>
  <c r="AA37" i="1" s="1"/>
  <c r="X54" i="29"/>
  <c r="X51" i="1"/>
  <c r="Y51" i="1" s="1"/>
  <c r="X50" i="29"/>
  <c r="X47" i="1"/>
  <c r="X46" i="29"/>
  <c r="Y46" i="29" s="1"/>
  <c r="X43" i="1"/>
  <c r="Y43" i="1" s="1"/>
  <c r="X42" i="29"/>
  <c r="X39" i="1"/>
  <c r="Y39" i="1" s="1"/>
  <c r="Y19" i="1"/>
  <c r="Z19" i="1" s="1"/>
  <c r="Y15" i="1"/>
  <c r="Y14" i="29"/>
  <c r="Z14" i="29" s="1"/>
  <c r="AA14" i="29" s="1"/>
  <c r="Y11" i="1"/>
  <c r="Y34" i="1"/>
  <c r="Y33" i="29"/>
  <c r="Z33" i="29" s="1"/>
  <c r="AA33" i="29" s="1"/>
  <c r="Y26" i="1"/>
  <c r="Y37" i="1"/>
  <c r="Y54" i="29"/>
  <c r="Z54" i="29" s="1"/>
  <c r="AA54" i="29" s="1"/>
  <c r="Y50" i="29"/>
  <c r="Y47" i="1"/>
  <c r="Y42" i="29"/>
  <c r="Z42" i="29" s="1"/>
  <c r="AA42" i="29" s="1"/>
  <c r="Z15" i="1"/>
  <c r="Z11" i="1"/>
  <c r="AA11" i="1" s="1"/>
  <c r="Z30" i="1"/>
  <c r="Z26" i="1"/>
  <c r="AA26" i="1" s="1"/>
  <c r="Z51" i="1"/>
  <c r="AA51" i="1" s="1"/>
  <c r="Z50" i="29"/>
  <c r="Z43" i="1"/>
  <c r="AA22" i="29"/>
  <c r="AE22" i="29" s="1"/>
  <c r="AA15" i="1"/>
  <c r="AA50" i="29"/>
  <c r="AA43" i="1"/>
  <c r="Y55" i="1"/>
  <c r="Z55" i="1" s="1"/>
  <c r="U55" i="1"/>
  <c r="T55" i="22" s="1"/>
  <c r="H58" i="29"/>
  <c r="I58" i="29" s="1"/>
  <c r="J12" i="29"/>
  <c r="J9" i="1"/>
  <c r="J20" i="29"/>
  <c r="J17" i="1"/>
  <c r="K17" i="1" s="1"/>
  <c r="J16" i="29"/>
  <c r="K16" i="29" s="1"/>
  <c r="L16" i="29" s="1"/>
  <c r="M16" i="29" s="1"/>
  <c r="J13" i="1"/>
  <c r="J22" i="21"/>
  <c r="J25" i="29"/>
  <c r="J22" i="1"/>
  <c r="J35" i="29"/>
  <c r="J32" i="1"/>
  <c r="J31" i="29"/>
  <c r="J28" i="1"/>
  <c r="J27" i="29"/>
  <c r="J24" i="1"/>
  <c r="J56" i="29"/>
  <c r="K56" i="29" s="1"/>
  <c r="J53" i="1"/>
  <c r="K53" i="1" s="1"/>
  <c r="J52" i="29"/>
  <c r="J49" i="1"/>
  <c r="J48" i="29"/>
  <c r="K48" i="29" s="1"/>
  <c r="J45" i="1"/>
  <c r="J44" i="29"/>
  <c r="J41" i="1"/>
  <c r="K9" i="1"/>
  <c r="L9" i="1" s="1"/>
  <c r="K20" i="29"/>
  <c r="L20" i="29" s="1"/>
  <c r="K13" i="1"/>
  <c r="L13" i="1" s="1"/>
  <c r="K22" i="1"/>
  <c r="K31" i="29"/>
  <c r="L31" i="29" s="1"/>
  <c r="K24" i="1"/>
  <c r="K52" i="29"/>
  <c r="L52" i="29" s="1"/>
  <c r="M52" i="29" s="1"/>
  <c r="K49" i="1"/>
  <c r="K44" i="29"/>
  <c r="L44" i="29" s="1"/>
  <c r="K41" i="1"/>
  <c r="L41" i="1"/>
  <c r="M31" i="29"/>
  <c r="N31" i="29" s="1"/>
  <c r="T12" i="29"/>
  <c r="U12" i="29" s="1"/>
  <c r="T9" i="1"/>
  <c r="S9" i="22" s="1"/>
  <c r="T20" i="29"/>
  <c r="U20" i="29" s="1"/>
  <c r="V20" i="29" s="1"/>
  <c r="T17" i="1"/>
  <c r="S17" i="22" s="1"/>
  <c r="T16" i="29"/>
  <c r="T13" i="1"/>
  <c r="S13" i="22" s="1"/>
  <c r="T25" i="29"/>
  <c r="T22" i="1"/>
  <c r="S22" i="22" s="1"/>
  <c r="T35" i="29"/>
  <c r="T32" i="1"/>
  <c r="S32" i="22" s="1"/>
  <c r="T31" i="29"/>
  <c r="T28" i="1"/>
  <c r="S28" i="22" s="1"/>
  <c r="T27" i="29"/>
  <c r="T24" i="1"/>
  <c r="S24" i="22" s="1"/>
  <c r="T56" i="29"/>
  <c r="T53" i="1"/>
  <c r="S53" i="22" s="1"/>
  <c r="T52" i="29"/>
  <c r="T49" i="1"/>
  <c r="S49" i="22" s="1"/>
  <c r="T48" i="29"/>
  <c r="T45" i="1"/>
  <c r="S45" i="22" s="1"/>
  <c r="T44" i="29"/>
  <c r="T41" i="1"/>
  <c r="S41" i="22" s="1"/>
  <c r="U13" i="1"/>
  <c r="T13" i="22" s="1"/>
  <c r="U25" i="29"/>
  <c r="U22" i="1"/>
  <c r="T22" i="22" s="1"/>
  <c r="U31" i="29"/>
  <c r="V31" i="29" s="1"/>
  <c r="U27" i="29"/>
  <c r="V27" i="29" s="1"/>
  <c r="U56" i="29"/>
  <c r="V56" i="29" s="1"/>
  <c r="U52" i="29"/>
  <c r="V52" i="29" s="1"/>
  <c r="U48" i="29"/>
  <c r="V48" i="29" s="1"/>
  <c r="U44" i="29"/>
  <c r="V44" i="29"/>
  <c r="W12" i="29"/>
  <c r="W9" i="1"/>
  <c r="W20" i="29"/>
  <c r="W17" i="1"/>
  <c r="W16" i="29"/>
  <c r="W13" i="1"/>
  <c r="W25" i="29"/>
  <c r="W22" i="1"/>
  <c r="W35" i="29"/>
  <c r="W32" i="1"/>
  <c r="W31" i="29"/>
  <c r="W28" i="1"/>
  <c r="W27" i="29"/>
  <c r="W24" i="1"/>
  <c r="W56" i="29"/>
  <c r="W53" i="1"/>
  <c r="W52" i="29"/>
  <c r="W49" i="1"/>
  <c r="W48" i="29"/>
  <c r="W45" i="1"/>
  <c r="W44" i="29"/>
  <c r="W41" i="1"/>
  <c r="X12" i="29"/>
  <c r="X9" i="1"/>
  <c r="X20" i="29"/>
  <c r="Y20" i="29" s="1"/>
  <c r="X17" i="1"/>
  <c r="X16" i="29"/>
  <c r="Y16" i="29" s="1"/>
  <c r="Z16" i="29" s="1"/>
  <c r="AA16" i="29" s="1"/>
  <c r="X13" i="1"/>
  <c r="X25" i="29"/>
  <c r="X22" i="1"/>
  <c r="X35" i="29"/>
  <c r="Y35" i="29" s="1"/>
  <c r="X32" i="1"/>
  <c r="X31" i="29"/>
  <c r="Y31" i="29" s="1"/>
  <c r="X28" i="1"/>
  <c r="Y28" i="1" s="1"/>
  <c r="X27" i="29"/>
  <c r="X24" i="1"/>
  <c r="X56" i="29"/>
  <c r="X53" i="1"/>
  <c r="Y53" i="1" s="1"/>
  <c r="Z53" i="1" s="1"/>
  <c r="X52" i="29"/>
  <c r="X49" i="1"/>
  <c r="X48" i="29"/>
  <c r="X45" i="1"/>
  <c r="Y45" i="1" s="1"/>
  <c r="X44" i="29"/>
  <c r="Y44" i="29" s="1"/>
  <c r="Z44" i="29" s="1"/>
  <c r="AA44" i="29" s="1"/>
  <c r="AE44" i="29" s="1"/>
  <c r="X41" i="1"/>
  <c r="Y9" i="1"/>
  <c r="Z9" i="1" s="1"/>
  <c r="AA9" i="1" s="1"/>
  <c r="Y17" i="1"/>
  <c r="Y13" i="1"/>
  <c r="Y25" i="29"/>
  <c r="Y22" i="1"/>
  <c r="Y32" i="1"/>
  <c r="AA32" i="1" s="1"/>
  <c r="Y24" i="1"/>
  <c r="Y56" i="29"/>
  <c r="Z56" i="29" s="1"/>
  <c r="AA56" i="29" s="1"/>
  <c r="Y49" i="1"/>
  <c r="Y48" i="29"/>
  <c r="Z48" i="29" s="1"/>
  <c r="AA48" i="29" s="1"/>
  <c r="Y41" i="1"/>
  <c r="Z41" i="1" s="1"/>
  <c r="AA41" i="1" s="1"/>
  <c r="Z20" i="29"/>
  <c r="Z13" i="1"/>
  <c r="AA13" i="1" s="1"/>
  <c r="Z22" i="1"/>
  <c r="Z32" i="1"/>
  <c r="Z24" i="1"/>
  <c r="Z49" i="1"/>
  <c r="AA20" i="29"/>
  <c r="AE20" i="29" s="1"/>
  <c r="AA22" i="1"/>
  <c r="AA24" i="1"/>
  <c r="AA49" i="1"/>
  <c r="W58" i="29"/>
  <c r="W55" i="1"/>
  <c r="J58" i="29"/>
  <c r="N58" i="29" s="1"/>
  <c r="O58" i="29" s="1"/>
  <c r="J55" i="1"/>
  <c r="F58" i="29"/>
  <c r="F55" i="1"/>
  <c r="O8" i="21"/>
  <c r="AB8" i="21"/>
  <c r="P8" i="21"/>
  <c r="AC7" i="22"/>
  <c r="E8" i="22"/>
  <c r="E7" i="22" s="1"/>
  <c r="O7" i="22"/>
  <c r="P7" i="22"/>
  <c r="D8" i="22"/>
  <c r="D21" i="22"/>
  <c r="D36" i="22"/>
  <c r="AA7" i="22"/>
  <c r="R7" i="22"/>
  <c r="AB7" i="22"/>
  <c r="Q7" i="22"/>
  <c r="Q8" i="21"/>
  <c r="V22" i="21"/>
  <c r="S37" i="21"/>
  <c r="J37" i="21"/>
  <c r="W37" i="21"/>
  <c r="AA8" i="21"/>
  <c r="W22" i="21"/>
  <c r="G37" i="21"/>
  <c r="G8" i="21" s="1"/>
  <c r="T37" i="21"/>
  <c r="S22" i="21"/>
  <c r="V37" i="21"/>
  <c r="F22" i="21"/>
  <c r="F37" i="21"/>
  <c r="H9" i="21"/>
  <c r="L9" i="21"/>
  <c r="T9" i="21"/>
  <c r="F9" i="21"/>
  <c r="J9" i="21"/>
  <c r="X37" i="21"/>
  <c r="U37" i="21"/>
  <c r="CI59" i="19"/>
  <c r="CH59" i="19"/>
  <c r="CG59" i="19"/>
  <c r="CE59" i="19"/>
  <c r="CF59" i="19" s="1"/>
  <c r="CD59" i="19"/>
  <c r="CB59" i="19"/>
  <c r="CA59" i="19"/>
  <c r="CC59" i="19" s="1"/>
  <c r="BY59" i="19"/>
  <c r="BX59" i="19"/>
  <c r="BZ59" i="19" s="1"/>
  <c r="BW59" i="19"/>
  <c r="BV59" i="19"/>
  <c r="BU59" i="19"/>
  <c r="BT59" i="19"/>
  <c r="BS59" i="19"/>
  <c r="BR59" i="19"/>
  <c r="BQ59" i="19"/>
  <c r="BN59" i="19"/>
  <c r="BM59" i="19"/>
  <c r="BL59" i="19"/>
  <c r="BK59" i="19"/>
  <c r="BH59" i="19"/>
  <c r="BE59" i="19"/>
  <c r="BB59" i="19"/>
  <c r="AY59" i="19"/>
  <c r="AV59" i="19"/>
  <c r="AS59" i="19"/>
  <c r="AR59" i="19"/>
  <c r="AQ59" i="19"/>
  <c r="AP59" i="19"/>
  <c r="AM59" i="19"/>
  <c r="AJ59" i="19"/>
  <c r="AG59" i="19"/>
  <c r="AD59" i="19"/>
  <c r="AA59" i="19"/>
  <c r="W59" i="19"/>
  <c r="CK59" i="19" s="1"/>
  <c r="V59" i="19"/>
  <c r="X59" i="19" s="1"/>
  <c r="U59" i="19"/>
  <c r="R59" i="19"/>
  <c r="O59" i="19"/>
  <c r="L59" i="19"/>
  <c r="I59" i="19"/>
  <c r="F59" i="19"/>
  <c r="CH58" i="19"/>
  <c r="CG58" i="19"/>
  <c r="CI58" i="19" s="1"/>
  <c r="CE58" i="19"/>
  <c r="CD58" i="19"/>
  <c r="CF58" i="19" s="1"/>
  <c r="CC58" i="19"/>
  <c r="CB58" i="19"/>
  <c r="CA58" i="19"/>
  <c r="BZ58" i="19"/>
  <c r="BY58" i="19"/>
  <c r="BX58" i="19"/>
  <c r="BV58" i="19"/>
  <c r="BU58" i="19"/>
  <c r="BW58" i="19" s="1"/>
  <c r="BS58" i="19"/>
  <c r="BR58" i="19"/>
  <c r="BT58" i="19" s="1"/>
  <c r="BQ58" i="19"/>
  <c r="BM58" i="19"/>
  <c r="BL58" i="19"/>
  <c r="BN58" i="19" s="1"/>
  <c r="BK58" i="19"/>
  <c r="BH58" i="19"/>
  <c r="BE58" i="19"/>
  <c r="BB58" i="19"/>
  <c r="AY58" i="19"/>
  <c r="AV58" i="19"/>
  <c r="AR58" i="19"/>
  <c r="AQ58" i="19"/>
  <c r="AS58" i="19" s="1"/>
  <c r="AP58" i="19"/>
  <c r="AM58" i="19"/>
  <c r="AJ58" i="19"/>
  <c r="AG58" i="19"/>
  <c r="AD58" i="19"/>
  <c r="AA58" i="19"/>
  <c r="W58" i="19"/>
  <c r="X58" i="19" s="1"/>
  <c r="V58" i="19"/>
  <c r="CJ58" i="19" s="1"/>
  <c r="U58" i="19"/>
  <c r="R58" i="19"/>
  <c r="O58" i="19"/>
  <c r="L58" i="19"/>
  <c r="I58" i="19"/>
  <c r="F58" i="19"/>
  <c r="CI57" i="19"/>
  <c r="CH57" i="19"/>
  <c r="CG57" i="19"/>
  <c r="CF57" i="19"/>
  <c r="CE57" i="19"/>
  <c r="CD57" i="19"/>
  <c r="CB57" i="19"/>
  <c r="CA57" i="19"/>
  <c r="CC57" i="19" s="1"/>
  <c r="BY57" i="19"/>
  <c r="BX57" i="19"/>
  <c r="BZ57" i="19" s="1"/>
  <c r="BW57" i="19"/>
  <c r="BV57" i="19"/>
  <c r="BU57" i="19"/>
  <c r="BT57" i="19"/>
  <c r="BS57" i="19"/>
  <c r="BR57" i="19"/>
  <c r="BQ57" i="19"/>
  <c r="BN57" i="19"/>
  <c r="BM57" i="19"/>
  <c r="BL57" i="19"/>
  <c r="BK57" i="19"/>
  <c r="BH57" i="19"/>
  <c r="BE57" i="19"/>
  <c r="BB57" i="19"/>
  <c r="AY57" i="19"/>
  <c r="AV57" i="19"/>
  <c r="AS57" i="19"/>
  <c r="AR57" i="19"/>
  <c r="AQ57" i="19"/>
  <c r="AP57" i="19"/>
  <c r="AM57" i="19"/>
  <c r="AJ57" i="19"/>
  <c r="AG57" i="19"/>
  <c r="AD57" i="19"/>
  <c r="AA57" i="19"/>
  <c r="W57" i="19"/>
  <c r="CK57" i="19" s="1"/>
  <c r="V57" i="19"/>
  <c r="X57" i="19" s="1"/>
  <c r="U57" i="19"/>
  <c r="R57" i="19"/>
  <c r="O57" i="19"/>
  <c r="L57" i="19"/>
  <c r="I57" i="19"/>
  <c r="F57" i="19"/>
  <c r="CH56" i="19"/>
  <c r="CG56" i="19"/>
  <c r="CI56" i="19" s="1"/>
  <c r="CE56" i="19"/>
  <c r="CD56" i="19"/>
  <c r="CF56" i="19" s="1"/>
  <c r="CC56" i="19"/>
  <c r="CB56" i="19"/>
  <c r="CA56" i="19"/>
  <c r="BZ56" i="19"/>
  <c r="BY56" i="19"/>
  <c r="BX56" i="19"/>
  <c r="BV56" i="19"/>
  <c r="BU56" i="19"/>
  <c r="BW56" i="19" s="1"/>
  <c r="BS56" i="19"/>
  <c r="BR56" i="19"/>
  <c r="BT56" i="19" s="1"/>
  <c r="BQ56" i="19"/>
  <c r="BM56" i="19"/>
  <c r="BL56" i="19"/>
  <c r="BN56" i="19" s="1"/>
  <c r="BK56" i="19"/>
  <c r="BH56" i="19"/>
  <c r="BE56" i="19"/>
  <c r="BB56" i="19"/>
  <c r="AY56" i="19"/>
  <c r="AV56" i="19"/>
  <c r="AR56" i="19"/>
  <c r="AQ56" i="19"/>
  <c r="AS56" i="19" s="1"/>
  <c r="AP56" i="19"/>
  <c r="AM56" i="19"/>
  <c r="AJ56" i="19"/>
  <c r="AG56" i="19"/>
  <c r="AD56" i="19"/>
  <c r="AA56" i="19"/>
  <c r="X56" i="19"/>
  <c r="W56" i="19"/>
  <c r="CK56" i="19" s="1"/>
  <c r="V56" i="19"/>
  <c r="CJ56" i="19" s="1"/>
  <c r="U56" i="19"/>
  <c r="R56" i="19"/>
  <c r="O56" i="19"/>
  <c r="L56" i="19"/>
  <c r="I56" i="19"/>
  <c r="F56" i="19"/>
  <c r="CI55" i="19"/>
  <c r="CH55" i="19"/>
  <c r="CG55" i="19"/>
  <c r="CF55" i="19"/>
  <c r="CE55" i="19"/>
  <c r="CD55" i="19"/>
  <c r="CB55" i="19"/>
  <c r="CA55" i="19"/>
  <c r="CC55" i="19" s="1"/>
  <c r="BY55" i="19"/>
  <c r="BX55" i="19"/>
  <c r="BZ55" i="19" s="1"/>
  <c r="BW55" i="19"/>
  <c r="BV55" i="19"/>
  <c r="BU55" i="19"/>
  <c r="BT55" i="19"/>
  <c r="BS55" i="19"/>
  <c r="BR55" i="19"/>
  <c r="BQ55" i="19"/>
  <c r="BN55" i="19"/>
  <c r="BM55" i="19"/>
  <c r="BL55" i="19"/>
  <c r="BK55" i="19"/>
  <c r="BH55" i="19"/>
  <c r="BE55" i="19"/>
  <c r="BB55" i="19"/>
  <c r="AY55" i="19"/>
  <c r="AV55" i="19"/>
  <c r="AS55" i="19"/>
  <c r="AR55" i="19"/>
  <c r="AQ55" i="19"/>
  <c r="AP55" i="19"/>
  <c r="AM55" i="19"/>
  <c r="AJ55" i="19"/>
  <c r="AG55" i="19"/>
  <c r="AD55" i="19"/>
  <c r="AA55" i="19"/>
  <c r="W55" i="19"/>
  <c r="CK55" i="19" s="1"/>
  <c r="V55" i="19"/>
  <c r="X55" i="19" s="1"/>
  <c r="U55" i="19"/>
  <c r="R55" i="19"/>
  <c r="O55" i="19"/>
  <c r="L55" i="19"/>
  <c r="I55" i="19"/>
  <c r="F55" i="19"/>
  <c r="CH54" i="19"/>
  <c r="CG54" i="19"/>
  <c r="CI54" i="19" s="1"/>
  <c r="CE54" i="19"/>
  <c r="CD54" i="19"/>
  <c r="CF54" i="19" s="1"/>
  <c r="CC54" i="19"/>
  <c r="CB54" i="19"/>
  <c r="CA54" i="19"/>
  <c r="BZ54" i="19"/>
  <c r="BY54" i="19"/>
  <c r="BX54" i="19"/>
  <c r="BV54" i="19"/>
  <c r="BU54" i="19"/>
  <c r="BW54" i="19" s="1"/>
  <c r="BS54" i="19"/>
  <c r="BR54" i="19"/>
  <c r="BT54" i="19" s="1"/>
  <c r="BQ54" i="19"/>
  <c r="BM54" i="19"/>
  <c r="BL54" i="19"/>
  <c r="BN54" i="19" s="1"/>
  <c r="BK54" i="19"/>
  <c r="BH54" i="19"/>
  <c r="BE54" i="19"/>
  <c r="BB54" i="19"/>
  <c r="AY54" i="19"/>
  <c r="AV54" i="19"/>
  <c r="AR54" i="19"/>
  <c r="AQ54" i="19"/>
  <c r="AS54" i="19" s="1"/>
  <c r="AP54" i="19"/>
  <c r="AM54" i="19"/>
  <c r="AJ54" i="19"/>
  <c r="AG54" i="19"/>
  <c r="AD54" i="19"/>
  <c r="AA54" i="19"/>
  <c r="X54" i="19"/>
  <c r="W54" i="19"/>
  <c r="CK54" i="19" s="1"/>
  <c r="V54" i="19"/>
  <c r="CJ54" i="19" s="1"/>
  <c r="U54" i="19"/>
  <c r="R54" i="19"/>
  <c r="O54" i="19"/>
  <c r="L54" i="19"/>
  <c r="I54" i="19"/>
  <c r="F54" i="19"/>
  <c r="CI53" i="19"/>
  <c r="CH53" i="19"/>
  <c r="CG53" i="19"/>
  <c r="CF53" i="19"/>
  <c r="CE53" i="19"/>
  <c r="CD53" i="19"/>
  <c r="CB53" i="19"/>
  <c r="CA53" i="19"/>
  <c r="CC53" i="19" s="1"/>
  <c r="BY53" i="19"/>
  <c r="BX53" i="19"/>
  <c r="BZ53" i="19" s="1"/>
  <c r="BW53" i="19"/>
  <c r="BV53" i="19"/>
  <c r="BU53" i="19"/>
  <c r="BT53" i="19"/>
  <c r="BS53" i="19"/>
  <c r="BR53" i="19"/>
  <c r="BQ53" i="19"/>
  <c r="BN53" i="19"/>
  <c r="BM53" i="19"/>
  <c r="BL53" i="19"/>
  <c r="BK53" i="19"/>
  <c r="BH53" i="19"/>
  <c r="BE53" i="19"/>
  <c r="BB53" i="19"/>
  <c r="AY53" i="19"/>
  <c r="AV53" i="19"/>
  <c r="AS53" i="19"/>
  <c r="AR53" i="19"/>
  <c r="AQ53" i="19"/>
  <c r="AP53" i="19"/>
  <c r="AM53" i="19"/>
  <c r="AJ53" i="19"/>
  <c r="AG53" i="19"/>
  <c r="AD53" i="19"/>
  <c r="AA53" i="19"/>
  <c r="W53" i="19"/>
  <c r="CK53" i="19" s="1"/>
  <c r="V53" i="19"/>
  <c r="X53" i="19" s="1"/>
  <c r="U53" i="19"/>
  <c r="R53" i="19"/>
  <c r="O53" i="19"/>
  <c r="L53" i="19"/>
  <c r="I53" i="19"/>
  <c r="F53" i="19"/>
  <c r="CH52" i="19"/>
  <c r="CG52" i="19"/>
  <c r="CI52" i="19" s="1"/>
  <c r="CE52" i="19"/>
  <c r="CD52" i="19"/>
  <c r="CF52" i="19" s="1"/>
  <c r="CC52" i="19"/>
  <c r="CB52" i="19"/>
  <c r="CA52" i="19"/>
  <c r="BZ52" i="19"/>
  <c r="BY52" i="19"/>
  <c r="BX52" i="19"/>
  <c r="BV52" i="19"/>
  <c r="BU52" i="19"/>
  <c r="BW52" i="19" s="1"/>
  <c r="BS52" i="19"/>
  <c r="BR52" i="19"/>
  <c r="BT52" i="19" s="1"/>
  <c r="BQ52" i="19"/>
  <c r="BM52" i="19"/>
  <c r="BL52" i="19"/>
  <c r="BN52" i="19" s="1"/>
  <c r="BK52" i="19"/>
  <c r="BH52" i="19"/>
  <c r="BE52" i="19"/>
  <c r="BB52" i="19"/>
  <c r="AY52" i="19"/>
  <c r="AV52" i="19"/>
  <c r="AR52" i="19"/>
  <c r="AQ52" i="19"/>
  <c r="AS52" i="19" s="1"/>
  <c r="AP52" i="19"/>
  <c r="AM52" i="19"/>
  <c r="AJ52" i="19"/>
  <c r="AG52" i="19"/>
  <c r="AD52" i="19"/>
  <c r="AA52" i="19"/>
  <c r="X52" i="19"/>
  <c r="W52" i="19"/>
  <c r="CK52" i="19" s="1"/>
  <c r="V52" i="19"/>
  <c r="CJ52" i="19" s="1"/>
  <c r="U52" i="19"/>
  <c r="R52" i="19"/>
  <c r="O52" i="19"/>
  <c r="L52" i="19"/>
  <c r="I52" i="19"/>
  <c r="F52" i="19"/>
  <c r="CI51" i="19"/>
  <c r="CH51" i="19"/>
  <c r="CG51" i="19"/>
  <c r="CF51" i="19"/>
  <c r="CE51" i="19"/>
  <c r="CD51" i="19"/>
  <c r="CB51" i="19"/>
  <c r="CA51" i="19"/>
  <c r="CC51" i="19" s="1"/>
  <c r="BY51" i="19"/>
  <c r="BX51" i="19"/>
  <c r="BZ51" i="19" s="1"/>
  <c r="BW51" i="19"/>
  <c r="BV51" i="19"/>
  <c r="BU51" i="19"/>
  <c r="BT51" i="19"/>
  <c r="BS51" i="19"/>
  <c r="BR51" i="19"/>
  <c r="BQ51" i="19"/>
  <c r="BN51" i="19"/>
  <c r="BM51" i="19"/>
  <c r="BL51" i="19"/>
  <c r="BK51" i="19"/>
  <c r="BH51" i="19"/>
  <c r="BE51" i="19"/>
  <c r="BB51" i="19"/>
  <c r="AY51" i="19"/>
  <c r="AV51" i="19"/>
  <c r="AS51" i="19"/>
  <c r="AR51" i="19"/>
  <c r="AQ51" i="19"/>
  <c r="AP51" i="19"/>
  <c r="AM51" i="19"/>
  <c r="AJ51" i="19"/>
  <c r="AG51" i="19"/>
  <c r="AD51" i="19"/>
  <c r="AA51" i="19"/>
  <c r="W51" i="19"/>
  <c r="CK51" i="19" s="1"/>
  <c r="V51" i="19"/>
  <c r="X51" i="19" s="1"/>
  <c r="U51" i="19"/>
  <c r="R51" i="19"/>
  <c r="O51" i="19"/>
  <c r="L51" i="19"/>
  <c r="I51" i="19"/>
  <c r="F51" i="19"/>
  <c r="CH50" i="19"/>
  <c r="CG50" i="19"/>
  <c r="CI50" i="19" s="1"/>
  <c r="CE50" i="19"/>
  <c r="CD50" i="19"/>
  <c r="CF50" i="19" s="1"/>
  <c r="CC50" i="19"/>
  <c r="CB50" i="19"/>
  <c r="CA50" i="19"/>
  <c r="BZ50" i="19"/>
  <c r="BY50" i="19"/>
  <c r="BX50" i="19"/>
  <c r="BV50" i="19"/>
  <c r="BU50" i="19"/>
  <c r="BW50" i="19" s="1"/>
  <c r="BS50" i="19"/>
  <c r="BR50" i="19"/>
  <c r="BT50" i="19" s="1"/>
  <c r="BQ50" i="19"/>
  <c r="BM50" i="19"/>
  <c r="BL50" i="19"/>
  <c r="BN50" i="19" s="1"/>
  <c r="BK50" i="19"/>
  <c r="BH50" i="19"/>
  <c r="BE50" i="19"/>
  <c r="BB50" i="19"/>
  <c r="AY50" i="19"/>
  <c r="AV50" i="19"/>
  <c r="AR50" i="19"/>
  <c r="AQ50" i="19"/>
  <c r="AS50" i="19" s="1"/>
  <c r="AP50" i="19"/>
  <c r="AM50" i="19"/>
  <c r="AJ50" i="19"/>
  <c r="AG50" i="19"/>
  <c r="AD50" i="19"/>
  <c r="AA50" i="19"/>
  <c r="X50" i="19"/>
  <c r="W50" i="19"/>
  <c r="CK50" i="19" s="1"/>
  <c r="V50" i="19"/>
  <c r="CJ50" i="19" s="1"/>
  <c r="U50" i="19"/>
  <c r="R50" i="19"/>
  <c r="O50" i="19"/>
  <c r="L50" i="19"/>
  <c r="I50" i="19"/>
  <c r="F50" i="19"/>
  <c r="CI49" i="19"/>
  <c r="CH49" i="19"/>
  <c r="CG49" i="19"/>
  <c r="CF49" i="19"/>
  <c r="CE49" i="19"/>
  <c r="CD49" i="19"/>
  <c r="CB49" i="19"/>
  <c r="CA49" i="19"/>
  <c r="CC49" i="19" s="1"/>
  <c r="BY49" i="19"/>
  <c r="BX49" i="19"/>
  <c r="BZ49" i="19" s="1"/>
  <c r="BW49" i="19"/>
  <c r="BV49" i="19"/>
  <c r="BU49" i="19"/>
  <c r="BT49" i="19"/>
  <c r="BS49" i="19"/>
  <c r="BR49" i="19"/>
  <c r="BQ49" i="19"/>
  <c r="BN49" i="19"/>
  <c r="BM49" i="19"/>
  <c r="BL49" i="19"/>
  <c r="BK49" i="19"/>
  <c r="BH49" i="19"/>
  <c r="BE49" i="19"/>
  <c r="BB49" i="19"/>
  <c r="AY49" i="19"/>
  <c r="AV49" i="19"/>
  <c r="AS49" i="19"/>
  <c r="AR49" i="19"/>
  <c r="AQ49" i="19"/>
  <c r="AP49" i="19"/>
  <c r="AM49" i="19"/>
  <c r="AJ49" i="19"/>
  <c r="AG49" i="19"/>
  <c r="AD49" i="19"/>
  <c r="AA49" i="19"/>
  <c r="W49" i="19"/>
  <c r="CK49" i="19" s="1"/>
  <c r="V49" i="19"/>
  <c r="X49" i="19" s="1"/>
  <c r="U49" i="19"/>
  <c r="R49" i="19"/>
  <c r="O49" i="19"/>
  <c r="L49" i="19"/>
  <c r="I49" i="19"/>
  <c r="F49" i="19"/>
  <c r="CH48" i="19"/>
  <c r="CG48" i="19"/>
  <c r="CI48" i="19" s="1"/>
  <c r="CE48" i="19"/>
  <c r="CD48" i="19"/>
  <c r="CF48" i="19" s="1"/>
  <c r="CC48" i="19"/>
  <c r="CB48" i="19"/>
  <c r="CA48" i="19"/>
  <c r="BZ48" i="19"/>
  <c r="BY48" i="19"/>
  <c r="BX48" i="19"/>
  <c r="BV48" i="19"/>
  <c r="BU48" i="19"/>
  <c r="BW48" i="19" s="1"/>
  <c r="BS48" i="19"/>
  <c r="BR48" i="19"/>
  <c r="BT48" i="19" s="1"/>
  <c r="BQ48" i="19"/>
  <c r="BM48" i="19"/>
  <c r="BL48" i="19"/>
  <c r="BN48" i="19" s="1"/>
  <c r="BK48" i="19"/>
  <c r="BH48" i="19"/>
  <c r="BE48" i="19"/>
  <c r="BB48" i="19"/>
  <c r="AY48" i="19"/>
  <c r="AV48" i="19"/>
  <c r="AR48" i="19"/>
  <c r="AQ48" i="19"/>
  <c r="AS48" i="19" s="1"/>
  <c r="AP48" i="19"/>
  <c r="AM48" i="19"/>
  <c r="AJ48" i="19"/>
  <c r="AG48" i="19"/>
  <c r="AD48" i="19"/>
  <c r="AA48" i="19"/>
  <c r="X48" i="19"/>
  <c r="W48" i="19"/>
  <c r="CK48" i="19" s="1"/>
  <c r="V48" i="19"/>
  <c r="CJ48" i="19" s="1"/>
  <c r="U48" i="19"/>
  <c r="R48" i="19"/>
  <c r="O48" i="19"/>
  <c r="L48" i="19"/>
  <c r="I48" i="19"/>
  <c r="F48" i="19"/>
  <c r="CJ47" i="19"/>
  <c r="CL47" i="19" s="1"/>
  <c r="CI47" i="19"/>
  <c r="CH47" i="19"/>
  <c r="CG47" i="19"/>
  <c r="CF47" i="19"/>
  <c r="CE47" i="19"/>
  <c r="CD47" i="19"/>
  <c r="CB47" i="19"/>
  <c r="CA47" i="19"/>
  <c r="CC47" i="19" s="1"/>
  <c r="BY47" i="19"/>
  <c r="BX47" i="19"/>
  <c r="BZ47" i="19" s="1"/>
  <c r="BW47" i="19"/>
  <c r="BV47" i="19"/>
  <c r="BU47" i="19"/>
  <c r="BT47" i="19"/>
  <c r="BS47" i="19"/>
  <c r="BR47" i="19"/>
  <c r="BQ47" i="19"/>
  <c r="BN47" i="19"/>
  <c r="BM47" i="19"/>
  <c r="CK47" i="19" s="1"/>
  <c r="BL47" i="19"/>
  <c r="BK47" i="19"/>
  <c r="BH47" i="19"/>
  <c r="BE47" i="19"/>
  <c r="BB47" i="19"/>
  <c r="AY47" i="19"/>
  <c r="AV47" i="19"/>
  <c r="AS47" i="19"/>
  <c r="AQ47" i="19"/>
  <c r="AP47" i="19"/>
  <c r="AM47" i="19"/>
  <c r="AJ47" i="19"/>
  <c r="AG47" i="19"/>
  <c r="AD47" i="19"/>
  <c r="AA47" i="19"/>
  <c r="X47" i="19"/>
  <c r="W47" i="19"/>
  <c r="V47" i="19"/>
  <c r="U47" i="19"/>
  <c r="R47" i="19"/>
  <c r="O47" i="19"/>
  <c r="L47" i="19"/>
  <c r="I47" i="19"/>
  <c r="F47" i="19"/>
  <c r="CH46" i="19"/>
  <c r="CG46" i="19"/>
  <c r="CI46" i="19" s="1"/>
  <c r="CF46" i="19"/>
  <c r="CE46" i="19"/>
  <c r="CD46" i="19"/>
  <c r="CC46" i="19"/>
  <c r="CB46" i="19"/>
  <c r="CA46" i="19"/>
  <c r="BY46" i="19"/>
  <c r="BX46" i="19"/>
  <c r="BZ46" i="19" s="1"/>
  <c r="BV46" i="19"/>
  <c r="BU46" i="19"/>
  <c r="BW46" i="19" s="1"/>
  <c r="BT46" i="19"/>
  <c r="BS46" i="19"/>
  <c r="BR46" i="19"/>
  <c r="BQ46" i="19"/>
  <c r="BN46" i="19"/>
  <c r="BM46" i="19"/>
  <c r="BL46" i="19"/>
  <c r="BK46" i="19"/>
  <c r="BH46" i="19"/>
  <c r="BE46" i="19"/>
  <c r="BB46" i="19"/>
  <c r="AY46" i="19"/>
  <c r="AV46" i="19"/>
  <c r="AR46" i="19"/>
  <c r="AQ46" i="19"/>
  <c r="AS46" i="19" s="1"/>
  <c r="AP46" i="19"/>
  <c r="AM46" i="19"/>
  <c r="AJ46" i="19"/>
  <c r="AG46" i="19"/>
  <c r="AD46" i="19"/>
  <c r="AA46" i="19"/>
  <c r="W46" i="19"/>
  <c r="CK46" i="19" s="1"/>
  <c r="V46" i="19"/>
  <c r="X46" i="19" s="1"/>
  <c r="U46" i="19"/>
  <c r="R46" i="19"/>
  <c r="O46" i="19"/>
  <c r="L46" i="19"/>
  <c r="I46" i="19"/>
  <c r="F46" i="19"/>
  <c r="CI45" i="19"/>
  <c r="CH45" i="19"/>
  <c r="CG45" i="19"/>
  <c r="CE45" i="19"/>
  <c r="CD45" i="19"/>
  <c r="CF45" i="19" s="1"/>
  <c r="CB45" i="19"/>
  <c r="CA45" i="19"/>
  <c r="CC45" i="19" s="1"/>
  <c r="BZ45" i="19"/>
  <c r="BY45" i="19"/>
  <c r="BX45" i="19"/>
  <c r="BW45" i="19"/>
  <c r="BV45" i="19"/>
  <c r="BU45" i="19"/>
  <c r="BS45" i="19"/>
  <c r="BR45" i="19"/>
  <c r="BT45" i="19" s="1"/>
  <c r="BQ45" i="19"/>
  <c r="BM45" i="19"/>
  <c r="BL45" i="19"/>
  <c r="BN45" i="19" s="1"/>
  <c r="BK45" i="19"/>
  <c r="BH45" i="19"/>
  <c r="BE45" i="19"/>
  <c r="BB45" i="19"/>
  <c r="AY45" i="19"/>
  <c r="AV45" i="19"/>
  <c r="AS45" i="19"/>
  <c r="AR45" i="19"/>
  <c r="AQ45" i="19"/>
  <c r="AP45" i="19"/>
  <c r="AM45" i="19"/>
  <c r="AJ45" i="19"/>
  <c r="AG45" i="19"/>
  <c r="AD45" i="19"/>
  <c r="AA45" i="19"/>
  <c r="X45" i="19"/>
  <c r="W45" i="19"/>
  <c r="CK45" i="19" s="1"/>
  <c r="V45" i="19"/>
  <c r="CJ45" i="19" s="1"/>
  <c r="U45" i="19"/>
  <c r="R45" i="19"/>
  <c r="O45" i="19"/>
  <c r="L45" i="19"/>
  <c r="I45" i="19"/>
  <c r="F45" i="19"/>
  <c r="CH44" i="19"/>
  <c r="CG44" i="19"/>
  <c r="CI44" i="19" s="1"/>
  <c r="CF44" i="19"/>
  <c r="CE44" i="19"/>
  <c r="CD44" i="19"/>
  <c r="CC44" i="19"/>
  <c r="CB44" i="19"/>
  <c r="CA44" i="19"/>
  <c r="BY44" i="19"/>
  <c r="BX44" i="19"/>
  <c r="BZ44" i="19" s="1"/>
  <c r="BV44" i="19"/>
  <c r="BU44" i="19"/>
  <c r="BW44" i="19" s="1"/>
  <c r="BT44" i="19"/>
  <c r="BS44" i="19"/>
  <c r="BR44" i="19"/>
  <c r="BQ44" i="19"/>
  <c r="BN44" i="19"/>
  <c r="BM44" i="19"/>
  <c r="BL44" i="19"/>
  <c r="BK44" i="19"/>
  <c r="BH44" i="19"/>
  <c r="BE44" i="19"/>
  <c r="BB44" i="19"/>
  <c r="AY44" i="19"/>
  <c r="AV44" i="19"/>
  <c r="AR44" i="19"/>
  <c r="AQ44" i="19"/>
  <c r="AS44" i="19" s="1"/>
  <c r="AP44" i="19"/>
  <c r="AM44" i="19"/>
  <c r="AJ44" i="19"/>
  <c r="AG44" i="19"/>
  <c r="AD44" i="19"/>
  <c r="AA44" i="19"/>
  <c r="W44" i="19"/>
  <c r="CK44" i="19" s="1"/>
  <c r="V44" i="19"/>
  <c r="X44" i="19" s="1"/>
  <c r="U44" i="19"/>
  <c r="R44" i="19"/>
  <c r="O44" i="19"/>
  <c r="L44" i="19"/>
  <c r="I44" i="19"/>
  <c r="F44" i="19"/>
  <c r="CI43" i="19"/>
  <c r="CH43" i="19"/>
  <c r="CG43" i="19"/>
  <c r="CE43" i="19"/>
  <c r="CD43" i="19"/>
  <c r="CF43" i="19" s="1"/>
  <c r="CB43" i="19"/>
  <c r="CA43" i="19"/>
  <c r="CC43" i="19" s="1"/>
  <c r="BZ43" i="19"/>
  <c r="BY43" i="19"/>
  <c r="BX43" i="19"/>
  <c r="BW43" i="19"/>
  <c r="BV43" i="19"/>
  <c r="BU43" i="19"/>
  <c r="BS43" i="19"/>
  <c r="BR43" i="19"/>
  <c r="BT43" i="19" s="1"/>
  <c r="BQ43" i="19"/>
  <c r="BM43" i="19"/>
  <c r="BL43" i="19"/>
  <c r="BN43" i="19" s="1"/>
  <c r="BK43" i="19"/>
  <c r="BH43" i="19"/>
  <c r="BE43" i="19"/>
  <c r="BB43" i="19"/>
  <c r="AY43" i="19"/>
  <c r="AV43" i="19"/>
  <c r="AS43" i="19"/>
  <c r="AR43" i="19"/>
  <c r="AQ43" i="19"/>
  <c r="AP43" i="19"/>
  <c r="AM43" i="19"/>
  <c r="AJ43" i="19"/>
  <c r="AG43" i="19"/>
  <c r="AD43" i="19"/>
  <c r="AA43" i="19"/>
  <c r="X43" i="19"/>
  <c r="W43" i="19"/>
  <c r="CK43" i="19" s="1"/>
  <c r="V43" i="19"/>
  <c r="CJ43" i="19" s="1"/>
  <c r="U43" i="19"/>
  <c r="R43" i="19"/>
  <c r="O43" i="19"/>
  <c r="L43" i="19"/>
  <c r="I43" i="19"/>
  <c r="F43" i="19"/>
  <c r="CH42" i="19"/>
  <c r="CG42" i="19"/>
  <c r="CI42" i="19" s="1"/>
  <c r="CF42" i="19"/>
  <c r="CE42" i="19"/>
  <c r="CD42" i="19"/>
  <c r="CC42" i="19"/>
  <c r="CB42" i="19"/>
  <c r="CA42" i="19"/>
  <c r="BY42" i="19"/>
  <c r="BX42" i="19"/>
  <c r="BZ42" i="19" s="1"/>
  <c r="BV42" i="19"/>
  <c r="BU42" i="19"/>
  <c r="BW42" i="19" s="1"/>
  <c r="BT42" i="19"/>
  <c r="BS42" i="19"/>
  <c r="BR42" i="19"/>
  <c r="BQ42" i="19"/>
  <c r="BN42" i="19"/>
  <c r="BM42" i="19"/>
  <c r="BL42" i="19"/>
  <c r="BK42" i="19"/>
  <c r="BH42" i="19"/>
  <c r="BE42" i="19"/>
  <c r="BB42" i="19"/>
  <c r="AY42" i="19"/>
  <c r="AV42" i="19"/>
  <c r="AR42" i="19"/>
  <c r="AQ42" i="19"/>
  <c r="AS42" i="19" s="1"/>
  <c r="AP42" i="19"/>
  <c r="AM42" i="19"/>
  <c r="AJ42" i="19"/>
  <c r="AG42" i="19"/>
  <c r="AD42" i="19"/>
  <c r="AA42" i="19"/>
  <c r="W42" i="19"/>
  <c r="CK42" i="19" s="1"/>
  <c r="V42" i="19"/>
  <c r="X42" i="19" s="1"/>
  <c r="U42" i="19"/>
  <c r="R42" i="19"/>
  <c r="O42" i="19"/>
  <c r="L42" i="19"/>
  <c r="I42" i="19"/>
  <c r="F42" i="19"/>
  <c r="CI41" i="19"/>
  <c r="CH41" i="19"/>
  <c r="CG41" i="19"/>
  <c r="CE41" i="19"/>
  <c r="CD41" i="19"/>
  <c r="CF41" i="19" s="1"/>
  <c r="CB41" i="19"/>
  <c r="CA41" i="19"/>
  <c r="CC41" i="19" s="1"/>
  <c r="BZ41" i="19"/>
  <c r="BY41" i="19"/>
  <c r="BX41" i="19"/>
  <c r="BW41" i="19"/>
  <c r="BV41" i="19"/>
  <c r="BU41" i="19"/>
  <c r="BS41" i="19"/>
  <c r="BR41" i="19"/>
  <c r="BT41" i="19" s="1"/>
  <c r="BQ41" i="19"/>
  <c r="BM41" i="19"/>
  <c r="BL41" i="19"/>
  <c r="BN41" i="19" s="1"/>
  <c r="BK41" i="19"/>
  <c r="BH41" i="19"/>
  <c r="BE41" i="19"/>
  <c r="BB41" i="19"/>
  <c r="AY41" i="19"/>
  <c r="AV41" i="19"/>
  <c r="AS41" i="19"/>
  <c r="AR41" i="19"/>
  <c r="AQ41" i="19"/>
  <c r="AP41" i="19"/>
  <c r="AM41" i="19"/>
  <c r="AJ41" i="19"/>
  <c r="AG41" i="19"/>
  <c r="AD41" i="19"/>
  <c r="AA41" i="19"/>
  <c r="X41" i="19"/>
  <c r="W41" i="19"/>
  <c r="CK41" i="19" s="1"/>
  <c r="V41" i="19"/>
  <c r="CJ41" i="19" s="1"/>
  <c r="U41" i="19"/>
  <c r="R41" i="19"/>
  <c r="O41" i="19"/>
  <c r="L41" i="19"/>
  <c r="I41" i="19"/>
  <c r="F41" i="19"/>
  <c r="CH40" i="19"/>
  <c r="CG40" i="19"/>
  <c r="CI40" i="19" s="1"/>
  <c r="CF40" i="19"/>
  <c r="CE40" i="19"/>
  <c r="CD40" i="19"/>
  <c r="CC40" i="19"/>
  <c r="CB40" i="19"/>
  <c r="CA40" i="19"/>
  <c r="BY40" i="19"/>
  <c r="BX40" i="19"/>
  <c r="BZ40" i="19" s="1"/>
  <c r="BV40" i="19"/>
  <c r="BU40" i="19"/>
  <c r="BW40" i="19" s="1"/>
  <c r="BT40" i="19"/>
  <c r="BS40" i="19"/>
  <c r="BR40" i="19"/>
  <c r="BQ40" i="19"/>
  <c r="BN40" i="19"/>
  <c r="BM40" i="19"/>
  <c r="BL40" i="19"/>
  <c r="BK40" i="19"/>
  <c r="BH40" i="19"/>
  <c r="BE40" i="19"/>
  <c r="BB40" i="19"/>
  <c r="AY40" i="19"/>
  <c r="AV40" i="19"/>
  <c r="AR40" i="19"/>
  <c r="AQ40" i="19"/>
  <c r="AS40" i="19" s="1"/>
  <c r="AP40" i="19"/>
  <c r="AM40" i="19"/>
  <c r="AJ40" i="19"/>
  <c r="AG40" i="19"/>
  <c r="AD40" i="19"/>
  <c r="AA40" i="19"/>
  <c r="W40" i="19"/>
  <c r="CK40" i="19" s="1"/>
  <c r="V40" i="19"/>
  <c r="U40" i="19"/>
  <c r="R40" i="19"/>
  <c r="O40" i="19"/>
  <c r="L40" i="19"/>
  <c r="I40" i="19"/>
  <c r="F40" i="19"/>
  <c r="CI39" i="19"/>
  <c r="CH39" i="19"/>
  <c r="CG39" i="19"/>
  <c r="CE39" i="19"/>
  <c r="CD39" i="19"/>
  <c r="CF39" i="19" s="1"/>
  <c r="CB39" i="19"/>
  <c r="CA39" i="19"/>
  <c r="CC39" i="19" s="1"/>
  <c r="BZ39" i="19"/>
  <c r="BY39" i="19"/>
  <c r="BX39" i="19"/>
  <c r="BW39" i="19"/>
  <c r="BV39" i="19"/>
  <c r="BU39" i="19"/>
  <c r="BS39" i="19"/>
  <c r="BR39" i="19"/>
  <c r="BT39" i="19" s="1"/>
  <c r="BQ39" i="19"/>
  <c r="BM39" i="19"/>
  <c r="BL39" i="19"/>
  <c r="BN39" i="19" s="1"/>
  <c r="BK39" i="19"/>
  <c r="BH39" i="19"/>
  <c r="BE39" i="19"/>
  <c r="BB39" i="19"/>
  <c r="AY39" i="19"/>
  <c r="AV39" i="19"/>
  <c r="AS39" i="19"/>
  <c r="AR39" i="19"/>
  <c r="AQ39" i="19"/>
  <c r="AP39" i="19"/>
  <c r="AM39" i="19"/>
  <c r="AJ39" i="19"/>
  <c r="AG39" i="19"/>
  <c r="AD39" i="19"/>
  <c r="AA39" i="19"/>
  <c r="X39" i="19"/>
  <c r="W39" i="19"/>
  <c r="CK39" i="19" s="1"/>
  <c r="V39" i="19"/>
  <c r="U39" i="19"/>
  <c r="R39" i="19"/>
  <c r="O39" i="19"/>
  <c r="L39" i="19"/>
  <c r="I39" i="19"/>
  <c r="F39" i="19"/>
  <c r="CK38" i="19"/>
  <c r="CH38" i="19"/>
  <c r="CG38" i="19"/>
  <c r="CI38" i="19" s="1"/>
  <c r="CF38" i="19"/>
  <c r="CE38" i="19"/>
  <c r="CD38" i="19"/>
  <c r="CB38" i="19"/>
  <c r="CC38" i="19" s="1"/>
  <c r="CA38" i="19"/>
  <c r="BY38" i="19"/>
  <c r="BX38" i="19"/>
  <c r="BV38" i="19"/>
  <c r="BU38" i="19"/>
  <c r="BW38" i="19" s="1"/>
  <c r="BT38" i="19"/>
  <c r="BS38" i="19"/>
  <c r="BR38" i="19"/>
  <c r="BQ38" i="19"/>
  <c r="BN38" i="19"/>
  <c r="BM38" i="19"/>
  <c r="BL38" i="19"/>
  <c r="BK38" i="19"/>
  <c r="BH38" i="19"/>
  <c r="BE38" i="19"/>
  <c r="BB38" i="19"/>
  <c r="AY38" i="19"/>
  <c r="AV38" i="19"/>
  <c r="AR38" i="19"/>
  <c r="AQ38" i="19"/>
  <c r="AS38" i="19" s="1"/>
  <c r="AP38" i="19"/>
  <c r="AM38" i="19"/>
  <c r="AJ38" i="19"/>
  <c r="AG38" i="19"/>
  <c r="AD38" i="19"/>
  <c r="AA38" i="19"/>
  <c r="W38" i="19"/>
  <c r="V38" i="19"/>
  <c r="X38" i="19" s="1"/>
  <c r="U38" i="19"/>
  <c r="R38" i="19"/>
  <c r="O38" i="19"/>
  <c r="L38" i="19"/>
  <c r="I38" i="19"/>
  <c r="F38" i="19"/>
  <c r="CH37" i="19"/>
  <c r="CI37" i="19" s="1"/>
  <c r="CG37" i="19"/>
  <c r="CE37" i="19"/>
  <c r="CD37" i="19"/>
  <c r="CF37" i="19" s="1"/>
  <c r="CB37" i="19"/>
  <c r="CA37" i="19"/>
  <c r="CC37" i="19" s="1"/>
  <c r="BZ37" i="19"/>
  <c r="BY37" i="19"/>
  <c r="BX37" i="19"/>
  <c r="BW37" i="19"/>
  <c r="BV37" i="19"/>
  <c r="BU37" i="19"/>
  <c r="BS37" i="19"/>
  <c r="BR37" i="19"/>
  <c r="BT37" i="19" s="1"/>
  <c r="BQ37" i="19"/>
  <c r="BM37" i="19"/>
  <c r="BL37" i="19"/>
  <c r="BN37" i="19" s="1"/>
  <c r="BK37" i="19"/>
  <c r="BH37" i="19"/>
  <c r="BE37" i="19"/>
  <c r="BB37" i="19"/>
  <c r="AY37" i="19"/>
  <c r="AV37" i="19"/>
  <c r="AS37" i="19"/>
  <c r="AR37" i="19"/>
  <c r="AQ37" i="19"/>
  <c r="AP37" i="19"/>
  <c r="AM37" i="19"/>
  <c r="AJ37" i="19"/>
  <c r="AA37" i="19"/>
  <c r="W37" i="19"/>
  <c r="CK37" i="19" s="1"/>
  <c r="V37" i="19"/>
  <c r="U37" i="19"/>
  <c r="R37" i="19"/>
  <c r="O37" i="19"/>
  <c r="L37" i="19"/>
  <c r="I37" i="19"/>
  <c r="F37" i="19"/>
  <c r="CI36" i="19"/>
  <c r="CH36" i="19"/>
  <c r="CG36" i="19"/>
  <c r="CE36" i="19"/>
  <c r="CD36" i="19"/>
  <c r="CF36" i="19" s="1"/>
  <c r="CB36" i="19"/>
  <c r="CA36" i="19"/>
  <c r="CC36" i="19" s="1"/>
  <c r="BY36" i="19"/>
  <c r="BX36" i="19"/>
  <c r="BZ36" i="19" s="1"/>
  <c r="BW36" i="19"/>
  <c r="BV36" i="19"/>
  <c r="BU36" i="19"/>
  <c r="BT36" i="19"/>
  <c r="BS36" i="19"/>
  <c r="BR36" i="19"/>
  <c r="BQ36" i="19"/>
  <c r="BN36" i="19"/>
  <c r="BM36" i="19"/>
  <c r="BL36" i="19"/>
  <c r="BK36" i="19"/>
  <c r="BH36" i="19"/>
  <c r="BE36" i="19"/>
  <c r="BB36" i="19"/>
  <c r="AY36" i="19"/>
  <c r="AV36" i="19"/>
  <c r="AS36" i="19"/>
  <c r="AR36" i="19"/>
  <c r="AQ36" i="19"/>
  <c r="AP36" i="19"/>
  <c r="AM36" i="19"/>
  <c r="AJ36" i="19"/>
  <c r="AG36" i="19"/>
  <c r="AD36" i="19"/>
  <c r="AA36" i="19"/>
  <c r="W36" i="19"/>
  <c r="V36" i="19"/>
  <c r="CJ36" i="19" s="1"/>
  <c r="C36" i="19" s="1"/>
  <c r="U36" i="19"/>
  <c r="R36" i="19"/>
  <c r="O36" i="19"/>
  <c r="L36" i="19"/>
  <c r="I36" i="19"/>
  <c r="F36" i="19"/>
  <c r="CH35" i="19"/>
  <c r="CG35" i="19"/>
  <c r="CI35" i="19" s="1"/>
  <c r="CF35" i="19"/>
  <c r="CE35" i="19"/>
  <c r="CD35" i="19"/>
  <c r="CC35" i="19"/>
  <c r="CB35" i="19"/>
  <c r="CA35" i="19"/>
  <c r="BY35" i="19"/>
  <c r="BX35" i="19"/>
  <c r="BZ35" i="19" s="1"/>
  <c r="BV35" i="19"/>
  <c r="BU35" i="19"/>
  <c r="BW35" i="19" s="1"/>
  <c r="BT35" i="19"/>
  <c r="BS35" i="19"/>
  <c r="BR35" i="19"/>
  <c r="BQ35" i="19"/>
  <c r="BN35" i="19"/>
  <c r="BM35" i="19"/>
  <c r="BL35" i="19"/>
  <c r="BK35" i="19"/>
  <c r="BH35" i="19"/>
  <c r="BE35" i="19"/>
  <c r="BB35" i="19"/>
  <c r="AY35" i="19"/>
  <c r="AV35" i="19"/>
  <c r="AR35" i="19"/>
  <c r="CK35" i="19" s="1"/>
  <c r="AQ35" i="19"/>
  <c r="AS35" i="19" s="1"/>
  <c r="AP35" i="19"/>
  <c r="AM35" i="19"/>
  <c r="AJ35" i="19"/>
  <c r="AG35" i="19"/>
  <c r="AD35" i="19"/>
  <c r="AA35" i="19"/>
  <c r="X35" i="19"/>
  <c r="W35" i="19"/>
  <c r="V35" i="19"/>
  <c r="CJ35" i="19" s="1"/>
  <c r="U35" i="19"/>
  <c r="R35" i="19"/>
  <c r="O35" i="19"/>
  <c r="L35" i="19"/>
  <c r="I35" i="19"/>
  <c r="F35" i="19"/>
  <c r="CI34" i="19"/>
  <c r="CH34" i="19"/>
  <c r="CG34" i="19"/>
  <c r="CF34" i="19"/>
  <c r="CE34" i="19"/>
  <c r="CD34" i="19"/>
  <c r="CB34" i="19"/>
  <c r="CA34" i="19"/>
  <c r="CC34" i="19" s="1"/>
  <c r="BZ34" i="19"/>
  <c r="BY34" i="19"/>
  <c r="BX34" i="19"/>
  <c r="BW34" i="19"/>
  <c r="BV34" i="19"/>
  <c r="BU34" i="19"/>
  <c r="BS34" i="19"/>
  <c r="BR34" i="19"/>
  <c r="BT34" i="19" s="1"/>
  <c r="BQ34" i="19"/>
  <c r="BM34" i="19"/>
  <c r="BL34" i="19"/>
  <c r="BN34" i="19" s="1"/>
  <c r="BK34" i="19"/>
  <c r="BH34" i="19"/>
  <c r="BE34" i="19"/>
  <c r="BB34" i="19"/>
  <c r="AY34" i="19"/>
  <c r="AV34" i="19"/>
  <c r="AS34" i="19"/>
  <c r="AR34" i="19"/>
  <c r="AQ34" i="19"/>
  <c r="AP34" i="19"/>
  <c r="AM34" i="19"/>
  <c r="AJ34" i="19"/>
  <c r="AG34" i="19"/>
  <c r="AD34" i="19"/>
  <c r="AA34" i="19"/>
  <c r="X34" i="19"/>
  <c r="W34" i="19"/>
  <c r="V34" i="19"/>
  <c r="CJ34" i="19" s="1"/>
  <c r="U34" i="19"/>
  <c r="R34" i="19"/>
  <c r="O34" i="19"/>
  <c r="L34" i="19"/>
  <c r="I34" i="19"/>
  <c r="F34" i="19"/>
  <c r="CH33" i="19"/>
  <c r="CG33" i="19"/>
  <c r="CI33" i="19" s="1"/>
  <c r="CE33" i="19"/>
  <c r="CD33" i="19"/>
  <c r="CF33" i="19" s="1"/>
  <c r="CC33" i="19"/>
  <c r="CB33" i="19"/>
  <c r="CA33" i="19"/>
  <c r="BZ33" i="19"/>
  <c r="BY33" i="19"/>
  <c r="BX33" i="19"/>
  <c r="BV33" i="19"/>
  <c r="BU33" i="19"/>
  <c r="BW33" i="19" s="1"/>
  <c r="BS33" i="19"/>
  <c r="BR33" i="19"/>
  <c r="BT33" i="19" s="1"/>
  <c r="BQ33" i="19"/>
  <c r="BM33" i="19"/>
  <c r="BL33" i="19"/>
  <c r="BN33" i="19" s="1"/>
  <c r="BK33" i="19"/>
  <c r="BH33" i="19"/>
  <c r="BE33" i="19"/>
  <c r="BB33" i="19"/>
  <c r="AY33" i="19"/>
  <c r="AV33" i="19"/>
  <c r="AR33" i="19"/>
  <c r="AQ33" i="19"/>
  <c r="AS33" i="19" s="1"/>
  <c r="AP33" i="19"/>
  <c r="AM33" i="19"/>
  <c r="AJ33" i="19"/>
  <c r="AG33" i="19"/>
  <c r="AD33" i="19"/>
  <c r="AA33" i="19"/>
  <c r="X33" i="19"/>
  <c r="W33" i="19"/>
  <c r="CK33" i="19" s="1"/>
  <c r="V33" i="19"/>
  <c r="U33" i="19"/>
  <c r="R33" i="19"/>
  <c r="O33" i="19"/>
  <c r="L33" i="19"/>
  <c r="I33" i="19"/>
  <c r="F33" i="19"/>
  <c r="CI32" i="19"/>
  <c r="CH32" i="19"/>
  <c r="CG32" i="19"/>
  <c r="CE32" i="19"/>
  <c r="CF32" i="19" s="1"/>
  <c r="CD32" i="19"/>
  <c r="CB32" i="19"/>
  <c r="CA32" i="19"/>
  <c r="CC32" i="19" s="1"/>
  <c r="BY32" i="19"/>
  <c r="BX32" i="19"/>
  <c r="BZ32" i="19" s="1"/>
  <c r="BW32" i="19"/>
  <c r="BV32" i="19"/>
  <c r="BU32" i="19"/>
  <c r="BS32" i="19"/>
  <c r="BT32" i="19" s="1"/>
  <c r="BR32" i="19"/>
  <c r="BQ32" i="19"/>
  <c r="BN32" i="19"/>
  <c r="BM32" i="19"/>
  <c r="BL32" i="19"/>
  <c r="BK32" i="19"/>
  <c r="BH32" i="19"/>
  <c r="BE32" i="19"/>
  <c r="BB32" i="19"/>
  <c r="AY32" i="19"/>
  <c r="AV32" i="19"/>
  <c r="AS32" i="19"/>
  <c r="AR32" i="19"/>
  <c r="AQ32" i="19"/>
  <c r="AP32" i="19"/>
  <c r="AM32" i="19"/>
  <c r="AJ32" i="19"/>
  <c r="AG32" i="19"/>
  <c r="AD32" i="19"/>
  <c r="AA32" i="19"/>
  <c r="W32" i="19"/>
  <c r="CK32" i="19" s="1"/>
  <c r="V32" i="19"/>
  <c r="CJ32" i="19" s="1"/>
  <c r="U32" i="19"/>
  <c r="R32" i="19"/>
  <c r="O32" i="19"/>
  <c r="L32" i="19"/>
  <c r="I32" i="19"/>
  <c r="F32" i="19"/>
  <c r="CH31" i="19"/>
  <c r="CG31" i="19"/>
  <c r="CI31" i="19" s="1"/>
  <c r="CE31" i="19"/>
  <c r="CD31" i="19"/>
  <c r="CF31" i="19" s="1"/>
  <c r="CC31" i="19"/>
  <c r="CB31" i="19"/>
  <c r="CA31" i="19"/>
  <c r="BZ31" i="19"/>
  <c r="BY31" i="19"/>
  <c r="BX31" i="19"/>
  <c r="BV31" i="19"/>
  <c r="BU31" i="19"/>
  <c r="BW31" i="19" s="1"/>
  <c r="BS31" i="19"/>
  <c r="BR31" i="19"/>
  <c r="BT31" i="19" s="1"/>
  <c r="BQ31" i="19"/>
  <c r="BM31" i="19"/>
  <c r="BL31" i="19"/>
  <c r="BN31" i="19" s="1"/>
  <c r="BK31" i="19"/>
  <c r="BH31" i="19"/>
  <c r="BE31" i="19"/>
  <c r="BB31" i="19"/>
  <c r="AY31" i="19"/>
  <c r="AV31" i="19"/>
  <c r="AR31" i="19"/>
  <c r="AQ31" i="19"/>
  <c r="AS31" i="19" s="1"/>
  <c r="AP31" i="19"/>
  <c r="AM31" i="19"/>
  <c r="AJ31" i="19"/>
  <c r="AG31" i="19"/>
  <c r="AD31" i="19"/>
  <c r="AA31" i="19"/>
  <c r="X31" i="19"/>
  <c r="W31" i="19"/>
  <c r="CK31" i="19" s="1"/>
  <c r="V31" i="19"/>
  <c r="CJ31" i="19" s="1"/>
  <c r="U31" i="19"/>
  <c r="R31" i="19"/>
  <c r="O31" i="19"/>
  <c r="L31" i="19"/>
  <c r="I31" i="19"/>
  <c r="F31" i="19"/>
  <c r="CI30" i="19"/>
  <c r="CH30" i="19"/>
  <c r="CG30" i="19"/>
  <c r="CF30" i="19"/>
  <c r="CE30" i="19"/>
  <c r="CD30" i="19"/>
  <c r="CB30" i="19"/>
  <c r="CA30" i="19"/>
  <c r="CC30" i="19" s="1"/>
  <c r="BY30" i="19"/>
  <c r="BX30" i="19"/>
  <c r="BZ30" i="19" s="1"/>
  <c r="BW30" i="19"/>
  <c r="BV30" i="19"/>
  <c r="BU30" i="19"/>
  <c r="BT30" i="19"/>
  <c r="BS30" i="19"/>
  <c r="BR30" i="19"/>
  <c r="BQ30" i="19"/>
  <c r="BN30" i="19"/>
  <c r="BM30" i="19"/>
  <c r="BL30" i="19"/>
  <c r="BK30" i="19"/>
  <c r="BH30" i="19"/>
  <c r="BE30" i="19"/>
  <c r="BB30" i="19"/>
  <c r="AY30" i="19"/>
  <c r="AV30" i="19"/>
  <c r="AS30" i="19"/>
  <c r="AR30" i="19"/>
  <c r="AQ30" i="19"/>
  <c r="AP30" i="19"/>
  <c r="AM30" i="19"/>
  <c r="AJ30" i="19"/>
  <c r="AG30" i="19"/>
  <c r="AD30" i="19"/>
  <c r="AA30" i="19"/>
  <c r="W30" i="19"/>
  <c r="CK30" i="19" s="1"/>
  <c r="V30" i="19"/>
  <c r="CJ30" i="19" s="1"/>
  <c r="U30" i="19"/>
  <c r="R30" i="19"/>
  <c r="O30" i="19"/>
  <c r="L30" i="19"/>
  <c r="I30" i="19"/>
  <c r="F30" i="19"/>
  <c r="CH29" i="19"/>
  <c r="CG29" i="19"/>
  <c r="CI29" i="19" s="1"/>
  <c r="CE29" i="19"/>
  <c r="CD29" i="19"/>
  <c r="CF29" i="19" s="1"/>
  <c r="CC29" i="19"/>
  <c r="CB29" i="19"/>
  <c r="CA29" i="19"/>
  <c r="BZ29" i="19"/>
  <c r="BY29" i="19"/>
  <c r="BX29" i="19"/>
  <c r="BV29" i="19"/>
  <c r="BU29" i="19"/>
  <c r="BW29" i="19" s="1"/>
  <c r="BS29" i="19"/>
  <c r="BR29" i="19"/>
  <c r="BT29" i="19" s="1"/>
  <c r="BQ29" i="19"/>
  <c r="BM29" i="19"/>
  <c r="BL29" i="19"/>
  <c r="BN29" i="19" s="1"/>
  <c r="BK29" i="19"/>
  <c r="BH29" i="19"/>
  <c r="BE29" i="19"/>
  <c r="BB29" i="19"/>
  <c r="AY29" i="19"/>
  <c r="AV29" i="19"/>
  <c r="AR29" i="19"/>
  <c r="AQ29" i="19"/>
  <c r="AS29" i="19" s="1"/>
  <c r="AP29" i="19"/>
  <c r="AM29" i="19"/>
  <c r="AJ29" i="19"/>
  <c r="AG29" i="19"/>
  <c r="AD29" i="19"/>
  <c r="AA29" i="19"/>
  <c r="X29" i="19"/>
  <c r="W29" i="19"/>
  <c r="CK29" i="19" s="1"/>
  <c r="V29" i="19"/>
  <c r="CJ29" i="19" s="1"/>
  <c r="U29" i="19"/>
  <c r="R29" i="19"/>
  <c r="O29" i="19"/>
  <c r="L29" i="19"/>
  <c r="I29" i="19"/>
  <c r="F29" i="19"/>
  <c r="CI28" i="19"/>
  <c r="CH28" i="19"/>
  <c r="CG28" i="19"/>
  <c r="CE28" i="19"/>
  <c r="CF28" i="19" s="1"/>
  <c r="CD28" i="19"/>
  <c r="CB28" i="19"/>
  <c r="CA28" i="19"/>
  <c r="CC28" i="19" s="1"/>
  <c r="BY28" i="19"/>
  <c r="BX28" i="19"/>
  <c r="BZ28" i="19" s="1"/>
  <c r="BW28" i="19"/>
  <c r="BV28" i="19"/>
  <c r="BU28" i="19"/>
  <c r="BS28" i="19"/>
  <c r="BT28" i="19" s="1"/>
  <c r="BR28" i="19"/>
  <c r="BQ28" i="19"/>
  <c r="BN28" i="19"/>
  <c r="BM28" i="19"/>
  <c r="BL28" i="19"/>
  <c r="BK28" i="19"/>
  <c r="BH28" i="19"/>
  <c r="BE28" i="19"/>
  <c r="BB28" i="19"/>
  <c r="AY28" i="19"/>
  <c r="AV28" i="19"/>
  <c r="AS28" i="19"/>
  <c r="AR28" i="19"/>
  <c r="AQ28" i="19"/>
  <c r="AP28" i="19"/>
  <c r="AM28" i="19"/>
  <c r="AJ28" i="19"/>
  <c r="AG28" i="19"/>
  <c r="AD28" i="19"/>
  <c r="AA28" i="19"/>
  <c r="W28" i="19"/>
  <c r="CK28" i="19" s="1"/>
  <c r="V28" i="19"/>
  <c r="CJ28" i="19" s="1"/>
  <c r="U28" i="19"/>
  <c r="R28" i="19"/>
  <c r="O28" i="19"/>
  <c r="L28" i="19"/>
  <c r="I28" i="19"/>
  <c r="F28" i="19"/>
  <c r="CH27" i="19"/>
  <c r="CG27" i="19"/>
  <c r="CI27" i="19" s="1"/>
  <c r="CE27" i="19"/>
  <c r="CD27" i="19"/>
  <c r="CF27" i="19" s="1"/>
  <c r="CC27" i="19"/>
  <c r="CB27" i="19"/>
  <c r="CA27" i="19"/>
  <c r="BZ27" i="19"/>
  <c r="BY27" i="19"/>
  <c r="CK27" i="19" s="1"/>
  <c r="BX27" i="19"/>
  <c r="BV27" i="19"/>
  <c r="BU27" i="19"/>
  <c r="BW27" i="19" s="1"/>
  <c r="BS27" i="19"/>
  <c r="BR27" i="19"/>
  <c r="CJ27" i="19" s="1"/>
  <c r="BQ27" i="19"/>
  <c r="BM27" i="19"/>
  <c r="BL27" i="19"/>
  <c r="BN27" i="19" s="1"/>
  <c r="BK27" i="19"/>
  <c r="BH27" i="19"/>
  <c r="BE27" i="19"/>
  <c r="BB27" i="19"/>
  <c r="AY27" i="19"/>
  <c r="AV27" i="19"/>
  <c r="AR27" i="19"/>
  <c r="AQ27" i="19"/>
  <c r="AS27" i="19" s="1"/>
  <c r="AP27" i="19"/>
  <c r="AM27" i="19"/>
  <c r="AJ27" i="19"/>
  <c r="AG27" i="19"/>
  <c r="AD27" i="19"/>
  <c r="AA27" i="19"/>
  <c r="X27" i="19"/>
  <c r="U27" i="19"/>
  <c r="O27" i="19"/>
  <c r="L27" i="19"/>
  <c r="I27" i="19"/>
  <c r="F27" i="19"/>
  <c r="CH26" i="19"/>
  <c r="CG26" i="19"/>
  <c r="CI26" i="19" s="1"/>
  <c r="CF26" i="19"/>
  <c r="CE26" i="19"/>
  <c r="CD26" i="19"/>
  <c r="CC26" i="19"/>
  <c r="CB26" i="19"/>
  <c r="CA26" i="19"/>
  <c r="BY26" i="19"/>
  <c r="BX26" i="19"/>
  <c r="BZ26" i="19" s="1"/>
  <c r="BV26" i="19"/>
  <c r="BU26" i="19"/>
  <c r="BW26" i="19" s="1"/>
  <c r="BT26" i="19"/>
  <c r="BS26" i="19"/>
  <c r="BR26" i="19"/>
  <c r="BQ26" i="19"/>
  <c r="BN26" i="19"/>
  <c r="BM26" i="19"/>
  <c r="BL26" i="19"/>
  <c r="BK26" i="19"/>
  <c r="BH26" i="19"/>
  <c r="BE26" i="19"/>
  <c r="BB26" i="19"/>
  <c r="AY26" i="19"/>
  <c r="AV26" i="19"/>
  <c r="AR26" i="19"/>
  <c r="AQ26" i="19"/>
  <c r="AS26" i="19" s="1"/>
  <c r="AP26" i="19"/>
  <c r="AM26" i="19"/>
  <c r="AJ26" i="19"/>
  <c r="AG26" i="19"/>
  <c r="AD26" i="19"/>
  <c r="AA26" i="19"/>
  <c r="W26" i="19"/>
  <c r="CK26" i="19" s="1"/>
  <c r="V26" i="19"/>
  <c r="X26" i="19" s="1"/>
  <c r="U26" i="19"/>
  <c r="R26" i="19"/>
  <c r="O26" i="19"/>
  <c r="L26" i="19"/>
  <c r="I26" i="19"/>
  <c r="F26" i="19"/>
  <c r="CI25" i="19"/>
  <c r="CH25" i="19"/>
  <c r="CG25" i="19"/>
  <c r="CE25" i="19"/>
  <c r="CD25" i="19"/>
  <c r="CF25" i="19" s="1"/>
  <c r="CB25" i="19"/>
  <c r="CA25" i="19"/>
  <c r="CC25" i="19" s="1"/>
  <c r="BZ25" i="19"/>
  <c r="BY25" i="19"/>
  <c r="BX25" i="19"/>
  <c r="BW25" i="19"/>
  <c r="BV25" i="19"/>
  <c r="BU25" i="19"/>
  <c r="BS25" i="19"/>
  <c r="BR25" i="19"/>
  <c r="BT25" i="19" s="1"/>
  <c r="BQ25" i="19"/>
  <c r="BM25" i="19"/>
  <c r="BL25" i="19"/>
  <c r="BN25" i="19" s="1"/>
  <c r="BK25" i="19"/>
  <c r="BH25" i="19"/>
  <c r="BE25" i="19"/>
  <c r="BB25" i="19"/>
  <c r="AY25" i="19"/>
  <c r="AV25" i="19"/>
  <c r="AS25" i="19"/>
  <c r="AR25" i="19"/>
  <c r="AQ25" i="19"/>
  <c r="AP25" i="19"/>
  <c r="AM25" i="19"/>
  <c r="AJ25" i="19"/>
  <c r="AG25" i="19"/>
  <c r="AD25" i="19"/>
  <c r="AA25" i="19"/>
  <c r="X25" i="19"/>
  <c r="W25" i="19"/>
  <c r="CK25" i="19" s="1"/>
  <c r="V25" i="19"/>
  <c r="CJ25" i="19" s="1"/>
  <c r="U25" i="19"/>
  <c r="R25" i="19"/>
  <c r="O25" i="19"/>
  <c r="L25" i="19"/>
  <c r="I25" i="19"/>
  <c r="F25" i="19"/>
  <c r="CH24" i="19"/>
  <c r="CG24" i="19"/>
  <c r="CI24" i="19" s="1"/>
  <c r="CF24" i="19"/>
  <c r="CE24" i="19"/>
  <c r="CD24" i="19"/>
  <c r="CC24" i="19"/>
  <c r="CB24" i="19"/>
  <c r="CA24" i="19"/>
  <c r="BY24" i="19"/>
  <c r="BX24" i="19"/>
  <c r="BZ24" i="19" s="1"/>
  <c r="BV24" i="19"/>
  <c r="BU24" i="19"/>
  <c r="BW24" i="19" s="1"/>
  <c r="BT24" i="19"/>
  <c r="BS24" i="19"/>
  <c r="BR24" i="19"/>
  <c r="BQ24" i="19"/>
  <c r="BN24" i="19"/>
  <c r="BM24" i="19"/>
  <c r="BL24" i="19"/>
  <c r="BK24" i="19"/>
  <c r="BH24" i="19"/>
  <c r="BE24" i="19"/>
  <c r="BB24" i="19"/>
  <c r="AY24" i="19"/>
  <c r="AV24" i="19"/>
  <c r="AR24" i="19"/>
  <c r="AQ24" i="19"/>
  <c r="AS24" i="19" s="1"/>
  <c r="AP24" i="19"/>
  <c r="AM24" i="19"/>
  <c r="AJ24" i="19"/>
  <c r="AG24" i="19"/>
  <c r="AD24" i="19"/>
  <c r="AA24" i="19"/>
  <c r="W24" i="19"/>
  <c r="CK24" i="19" s="1"/>
  <c r="V24" i="19"/>
  <c r="X24" i="19" s="1"/>
  <c r="U24" i="19"/>
  <c r="R24" i="19"/>
  <c r="O24" i="19"/>
  <c r="L24" i="19"/>
  <c r="I24" i="19"/>
  <c r="F24" i="19"/>
  <c r="CI23" i="19"/>
  <c r="CH23" i="19"/>
  <c r="CG23" i="19"/>
  <c r="CE23" i="19"/>
  <c r="CD23" i="19"/>
  <c r="CF23" i="19" s="1"/>
  <c r="CB23" i="19"/>
  <c r="CA23" i="19"/>
  <c r="CC23" i="19" s="1"/>
  <c r="BZ23" i="19"/>
  <c r="BY23" i="19"/>
  <c r="BX23" i="19"/>
  <c r="BW23" i="19"/>
  <c r="BV23" i="19"/>
  <c r="BU23" i="19"/>
  <c r="BS23" i="19"/>
  <c r="BR23" i="19"/>
  <c r="BT23" i="19" s="1"/>
  <c r="BQ23" i="19"/>
  <c r="BM23" i="19"/>
  <c r="BL23" i="19"/>
  <c r="BN23" i="19" s="1"/>
  <c r="BK23" i="19"/>
  <c r="BH23" i="19"/>
  <c r="BE23" i="19"/>
  <c r="BB23" i="19"/>
  <c r="AY23" i="19"/>
  <c r="AV23" i="19"/>
  <c r="AS23" i="19"/>
  <c r="AR23" i="19"/>
  <c r="AQ23" i="19"/>
  <c r="AP23" i="19"/>
  <c r="AM23" i="19"/>
  <c r="AJ23" i="19"/>
  <c r="AG23" i="19"/>
  <c r="AD23" i="19"/>
  <c r="AA23" i="19"/>
  <c r="X23" i="19"/>
  <c r="W23" i="19"/>
  <c r="CK23" i="19" s="1"/>
  <c r="V23" i="19"/>
  <c r="CJ23" i="19" s="1"/>
  <c r="U23" i="19"/>
  <c r="R23" i="19"/>
  <c r="O23" i="19"/>
  <c r="L23" i="19"/>
  <c r="I23" i="19"/>
  <c r="F23" i="19"/>
  <c r="CJ22" i="19"/>
  <c r="CH22" i="19"/>
  <c r="CG22" i="19"/>
  <c r="CI22" i="19" s="1"/>
  <c r="CF22" i="19"/>
  <c r="CE22" i="19"/>
  <c r="CD22" i="19"/>
  <c r="CB22" i="19"/>
  <c r="CC22" i="19" s="1"/>
  <c r="CA22" i="19"/>
  <c r="BY22" i="19"/>
  <c r="BX22" i="19"/>
  <c r="BZ22" i="19" s="1"/>
  <c r="BV22" i="19"/>
  <c r="BU22" i="19"/>
  <c r="BW22" i="19" s="1"/>
  <c r="BT22" i="19"/>
  <c r="BS22" i="19"/>
  <c r="BR22" i="19"/>
  <c r="BQ22" i="19"/>
  <c r="BN22" i="19"/>
  <c r="BM22" i="19"/>
  <c r="BL22" i="19"/>
  <c r="BK22" i="19"/>
  <c r="BH22" i="19"/>
  <c r="BE22" i="19"/>
  <c r="BB22" i="19"/>
  <c r="AY22" i="19"/>
  <c r="AV22" i="19"/>
  <c r="AR22" i="19"/>
  <c r="AQ22" i="19"/>
  <c r="AS22" i="19" s="1"/>
  <c r="AP22" i="19"/>
  <c r="AM22" i="19"/>
  <c r="AJ22" i="19"/>
  <c r="AG22" i="19"/>
  <c r="AD22" i="19"/>
  <c r="AA22" i="19"/>
  <c r="W22" i="19"/>
  <c r="CK22" i="19" s="1"/>
  <c r="V22" i="19"/>
  <c r="X22" i="19" s="1"/>
  <c r="U22" i="19"/>
  <c r="R22" i="19"/>
  <c r="O22" i="19"/>
  <c r="L22" i="19"/>
  <c r="I22" i="19"/>
  <c r="F22" i="19"/>
  <c r="CI21" i="19"/>
  <c r="CH21" i="19"/>
  <c r="CG21" i="19"/>
  <c r="CE21" i="19"/>
  <c r="CD21" i="19"/>
  <c r="CF21" i="19" s="1"/>
  <c r="CB21" i="19"/>
  <c r="CA21" i="19"/>
  <c r="CC21" i="19" s="1"/>
  <c r="BZ21" i="19"/>
  <c r="BY21" i="19"/>
  <c r="BX21" i="19"/>
  <c r="BW21" i="19"/>
  <c r="BV21" i="19"/>
  <c r="BU21" i="19"/>
  <c r="BS21" i="19"/>
  <c r="BR21" i="19"/>
  <c r="BT21" i="19" s="1"/>
  <c r="BQ21" i="19"/>
  <c r="BM21" i="19"/>
  <c r="BL21" i="19"/>
  <c r="BN21" i="19" s="1"/>
  <c r="BK21" i="19"/>
  <c r="BH21" i="19"/>
  <c r="BE21" i="19"/>
  <c r="BB21" i="19"/>
  <c r="AY21" i="19"/>
  <c r="AV21" i="19"/>
  <c r="AS21" i="19"/>
  <c r="AR21" i="19"/>
  <c r="AQ21" i="19"/>
  <c r="AP21" i="19"/>
  <c r="AM21" i="19"/>
  <c r="AJ21" i="19"/>
  <c r="AG21" i="19"/>
  <c r="AD21" i="19"/>
  <c r="AA21" i="19"/>
  <c r="X21" i="19"/>
  <c r="W21" i="19"/>
  <c r="CK21" i="19" s="1"/>
  <c r="V21" i="19"/>
  <c r="U21" i="19"/>
  <c r="R21" i="19"/>
  <c r="O21" i="19"/>
  <c r="L21" i="19"/>
  <c r="I21" i="19"/>
  <c r="F21" i="19"/>
  <c r="CJ20" i="19"/>
  <c r="CH20" i="19"/>
  <c r="CG20" i="19"/>
  <c r="CI20" i="19" s="1"/>
  <c r="CF20" i="19"/>
  <c r="CE20" i="19"/>
  <c r="CD20" i="19"/>
  <c r="CC20" i="19"/>
  <c r="CB20" i="19"/>
  <c r="CA20" i="19"/>
  <c r="BY20" i="19"/>
  <c r="BX20" i="19"/>
  <c r="BZ20" i="19" s="1"/>
  <c r="BV20" i="19"/>
  <c r="BU20" i="19"/>
  <c r="BW20" i="19" s="1"/>
  <c r="BT20" i="19"/>
  <c r="BS20" i="19"/>
  <c r="BR20" i="19"/>
  <c r="BQ20" i="19"/>
  <c r="BN20" i="19"/>
  <c r="BM20" i="19"/>
  <c r="BL20" i="19"/>
  <c r="BK20" i="19"/>
  <c r="BH20" i="19"/>
  <c r="BE20" i="19"/>
  <c r="BB20" i="19"/>
  <c r="AY20" i="19"/>
  <c r="AV20" i="19"/>
  <c r="AR20" i="19"/>
  <c r="AQ20" i="19"/>
  <c r="AS20" i="19" s="1"/>
  <c r="AP20" i="19"/>
  <c r="AM20" i="19"/>
  <c r="AJ20" i="19"/>
  <c r="AG20" i="19"/>
  <c r="AD20" i="19"/>
  <c r="AA20" i="19"/>
  <c r="W20" i="19"/>
  <c r="CK20" i="19" s="1"/>
  <c r="V20" i="19"/>
  <c r="X20" i="19" s="1"/>
  <c r="U20" i="19"/>
  <c r="R20" i="19"/>
  <c r="O20" i="19"/>
  <c r="L20" i="19"/>
  <c r="I20" i="19"/>
  <c r="F20" i="19"/>
  <c r="CH19" i="19"/>
  <c r="CI19" i="19" s="1"/>
  <c r="CG19" i="19"/>
  <c r="CE19" i="19"/>
  <c r="CD19" i="19"/>
  <c r="CF19" i="19" s="1"/>
  <c r="CB19" i="19"/>
  <c r="CA19" i="19"/>
  <c r="CC19" i="19" s="1"/>
  <c r="BZ19" i="19"/>
  <c r="BY19" i="19"/>
  <c r="BX19" i="19"/>
  <c r="BW19" i="19"/>
  <c r="BV19" i="19"/>
  <c r="BU19" i="19"/>
  <c r="BS19" i="19"/>
  <c r="BR19" i="19"/>
  <c r="BT19" i="19" s="1"/>
  <c r="BQ19" i="19"/>
  <c r="BM19" i="19"/>
  <c r="BL19" i="19"/>
  <c r="BN19" i="19" s="1"/>
  <c r="BK19" i="19"/>
  <c r="BH19" i="19"/>
  <c r="BE19" i="19"/>
  <c r="BB19" i="19"/>
  <c r="AY19" i="19"/>
  <c r="AV19" i="19"/>
  <c r="AR19" i="19"/>
  <c r="AS19" i="19" s="1"/>
  <c r="AQ19" i="19"/>
  <c r="AP19" i="19"/>
  <c r="AM19" i="19"/>
  <c r="AJ19" i="19"/>
  <c r="AG19" i="19"/>
  <c r="AD19" i="19"/>
  <c r="AA19" i="19"/>
  <c r="X19" i="19"/>
  <c r="W19" i="19"/>
  <c r="V19" i="19"/>
  <c r="CJ19" i="19" s="1"/>
  <c r="C19" i="19" s="1"/>
  <c r="U19" i="19"/>
  <c r="R19" i="19"/>
  <c r="O19" i="19"/>
  <c r="L19" i="19"/>
  <c r="I19" i="19"/>
  <c r="F19" i="19"/>
  <c r="CH18" i="19"/>
  <c r="CG18" i="19"/>
  <c r="CI18" i="19" s="1"/>
  <c r="CF18" i="19"/>
  <c r="CE18" i="19"/>
  <c r="CD18" i="19"/>
  <c r="CC18" i="19"/>
  <c r="CB18" i="19"/>
  <c r="CA18" i="19"/>
  <c r="BY18" i="19"/>
  <c r="BX18" i="19"/>
  <c r="BZ18" i="19" s="1"/>
  <c r="BV18" i="19"/>
  <c r="BU18" i="19"/>
  <c r="BW18" i="19" s="1"/>
  <c r="BT18" i="19"/>
  <c r="BS18" i="19"/>
  <c r="BR18" i="19"/>
  <c r="BQ18" i="19"/>
  <c r="BN18" i="19"/>
  <c r="BM18" i="19"/>
  <c r="BL18" i="19"/>
  <c r="BK18" i="19"/>
  <c r="BH18" i="19"/>
  <c r="BE18" i="19"/>
  <c r="BB18" i="19"/>
  <c r="AY18" i="19"/>
  <c r="AV18" i="19"/>
  <c r="AR18" i="19"/>
  <c r="AQ18" i="19"/>
  <c r="AS18" i="19" s="1"/>
  <c r="AP18" i="19"/>
  <c r="AM18" i="19"/>
  <c r="AJ18" i="19"/>
  <c r="AG18" i="19"/>
  <c r="AD18" i="19"/>
  <c r="AA18" i="19"/>
  <c r="W18" i="19"/>
  <c r="CK18" i="19" s="1"/>
  <c r="V18" i="19"/>
  <c r="CJ18" i="19" s="1"/>
  <c r="U18" i="19"/>
  <c r="R18" i="19"/>
  <c r="O18" i="19"/>
  <c r="L18" i="19"/>
  <c r="I18" i="19"/>
  <c r="F18" i="19"/>
  <c r="CJ17" i="19"/>
  <c r="C17" i="19" s="1"/>
  <c r="CI17" i="19"/>
  <c r="CH17" i="19"/>
  <c r="CG17" i="19"/>
  <c r="CF17" i="19"/>
  <c r="CE17" i="19"/>
  <c r="CD17" i="19"/>
  <c r="CB17" i="19"/>
  <c r="CA17" i="19"/>
  <c r="CC17" i="19" s="1"/>
  <c r="BY17" i="19"/>
  <c r="BX17" i="19"/>
  <c r="BZ17" i="19" s="1"/>
  <c r="BW17" i="19"/>
  <c r="BV17" i="19"/>
  <c r="BU17" i="19"/>
  <c r="BT17" i="19"/>
  <c r="BS17" i="19"/>
  <c r="BR17" i="19"/>
  <c r="BQ17" i="19"/>
  <c r="BN17" i="19"/>
  <c r="BM17" i="19"/>
  <c r="BL17" i="19"/>
  <c r="BK17" i="19"/>
  <c r="BH17" i="19"/>
  <c r="BE17" i="19"/>
  <c r="BB17" i="19"/>
  <c r="AY17" i="19"/>
  <c r="AV17" i="19"/>
  <c r="AS17" i="19"/>
  <c r="AR17" i="19"/>
  <c r="AQ17" i="19"/>
  <c r="AP17" i="19"/>
  <c r="AM17" i="19"/>
  <c r="AJ17" i="19"/>
  <c r="AG17" i="19"/>
  <c r="AD17" i="19"/>
  <c r="AA17" i="19"/>
  <c r="W17" i="19"/>
  <c r="V17" i="19"/>
  <c r="X17" i="19" s="1"/>
  <c r="U17" i="19"/>
  <c r="R17" i="19"/>
  <c r="O17" i="19"/>
  <c r="L17" i="19"/>
  <c r="I17" i="19"/>
  <c r="F17" i="19"/>
  <c r="CH16" i="19"/>
  <c r="CG16" i="19"/>
  <c r="CI16" i="19" s="1"/>
  <c r="CF16" i="19"/>
  <c r="CE16" i="19"/>
  <c r="CD16" i="19"/>
  <c r="CC16" i="19"/>
  <c r="CB16" i="19"/>
  <c r="CA16" i="19"/>
  <c r="BY16" i="19"/>
  <c r="BX16" i="19"/>
  <c r="BZ16" i="19" s="1"/>
  <c r="BV16" i="19"/>
  <c r="BU16" i="19"/>
  <c r="BW16" i="19" s="1"/>
  <c r="BS16" i="19"/>
  <c r="BR16" i="19"/>
  <c r="BT16" i="19" s="1"/>
  <c r="BQ16" i="19"/>
  <c r="BM16" i="19"/>
  <c r="BL16" i="19"/>
  <c r="BN16" i="19" s="1"/>
  <c r="BK16" i="19"/>
  <c r="BH16" i="19"/>
  <c r="BE16" i="19"/>
  <c r="BB16" i="19"/>
  <c r="AY16" i="19"/>
  <c r="AV16" i="19"/>
  <c r="AR16" i="19"/>
  <c r="AQ16" i="19"/>
  <c r="AS16" i="19" s="1"/>
  <c r="AP16" i="19"/>
  <c r="AM16" i="19"/>
  <c r="AJ16" i="19"/>
  <c r="AG16" i="19"/>
  <c r="AD16" i="19"/>
  <c r="AA16" i="19"/>
  <c r="X16" i="19"/>
  <c r="W16" i="19"/>
  <c r="W14" i="19" s="1"/>
  <c r="V16" i="19"/>
  <c r="U16" i="19"/>
  <c r="R16" i="19"/>
  <c r="O16" i="19"/>
  <c r="L16" i="19"/>
  <c r="I16" i="19"/>
  <c r="F16" i="19"/>
  <c r="CJ15" i="19"/>
  <c r="C15" i="19" s="1"/>
  <c r="CI15" i="19"/>
  <c r="CH15" i="19"/>
  <c r="CH14" i="19" s="1"/>
  <c r="CG15" i="19"/>
  <c r="CE15" i="19"/>
  <c r="CE14" i="19" s="1"/>
  <c r="CD15" i="19"/>
  <c r="CF15" i="19" s="1"/>
  <c r="CB15" i="19"/>
  <c r="CA15" i="19"/>
  <c r="BZ15" i="19"/>
  <c r="BY15" i="19"/>
  <c r="BX15" i="19"/>
  <c r="BW15" i="19"/>
  <c r="BV15" i="19"/>
  <c r="BU15" i="19"/>
  <c r="BS15" i="19"/>
  <c r="BS14" i="19" s="1"/>
  <c r="BR15" i="19"/>
  <c r="BT15" i="19" s="1"/>
  <c r="BQ15" i="19"/>
  <c r="BM15" i="19"/>
  <c r="BL15" i="19"/>
  <c r="BN15" i="19" s="1"/>
  <c r="BK15" i="19"/>
  <c r="BH15" i="19"/>
  <c r="BE15" i="19"/>
  <c r="BB15" i="19"/>
  <c r="AY15" i="19"/>
  <c r="AV15" i="19"/>
  <c r="AS15" i="19"/>
  <c r="AR15" i="19"/>
  <c r="AQ15" i="19"/>
  <c r="AP15" i="19"/>
  <c r="AM15" i="19"/>
  <c r="AJ15" i="19"/>
  <c r="AG15" i="19"/>
  <c r="AD15" i="19"/>
  <c r="AA15" i="19"/>
  <c r="X15" i="19"/>
  <c r="W15" i="19"/>
  <c r="CK15" i="19" s="1"/>
  <c r="V15" i="19"/>
  <c r="U15" i="19"/>
  <c r="R15" i="19"/>
  <c r="O15" i="19"/>
  <c r="L15" i="19"/>
  <c r="I15" i="19"/>
  <c r="F15" i="19"/>
  <c r="CG14" i="19"/>
  <c r="CB14" i="19"/>
  <c r="BY14" i="19"/>
  <c r="BX14" i="19"/>
  <c r="BZ14" i="19" s="1"/>
  <c r="BV14" i="19"/>
  <c r="BU14" i="19"/>
  <c r="BQ14" i="19"/>
  <c r="BP14" i="19"/>
  <c r="BO14" i="19"/>
  <c r="BM14" i="19"/>
  <c r="BJ14" i="19"/>
  <c r="BI14" i="19"/>
  <c r="BH14" i="19"/>
  <c r="BG14" i="19"/>
  <c r="BF14" i="19"/>
  <c r="BE14" i="19"/>
  <c r="BD14" i="19"/>
  <c r="BC14" i="19"/>
  <c r="BA14" i="19"/>
  <c r="AZ14" i="19"/>
  <c r="BB14" i="19" s="1"/>
  <c r="AX14" i="19"/>
  <c r="AW14" i="19"/>
  <c r="AY14" i="19" s="1"/>
  <c r="AV14" i="19"/>
  <c r="AU14" i="19"/>
  <c r="AT14" i="19"/>
  <c r="AR14" i="19"/>
  <c r="AP14" i="19"/>
  <c r="AO14" i="19"/>
  <c r="AN14" i="19"/>
  <c r="AL14" i="19"/>
  <c r="AK14" i="19"/>
  <c r="AM14" i="19" s="1"/>
  <c r="AI14" i="19"/>
  <c r="AH14" i="19"/>
  <c r="AJ14" i="19" s="1"/>
  <c r="AG14" i="19"/>
  <c r="AF14" i="19"/>
  <c r="AE14" i="19"/>
  <c r="AD14" i="19"/>
  <c r="AC14" i="19"/>
  <c r="AB14" i="19"/>
  <c r="Z14" i="19"/>
  <c r="Y14" i="19"/>
  <c r="U14" i="19"/>
  <c r="T14" i="19"/>
  <c r="S14" i="19"/>
  <c r="Q14" i="19"/>
  <c r="P14" i="19"/>
  <c r="R14" i="19" s="1"/>
  <c r="N14" i="19"/>
  <c r="M14" i="19"/>
  <c r="K14" i="19"/>
  <c r="J14" i="19"/>
  <c r="L14" i="19" s="1"/>
  <c r="H14" i="19"/>
  <c r="I14" i="19" s="1"/>
  <c r="G14" i="19"/>
  <c r="F14" i="19"/>
  <c r="E14" i="19"/>
  <c r="D14" i="19"/>
  <c r="BL58" i="18"/>
  <c r="BK58" i="18"/>
  <c r="BJ58" i="18"/>
  <c r="BI58" i="18"/>
  <c r="BH58" i="18"/>
  <c r="BG58" i="18"/>
  <c r="BF58" i="18"/>
  <c r="BE58" i="18"/>
  <c r="BD58" i="18"/>
  <c r="BC58" i="18"/>
  <c r="BB58" i="18"/>
  <c r="BN58" i="18" s="1"/>
  <c r="BA58" i="18"/>
  <c r="BM58" i="18" s="1"/>
  <c r="C58" i="18" s="1"/>
  <c r="AZ58" i="18"/>
  <c r="AV58" i="18"/>
  <c r="AU58" i="18"/>
  <c r="AG58" i="18"/>
  <c r="AF58" i="18"/>
  <c r="R58" i="18"/>
  <c r="Q58" i="18"/>
  <c r="BL57" i="18"/>
  <c r="BK57" i="18"/>
  <c r="BJ57" i="18"/>
  <c r="BI57" i="18"/>
  <c r="BH57" i="18"/>
  <c r="BG57" i="18"/>
  <c r="BF57" i="18"/>
  <c r="BE57" i="18"/>
  <c r="BD57" i="18"/>
  <c r="BC57" i="18"/>
  <c r="BB57" i="18"/>
  <c r="BN57" i="18" s="1"/>
  <c r="BA57" i="18"/>
  <c r="BM57" i="18" s="1"/>
  <c r="C57" i="18" s="1"/>
  <c r="AZ57" i="18"/>
  <c r="AV57" i="18"/>
  <c r="AU57" i="18"/>
  <c r="AG57" i="18"/>
  <c r="AF57" i="18"/>
  <c r="R57" i="18"/>
  <c r="Q57" i="18"/>
  <c r="BL56" i="18"/>
  <c r="BK56" i="18"/>
  <c r="BJ56" i="18"/>
  <c r="BI56" i="18"/>
  <c r="BH56" i="18"/>
  <c r="BG56" i="18"/>
  <c r="BF56" i="18"/>
  <c r="BE56" i="18"/>
  <c r="BD56" i="18"/>
  <c r="BC56" i="18"/>
  <c r="BB56" i="18"/>
  <c r="BN56" i="18" s="1"/>
  <c r="BA56" i="18"/>
  <c r="BM56" i="18" s="1"/>
  <c r="C56" i="18" s="1"/>
  <c r="AZ56" i="18"/>
  <c r="AV56" i="18"/>
  <c r="AU56" i="18"/>
  <c r="AG56" i="18"/>
  <c r="AF56" i="18"/>
  <c r="R56" i="18"/>
  <c r="Q56" i="18"/>
  <c r="BL55" i="18"/>
  <c r="BK55" i="18"/>
  <c r="BJ55" i="18"/>
  <c r="BI55" i="18"/>
  <c r="BH55" i="18"/>
  <c r="BG55" i="18"/>
  <c r="BF55" i="18"/>
  <c r="BE55" i="18"/>
  <c r="BD55" i="18"/>
  <c r="BC55" i="18"/>
  <c r="BB55" i="18"/>
  <c r="BN55" i="18" s="1"/>
  <c r="BA55" i="18"/>
  <c r="BM55" i="18" s="1"/>
  <c r="C55" i="18" s="1"/>
  <c r="AZ55" i="18"/>
  <c r="AV55" i="18"/>
  <c r="AU55" i="18"/>
  <c r="AG55" i="18"/>
  <c r="AF55" i="18"/>
  <c r="R55" i="18"/>
  <c r="Q55" i="18"/>
  <c r="BL54" i="18"/>
  <c r="BK54" i="18"/>
  <c r="BJ54" i="18"/>
  <c r="BI54" i="18"/>
  <c r="BH54" i="18"/>
  <c r="BG54" i="18"/>
  <c r="BF54" i="18"/>
  <c r="BE54" i="18"/>
  <c r="BD54" i="18"/>
  <c r="BC54" i="18"/>
  <c r="BB54" i="18"/>
  <c r="BN54" i="18" s="1"/>
  <c r="BA54" i="18"/>
  <c r="BM54" i="18" s="1"/>
  <c r="C54" i="18" s="1"/>
  <c r="AZ54" i="18"/>
  <c r="AV54" i="18"/>
  <c r="AU54" i="18"/>
  <c r="AG54" i="18"/>
  <c r="AF54" i="18"/>
  <c r="R54" i="18"/>
  <c r="Q54" i="18"/>
  <c r="BL53" i="18"/>
  <c r="BK53" i="18"/>
  <c r="BJ53" i="18"/>
  <c r="BI53" i="18"/>
  <c r="BH53" i="18"/>
  <c r="BG53" i="18"/>
  <c r="BF53" i="18"/>
  <c r="BE53" i="18"/>
  <c r="BD53" i="18"/>
  <c r="BC53" i="18"/>
  <c r="BB53" i="18"/>
  <c r="BN53" i="18" s="1"/>
  <c r="BA53" i="18"/>
  <c r="BM53" i="18" s="1"/>
  <c r="C53" i="18" s="1"/>
  <c r="AZ53" i="18"/>
  <c r="AV53" i="18"/>
  <c r="AU53" i="18"/>
  <c r="AG53" i="18"/>
  <c r="AF53" i="18"/>
  <c r="R53" i="18"/>
  <c r="Q53" i="18"/>
  <c r="BL52" i="18"/>
  <c r="BK52" i="18"/>
  <c r="BJ52" i="18"/>
  <c r="BI52" i="18"/>
  <c r="BH52" i="18"/>
  <c r="BG52" i="18"/>
  <c r="BF52" i="18"/>
  <c r="BE52" i="18"/>
  <c r="BD52" i="18"/>
  <c r="BC52" i="18"/>
  <c r="BB52" i="18"/>
  <c r="BN52" i="18" s="1"/>
  <c r="BA52" i="18"/>
  <c r="BM52" i="18" s="1"/>
  <c r="C52" i="18" s="1"/>
  <c r="AZ52" i="18"/>
  <c r="AV52" i="18"/>
  <c r="AU52" i="18"/>
  <c r="AG52" i="18"/>
  <c r="AF52" i="18"/>
  <c r="R52" i="18"/>
  <c r="Q52" i="18"/>
  <c r="BL51" i="18"/>
  <c r="BK51" i="18"/>
  <c r="BJ51" i="18"/>
  <c r="BI51" i="18"/>
  <c r="BH51" i="18"/>
  <c r="BG51" i="18"/>
  <c r="BF51" i="18"/>
  <c r="BE51" i="18"/>
  <c r="BD51" i="18"/>
  <c r="BC51" i="18"/>
  <c r="BB51" i="18"/>
  <c r="BN51" i="18" s="1"/>
  <c r="BA51" i="18"/>
  <c r="BM51" i="18" s="1"/>
  <c r="C51" i="18" s="1"/>
  <c r="AZ51" i="18"/>
  <c r="AV51" i="18"/>
  <c r="AU51" i="18"/>
  <c r="AG51" i="18"/>
  <c r="AF51" i="18"/>
  <c r="R51" i="18"/>
  <c r="Q51" i="18"/>
  <c r="BL50" i="18"/>
  <c r="BK50" i="18"/>
  <c r="BJ50" i="18"/>
  <c r="BI50" i="18"/>
  <c r="BH50" i="18"/>
  <c r="BG50" i="18"/>
  <c r="BF50" i="18"/>
  <c r="BE50" i="18"/>
  <c r="BD50" i="18"/>
  <c r="BC50" i="18"/>
  <c r="BB50" i="18"/>
  <c r="BN50" i="18" s="1"/>
  <c r="BA50" i="18"/>
  <c r="BM50" i="18" s="1"/>
  <c r="C50" i="18" s="1"/>
  <c r="AZ50" i="18"/>
  <c r="AV50" i="18"/>
  <c r="AU50" i="18"/>
  <c r="AG50" i="18"/>
  <c r="AF50" i="18"/>
  <c r="R50" i="18"/>
  <c r="Q50" i="18"/>
  <c r="BL49" i="18"/>
  <c r="BK49" i="18"/>
  <c r="BJ49" i="18"/>
  <c r="BI49" i="18"/>
  <c r="BH49" i="18"/>
  <c r="BG49" i="18"/>
  <c r="BF49" i="18"/>
  <c r="BE49" i="18"/>
  <c r="BD49" i="18"/>
  <c r="BC49" i="18"/>
  <c r="BB49" i="18"/>
  <c r="BN49" i="18" s="1"/>
  <c r="BA49" i="18"/>
  <c r="BM49" i="18" s="1"/>
  <c r="C49" i="18" s="1"/>
  <c r="AZ49" i="18"/>
  <c r="AV49" i="18"/>
  <c r="AU49" i="18"/>
  <c r="AG49" i="18"/>
  <c r="AF49" i="18"/>
  <c r="R49" i="18"/>
  <c r="Q49" i="18"/>
  <c r="BL48" i="18"/>
  <c r="BK48" i="18"/>
  <c r="BJ48" i="18"/>
  <c r="BI48" i="18"/>
  <c r="BH48" i="18"/>
  <c r="BG48" i="18"/>
  <c r="BF48" i="18"/>
  <c r="BE48" i="18"/>
  <c r="BD48" i="18"/>
  <c r="BC48" i="18"/>
  <c r="BB48" i="18"/>
  <c r="BN48" i="18" s="1"/>
  <c r="BA48" i="18"/>
  <c r="BM48" i="18" s="1"/>
  <c r="C48" i="18" s="1"/>
  <c r="AZ48" i="18"/>
  <c r="AV48" i="18"/>
  <c r="AU48" i="18"/>
  <c r="AG48" i="18"/>
  <c r="AF48" i="18"/>
  <c r="R48" i="18"/>
  <c r="Q48" i="18"/>
  <c r="BL47" i="18"/>
  <c r="BK47" i="18"/>
  <c r="BJ47" i="18"/>
  <c r="BI47" i="18"/>
  <c r="BH47" i="18"/>
  <c r="BG47" i="18"/>
  <c r="BF47" i="18"/>
  <c r="BE47" i="18"/>
  <c r="BD47" i="18"/>
  <c r="BC47" i="18"/>
  <c r="BB47" i="18"/>
  <c r="BN47" i="18" s="1"/>
  <c r="BA47" i="18"/>
  <c r="BM47" i="18" s="1"/>
  <c r="C47" i="18" s="1"/>
  <c r="AZ47" i="18"/>
  <c r="AV47" i="18"/>
  <c r="AU47" i="18"/>
  <c r="AG47" i="18"/>
  <c r="AF47" i="18"/>
  <c r="R47" i="18"/>
  <c r="Q47" i="18"/>
  <c r="BL46" i="18"/>
  <c r="BK46" i="18"/>
  <c r="BJ46" i="18"/>
  <c r="BI46" i="18"/>
  <c r="BH46" i="18"/>
  <c r="BG46" i="18"/>
  <c r="BF46" i="18"/>
  <c r="BE46" i="18"/>
  <c r="BD46" i="18"/>
  <c r="BC46" i="18"/>
  <c r="BB46" i="18"/>
  <c r="BN46" i="18" s="1"/>
  <c r="BA46" i="18"/>
  <c r="BM46" i="18" s="1"/>
  <c r="C46" i="18" s="1"/>
  <c r="AZ46" i="18"/>
  <c r="AV46" i="18"/>
  <c r="AU46" i="18"/>
  <c r="AG46" i="18"/>
  <c r="AF46" i="18"/>
  <c r="R46" i="18"/>
  <c r="Q46" i="18"/>
  <c r="BL45" i="18"/>
  <c r="BK45" i="18"/>
  <c r="BJ45" i="18"/>
  <c r="BI45" i="18"/>
  <c r="BH45" i="18"/>
  <c r="BG45" i="18"/>
  <c r="BF45" i="18"/>
  <c r="BE45" i="18"/>
  <c r="BD45" i="18"/>
  <c r="BC45" i="18"/>
  <c r="BB45" i="18"/>
  <c r="BN45" i="18" s="1"/>
  <c r="BA45" i="18"/>
  <c r="BM45" i="18" s="1"/>
  <c r="C45" i="18" s="1"/>
  <c r="AZ45" i="18"/>
  <c r="AV45" i="18"/>
  <c r="AU45" i="18"/>
  <c r="AG45" i="18"/>
  <c r="AF45" i="18"/>
  <c r="R45" i="18"/>
  <c r="Q45" i="18"/>
  <c r="BL44" i="18"/>
  <c r="BK44" i="18"/>
  <c r="BJ44" i="18"/>
  <c r="BI44" i="18"/>
  <c r="BH44" i="18"/>
  <c r="BG44" i="18"/>
  <c r="BF44" i="18"/>
  <c r="BE44" i="18"/>
  <c r="BD44" i="18"/>
  <c r="BC44" i="18"/>
  <c r="BB44" i="18"/>
  <c r="BN44" i="18" s="1"/>
  <c r="BA44" i="18"/>
  <c r="BM44" i="18" s="1"/>
  <c r="C44" i="18" s="1"/>
  <c r="AZ44" i="18"/>
  <c r="AV44" i="18"/>
  <c r="AU44" i="18"/>
  <c r="AG44" i="18"/>
  <c r="AF44" i="18"/>
  <c r="R44" i="18"/>
  <c r="Q44" i="18"/>
  <c r="BN43" i="18"/>
  <c r="BL43" i="18"/>
  <c r="BJ43" i="18"/>
  <c r="BI43" i="18"/>
  <c r="BH43" i="18"/>
  <c r="BG43" i="18"/>
  <c r="BF43" i="18"/>
  <c r="BE43" i="18"/>
  <c r="BD43" i="18"/>
  <c r="BC43" i="18"/>
  <c r="BB43" i="18"/>
  <c r="BA43" i="18"/>
  <c r="BM43" i="18" s="1"/>
  <c r="C43" i="18" s="1"/>
  <c r="AZ43" i="18"/>
  <c r="AV43" i="18"/>
  <c r="AU43" i="18"/>
  <c r="AG43" i="18"/>
  <c r="AF43" i="18"/>
  <c r="R43" i="18"/>
  <c r="Q43" i="18"/>
  <c r="BL42" i="18"/>
  <c r="BK42" i="18"/>
  <c r="BJ42" i="18"/>
  <c r="BI42" i="18"/>
  <c r="BH42" i="18"/>
  <c r="BG42" i="18"/>
  <c r="BF42" i="18"/>
  <c r="BE42" i="18"/>
  <c r="BD42" i="18"/>
  <c r="BC42" i="18"/>
  <c r="BB42" i="18"/>
  <c r="BN42" i="18" s="1"/>
  <c r="BA42" i="18"/>
  <c r="BM42" i="18" s="1"/>
  <c r="C42" i="18" s="1"/>
  <c r="AZ42" i="18"/>
  <c r="AV42" i="18"/>
  <c r="AU42" i="18"/>
  <c r="AG42" i="18"/>
  <c r="AF42" i="18"/>
  <c r="BL41" i="18"/>
  <c r="BK41" i="18"/>
  <c r="BJ41" i="18"/>
  <c r="BI41" i="18"/>
  <c r="BH41" i="18"/>
  <c r="BG41" i="18"/>
  <c r="BF41" i="18"/>
  <c r="BE41" i="18"/>
  <c r="BD41" i="18"/>
  <c r="BC41" i="18"/>
  <c r="BB41" i="18"/>
  <c r="BN41" i="18" s="1"/>
  <c r="BA41" i="18"/>
  <c r="BM41" i="18" s="1"/>
  <c r="C41" i="18" s="1"/>
  <c r="AZ41" i="18"/>
  <c r="AV41" i="18"/>
  <c r="AU41" i="18"/>
  <c r="AG41" i="18"/>
  <c r="AF41" i="18"/>
  <c r="R41" i="18"/>
  <c r="Q41" i="18"/>
  <c r="BL40" i="18"/>
  <c r="BK40" i="18"/>
  <c r="BJ40" i="18"/>
  <c r="BI40" i="18"/>
  <c r="BH40" i="18"/>
  <c r="BG40" i="18"/>
  <c r="BF40" i="18"/>
  <c r="BE40" i="18"/>
  <c r="BD40" i="18"/>
  <c r="BC40" i="18"/>
  <c r="BB40" i="18"/>
  <c r="BN40" i="18" s="1"/>
  <c r="BA40" i="18"/>
  <c r="BM40" i="18" s="1"/>
  <c r="C40" i="18" s="1"/>
  <c r="AZ40" i="18"/>
  <c r="AV40" i="18"/>
  <c r="AU40" i="18"/>
  <c r="AG40" i="18"/>
  <c r="AF40" i="18"/>
  <c r="R40" i="18"/>
  <c r="Q40" i="18"/>
  <c r="BL39" i="18"/>
  <c r="BK39" i="18"/>
  <c r="BJ39" i="18"/>
  <c r="BI39" i="18"/>
  <c r="BH39" i="18"/>
  <c r="BG39" i="18"/>
  <c r="BF39" i="18"/>
  <c r="BE39" i="18"/>
  <c r="BD39" i="18"/>
  <c r="BC39" i="18"/>
  <c r="BB39" i="18"/>
  <c r="BN39" i="18" s="1"/>
  <c r="BA39" i="18"/>
  <c r="BM39" i="18" s="1"/>
  <c r="C39" i="18" s="1"/>
  <c r="AZ39" i="18"/>
  <c r="AV39" i="18"/>
  <c r="AU39" i="18"/>
  <c r="AG39" i="18"/>
  <c r="AF39" i="18"/>
  <c r="R39" i="18"/>
  <c r="Q39" i="18"/>
  <c r="BL38" i="18"/>
  <c r="BK38" i="18"/>
  <c r="BJ38" i="18"/>
  <c r="BI38" i="18"/>
  <c r="BH38" i="18"/>
  <c r="BG38" i="18"/>
  <c r="BF38" i="18"/>
  <c r="BE38" i="18"/>
  <c r="BD38" i="18"/>
  <c r="BC38" i="18"/>
  <c r="BB38" i="18"/>
  <c r="BN38" i="18" s="1"/>
  <c r="BA38" i="18"/>
  <c r="BM38" i="18" s="1"/>
  <c r="C38" i="18" s="1"/>
  <c r="AZ38" i="18"/>
  <c r="AV38" i="18"/>
  <c r="AU38" i="18"/>
  <c r="AG38" i="18"/>
  <c r="AF38" i="18"/>
  <c r="R38" i="18"/>
  <c r="Q38" i="18"/>
  <c r="BL37" i="18"/>
  <c r="BK37" i="18"/>
  <c r="BJ37" i="18"/>
  <c r="BI37" i="18"/>
  <c r="BH37" i="18"/>
  <c r="BG37" i="18"/>
  <c r="BF37" i="18"/>
  <c r="BE37" i="18"/>
  <c r="BD37" i="18"/>
  <c r="BC37" i="18"/>
  <c r="BB37" i="18"/>
  <c r="BN37" i="18" s="1"/>
  <c r="BA37" i="18"/>
  <c r="BM37" i="18" s="1"/>
  <c r="C37" i="18" s="1"/>
  <c r="AZ37" i="18"/>
  <c r="AV37" i="18"/>
  <c r="AU37" i="18"/>
  <c r="AG37" i="18"/>
  <c r="AF37" i="18"/>
  <c r="R37" i="18"/>
  <c r="Q37" i="18"/>
  <c r="BL36" i="18"/>
  <c r="BK36" i="18"/>
  <c r="BJ36" i="18"/>
  <c r="BI36" i="18"/>
  <c r="BH36" i="18"/>
  <c r="BG36" i="18"/>
  <c r="BF36" i="18"/>
  <c r="BE36" i="18"/>
  <c r="BD36" i="18"/>
  <c r="BC36" i="18"/>
  <c r="BB36" i="18"/>
  <c r="BN36" i="18" s="1"/>
  <c r="BA36" i="18"/>
  <c r="BM36" i="18" s="1"/>
  <c r="C36" i="18" s="1"/>
  <c r="AZ36" i="18"/>
  <c r="AV36" i="18"/>
  <c r="AU36" i="18"/>
  <c r="AG36" i="18"/>
  <c r="AF36" i="18"/>
  <c r="R36" i="18"/>
  <c r="Q36" i="18"/>
  <c r="BL35" i="18"/>
  <c r="BK35" i="18"/>
  <c r="BJ35" i="18"/>
  <c r="BI35" i="18"/>
  <c r="BH35" i="18"/>
  <c r="BG35" i="18"/>
  <c r="BF35" i="18"/>
  <c r="BE35" i="18"/>
  <c r="BD35" i="18"/>
  <c r="BC35" i="18"/>
  <c r="BB35" i="18"/>
  <c r="BN35" i="18" s="1"/>
  <c r="BA35" i="18"/>
  <c r="BM35" i="18" s="1"/>
  <c r="C35" i="18" s="1"/>
  <c r="AZ35" i="18"/>
  <c r="AV35" i="18"/>
  <c r="AU35" i="18"/>
  <c r="AG35" i="18"/>
  <c r="AF35" i="18"/>
  <c r="R35" i="18"/>
  <c r="Q35" i="18"/>
  <c r="BL34" i="18"/>
  <c r="BK34" i="18"/>
  <c r="BJ34" i="18"/>
  <c r="BI34" i="18"/>
  <c r="BH34" i="18"/>
  <c r="BG34" i="18"/>
  <c r="BF34" i="18"/>
  <c r="BE34" i="18"/>
  <c r="BD34" i="18"/>
  <c r="BC34" i="18"/>
  <c r="BB34" i="18"/>
  <c r="BN34" i="18" s="1"/>
  <c r="BA34" i="18"/>
  <c r="BM34" i="18" s="1"/>
  <c r="C34" i="18" s="1"/>
  <c r="AZ34" i="18"/>
  <c r="AV34" i="18"/>
  <c r="AU34" i="18"/>
  <c r="AG34" i="18"/>
  <c r="AF34" i="18"/>
  <c r="R34" i="18"/>
  <c r="Q34" i="18"/>
  <c r="BL33" i="18"/>
  <c r="BK33" i="18"/>
  <c r="BJ33" i="18"/>
  <c r="BI33" i="18"/>
  <c r="BH33" i="18"/>
  <c r="BG33" i="18"/>
  <c r="BF33" i="18"/>
  <c r="BE33" i="18"/>
  <c r="BD33" i="18"/>
  <c r="BC33" i="18"/>
  <c r="BB33" i="18"/>
  <c r="BN33" i="18" s="1"/>
  <c r="BA33" i="18"/>
  <c r="BM33" i="18" s="1"/>
  <c r="C33" i="18" s="1"/>
  <c r="AZ33" i="18"/>
  <c r="AV33" i="18"/>
  <c r="AU33" i="18"/>
  <c r="AG33" i="18"/>
  <c r="AF33" i="18"/>
  <c r="R33" i="18"/>
  <c r="Q33" i="18"/>
  <c r="BL32" i="18"/>
  <c r="BK32" i="18"/>
  <c r="BJ32" i="18"/>
  <c r="BI32" i="18"/>
  <c r="BH32" i="18"/>
  <c r="BG32" i="18"/>
  <c r="BF32" i="18"/>
  <c r="BE32" i="18"/>
  <c r="BD32" i="18"/>
  <c r="BC32" i="18"/>
  <c r="BB32" i="18"/>
  <c r="BN32" i="18" s="1"/>
  <c r="BA32" i="18"/>
  <c r="BM32" i="18" s="1"/>
  <c r="C32" i="18" s="1"/>
  <c r="AZ32" i="18"/>
  <c r="AV32" i="18"/>
  <c r="AU32" i="18"/>
  <c r="AG32" i="18"/>
  <c r="AF32" i="18"/>
  <c r="R32" i="18"/>
  <c r="Q32" i="18"/>
  <c r="BL31" i="18"/>
  <c r="BK31" i="18"/>
  <c r="BJ31" i="18"/>
  <c r="BI31" i="18"/>
  <c r="BH31" i="18"/>
  <c r="BG31" i="18"/>
  <c r="BF31" i="18"/>
  <c r="BE31" i="18"/>
  <c r="BD31" i="18"/>
  <c r="BC31" i="18"/>
  <c r="BB31" i="18"/>
  <c r="BN31" i="18" s="1"/>
  <c r="BA31" i="18"/>
  <c r="BM31" i="18" s="1"/>
  <c r="C31" i="18" s="1"/>
  <c r="AZ31" i="18"/>
  <c r="AV31" i="18"/>
  <c r="AU31" i="18"/>
  <c r="AG31" i="18"/>
  <c r="AF31" i="18"/>
  <c r="R31" i="18"/>
  <c r="Q31" i="18"/>
  <c r="BL30" i="18"/>
  <c r="BK30" i="18"/>
  <c r="BJ30" i="18"/>
  <c r="BI30" i="18"/>
  <c r="BH30" i="18"/>
  <c r="BG30" i="18"/>
  <c r="BF30" i="18"/>
  <c r="BE30" i="18"/>
  <c r="BD30" i="18"/>
  <c r="BC30" i="18"/>
  <c r="BB30" i="18"/>
  <c r="BN30" i="18" s="1"/>
  <c r="BA30" i="18"/>
  <c r="BM30" i="18" s="1"/>
  <c r="C30" i="18" s="1"/>
  <c r="AZ30" i="18"/>
  <c r="AV30" i="18"/>
  <c r="AU30" i="18"/>
  <c r="AG30" i="18"/>
  <c r="AF30" i="18"/>
  <c r="R30" i="18"/>
  <c r="Q30" i="18"/>
  <c r="BL29" i="18"/>
  <c r="BK29" i="18"/>
  <c r="BJ29" i="18"/>
  <c r="BI29" i="18"/>
  <c r="BH29" i="18"/>
  <c r="BG29" i="18"/>
  <c r="BF29" i="18"/>
  <c r="BE29" i="18"/>
  <c r="BD29" i="18"/>
  <c r="BC29" i="18"/>
  <c r="BB29" i="18"/>
  <c r="BN29" i="18" s="1"/>
  <c r="BA29" i="18"/>
  <c r="BM29" i="18" s="1"/>
  <c r="C29" i="18" s="1"/>
  <c r="AZ29" i="18"/>
  <c r="AV29" i="18"/>
  <c r="AU29" i="18"/>
  <c r="AG29" i="18"/>
  <c r="AF29" i="18"/>
  <c r="R29" i="18"/>
  <c r="Q29" i="18"/>
  <c r="BL28" i="18"/>
  <c r="BK28" i="18"/>
  <c r="BJ28" i="18"/>
  <c r="BI28" i="18"/>
  <c r="BH28" i="18"/>
  <c r="BG28" i="18"/>
  <c r="BF28" i="18"/>
  <c r="BE28" i="18"/>
  <c r="BD28" i="18"/>
  <c r="BC28" i="18"/>
  <c r="BB28" i="18"/>
  <c r="BN28" i="18" s="1"/>
  <c r="BA28" i="18"/>
  <c r="BM28" i="18" s="1"/>
  <c r="C28" i="18" s="1"/>
  <c r="AZ28" i="18"/>
  <c r="AV28" i="18"/>
  <c r="AU28" i="18"/>
  <c r="AG28" i="18"/>
  <c r="AF28" i="18"/>
  <c r="R28" i="18"/>
  <c r="Q28" i="18"/>
  <c r="BL27" i="18"/>
  <c r="BK27" i="18"/>
  <c r="BJ27" i="18"/>
  <c r="BI27" i="18"/>
  <c r="BH27" i="18"/>
  <c r="BG27" i="18"/>
  <c r="BF27" i="18"/>
  <c r="BE27" i="18"/>
  <c r="BD27" i="18"/>
  <c r="BC27" i="18"/>
  <c r="BB27" i="18"/>
  <c r="BN27" i="18" s="1"/>
  <c r="BA27" i="18"/>
  <c r="BM27" i="18" s="1"/>
  <c r="C27" i="18" s="1"/>
  <c r="AZ27" i="18"/>
  <c r="AV27" i="18"/>
  <c r="AU27" i="18"/>
  <c r="AG27" i="18"/>
  <c r="AF27" i="18"/>
  <c r="R27" i="18"/>
  <c r="Q27" i="18"/>
  <c r="BL26" i="18"/>
  <c r="BK26" i="18"/>
  <c r="BJ26" i="18"/>
  <c r="BI26" i="18"/>
  <c r="BH26" i="18"/>
  <c r="BG26" i="18"/>
  <c r="BF26" i="18"/>
  <c r="BE26" i="18"/>
  <c r="BD26" i="18"/>
  <c r="BC26" i="18"/>
  <c r="BB26" i="18"/>
  <c r="BN26" i="18" s="1"/>
  <c r="BA26" i="18"/>
  <c r="BM26" i="18" s="1"/>
  <c r="C26" i="18" s="1"/>
  <c r="AZ26" i="18"/>
  <c r="AV26" i="18"/>
  <c r="AU26" i="18"/>
  <c r="AG26" i="18"/>
  <c r="AF26" i="18"/>
  <c r="R26" i="18"/>
  <c r="Q26" i="18"/>
  <c r="BL25" i="18"/>
  <c r="BK25" i="18"/>
  <c r="BI25" i="18"/>
  <c r="BH25" i="18"/>
  <c r="BG25" i="18"/>
  <c r="BF25" i="18"/>
  <c r="BE25" i="18"/>
  <c r="BD25" i="18"/>
  <c r="BC25" i="18"/>
  <c r="BB25" i="18"/>
  <c r="BA25" i="18"/>
  <c r="BM25" i="18" s="1"/>
  <c r="C25" i="18" s="1"/>
  <c r="AZ25" i="18"/>
  <c r="AV25" i="18"/>
  <c r="AU25" i="18"/>
  <c r="AF25" i="18"/>
  <c r="AC25" i="18"/>
  <c r="AG25" i="18" s="1"/>
  <c r="AB25" i="18"/>
  <c r="R25" i="18"/>
  <c r="Q25" i="18"/>
  <c r="BL24" i="18"/>
  <c r="BK24" i="18"/>
  <c r="BJ24" i="18"/>
  <c r="BI24" i="18"/>
  <c r="BH24" i="18"/>
  <c r="BG24" i="18"/>
  <c r="BF24" i="18"/>
  <c r="BE24" i="18"/>
  <c r="BD24" i="18"/>
  <c r="BC24" i="18"/>
  <c r="BB24" i="18"/>
  <c r="BN24" i="18" s="1"/>
  <c r="BA24" i="18"/>
  <c r="BM24" i="18" s="1"/>
  <c r="C24" i="18" s="1"/>
  <c r="AZ24" i="18"/>
  <c r="AV24" i="18"/>
  <c r="AU24" i="18"/>
  <c r="AG24" i="18"/>
  <c r="AF24" i="18"/>
  <c r="R24" i="18"/>
  <c r="Q24" i="18"/>
  <c r="BL23" i="18"/>
  <c r="BK23" i="18"/>
  <c r="BJ23" i="18"/>
  <c r="BI23" i="18"/>
  <c r="BH23" i="18"/>
  <c r="BG23" i="18"/>
  <c r="BF23" i="18"/>
  <c r="BE23" i="18"/>
  <c r="BD23" i="18"/>
  <c r="BC23" i="18"/>
  <c r="BB23" i="18"/>
  <c r="BN23" i="18" s="1"/>
  <c r="BA23" i="18"/>
  <c r="BM23" i="18" s="1"/>
  <c r="C23" i="18" s="1"/>
  <c r="AZ23" i="18"/>
  <c r="AV23" i="18"/>
  <c r="AU23" i="18"/>
  <c r="AG23" i="18"/>
  <c r="AF23" i="18"/>
  <c r="R23" i="18"/>
  <c r="Q23" i="18"/>
  <c r="BL22" i="18"/>
  <c r="BK22" i="18"/>
  <c r="BJ22" i="18"/>
  <c r="BI22" i="18"/>
  <c r="BH22" i="18"/>
  <c r="BG22" i="18"/>
  <c r="BF22" i="18"/>
  <c r="BE22" i="18"/>
  <c r="BD22" i="18"/>
  <c r="BC22" i="18"/>
  <c r="BB22" i="18"/>
  <c r="BN22" i="18" s="1"/>
  <c r="BA22" i="18"/>
  <c r="AZ22" i="18"/>
  <c r="AV22" i="18"/>
  <c r="AU22" i="18"/>
  <c r="AG22" i="18"/>
  <c r="AF22" i="18"/>
  <c r="BM22" i="18" s="1"/>
  <c r="C22" i="18" s="1"/>
  <c r="R22" i="18"/>
  <c r="Q22" i="18"/>
  <c r="BL21" i="18"/>
  <c r="BK21" i="18"/>
  <c r="BJ21" i="18"/>
  <c r="BI21" i="18"/>
  <c r="BH21" i="18"/>
  <c r="BG21" i="18"/>
  <c r="BF21" i="18"/>
  <c r="BE21" i="18"/>
  <c r="BD21" i="18"/>
  <c r="BC21" i="18"/>
  <c r="BB21" i="18"/>
  <c r="BN21" i="18" s="1"/>
  <c r="BA21" i="18"/>
  <c r="AZ21" i="18"/>
  <c r="AV21" i="18"/>
  <c r="AU21" i="18"/>
  <c r="AG21" i="18"/>
  <c r="AF21" i="18"/>
  <c r="R21" i="18"/>
  <c r="Q21" i="18"/>
  <c r="BM21" i="18" s="1"/>
  <c r="C21" i="18" s="1"/>
  <c r="BL20" i="18"/>
  <c r="BK20" i="18"/>
  <c r="BJ20" i="18"/>
  <c r="BI20" i="18"/>
  <c r="BH20" i="18"/>
  <c r="BG20" i="18"/>
  <c r="BF20" i="18"/>
  <c r="BE20" i="18"/>
  <c r="BD20" i="18"/>
  <c r="BC20" i="18"/>
  <c r="BB20" i="18"/>
  <c r="BN20" i="18" s="1"/>
  <c r="BA20" i="18"/>
  <c r="AZ20" i="18"/>
  <c r="AV20" i="18"/>
  <c r="AU20" i="18"/>
  <c r="AG20" i="18"/>
  <c r="AF20" i="18"/>
  <c r="BM20" i="18" s="1"/>
  <c r="C20" i="18" s="1"/>
  <c r="R20" i="18"/>
  <c r="Q20" i="18"/>
  <c r="BM19" i="18"/>
  <c r="BL19" i="18"/>
  <c r="BK19" i="18"/>
  <c r="BJ19" i="18"/>
  <c r="BI19" i="18"/>
  <c r="BH19" i="18"/>
  <c r="BG19" i="18"/>
  <c r="BF19" i="18"/>
  <c r="BE19" i="18"/>
  <c r="BD19" i="18"/>
  <c r="BC19" i="18"/>
  <c r="BB19" i="18"/>
  <c r="BN19" i="18" s="1"/>
  <c r="BA19" i="18"/>
  <c r="AZ19" i="18"/>
  <c r="AV19" i="18"/>
  <c r="AU19" i="18"/>
  <c r="AG19" i="18"/>
  <c r="AF19" i="18"/>
  <c r="R19" i="18"/>
  <c r="Q19" i="18"/>
  <c r="C19" i="18"/>
  <c r="BL18" i="18"/>
  <c r="BK18" i="18"/>
  <c r="BJ18" i="18"/>
  <c r="BI18" i="18"/>
  <c r="BH18" i="18"/>
  <c r="BG18" i="18"/>
  <c r="BF18" i="18"/>
  <c r="BE18" i="18"/>
  <c r="BD18" i="18"/>
  <c r="BC18" i="18"/>
  <c r="BB18" i="18"/>
  <c r="BN18" i="18" s="1"/>
  <c r="BA18" i="18"/>
  <c r="AZ18" i="18"/>
  <c r="AV18" i="18"/>
  <c r="AU18" i="18"/>
  <c r="AG18" i="18"/>
  <c r="AF18" i="18"/>
  <c r="BM18" i="18" s="1"/>
  <c r="C18" i="18" s="1"/>
  <c r="R18" i="18"/>
  <c r="Q18" i="18"/>
  <c r="BM17" i="18"/>
  <c r="C17" i="18" s="1"/>
  <c r="BK17" i="18"/>
  <c r="BJ17" i="18"/>
  <c r="BI17" i="18"/>
  <c r="BH17" i="18"/>
  <c r="BG17" i="18"/>
  <c r="BF17" i="18"/>
  <c r="BE17" i="18"/>
  <c r="BD17" i="18"/>
  <c r="BC17" i="18"/>
  <c r="BB17" i="18"/>
  <c r="BA17" i="18"/>
  <c r="AZ17" i="18"/>
  <c r="AV17" i="18"/>
  <c r="AU17" i="18"/>
  <c r="AG17" i="18"/>
  <c r="AF17" i="18"/>
  <c r="Q17" i="18"/>
  <c r="P17" i="18"/>
  <c r="R17" i="18" s="1"/>
  <c r="O17" i="18"/>
  <c r="BM16" i="18"/>
  <c r="BL16" i="18"/>
  <c r="BK16" i="18"/>
  <c r="BJ16" i="18"/>
  <c r="BI16" i="18"/>
  <c r="BH16" i="18"/>
  <c r="BG16" i="18"/>
  <c r="BF16" i="18"/>
  <c r="BE16" i="18"/>
  <c r="BD16" i="18"/>
  <c r="BC16" i="18"/>
  <c r="BB16" i="18"/>
  <c r="BN16" i="18" s="1"/>
  <c r="BA16" i="18"/>
  <c r="AZ16" i="18"/>
  <c r="AV16" i="18"/>
  <c r="AU16" i="18"/>
  <c r="AG16" i="18"/>
  <c r="AF16" i="18"/>
  <c r="R16" i="18"/>
  <c r="Q16" i="18"/>
  <c r="C16" i="18"/>
  <c r="BL15" i="18"/>
  <c r="BK15" i="18"/>
  <c r="BJ15" i="18"/>
  <c r="BI15" i="18"/>
  <c r="BH15" i="18"/>
  <c r="BG15" i="18"/>
  <c r="BF15" i="18"/>
  <c r="BE15" i="18"/>
  <c r="BD15" i="18"/>
  <c r="BC15" i="18"/>
  <c r="BB15" i="18"/>
  <c r="BN15" i="18" s="1"/>
  <c r="BA15" i="18"/>
  <c r="AZ15" i="18"/>
  <c r="AV15" i="18"/>
  <c r="AU15" i="18"/>
  <c r="AG15" i="18"/>
  <c r="AF15" i="18"/>
  <c r="BM15" i="18" s="1"/>
  <c r="C15" i="18" s="1"/>
  <c r="R15" i="18"/>
  <c r="R13" i="18" s="1"/>
  <c r="Q15" i="18"/>
  <c r="BM14" i="18"/>
  <c r="BL14" i="18"/>
  <c r="BK14" i="18"/>
  <c r="BJ14" i="18"/>
  <c r="BI14" i="18"/>
  <c r="BI13" i="18" s="1"/>
  <c r="BH14" i="18"/>
  <c r="BG14" i="18"/>
  <c r="BF14" i="18"/>
  <c r="BF13" i="18" s="1"/>
  <c r="BE14" i="18"/>
  <c r="BE13" i="18" s="1"/>
  <c r="BD14" i="18"/>
  <c r="BC14" i="18"/>
  <c r="BB14" i="18"/>
  <c r="BN14" i="18" s="1"/>
  <c r="BA14" i="18"/>
  <c r="BA13" i="18" s="1"/>
  <c r="AZ14" i="18"/>
  <c r="AV14" i="18"/>
  <c r="AU14" i="18"/>
  <c r="AG14" i="18"/>
  <c r="AF14" i="18"/>
  <c r="R14" i="18"/>
  <c r="Q14" i="18"/>
  <c r="Q13" i="18" s="1"/>
  <c r="C14" i="18"/>
  <c r="BK13" i="18"/>
  <c r="BH13" i="18"/>
  <c r="BG13" i="18"/>
  <c r="BD13" i="18"/>
  <c r="BC13" i="18"/>
  <c r="AZ13" i="18"/>
  <c r="AY13" i="18"/>
  <c r="AX13" i="18"/>
  <c r="AW13" i="18"/>
  <c r="AV13" i="18"/>
  <c r="AU13" i="18"/>
  <c r="AT13" i="18"/>
  <c r="AS13" i="18"/>
  <c r="AR13" i="18"/>
  <c r="AQ13" i="18"/>
  <c r="AP13" i="18"/>
  <c r="AO13" i="18"/>
  <c r="AN13" i="18"/>
  <c r="AM13" i="18"/>
  <c r="AL13" i="18"/>
  <c r="AK13" i="18"/>
  <c r="AJ13" i="18"/>
  <c r="AI13" i="18"/>
  <c r="AH13" i="18"/>
  <c r="AF13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Z45" i="1" l="1"/>
  <c r="AA45" i="1"/>
  <c r="Z28" i="1"/>
  <c r="AA28" i="1"/>
  <c r="M20" i="29"/>
  <c r="N20" i="29"/>
  <c r="O20" i="29" s="1"/>
  <c r="P20" i="29" s="1"/>
  <c r="R20" i="29" s="1"/>
  <c r="L53" i="1"/>
  <c r="L15" i="1"/>
  <c r="M15" i="1" s="1"/>
  <c r="M35" i="1"/>
  <c r="V12" i="29"/>
  <c r="N9" i="1"/>
  <c r="O9" i="1" s="1"/>
  <c r="L48" i="29"/>
  <c r="N48" i="29" s="1"/>
  <c r="L56" i="29"/>
  <c r="L17" i="1"/>
  <c r="M17" i="1"/>
  <c r="V29" i="29"/>
  <c r="AE29" i="29" s="1"/>
  <c r="N49" i="1"/>
  <c r="Z46" i="29"/>
  <c r="AA46" i="29"/>
  <c r="M42" i="29"/>
  <c r="N42" i="29" s="1"/>
  <c r="M54" i="29"/>
  <c r="N54" i="29"/>
  <c r="V14" i="1"/>
  <c r="U14" i="22" s="1"/>
  <c r="M13" i="1"/>
  <c r="N13" i="1"/>
  <c r="Z39" i="1"/>
  <c r="AA39" i="1"/>
  <c r="AA19" i="1"/>
  <c r="Z53" i="29"/>
  <c r="N33" i="1"/>
  <c r="T23" i="22"/>
  <c r="V12" i="1"/>
  <c r="U12" i="22" s="1"/>
  <c r="V12" i="22" s="1"/>
  <c r="W12" i="22" s="1"/>
  <c r="X12" i="22" s="1"/>
  <c r="K55" i="1"/>
  <c r="X11" i="29"/>
  <c r="W24" i="29"/>
  <c r="F55" i="22"/>
  <c r="I55" i="1"/>
  <c r="AA55" i="1"/>
  <c r="Y52" i="29"/>
  <c r="Z52" i="29" s="1"/>
  <c r="Y27" i="29"/>
  <c r="Z27" i="29" s="1"/>
  <c r="Y12" i="29"/>
  <c r="X24" i="29"/>
  <c r="W11" i="29"/>
  <c r="W10" i="29" s="1"/>
  <c r="V13" i="1"/>
  <c r="U13" i="22" s="1"/>
  <c r="U9" i="1"/>
  <c r="N16" i="29"/>
  <c r="K45" i="1"/>
  <c r="AE50" i="29"/>
  <c r="T37" i="22"/>
  <c r="L47" i="1"/>
  <c r="L40" i="29"/>
  <c r="I9" i="1"/>
  <c r="H28" i="22"/>
  <c r="I25" i="29"/>
  <c r="Z36" i="29"/>
  <c r="AA36" i="29" s="1"/>
  <c r="AE36" i="29" s="1"/>
  <c r="Y49" i="29"/>
  <c r="Z49" i="29" s="1"/>
  <c r="AA49" i="29"/>
  <c r="AE49" i="29" s="1"/>
  <c r="Y57" i="29"/>
  <c r="Z57" i="29" s="1"/>
  <c r="AA57" i="29"/>
  <c r="AE57" i="29" s="1"/>
  <c r="M13" i="29"/>
  <c r="N13" i="29" s="1"/>
  <c r="I30" i="1"/>
  <c r="I30" i="22" s="1"/>
  <c r="J30" i="22" s="1"/>
  <c r="K30" i="22" s="1"/>
  <c r="L30" i="22" s="1"/>
  <c r="M30" i="22" s="1"/>
  <c r="N30" i="22" s="1"/>
  <c r="H37" i="22"/>
  <c r="I37" i="1"/>
  <c r="G39" i="29"/>
  <c r="H46" i="29"/>
  <c r="I46" i="29" s="1"/>
  <c r="H54" i="29"/>
  <c r="I54" i="29" s="1"/>
  <c r="H29" i="29"/>
  <c r="I29" i="29" s="1"/>
  <c r="H37" i="29"/>
  <c r="I37" i="29" s="1"/>
  <c r="I18" i="29"/>
  <c r="H18" i="29"/>
  <c r="AA40" i="1"/>
  <c r="Y43" i="29"/>
  <c r="Z43" i="29" s="1"/>
  <c r="Y51" i="29"/>
  <c r="Z51" i="29"/>
  <c r="AA51" i="29"/>
  <c r="AE51" i="29" s="1"/>
  <c r="Y23" i="29"/>
  <c r="Z23" i="29"/>
  <c r="AA23" i="29"/>
  <c r="T35" i="22"/>
  <c r="K27" i="22"/>
  <c r="L27" i="1"/>
  <c r="M16" i="1"/>
  <c r="N16" i="1"/>
  <c r="K43" i="29"/>
  <c r="O43" i="29" s="1"/>
  <c r="P43" i="29" s="1"/>
  <c r="R43" i="29" s="1"/>
  <c r="L43" i="29"/>
  <c r="M43" i="29" s="1"/>
  <c r="N43" i="29" s="1"/>
  <c r="O51" i="29"/>
  <c r="K26" i="29"/>
  <c r="K34" i="29"/>
  <c r="L34" i="29" s="1"/>
  <c r="K15" i="29"/>
  <c r="L15" i="29"/>
  <c r="M15" i="29" s="1"/>
  <c r="L23" i="29"/>
  <c r="O23" i="29" s="1"/>
  <c r="P23" i="29" s="1"/>
  <c r="R23" i="29" s="1"/>
  <c r="M23" i="29"/>
  <c r="N23" i="29"/>
  <c r="H10" i="22"/>
  <c r="G25" i="22"/>
  <c r="F46" i="22"/>
  <c r="G46" i="22" s="1"/>
  <c r="H46" i="22" s="1"/>
  <c r="I46" i="1"/>
  <c r="F25" i="22"/>
  <c r="H25" i="1"/>
  <c r="H25" i="22" s="1"/>
  <c r="I25" i="1"/>
  <c r="I25" i="22" s="1"/>
  <c r="J25" i="22" s="1"/>
  <c r="K25" i="22" s="1"/>
  <c r="AA58" i="29"/>
  <c r="AE58" i="29" s="1"/>
  <c r="AA53" i="1"/>
  <c r="Z31" i="29"/>
  <c r="AA31" i="29" s="1"/>
  <c r="Z25" i="29"/>
  <c r="AA25" i="29" s="1"/>
  <c r="AB13" i="1"/>
  <c r="AB9" i="1"/>
  <c r="V41" i="1"/>
  <c r="U41" i="22" s="1"/>
  <c r="V41" i="22" s="1"/>
  <c r="W41" i="22" s="1"/>
  <c r="X41" i="22" s="1"/>
  <c r="Y41" i="22" s="1"/>
  <c r="Z41" i="22" s="1"/>
  <c r="V17" i="1"/>
  <c r="U17" i="22" s="1"/>
  <c r="V17" i="22" s="1"/>
  <c r="W17" i="22" s="1"/>
  <c r="X17" i="22" s="1"/>
  <c r="U45" i="1"/>
  <c r="T45" i="22" s="1"/>
  <c r="U53" i="1"/>
  <c r="T53" i="22" s="1"/>
  <c r="U28" i="1"/>
  <c r="V25" i="29"/>
  <c r="AE25" i="29" s="1"/>
  <c r="AE48" i="29"/>
  <c r="AE56" i="29"/>
  <c r="AE31" i="29"/>
  <c r="T24" i="29"/>
  <c r="N52" i="29"/>
  <c r="N17" i="1"/>
  <c r="L49" i="1"/>
  <c r="O49" i="1" s="1"/>
  <c r="L32" i="1"/>
  <c r="K32" i="1"/>
  <c r="M32" i="1" s="1"/>
  <c r="M44" i="29"/>
  <c r="N44" i="29" s="1"/>
  <c r="O52" i="29"/>
  <c r="P52" i="29" s="1"/>
  <c r="R52" i="29" s="1"/>
  <c r="K27" i="29"/>
  <c r="K35" i="29"/>
  <c r="O13" i="1"/>
  <c r="H55" i="1"/>
  <c r="AA30" i="1"/>
  <c r="Z37" i="29"/>
  <c r="AA37" i="29" s="1"/>
  <c r="Z34" i="1"/>
  <c r="AA34" i="1" s="1"/>
  <c r="AB15" i="1"/>
  <c r="V39" i="22"/>
  <c r="W39" i="22" s="1"/>
  <c r="X39" i="22" s="1"/>
  <c r="Y39" i="22" s="1"/>
  <c r="Z39" i="22" s="1"/>
  <c r="V19" i="22"/>
  <c r="V47" i="1"/>
  <c r="U47" i="22" s="1"/>
  <c r="V47" i="22" s="1"/>
  <c r="W47" i="22" s="1"/>
  <c r="X47" i="22" s="1"/>
  <c r="Y47" i="22" s="1"/>
  <c r="V19" i="1"/>
  <c r="U19" i="22" s="1"/>
  <c r="U47" i="1"/>
  <c r="T47" i="22" s="1"/>
  <c r="S43" i="22"/>
  <c r="U43" i="1"/>
  <c r="S51" i="22"/>
  <c r="U51" i="1"/>
  <c r="S15" i="22"/>
  <c r="T15" i="22" s="1"/>
  <c r="V15" i="1"/>
  <c r="M49" i="1"/>
  <c r="N11" i="1"/>
  <c r="N30" i="1"/>
  <c r="O30" i="1" s="1"/>
  <c r="O50" i="29"/>
  <c r="P50" i="29" s="1"/>
  <c r="R50" i="29" s="1"/>
  <c r="J39" i="29"/>
  <c r="M33" i="29"/>
  <c r="N33" i="29" s="1"/>
  <c r="K14" i="29"/>
  <c r="O22" i="29"/>
  <c r="P22" i="29" s="1"/>
  <c r="I53" i="1"/>
  <c r="H41" i="1"/>
  <c r="H53" i="1"/>
  <c r="G45" i="22"/>
  <c r="H45" i="22" s="1"/>
  <c r="G53" i="22"/>
  <c r="G28" i="22"/>
  <c r="F49" i="22"/>
  <c r="H49" i="1"/>
  <c r="I49" i="1" s="1"/>
  <c r="F24" i="22"/>
  <c r="G24" i="22" s="1"/>
  <c r="H24" i="1"/>
  <c r="F32" i="22"/>
  <c r="H32" i="1"/>
  <c r="H32" i="22" s="1"/>
  <c r="F13" i="22"/>
  <c r="G13" i="22" s="1"/>
  <c r="H13" i="1"/>
  <c r="AA41" i="29"/>
  <c r="AE41" i="29" s="1"/>
  <c r="Z13" i="29"/>
  <c r="AA13" i="29" s="1"/>
  <c r="V25" i="1"/>
  <c r="U25" i="22" s="1"/>
  <c r="V25" i="22" s="1"/>
  <c r="W25" i="22" s="1"/>
  <c r="X25" i="22" s="1"/>
  <c r="Y25" i="22" s="1"/>
  <c r="Z25" i="22" s="1"/>
  <c r="U25" i="1"/>
  <c r="T25" i="22" s="1"/>
  <c r="S38" i="22"/>
  <c r="V38" i="1"/>
  <c r="U38" i="1"/>
  <c r="S46" i="22"/>
  <c r="U46" i="1"/>
  <c r="T46" i="22" s="1"/>
  <c r="V46" i="1"/>
  <c r="U46" i="22" s="1"/>
  <c r="V46" i="22" s="1"/>
  <c r="W46" i="22" s="1"/>
  <c r="X46" i="22" s="1"/>
  <c r="Y46" i="22" s="1"/>
  <c r="Z46" i="22" s="1"/>
  <c r="S54" i="22"/>
  <c r="U54" i="1"/>
  <c r="T54" i="22" s="1"/>
  <c r="S29" i="22"/>
  <c r="S21" i="22" s="1"/>
  <c r="U29" i="1"/>
  <c r="S10" i="22"/>
  <c r="U10" i="1"/>
  <c r="S18" i="22"/>
  <c r="V18" i="1"/>
  <c r="U18" i="1"/>
  <c r="M39" i="1"/>
  <c r="K54" i="1"/>
  <c r="O29" i="1"/>
  <c r="N29" i="1"/>
  <c r="O18" i="1"/>
  <c r="N18" i="1"/>
  <c r="I10" i="1"/>
  <c r="H14" i="1"/>
  <c r="H14" i="22" s="1"/>
  <c r="G50" i="22"/>
  <c r="G10" i="22"/>
  <c r="F42" i="22"/>
  <c r="H42" i="1"/>
  <c r="F29" i="22"/>
  <c r="G29" i="22" s="1"/>
  <c r="I11" i="1"/>
  <c r="I11" i="22" s="1"/>
  <c r="AA44" i="1"/>
  <c r="Z16" i="1"/>
  <c r="AA16" i="1"/>
  <c r="AB16" i="1" s="1"/>
  <c r="S44" i="22"/>
  <c r="U44" i="1"/>
  <c r="V44" i="1"/>
  <c r="S52" i="22"/>
  <c r="U52" i="1"/>
  <c r="S35" i="22"/>
  <c r="V35" i="1"/>
  <c r="S16" i="22"/>
  <c r="V16" i="1"/>
  <c r="U16" i="1"/>
  <c r="N48" i="1"/>
  <c r="K51" i="29"/>
  <c r="L51" i="29" s="1"/>
  <c r="M51" i="29" s="1"/>
  <c r="N51" i="29" s="1"/>
  <c r="L31" i="1"/>
  <c r="I27" i="1"/>
  <c r="I27" i="22" s="1"/>
  <c r="H52" i="1"/>
  <c r="H12" i="1"/>
  <c r="G48" i="22"/>
  <c r="H48" i="22" s="1"/>
  <c r="I48" i="22" s="1"/>
  <c r="J48" i="22" s="1"/>
  <c r="K48" i="22" s="1"/>
  <c r="L48" i="22" s="1"/>
  <c r="M48" i="22" s="1"/>
  <c r="G23" i="22"/>
  <c r="G31" i="22"/>
  <c r="H31" i="22" s="1"/>
  <c r="I31" i="22" s="1"/>
  <c r="J31" i="22" s="1"/>
  <c r="K31" i="22" s="1"/>
  <c r="G12" i="22"/>
  <c r="F44" i="22"/>
  <c r="I44" i="1"/>
  <c r="F35" i="22"/>
  <c r="G35" i="22" s="1"/>
  <c r="H35" i="22" s="1"/>
  <c r="I35" i="1"/>
  <c r="F16" i="22"/>
  <c r="I16" i="1"/>
  <c r="O50" i="1"/>
  <c r="M50" i="1"/>
  <c r="N50" i="1"/>
  <c r="K14" i="1"/>
  <c r="V55" i="22"/>
  <c r="W55" i="22" s="1"/>
  <c r="X55" i="22" s="1"/>
  <c r="Y55" i="22" s="1"/>
  <c r="Z55" i="22" s="1"/>
  <c r="O16" i="29"/>
  <c r="P16" i="29" s="1"/>
  <c r="R16" i="29" s="1"/>
  <c r="K12" i="29"/>
  <c r="J11" i="29"/>
  <c r="Y18" i="29"/>
  <c r="Z18" i="29" s="1"/>
  <c r="AA18" i="29" s="1"/>
  <c r="AE18" i="29" s="1"/>
  <c r="W39" i="29"/>
  <c r="AE46" i="29"/>
  <c r="U29" i="29"/>
  <c r="AE37" i="29"/>
  <c r="M53" i="1"/>
  <c r="N53" i="1" s="1"/>
  <c r="L19" i="1"/>
  <c r="K43" i="1"/>
  <c r="K51" i="1"/>
  <c r="K26" i="1"/>
  <c r="AA42" i="1"/>
  <c r="Y45" i="29"/>
  <c r="Z45" i="29" s="1"/>
  <c r="AA45" i="29" s="1"/>
  <c r="AE45" i="29" s="1"/>
  <c r="Y53" i="29"/>
  <c r="AA53" i="29"/>
  <c r="AE53" i="29" s="1"/>
  <c r="Y28" i="29"/>
  <c r="Z28" i="29" s="1"/>
  <c r="AA28" i="29" s="1"/>
  <c r="AE28" i="29" s="1"/>
  <c r="H42" i="29"/>
  <c r="I42" i="29" s="1"/>
  <c r="F39" i="29"/>
  <c r="H40" i="29"/>
  <c r="H14" i="29"/>
  <c r="H11" i="29" s="1"/>
  <c r="I14" i="29"/>
  <c r="H22" i="29"/>
  <c r="I22" i="29" s="1"/>
  <c r="AA31" i="1"/>
  <c r="Y47" i="29"/>
  <c r="Z47" i="29" s="1"/>
  <c r="AA47" i="29" s="1"/>
  <c r="AE47" i="29" s="1"/>
  <c r="Y55" i="29"/>
  <c r="Z55" i="29"/>
  <c r="AA55" i="29" s="1"/>
  <c r="Y38" i="29"/>
  <c r="Z38" i="29" s="1"/>
  <c r="L35" i="1"/>
  <c r="N35" i="1"/>
  <c r="K47" i="29"/>
  <c r="K55" i="29"/>
  <c r="K30" i="29"/>
  <c r="L30" i="29" s="1"/>
  <c r="M30" i="29" s="1"/>
  <c r="N30" i="29" s="1"/>
  <c r="K38" i="29"/>
  <c r="K19" i="29"/>
  <c r="G42" i="22"/>
  <c r="F38" i="22"/>
  <c r="H38" i="1"/>
  <c r="I38" i="1" s="1"/>
  <c r="F50" i="22"/>
  <c r="H50" i="1"/>
  <c r="F33" i="22"/>
  <c r="G33" i="22" s="1"/>
  <c r="F18" i="22"/>
  <c r="I18" i="1"/>
  <c r="J8" i="21"/>
  <c r="P58" i="29"/>
  <c r="R58" i="29" s="1"/>
  <c r="Z35" i="29"/>
  <c r="AA35" i="29" s="1"/>
  <c r="Z17" i="1"/>
  <c r="V13" i="22"/>
  <c r="W13" i="22" s="1"/>
  <c r="X13" i="22" s="1"/>
  <c r="Y13" i="22" s="1"/>
  <c r="Z13" i="22" s="1"/>
  <c r="V45" i="1"/>
  <c r="U45" i="22" s="1"/>
  <c r="V45" i="22" s="1"/>
  <c r="W45" i="22" s="1"/>
  <c r="X45" i="22" s="1"/>
  <c r="Y45" i="22" s="1"/>
  <c r="Z45" i="22" s="1"/>
  <c r="V22" i="1"/>
  <c r="U22" i="22" s="1"/>
  <c r="V22" i="22" s="1"/>
  <c r="U41" i="1"/>
  <c r="T41" i="22" s="1"/>
  <c r="U49" i="1"/>
  <c r="T49" i="22" s="1"/>
  <c r="U24" i="1"/>
  <c r="U32" i="1"/>
  <c r="T32" i="22" s="1"/>
  <c r="U17" i="1"/>
  <c r="T17" i="22" s="1"/>
  <c r="U35" i="29"/>
  <c r="V35" i="29" s="1"/>
  <c r="U16" i="29"/>
  <c r="V16" i="29" s="1"/>
  <c r="AE16" i="29"/>
  <c r="T11" i="29"/>
  <c r="T10" i="29" s="1"/>
  <c r="L45" i="1"/>
  <c r="L24" i="1"/>
  <c r="L22" i="1"/>
  <c r="K28" i="1"/>
  <c r="M9" i="1"/>
  <c r="M48" i="29"/>
  <c r="O31" i="29"/>
  <c r="P31" i="29" s="1"/>
  <c r="R31" i="29" s="1"/>
  <c r="K25" i="29"/>
  <c r="J24" i="29"/>
  <c r="O17" i="1"/>
  <c r="L55" i="1"/>
  <c r="Z29" i="29"/>
  <c r="AA29" i="29" s="1"/>
  <c r="Z47" i="1"/>
  <c r="AA47" i="1" s="1"/>
  <c r="AB11" i="1"/>
  <c r="AB19" i="1"/>
  <c r="W19" i="22"/>
  <c r="X19" i="22" s="1"/>
  <c r="Y19" i="22" s="1"/>
  <c r="V26" i="22"/>
  <c r="W26" i="22" s="1"/>
  <c r="X26" i="22" s="1"/>
  <c r="Y26" i="22" s="1"/>
  <c r="Z26" i="22" s="1"/>
  <c r="V34" i="22"/>
  <c r="W34" i="22" s="1"/>
  <c r="X34" i="22" s="1"/>
  <c r="Y34" i="22" s="1"/>
  <c r="Z34" i="22" s="1"/>
  <c r="V39" i="1"/>
  <c r="U39" i="22" s="1"/>
  <c r="V37" i="29"/>
  <c r="U54" i="29"/>
  <c r="V54" i="29" s="1"/>
  <c r="S37" i="22"/>
  <c r="V37" i="1"/>
  <c r="S30" i="22"/>
  <c r="U30" i="1"/>
  <c r="V30" i="1" s="1"/>
  <c r="S11" i="22"/>
  <c r="S8" i="22" s="1"/>
  <c r="U11" i="1"/>
  <c r="M40" i="1"/>
  <c r="L51" i="1"/>
  <c r="M51" i="1" s="1"/>
  <c r="M37" i="1"/>
  <c r="N37" i="1"/>
  <c r="K34" i="1"/>
  <c r="O46" i="29"/>
  <c r="P46" i="29" s="1"/>
  <c r="R46" i="29" s="1"/>
  <c r="O54" i="29"/>
  <c r="P54" i="29"/>
  <c r="R54" i="29" s="1"/>
  <c r="K29" i="29"/>
  <c r="L29" i="29" s="1"/>
  <c r="M29" i="29" s="1"/>
  <c r="K37" i="29"/>
  <c r="K18" i="29"/>
  <c r="I45" i="1"/>
  <c r="I28" i="1"/>
  <c r="G49" i="22"/>
  <c r="G32" i="22"/>
  <c r="F22" i="22"/>
  <c r="G22" i="22" s="1"/>
  <c r="I22" i="1"/>
  <c r="F17" i="22"/>
  <c r="G17" i="22" s="1"/>
  <c r="H17" i="1"/>
  <c r="Z17" i="29"/>
  <c r="AA17" i="29" s="1"/>
  <c r="AA29" i="1"/>
  <c r="Z18" i="1"/>
  <c r="S33" i="22"/>
  <c r="T33" i="22" s="1"/>
  <c r="V33" i="1"/>
  <c r="S14" i="22"/>
  <c r="U14" i="1"/>
  <c r="T14" i="22" s="1"/>
  <c r="L42" i="1"/>
  <c r="L25" i="1"/>
  <c r="K38" i="1"/>
  <c r="K46" i="1"/>
  <c r="O25" i="1"/>
  <c r="M25" i="1"/>
  <c r="N25" i="1"/>
  <c r="K10" i="1"/>
  <c r="I42" i="1"/>
  <c r="H33" i="1"/>
  <c r="G18" i="22"/>
  <c r="H18" i="22" s="1"/>
  <c r="F54" i="22"/>
  <c r="G54" i="22" s="1"/>
  <c r="H54" i="1"/>
  <c r="I54" i="1" s="1"/>
  <c r="I40" i="29"/>
  <c r="I39" i="29" s="1"/>
  <c r="I19" i="1"/>
  <c r="I19" i="22" s="1"/>
  <c r="J19" i="22" s="1"/>
  <c r="K19" i="22" s="1"/>
  <c r="I34" i="1"/>
  <c r="M55" i="1"/>
  <c r="Z34" i="29"/>
  <c r="AA34" i="29" s="1"/>
  <c r="AE34" i="29" s="1"/>
  <c r="Z20" i="1"/>
  <c r="AA23" i="1"/>
  <c r="Z31" i="1"/>
  <c r="Z12" i="1"/>
  <c r="S40" i="22"/>
  <c r="T40" i="22" s="1"/>
  <c r="V40" i="1"/>
  <c r="S23" i="22"/>
  <c r="V23" i="1"/>
  <c r="U23" i="22" s="1"/>
  <c r="V23" i="22" s="1"/>
  <c r="W23" i="22" s="1"/>
  <c r="X23" i="22" s="1"/>
  <c r="Y23" i="22" s="1"/>
  <c r="S31" i="22"/>
  <c r="U31" i="1"/>
  <c r="S12" i="22"/>
  <c r="U12" i="1"/>
  <c r="T12" i="22" s="1"/>
  <c r="S20" i="22"/>
  <c r="U20" i="1"/>
  <c r="M41" i="1"/>
  <c r="L40" i="1"/>
  <c r="N44" i="1"/>
  <c r="L23" i="1"/>
  <c r="N12" i="1"/>
  <c r="H23" i="22"/>
  <c r="I23" i="22" s="1"/>
  <c r="J23" i="22" s="1"/>
  <c r="K23" i="22" s="1"/>
  <c r="G44" i="22"/>
  <c r="H44" i="22" s="1"/>
  <c r="G16" i="22"/>
  <c r="H16" i="22" s="1"/>
  <c r="F40" i="22"/>
  <c r="G40" i="22" s="1"/>
  <c r="H40" i="22" s="1"/>
  <c r="I40" i="1"/>
  <c r="F20" i="22"/>
  <c r="G20" i="22" s="1"/>
  <c r="H20" i="22" s="1"/>
  <c r="I20" i="1"/>
  <c r="O33" i="1"/>
  <c r="I14" i="1"/>
  <c r="I14" i="22" s="1"/>
  <c r="J14" i="22" s="1"/>
  <c r="H29" i="1"/>
  <c r="Y40" i="29"/>
  <c r="X39" i="29"/>
  <c r="AE42" i="29"/>
  <c r="U40" i="29"/>
  <c r="T39" i="29"/>
  <c r="AE33" i="29"/>
  <c r="U14" i="29"/>
  <c r="V14" i="29" s="1"/>
  <c r="V11" i="29" s="1"/>
  <c r="J39" i="22"/>
  <c r="K39" i="22" s="1"/>
  <c r="L39" i="22" s="1"/>
  <c r="O37" i="1"/>
  <c r="O11" i="1"/>
  <c r="J11" i="22"/>
  <c r="K11" i="22" s="1"/>
  <c r="L11" i="22" s="1"/>
  <c r="M11" i="22" s="1"/>
  <c r="I12" i="29"/>
  <c r="G24" i="29"/>
  <c r="H44" i="29"/>
  <c r="I44" i="29" s="1"/>
  <c r="F11" i="29"/>
  <c r="G55" i="22"/>
  <c r="AA38" i="1"/>
  <c r="AA10" i="1"/>
  <c r="AB14" i="1"/>
  <c r="AE17" i="29"/>
  <c r="M47" i="1"/>
  <c r="L28" i="29"/>
  <c r="M28" i="29" s="1"/>
  <c r="K45" i="29"/>
  <c r="L45" i="29" s="1"/>
  <c r="M45" i="29" s="1"/>
  <c r="N45" i="29" s="1"/>
  <c r="O45" i="29"/>
  <c r="P45" i="29"/>
  <c r="R45" i="29" s="1"/>
  <c r="K57" i="29"/>
  <c r="L57" i="29" s="1"/>
  <c r="O32" i="29"/>
  <c r="P32" i="29" s="1"/>
  <c r="R32" i="29" s="1"/>
  <c r="O21" i="29"/>
  <c r="P21" i="29" s="1"/>
  <c r="R21" i="29" s="1"/>
  <c r="I47" i="1"/>
  <c r="I47" i="22" s="1"/>
  <c r="J47" i="22" s="1"/>
  <c r="K47" i="22" s="1"/>
  <c r="I26" i="1"/>
  <c r="G43" i="22"/>
  <c r="H43" i="22" s="1"/>
  <c r="I43" i="22" s="1"/>
  <c r="J43" i="22" s="1"/>
  <c r="G51" i="22"/>
  <c r="H51" i="22" s="1"/>
  <c r="I51" i="22" s="1"/>
  <c r="J51" i="22" s="1"/>
  <c r="G26" i="22"/>
  <c r="H26" i="22" s="1"/>
  <c r="G34" i="22"/>
  <c r="H34" i="22" s="1"/>
  <c r="G15" i="22"/>
  <c r="H15" i="22" s="1"/>
  <c r="I15" i="22" s="1"/>
  <c r="J15" i="22" s="1"/>
  <c r="K15" i="22" s="1"/>
  <c r="V55" i="1"/>
  <c r="U55" i="22" s="1"/>
  <c r="V48" i="22"/>
  <c r="W48" i="22" s="1"/>
  <c r="X48" i="22" s="1"/>
  <c r="Y48" i="22" s="1"/>
  <c r="Z48" i="22" s="1"/>
  <c r="U43" i="29"/>
  <c r="V43" i="29" s="1"/>
  <c r="U51" i="29"/>
  <c r="V51" i="29" s="1"/>
  <c r="AE26" i="29"/>
  <c r="AE15" i="29"/>
  <c r="U23" i="29"/>
  <c r="V23" i="29" s="1"/>
  <c r="AE23" i="29"/>
  <c r="M57" i="29"/>
  <c r="N57" i="29" s="1"/>
  <c r="O48" i="1"/>
  <c r="O12" i="1"/>
  <c r="O20" i="1"/>
  <c r="K36" i="29"/>
  <c r="H28" i="29"/>
  <c r="I28" i="29" s="1"/>
  <c r="I24" i="29" s="1"/>
  <c r="G11" i="29"/>
  <c r="F24" i="29"/>
  <c r="AB10" i="1"/>
  <c r="V42" i="22"/>
  <c r="W42" i="22" s="1"/>
  <c r="X42" i="22" s="1"/>
  <c r="Y42" i="22" s="1"/>
  <c r="V50" i="22"/>
  <c r="W50" i="22" s="1"/>
  <c r="X50" i="22" s="1"/>
  <c r="Y50" i="22" s="1"/>
  <c r="Z50" i="22" s="1"/>
  <c r="V14" i="22"/>
  <c r="W14" i="22" s="1"/>
  <c r="X14" i="22" s="1"/>
  <c r="Y14" i="22" s="1"/>
  <c r="Z14" i="22" s="1"/>
  <c r="U32" i="29"/>
  <c r="V32" i="29" s="1"/>
  <c r="AE32" i="29" s="1"/>
  <c r="U21" i="29"/>
  <c r="V21" i="29" s="1"/>
  <c r="K41" i="29"/>
  <c r="L41" i="29" s="1"/>
  <c r="M41" i="29" s="1"/>
  <c r="K49" i="29"/>
  <c r="O13" i="29"/>
  <c r="P13" i="29"/>
  <c r="R13" i="29" s="1"/>
  <c r="H57" i="29"/>
  <c r="I57" i="29" s="1"/>
  <c r="U55" i="29"/>
  <c r="V55" i="29" s="1"/>
  <c r="AE55" i="29"/>
  <c r="AE19" i="29"/>
  <c r="O44" i="1"/>
  <c r="O52" i="1"/>
  <c r="J27" i="22"/>
  <c r="O35" i="1"/>
  <c r="K53" i="29"/>
  <c r="L53" i="29" s="1"/>
  <c r="M53" i="29" s="1"/>
  <c r="N53" i="29" s="1"/>
  <c r="O53" i="29"/>
  <c r="P53" i="29" s="1"/>
  <c r="R53" i="29" s="1"/>
  <c r="K17" i="29"/>
  <c r="D7" i="22"/>
  <c r="V8" i="21"/>
  <c r="S8" i="21"/>
  <c r="X22" i="21"/>
  <c r="W8" i="21"/>
  <c r="T22" i="21"/>
  <c r="T8" i="21" s="1"/>
  <c r="H22" i="21"/>
  <c r="I37" i="21"/>
  <c r="H37" i="21"/>
  <c r="Y9" i="21"/>
  <c r="K37" i="21"/>
  <c r="Y22" i="21"/>
  <c r="U22" i="21"/>
  <c r="Z22" i="21"/>
  <c r="F8" i="21"/>
  <c r="N9" i="21"/>
  <c r="U9" i="21"/>
  <c r="K22" i="21"/>
  <c r="Y37" i="21"/>
  <c r="X9" i="21"/>
  <c r="M9" i="21"/>
  <c r="I9" i="21"/>
  <c r="CL18" i="19"/>
  <c r="C18" i="19"/>
  <c r="O14" i="19"/>
  <c r="V14" i="19"/>
  <c r="X14" i="19" s="1"/>
  <c r="BL14" i="19"/>
  <c r="BN14" i="19" s="1"/>
  <c r="BW14" i="19"/>
  <c r="CL15" i="19"/>
  <c r="X18" i="19"/>
  <c r="CJ21" i="19"/>
  <c r="CL23" i="19"/>
  <c r="C23" i="19"/>
  <c r="CL29" i="19"/>
  <c r="C29" i="19"/>
  <c r="C30" i="19"/>
  <c r="CL30" i="19"/>
  <c r="C34" i="19"/>
  <c r="CL34" i="19"/>
  <c r="CI14" i="19"/>
  <c r="CJ16" i="19"/>
  <c r="CL20" i="19"/>
  <c r="C20" i="19"/>
  <c r="CL22" i="19"/>
  <c r="C22" i="19"/>
  <c r="AA14" i="19"/>
  <c r="AQ14" i="19"/>
  <c r="AS14" i="19" s="1"/>
  <c r="BK14" i="19"/>
  <c r="BR14" i="19"/>
  <c r="BT14" i="19" s="1"/>
  <c r="CK16" i="19"/>
  <c r="CK14" i="19" s="1"/>
  <c r="CL17" i="19"/>
  <c r="CK19" i="19"/>
  <c r="CL19" i="19" s="1"/>
  <c r="CD14" i="19"/>
  <c r="CF14" i="19" s="1"/>
  <c r="CC15" i="19"/>
  <c r="CA14" i="19"/>
  <c r="CC14" i="19" s="1"/>
  <c r="CK17" i="19"/>
  <c r="CL25" i="19"/>
  <c r="C25" i="19"/>
  <c r="CL27" i="19"/>
  <c r="C27" i="19"/>
  <c r="C28" i="19"/>
  <c r="CL28" i="19"/>
  <c r="CL31" i="19"/>
  <c r="C31" i="19"/>
  <c r="C32" i="19"/>
  <c r="CL32" i="19"/>
  <c r="CL35" i="19"/>
  <c r="C35" i="19"/>
  <c r="BT27" i="19"/>
  <c r="X28" i="19"/>
  <c r="X30" i="19"/>
  <c r="X32" i="19"/>
  <c r="CK34" i="19"/>
  <c r="CL36" i="19"/>
  <c r="CJ37" i="19"/>
  <c r="X37" i="19"/>
  <c r="CJ38" i="19"/>
  <c r="CJ39" i="19"/>
  <c r="X40" i="19"/>
  <c r="CJ40" i="19"/>
  <c r="C43" i="19"/>
  <c r="CL43" i="19"/>
  <c r="CL52" i="19"/>
  <c r="C52" i="19"/>
  <c r="CJ24" i="19"/>
  <c r="CJ26" i="19"/>
  <c r="C41" i="19"/>
  <c r="CL41" i="19"/>
  <c r="CL50" i="19"/>
  <c r="C50" i="19"/>
  <c r="CL58" i="19"/>
  <c r="C58" i="19"/>
  <c r="CJ33" i="19"/>
  <c r="CK36" i="19"/>
  <c r="BZ38" i="19"/>
  <c r="CL48" i="19"/>
  <c r="C48" i="19"/>
  <c r="CL56" i="19"/>
  <c r="C56" i="19"/>
  <c r="X36" i="19"/>
  <c r="C45" i="19"/>
  <c r="CL45" i="19"/>
  <c r="CL54" i="19"/>
  <c r="C54" i="19"/>
  <c r="CJ42" i="19"/>
  <c r="CJ44" i="19"/>
  <c r="CJ46" i="19"/>
  <c r="CK58" i="19"/>
  <c r="CJ49" i="19"/>
  <c r="CJ51" i="19"/>
  <c r="CJ53" i="19"/>
  <c r="CJ55" i="19"/>
  <c r="CJ57" i="19"/>
  <c r="CJ59" i="19"/>
  <c r="C47" i="19"/>
  <c r="BN17" i="18"/>
  <c r="AG13" i="18"/>
  <c r="BM13" i="18"/>
  <c r="C13" i="18" s="1"/>
  <c r="BJ13" i="18"/>
  <c r="BB13" i="18"/>
  <c r="BL17" i="18"/>
  <c r="BL13" i="18" s="1"/>
  <c r="BJ25" i="18"/>
  <c r="BN25" i="18" s="1"/>
  <c r="N15" i="1" l="1"/>
  <c r="O15" i="1"/>
  <c r="G8" i="22"/>
  <c r="AA52" i="29"/>
  <c r="AE52" i="29" s="1"/>
  <c r="G21" i="22"/>
  <c r="H22" i="22"/>
  <c r="H21" i="22" s="1"/>
  <c r="Z47" i="22"/>
  <c r="H8" i="22"/>
  <c r="O48" i="29"/>
  <c r="P48" i="29" s="1"/>
  <c r="R48" i="29" s="1"/>
  <c r="N19" i="1"/>
  <c r="U39" i="29"/>
  <c r="V40" i="29"/>
  <c r="V39" i="29" s="1"/>
  <c r="H33" i="22"/>
  <c r="Y17" i="22"/>
  <c r="I33" i="1"/>
  <c r="I33" i="22" s="1"/>
  <c r="J33" i="22" s="1"/>
  <c r="K33" i="22" s="1"/>
  <c r="L33" i="22" s="1"/>
  <c r="M33" i="22" s="1"/>
  <c r="N33" i="22" s="1"/>
  <c r="L12" i="29"/>
  <c r="K11" i="29"/>
  <c r="M40" i="29"/>
  <c r="L34" i="1"/>
  <c r="L34" i="22" s="1"/>
  <c r="AE13" i="29"/>
  <c r="M36" i="29"/>
  <c r="N36" i="29" s="1"/>
  <c r="L36" i="29"/>
  <c r="I11" i="29"/>
  <c r="I10" i="29" s="1"/>
  <c r="I20" i="22"/>
  <c r="J20" i="22" s="1"/>
  <c r="K20" i="22" s="1"/>
  <c r="L20" i="22" s="1"/>
  <c r="M20" i="22" s="1"/>
  <c r="N20" i="22" s="1"/>
  <c r="Z23" i="22"/>
  <c r="I34" i="22"/>
  <c r="J34" i="22" s="1"/>
  <c r="I42" i="22"/>
  <c r="J42" i="22" s="1"/>
  <c r="K42" i="22" s="1"/>
  <c r="K46" i="22"/>
  <c r="M46" i="1"/>
  <c r="L46" i="1"/>
  <c r="F36" i="22"/>
  <c r="N48" i="22"/>
  <c r="H42" i="22"/>
  <c r="M54" i="1"/>
  <c r="L54" i="1"/>
  <c r="N54" i="1" s="1"/>
  <c r="M39" i="22"/>
  <c r="R22" i="29"/>
  <c r="O33" i="29"/>
  <c r="P33" i="29" s="1"/>
  <c r="R33" i="29" s="1"/>
  <c r="L35" i="29"/>
  <c r="M34" i="29"/>
  <c r="N34" i="29" s="1"/>
  <c r="I9" i="22"/>
  <c r="R9" i="1"/>
  <c r="T9" i="22"/>
  <c r="V9" i="1"/>
  <c r="X10" i="29"/>
  <c r="O55" i="1"/>
  <c r="Z42" i="22"/>
  <c r="G10" i="29"/>
  <c r="O57" i="29"/>
  <c r="P57" i="29" s="1"/>
  <c r="F10" i="29"/>
  <c r="L55" i="29"/>
  <c r="Y12" i="22"/>
  <c r="AA12" i="1"/>
  <c r="K10" i="22"/>
  <c r="L10" i="1"/>
  <c r="M10" i="1" s="1"/>
  <c r="M25" i="22"/>
  <c r="N25" i="22" s="1"/>
  <c r="N46" i="1"/>
  <c r="L25" i="22"/>
  <c r="I28" i="22"/>
  <c r="J28" i="22" s="1"/>
  <c r="K28" i="22" s="1"/>
  <c r="L18" i="29"/>
  <c r="N40" i="29"/>
  <c r="S36" i="22"/>
  <c r="S7" i="22" s="1"/>
  <c r="M56" i="29"/>
  <c r="N56" i="29" s="1"/>
  <c r="M22" i="1"/>
  <c r="N32" i="1"/>
  <c r="I18" i="22"/>
  <c r="J18" i="22" s="1"/>
  <c r="K18" i="22" s="1"/>
  <c r="L18" i="22" s="1"/>
  <c r="M18" i="22" s="1"/>
  <c r="H50" i="22"/>
  <c r="L19" i="29"/>
  <c r="M19" i="29" s="1"/>
  <c r="L38" i="29"/>
  <c r="O30" i="29"/>
  <c r="P30" i="29" s="1"/>
  <c r="R30" i="29" s="1"/>
  <c r="L47" i="29"/>
  <c r="AA38" i="29"/>
  <c r="AE38" i="29" s="1"/>
  <c r="H39" i="29"/>
  <c r="H10" i="29" s="1"/>
  <c r="K43" i="22"/>
  <c r="L43" i="1"/>
  <c r="K14" i="22"/>
  <c r="L14" i="1"/>
  <c r="H52" i="22"/>
  <c r="I52" i="1"/>
  <c r="U35" i="22"/>
  <c r="V35" i="22" s="1"/>
  <c r="W35" i="22" s="1"/>
  <c r="X35" i="22" s="1"/>
  <c r="Y35" i="22" s="1"/>
  <c r="Z35" i="22" s="1"/>
  <c r="U44" i="22"/>
  <c r="V44" i="22" s="1"/>
  <c r="W44" i="22" s="1"/>
  <c r="X44" i="22" s="1"/>
  <c r="Y44" i="22" s="1"/>
  <c r="Z44" i="22" s="1"/>
  <c r="I10" i="22"/>
  <c r="J10" i="22" s="1"/>
  <c r="T18" i="22"/>
  <c r="U18" i="22" s="1"/>
  <c r="V18" i="22" s="1"/>
  <c r="W18" i="22" s="1"/>
  <c r="X18" i="22" s="1"/>
  <c r="Y18" i="22" s="1"/>
  <c r="V54" i="1"/>
  <c r="U54" i="22" s="1"/>
  <c r="V54" i="22" s="1"/>
  <c r="W54" i="22" s="1"/>
  <c r="X54" i="22" s="1"/>
  <c r="Y54" i="22" s="1"/>
  <c r="Z54" i="22" s="1"/>
  <c r="F8" i="22"/>
  <c r="H53" i="22"/>
  <c r="N39" i="1"/>
  <c r="O44" i="29"/>
  <c r="P44" i="29" s="1"/>
  <c r="R44" i="29" s="1"/>
  <c r="T28" i="22"/>
  <c r="V28" i="1"/>
  <c r="V32" i="1"/>
  <c r="U32" i="22" s="1"/>
  <c r="V32" i="22" s="1"/>
  <c r="W32" i="22" s="1"/>
  <c r="X32" i="22" s="1"/>
  <c r="Y32" i="22" s="1"/>
  <c r="Z32" i="22" s="1"/>
  <c r="O34" i="29"/>
  <c r="P34" i="29" s="1"/>
  <c r="R34" i="29" s="1"/>
  <c r="H24" i="29"/>
  <c r="L47" i="22"/>
  <c r="Y11" i="29"/>
  <c r="Z12" i="29"/>
  <c r="N28" i="29"/>
  <c r="O28" i="29" s="1"/>
  <c r="P28" i="29" s="1"/>
  <c r="R28" i="29" s="1"/>
  <c r="U11" i="29"/>
  <c r="U10" i="29" s="1"/>
  <c r="L49" i="29"/>
  <c r="M49" i="29" s="1"/>
  <c r="N49" i="29" s="1"/>
  <c r="M47" i="22"/>
  <c r="H29" i="22"/>
  <c r="L23" i="22"/>
  <c r="H17" i="22"/>
  <c r="I17" i="1"/>
  <c r="K34" i="22"/>
  <c r="T11" i="22"/>
  <c r="V11" i="1"/>
  <c r="K24" i="29"/>
  <c r="L25" i="29"/>
  <c r="T24" i="22"/>
  <c r="V24" i="1"/>
  <c r="U24" i="22" s="1"/>
  <c r="V24" i="22" s="1"/>
  <c r="W24" i="22" s="1"/>
  <c r="X24" i="22" s="1"/>
  <c r="Y24" i="22" s="1"/>
  <c r="Z24" i="22" s="1"/>
  <c r="H38" i="22"/>
  <c r="I38" i="22" s="1"/>
  <c r="J38" i="22" s="1"/>
  <c r="K38" i="22" s="1"/>
  <c r="L19" i="22"/>
  <c r="T52" i="22"/>
  <c r="V52" i="1"/>
  <c r="H24" i="22"/>
  <c r="I53" i="22"/>
  <c r="J53" i="22" s="1"/>
  <c r="K53" i="22" s="1"/>
  <c r="L53" i="22" s="1"/>
  <c r="M53" i="22" s="1"/>
  <c r="N53" i="22" s="1"/>
  <c r="U24" i="29"/>
  <c r="I46" i="22"/>
  <c r="J46" i="22" s="1"/>
  <c r="N41" i="1"/>
  <c r="N55" i="1"/>
  <c r="N40" i="1"/>
  <c r="I26" i="22"/>
  <c r="J26" i="22" s="1"/>
  <c r="K26" i="22" s="1"/>
  <c r="N23" i="1"/>
  <c r="N15" i="29"/>
  <c r="L38" i="1"/>
  <c r="M38" i="1" s="1"/>
  <c r="U37" i="22"/>
  <c r="V24" i="29"/>
  <c r="V10" i="29" s="1"/>
  <c r="I16" i="22"/>
  <c r="J16" i="22" s="1"/>
  <c r="K16" i="22" s="1"/>
  <c r="L16" i="22" s="1"/>
  <c r="M16" i="22" s="1"/>
  <c r="N16" i="22" s="1"/>
  <c r="I44" i="22"/>
  <c r="J44" i="22" s="1"/>
  <c r="K44" i="22" s="1"/>
  <c r="L44" i="22" s="1"/>
  <c r="M44" i="22" s="1"/>
  <c r="H12" i="22"/>
  <c r="I12" i="1"/>
  <c r="I12" i="22" s="1"/>
  <c r="J12" i="22" s="1"/>
  <c r="K12" i="22" s="1"/>
  <c r="L12" i="22" s="1"/>
  <c r="M12" i="22" s="1"/>
  <c r="N12" i="22" s="1"/>
  <c r="L31" i="22"/>
  <c r="M31" i="1"/>
  <c r="N31" i="1"/>
  <c r="AA43" i="29"/>
  <c r="T10" i="22"/>
  <c r="V10" i="1"/>
  <c r="U10" i="22" s="1"/>
  <c r="V10" i="22" s="1"/>
  <c r="W10" i="22" s="1"/>
  <c r="X10" i="22" s="1"/>
  <c r="Y10" i="22" s="1"/>
  <c r="Z10" i="22" s="1"/>
  <c r="T51" i="22"/>
  <c r="V51" i="1"/>
  <c r="Z24" i="29"/>
  <c r="N47" i="1"/>
  <c r="N47" i="22" s="1"/>
  <c r="O32" i="1"/>
  <c r="AA18" i="1"/>
  <c r="AA27" i="29"/>
  <c r="AE27" i="29" s="1"/>
  <c r="L15" i="22"/>
  <c r="M15" i="22" s="1"/>
  <c r="N51" i="1"/>
  <c r="L28" i="1"/>
  <c r="L17" i="29"/>
  <c r="M17" i="29" s="1"/>
  <c r="N17" i="29" s="1"/>
  <c r="O16" i="1"/>
  <c r="AE21" i="29"/>
  <c r="AE43" i="29"/>
  <c r="AE14" i="29"/>
  <c r="Y39" i="29"/>
  <c r="Z40" i="29"/>
  <c r="Z39" i="29" s="1"/>
  <c r="AA40" i="29"/>
  <c r="AA39" i="29" s="1"/>
  <c r="AE39" i="29" s="1"/>
  <c r="I40" i="22"/>
  <c r="J40" i="22" s="1"/>
  <c r="K40" i="22" s="1"/>
  <c r="L40" i="22" s="1"/>
  <c r="M40" i="22" s="1"/>
  <c r="N44" i="22"/>
  <c r="T20" i="22"/>
  <c r="V20" i="1"/>
  <c r="U20" i="22" s="1"/>
  <c r="V20" i="22" s="1"/>
  <c r="W20" i="22" s="1"/>
  <c r="X20" i="22" s="1"/>
  <c r="Y20" i="22" s="1"/>
  <c r="T31" i="22"/>
  <c r="V31" i="1"/>
  <c r="U40" i="22"/>
  <c r="V40" i="22" s="1"/>
  <c r="W40" i="22" s="1"/>
  <c r="X40" i="22" s="1"/>
  <c r="Y40" i="22" s="1"/>
  <c r="Z40" i="22" s="1"/>
  <c r="AA20" i="1"/>
  <c r="H54" i="22"/>
  <c r="I54" i="22" s="1"/>
  <c r="J54" i="22" s="1"/>
  <c r="K54" i="22" s="1"/>
  <c r="G38" i="22"/>
  <c r="G36" i="22" s="1"/>
  <c r="L42" i="22"/>
  <c r="M42" i="1"/>
  <c r="U33" i="22"/>
  <c r="V33" i="22" s="1"/>
  <c r="W33" i="22" s="1"/>
  <c r="X33" i="22" s="1"/>
  <c r="Y33" i="22" s="1"/>
  <c r="Z33" i="22" s="1"/>
  <c r="F21" i="22"/>
  <c r="I45" i="22"/>
  <c r="J45" i="22" s="1"/>
  <c r="K45" i="22" s="1"/>
  <c r="L45" i="22" s="1"/>
  <c r="L37" i="29"/>
  <c r="T30" i="22"/>
  <c r="U30" i="22" s="1"/>
  <c r="V30" i="22" s="1"/>
  <c r="W30" i="22" s="1"/>
  <c r="X30" i="22" s="1"/>
  <c r="Y30" i="22" s="1"/>
  <c r="Z30" i="22" s="1"/>
  <c r="L24" i="22"/>
  <c r="AE35" i="29"/>
  <c r="W22" i="22"/>
  <c r="AB17" i="1"/>
  <c r="L26" i="1"/>
  <c r="K51" i="22"/>
  <c r="L51" i="22" s="1"/>
  <c r="M51" i="22" s="1"/>
  <c r="M19" i="1"/>
  <c r="AE54" i="29"/>
  <c r="J10" i="29"/>
  <c r="O53" i="1"/>
  <c r="I35" i="22"/>
  <c r="J35" i="22" s="1"/>
  <c r="K35" i="22" s="1"/>
  <c r="L35" i="22" s="1"/>
  <c r="M35" i="22" s="1"/>
  <c r="N35" i="22" s="1"/>
  <c r="T16" i="22"/>
  <c r="U16" i="22" s="1"/>
  <c r="V16" i="22" s="1"/>
  <c r="W16" i="22" s="1"/>
  <c r="X16" i="22" s="1"/>
  <c r="Y16" i="22" s="1"/>
  <c r="Z16" i="22" s="1"/>
  <c r="T44" i="22"/>
  <c r="I29" i="1"/>
  <c r="N18" i="22"/>
  <c r="T29" i="22"/>
  <c r="V29" i="1"/>
  <c r="U29" i="22" s="1"/>
  <c r="V29" i="22" s="1"/>
  <c r="W29" i="22" s="1"/>
  <c r="X29" i="22" s="1"/>
  <c r="Y29" i="22" s="1"/>
  <c r="Z29" i="22" s="1"/>
  <c r="T38" i="22"/>
  <c r="T36" i="22" s="1"/>
  <c r="H13" i="22"/>
  <c r="I13" i="1"/>
  <c r="I24" i="1"/>
  <c r="I24" i="22" s="1"/>
  <c r="J24" i="22" s="1"/>
  <c r="K24" i="22" s="1"/>
  <c r="H49" i="22"/>
  <c r="I49" i="22" s="1"/>
  <c r="J49" i="22" s="1"/>
  <c r="K49" i="22" s="1"/>
  <c r="L49" i="22" s="1"/>
  <c r="M49" i="22" s="1"/>
  <c r="N49" i="22" s="1"/>
  <c r="H41" i="22"/>
  <c r="I41" i="1"/>
  <c r="L14" i="29"/>
  <c r="M14" i="29" s="1"/>
  <c r="N14" i="29"/>
  <c r="O42" i="29"/>
  <c r="N11" i="22"/>
  <c r="U15" i="22"/>
  <c r="V15" i="22" s="1"/>
  <c r="W15" i="22" s="1"/>
  <c r="X15" i="22" s="1"/>
  <c r="Y15" i="22" s="1"/>
  <c r="Z15" i="22" s="1"/>
  <c r="T43" i="22"/>
  <c r="V43" i="1"/>
  <c r="H55" i="22"/>
  <c r="I55" i="22" s="1"/>
  <c r="J55" i="22" s="1"/>
  <c r="K55" i="22" s="1"/>
  <c r="L55" i="22" s="1"/>
  <c r="M55" i="22" s="1"/>
  <c r="L27" i="29"/>
  <c r="M27" i="29" s="1"/>
  <c r="M24" i="1"/>
  <c r="M24" i="22" s="1"/>
  <c r="V53" i="1"/>
  <c r="U53" i="22" s="1"/>
  <c r="V53" i="22" s="1"/>
  <c r="W53" i="22" s="1"/>
  <c r="X53" i="22" s="1"/>
  <c r="Y53" i="22" s="1"/>
  <c r="Z53" i="22" s="1"/>
  <c r="L26" i="29"/>
  <c r="P51" i="29"/>
  <c r="R51" i="29" s="1"/>
  <c r="L27" i="22"/>
  <c r="M27" i="1"/>
  <c r="M45" i="1"/>
  <c r="I37" i="22"/>
  <c r="N41" i="29"/>
  <c r="O41" i="29" s="1"/>
  <c r="P41" i="29" s="1"/>
  <c r="R41" i="29" s="1"/>
  <c r="K39" i="29"/>
  <c r="O41" i="1"/>
  <c r="V49" i="1"/>
  <c r="U49" i="22" s="1"/>
  <c r="V49" i="22" s="1"/>
  <c r="W49" i="22" s="1"/>
  <c r="X49" i="22" s="1"/>
  <c r="Y49" i="22" s="1"/>
  <c r="Z49" i="22" s="1"/>
  <c r="Y24" i="29"/>
  <c r="I50" i="1"/>
  <c r="Z19" i="22"/>
  <c r="M23" i="1"/>
  <c r="N29" i="29"/>
  <c r="O29" i="29" s="1"/>
  <c r="P29" i="29" s="1"/>
  <c r="R29" i="29" s="1"/>
  <c r="I32" i="1"/>
  <c r="I32" i="22" s="1"/>
  <c r="J32" i="22" s="1"/>
  <c r="K32" i="22" s="1"/>
  <c r="L32" i="22" s="1"/>
  <c r="M32" i="22" s="1"/>
  <c r="M34" i="1"/>
  <c r="M34" i="22" s="1"/>
  <c r="M12" i="29"/>
  <c r="AA17" i="1"/>
  <c r="Z17" i="22" s="1"/>
  <c r="H8" i="21"/>
  <c r="X8" i="21"/>
  <c r="U8" i="21"/>
  <c r="L22" i="21"/>
  <c r="Z37" i="21"/>
  <c r="Z9" i="21"/>
  <c r="Z8" i="21" s="1"/>
  <c r="K8" i="21"/>
  <c r="L37" i="21"/>
  <c r="M22" i="21"/>
  <c r="I22" i="21"/>
  <c r="I8" i="21" s="1"/>
  <c r="Y8" i="21"/>
  <c r="CL44" i="19"/>
  <c r="C44" i="19"/>
  <c r="CL49" i="19"/>
  <c r="C49" i="19"/>
  <c r="C33" i="19"/>
  <c r="CL33" i="19"/>
  <c r="CL24" i="19"/>
  <c r="C24" i="19"/>
  <c r="CL38" i="19"/>
  <c r="C38" i="19"/>
  <c r="CL55" i="19"/>
  <c r="C55" i="19"/>
  <c r="CL40" i="19"/>
  <c r="C40" i="19"/>
  <c r="C16" i="19"/>
  <c r="CL16" i="19"/>
  <c r="CJ14" i="19"/>
  <c r="CL51" i="19"/>
  <c r="C51" i="19"/>
  <c r="CL57" i="19"/>
  <c r="C57" i="19"/>
  <c r="CL42" i="19"/>
  <c r="C42" i="19"/>
  <c r="CL53" i="19"/>
  <c r="C53" i="19"/>
  <c r="CL46" i="19"/>
  <c r="C46" i="19"/>
  <c r="CL37" i="19"/>
  <c r="C37" i="19"/>
  <c r="CL59" i="19"/>
  <c r="C59" i="19"/>
  <c r="CL26" i="19"/>
  <c r="C26" i="19"/>
  <c r="C39" i="19"/>
  <c r="CL39" i="19"/>
  <c r="C21" i="19"/>
  <c r="CL21" i="19"/>
  <c r="BN13" i="18"/>
  <c r="O54" i="1" l="1"/>
  <c r="N38" i="1"/>
  <c r="O38" i="1"/>
  <c r="P15" i="29"/>
  <c r="R15" i="29" s="1"/>
  <c r="Z20" i="22"/>
  <c r="L28" i="22"/>
  <c r="V37" i="22"/>
  <c r="N40" i="22"/>
  <c r="Z11" i="29"/>
  <c r="AE11" i="29" s="1"/>
  <c r="AE12" i="29"/>
  <c r="R57" i="29"/>
  <c r="O15" i="29"/>
  <c r="O40" i="1"/>
  <c r="O27" i="29"/>
  <c r="P27" i="29" s="1"/>
  <c r="R27" i="29" s="1"/>
  <c r="M45" i="22"/>
  <c r="L26" i="22"/>
  <c r="N51" i="22"/>
  <c r="M31" i="22"/>
  <c r="N31" i="22" s="1"/>
  <c r="O31" i="1"/>
  <c r="M28" i="1"/>
  <c r="L14" i="22"/>
  <c r="Z12" i="22"/>
  <c r="AB12" i="1"/>
  <c r="AE40" i="29"/>
  <c r="J9" i="22"/>
  <c r="O45" i="1"/>
  <c r="K10" i="29"/>
  <c r="G7" i="22"/>
  <c r="N15" i="22"/>
  <c r="O26" i="1"/>
  <c r="M27" i="22"/>
  <c r="N27" i="22" s="1"/>
  <c r="O27" i="1"/>
  <c r="N27" i="1"/>
  <c r="M26" i="29"/>
  <c r="N26" i="29" s="1"/>
  <c r="O26" i="29"/>
  <c r="N27" i="29"/>
  <c r="U43" i="22"/>
  <c r="V43" i="22" s="1"/>
  <c r="W43" i="22" s="1"/>
  <c r="X43" i="22" s="1"/>
  <c r="Y43" i="22" s="1"/>
  <c r="Z43" i="22" s="1"/>
  <c r="I41" i="22"/>
  <c r="J41" i="22" s="1"/>
  <c r="K41" i="22" s="1"/>
  <c r="L41" i="22" s="1"/>
  <c r="M41" i="22" s="1"/>
  <c r="I13" i="22"/>
  <c r="J13" i="22" s="1"/>
  <c r="K13" i="22" s="1"/>
  <c r="L13" i="22" s="1"/>
  <c r="M13" i="22" s="1"/>
  <c r="N13" i="22" s="1"/>
  <c r="I29" i="22"/>
  <c r="J29" i="22" s="1"/>
  <c r="K29" i="22" s="1"/>
  <c r="L29" i="22" s="1"/>
  <c r="M29" i="22" s="1"/>
  <c r="N29" i="22" s="1"/>
  <c r="X22" i="22"/>
  <c r="M26" i="1"/>
  <c r="M26" i="22" s="1"/>
  <c r="U31" i="22"/>
  <c r="V31" i="22" s="1"/>
  <c r="W31" i="22" s="1"/>
  <c r="X31" i="22" s="1"/>
  <c r="Y31" i="22" s="1"/>
  <c r="Z31" i="22" s="1"/>
  <c r="Z10" i="29"/>
  <c r="O47" i="1"/>
  <c r="O49" i="29"/>
  <c r="P49" i="29" s="1"/>
  <c r="R49" i="29" s="1"/>
  <c r="U51" i="22"/>
  <c r="V51" i="22" s="1"/>
  <c r="W51" i="22" s="1"/>
  <c r="X51" i="22" s="1"/>
  <c r="Y51" i="22" s="1"/>
  <c r="Z51" i="22" s="1"/>
  <c r="N41" i="22"/>
  <c r="U38" i="22"/>
  <c r="V38" i="22" s="1"/>
  <c r="W38" i="22" s="1"/>
  <c r="X38" i="22" s="1"/>
  <c r="Y38" i="22" s="1"/>
  <c r="Z38" i="22" s="1"/>
  <c r="U11" i="22"/>
  <c r="V11" i="22" s="1"/>
  <c r="W11" i="22" s="1"/>
  <c r="X11" i="22" s="1"/>
  <c r="Y11" i="22" s="1"/>
  <c r="Z11" i="22" s="1"/>
  <c r="I17" i="22"/>
  <c r="J17" i="22" s="1"/>
  <c r="K17" i="22" s="1"/>
  <c r="L17" i="22" s="1"/>
  <c r="M17" i="22" s="1"/>
  <c r="N17" i="22" s="1"/>
  <c r="N19" i="29"/>
  <c r="O19" i="29" s="1"/>
  <c r="P19" i="29" s="1"/>
  <c r="R19" i="29" s="1"/>
  <c r="N39" i="22"/>
  <c r="O39" i="1"/>
  <c r="F7" i="22"/>
  <c r="I52" i="22"/>
  <c r="J52" i="22" s="1"/>
  <c r="K52" i="22" s="1"/>
  <c r="L52" i="22" s="1"/>
  <c r="M52" i="22" s="1"/>
  <c r="N52" i="22" s="1"/>
  <c r="M14" i="1"/>
  <c r="M38" i="29"/>
  <c r="N38" i="29" s="1"/>
  <c r="N32" i="22"/>
  <c r="I22" i="22"/>
  <c r="U9" i="22"/>
  <c r="O51" i="1"/>
  <c r="N34" i="1"/>
  <c r="O34" i="1" s="1"/>
  <c r="L46" i="22"/>
  <c r="O46" i="1"/>
  <c r="O36" i="29"/>
  <c r="P36" i="29" s="1"/>
  <c r="R36" i="29" s="1"/>
  <c r="N26" i="1"/>
  <c r="N45" i="1"/>
  <c r="L39" i="29"/>
  <c r="L11" i="29"/>
  <c r="L10" i="29" s="1"/>
  <c r="O14" i="29"/>
  <c r="P14" i="29" s="1"/>
  <c r="R14" i="29" s="1"/>
  <c r="AB20" i="1"/>
  <c r="J37" i="22"/>
  <c r="Z18" i="22"/>
  <c r="AB18" i="1"/>
  <c r="M25" i="29"/>
  <c r="L24" i="29"/>
  <c r="M18" i="29"/>
  <c r="M35" i="29"/>
  <c r="N35" i="29" s="1"/>
  <c r="O35" i="29" s="1"/>
  <c r="P35" i="29" s="1"/>
  <c r="R35" i="29" s="1"/>
  <c r="P17" i="29"/>
  <c r="R17" i="29" s="1"/>
  <c r="N55" i="22"/>
  <c r="T21" i="22"/>
  <c r="Y10" i="29"/>
  <c r="L43" i="22"/>
  <c r="M43" i="1"/>
  <c r="N43" i="1" s="1"/>
  <c r="N12" i="29"/>
  <c r="M23" i="22"/>
  <c r="N23" i="22" s="1"/>
  <c r="I50" i="22"/>
  <c r="J50" i="22" s="1"/>
  <c r="K50" i="22" s="1"/>
  <c r="L50" i="22" s="1"/>
  <c r="M50" i="22" s="1"/>
  <c r="N50" i="22" s="1"/>
  <c r="N24" i="1"/>
  <c r="N24" i="22" s="1"/>
  <c r="O40" i="29"/>
  <c r="M19" i="22"/>
  <c r="N19" i="22" s="1"/>
  <c r="M37" i="29"/>
  <c r="N37" i="29" s="1"/>
  <c r="O37" i="29"/>
  <c r="P37" i="29" s="1"/>
  <c r="R37" i="29" s="1"/>
  <c r="M42" i="22"/>
  <c r="N42" i="1"/>
  <c r="O42" i="1"/>
  <c r="O19" i="1"/>
  <c r="R12" i="1"/>
  <c r="L38" i="22"/>
  <c r="M38" i="22" s="1"/>
  <c r="U52" i="22"/>
  <c r="V52" i="22" s="1"/>
  <c r="W52" i="22" s="1"/>
  <c r="X52" i="22" s="1"/>
  <c r="Y52" i="22" s="1"/>
  <c r="Z52" i="22" s="1"/>
  <c r="N25" i="29"/>
  <c r="AA12" i="29"/>
  <c r="AA11" i="29" s="1"/>
  <c r="U28" i="22"/>
  <c r="V28" i="22" s="1"/>
  <c r="W28" i="22" s="1"/>
  <c r="X28" i="22" s="1"/>
  <c r="Y28" i="22" s="1"/>
  <c r="Z28" i="22" s="1"/>
  <c r="P42" i="29"/>
  <c r="R42" i="29" s="1"/>
  <c r="N22" i="1"/>
  <c r="L10" i="22"/>
  <c r="M10" i="22" s="1"/>
  <c r="N10" i="1"/>
  <c r="O10" i="1"/>
  <c r="R10" i="1" s="1"/>
  <c r="M55" i="29"/>
  <c r="T8" i="22"/>
  <c r="T7" i="22" s="1"/>
  <c r="L54" i="22"/>
  <c r="M54" i="22" s="1"/>
  <c r="N54" i="22" s="1"/>
  <c r="M46" i="22"/>
  <c r="N46" i="22" s="1"/>
  <c r="M47" i="29"/>
  <c r="M39" i="29" s="1"/>
  <c r="O56" i="29"/>
  <c r="P56" i="29" s="1"/>
  <c r="R56" i="29" s="1"/>
  <c r="H36" i="22"/>
  <c r="H7" i="22" s="1"/>
  <c r="O25" i="29"/>
  <c r="O17" i="29"/>
  <c r="AA24" i="29"/>
  <c r="AE24" i="29" s="1"/>
  <c r="O23" i="1"/>
  <c r="L8" i="21"/>
  <c r="M37" i="21"/>
  <c r="M8" i="21" s="1"/>
  <c r="N37" i="21"/>
  <c r="N22" i="21"/>
  <c r="C14" i="19"/>
  <c r="CL14" i="19"/>
  <c r="O43" i="1" l="1"/>
  <c r="N47" i="29"/>
  <c r="N10" i="22"/>
  <c r="O22" i="1"/>
  <c r="AA10" i="29"/>
  <c r="AE10" i="29" s="1"/>
  <c r="N42" i="22"/>
  <c r="N45" i="22"/>
  <c r="O38" i="29"/>
  <c r="P38" i="29" s="1"/>
  <c r="R38" i="29" s="1"/>
  <c r="N26" i="22"/>
  <c r="U36" i="22"/>
  <c r="N34" i="22"/>
  <c r="N38" i="22"/>
  <c r="O24" i="29"/>
  <c r="N55" i="29"/>
  <c r="O12" i="29"/>
  <c r="P12" i="29"/>
  <c r="J36" i="22"/>
  <c r="K37" i="22"/>
  <c r="Y22" i="22"/>
  <c r="X21" i="22"/>
  <c r="J8" i="22"/>
  <c r="K9" i="22"/>
  <c r="N18" i="29"/>
  <c r="O18" i="29" s="1"/>
  <c r="O24" i="1"/>
  <c r="V9" i="22"/>
  <c r="U8" i="22"/>
  <c r="U7" i="22" s="1"/>
  <c r="I8" i="22"/>
  <c r="M28" i="22"/>
  <c r="V21" i="22"/>
  <c r="O47" i="29"/>
  <c r="P47" i="29" s="1"/>
  <c r="R47" i="29" s="1"/>
  <c r="N24" i="29"/>
  <c r="U21" i="22"/>
  <c r="P40" i="29"/>
  <c r="M11" i="29"/>
  <c r="M43" i="22"/>
  <c r="N43" i="22" s="1"/>
  <c r="N28" i="1"/>
  <c r="M24" i="29"/>
  <c r="I36" i="22"/>
  <c r="J22" i="22"/>
  <c r="I21" i="22"/>
  <c r="I7" i="22" s="1"/>
  <c r="M14" i="22"/>
  <c r="W21" i="22"/>
  <c r="P26" i="29"/>
  <c r="R26" i="29" s="1"/>
  <c r="N14" i="1"/>
  <c r="N14" i="22" s="1"/>
  <c r="W37" i="22"/>
  <c r="V36" i="22"/>
  <c r="P25" i="29"/>
  <c r="P24" i="29" s="1"/>
  <c r="R24" i="29" s="1"/>
  <c r="N8" i="21"/>
  <c r="BM30" i="17"/>
  <c r="P55" i="29" l="1"/>
  <c r="R55" i="29" s="1"/>
  <c r="O14" i="1"/>
  <c r="W9" i="22"/>
  <c r="V8" i="22"/>
  <c r="V7" i="22" s="1"/>
  <c r="R12" i="29"/>
  <c r="Z22" i="22"/>
  <c r="Z21" i="22" s="1"/>
  <c r="Y21" i="22"/>
  <c r="O11" i="29"/>
  <c r="O10" i="29" s="1"/>
  <c r="P18" i="29"/>
  <c r="R18" i="29" s="1"/>
  <c r="M10" i="29"/>
  <c r="R25" i="29"/>
  <c r="K8" i="22"/>
  <c r="L9" i="22"/>
  <c r="L37" i="22"/>
  <c r="K36" i="22"/>
  <c r="N11" i="29"/>
  <c r="N28" i="22"/>
  <c r="O28" i="1"/>
  <c r="J21" i="22"/>
  <c r="J7" i="22" s="1"/>
  <c r="K22" i="22"/>
  <c r="X37" i="22"/>
  <c r="W36" i="22"/>
  <c r="P39" i="29"/>
  <c r="R40" i="29"/>
  <c r="O55" i="29"/>
  <c r="O39" i="29" s="1"/>
  <c r="N39" i="29"/>
  <c r="BM15" i="9"/>
  <c r="K21" i="22" l="1"/>
  <c r="K7" i="22" s="1"/>
  <c r="L22" i="22"/>
  <c r="N10" i="29"/>
  <c r="R7" i="29" s="1"/>
  <c r="R39" i="29"/>
  <c r="X9" i="22"/>
  <c r="W8" i="22"/>
  <c r="W7" i="22" s="1"/>
  <c r="L36" i="22"/>
  <c r="M37" i="22"/>
  <c r="Y37" i="22"/>
  <c r="X36" i="22"/>
  <c r="M9" i="22"/>
  <c r="L8" i="22"/>
  <c r="P11" i="29"/>
  <c r="P10" i="29" s="1"/>
  <c r="R10" i="29" s="1"/>
  <c r="BM63" i="17"/>
  <c r="BL63" i="17"/>
  <c r="BK63" i="17"/>
  <c r="BJ63" i="17"/>
  <c r="BI63" i="17"/>
  <c r="BH63" i="17"/>
  <c r="BG63" i="17"/>
  <c r="BF63" i="17"/>
  <c r="BE63" i="17"/>
  <c r="BB63" i="17"/>
  <c r="BA63" i="17"/>
  <c r="AZ63" i="17"/>
  <c r="AG63" i="17"/>
  <c r="AF63" i="17"/>
  <c r="R63" i="17"/>
  <c r="BN63" i="17" s="1"/>
  <c r="Q63" i="17"/>
  <c r="C63" i="17"/>
  <c r="BL62" i="17"/>
  <c r="BK62" i="17"/>
  <c r="BJ62" i="17"/>
  <c r="BI62" i="17"/>
  <c r="BH62" i="17"/>
  <c r="BG62" i="17"/>
  <c r="BF62" i="17"/>
  <c r="BE62" i="17"/>
  <c r="BB62" i="17"/>
  <c r="BA62" i="17"/>
  <c r="AZ62" i="17"/>
  <c r="AG62" i="17"/>
  <c r="AF62" i="17"/>
  <c r="R62" i="17"/>
  <c r="BN62" i="17" s="1"/>
  <c r="Q62" i="17"/>
  <c r="BM62" i="17" s="1"/>
  <c r="C62" i="17" s="1"/>
  <c r="BM61" i="17"/>
  <c r="BL61" i="17"/>
  <c r="BK61" i="17"/>
  <c r="BJ61" i="17"/>
  <c r="BI61" i="17"/>
  <c r="BH61" i="17"/>
  <c r="BG61" i="17"/>
  <c r="BF61" i="17"/>
  <c r="BE61" i="17"/>
  <c r="BB61" i="17"/>
  <c r="BA61" i="17"/>
  <c r="AZ61" i="17"/>
  <c r="AG61" i="17"/>
  <c r="AF61" i="17"/>
  <c r="R61" i="17"/>
  <c r="BN61" i="17" s="1"/>
  <c r="Q61" i="17"/>
  <c r="C61" i="17"/>
  <c r="BL60" i="17"/>
  <c r="BK60" i="17"/>
  <c r="BJ60" i="17"/>
  <c r="BI60" i="17"/>
  <c r="BH60" i="17"/>
  <c r="BG60" i="17"/>
  <c r="BF60" i="17"/>
  <c r="BE60" i="17"/>
  <c r="BB60" i="17"/>
  <c r="BA60" i="17"/>
  <c r="AZ60" i="17"/>
  <c r="AG60" i="17"/>
  <c r="AF60" i="17"/>
  <c r="R60" i="17"/>
  <c r="BN60" i="17" s="1"/>
  <c r="Q60" i="17"/>
  <c r="BM60" i="17" s="1"/>
  <c r="C60" i="17" s="1"/>
  <c r="BM59" i="17"/>
  <c r="BL59" i="17"/>
  <c r="BK59" i="17"/>
  <c r="BJ59" i="17"/>
  <c r="BI59" i="17"/>
  <c r="BH59" i="17"/>
  <c r="BG59" i="17"/>
  <c r="BF59" i="17"/>
  <c r="BE59" i="17"/>
  <c r="BB59" i="17"/>
  <c r="BA59" i="17"/>
  <c r="AZ59" i="17"/>
  <c r="AG59" i="17"/>
  <c r="BN59" i="17" s="1"/>
  <c r="AF59" i="17"/>
  <c r="R59" i="17"/>
  <c r="Q59" i="17"/>
  <c r="C59" i="17"/>
  <c r="BL58" i="17"/>
  <c r="BK58" i="17"/>
  <c r="BJ58" i="17"/>
  <c r="BI58" i="17"/>
  <c r="BH58" i="17"/>
  <c r="BG58" i="17"/>
  <c r="BF58" i="17"/>
  <c r="BE58" i="17"/>
  <c r="BB58" i="17"/>
  <c r="BA58" i="17"/>
  <c r="AZ58" i="17"/>
  <c r="AG58" i="17"/>
  <c r="AF58" i="17"/>
  <c r="R58" i="17"/>
  <c r="BN58" i="17" s="1"/>
  <c r="Q58" i="17"/>
  <c r="BM58" i="17" s="1"/>
  <c r="C58" i="17" s="1"/>
  <c r="BM57" i="17"/>
  <c r="BL57" i="17"/>
  <c r="BK57" i="17"/>
  <c r="BJ57" i="17"/>
  <c r="BI57" i="17"/>
  <c r="BH57" i="17"/>
  <c r="BG57" i="17"/>
  <c r="BF57" i="17"/>
  <c r="BE57" i="17"/>
  <c r="BB57" i="17"/>
  <c r="BA57" i="17"/>
  <c r="AZ57" i="17"/>
  <c r="AG57" i="17"/>
  <c r="BN57" i="17" s="1"/>
  <c r="AF57" i="17"/>
  <c r="R57" i="17"/>
  <c r="Q57" i="17"/>
  <c r="C57" i="17"/>
  <c r="BL56" i="17"/>
  <c r="BK56" i="17"/>
  <c r="BJ56" i="17"/>
  <c r="BI56" i="17"/>
  <c r="BH56" i="17"/>
  <c r="BG56" i="17"/>
  <c r="BF56" i="17"/>
  <c r="BE56" i="17"/>
  <c r="BB56" i="17"/>
  <c r="BA56" i="17"/>
  <c r="AZ56" i="17"/>
  <c r="AG56" i="17"/>
  <c r="AF56" i="17"/>
  <c r="R56" i="17"/>
  <c r="BN56" i="17" s="1"/>
  <c r="Q56" i="17"/>
  <c r="BM56" i="17" s="1"/>
  <c r="C56" i="17" s="1"/>
  <c r="BM55" i="17"/>
  <c r="BL55" i="17"/>
  <c r="BK55" i="17"/>
  <c r="BJ55" i="17"/>
  <c r="BI55" i="17"/>
  <c r="BH55" i="17"/>
  <c r="BG55" i="17"/>
  <c r="BF55" i="17"/>
  <c r="BE55" i="17"/>
  <c r="BB55" i="17"/>
  <c r="BA55" i="17"/>
  <c r="AZ55" i="17"/>
  <c r="AG55" i="17"/>
  <c r="BN55" i="17" s="1"/>
  <c r="AF55" i="17"/>
  <c r="R55" i="17"/>
  <c r="Q55" i="17"/>
  <c r="C55" i="17"/>
  <c r="BL54" i="17"/>
  <c r="BK54" i="17"/>
  <c r="BJ54" i="17"/>
  <c r="BI54" i="17"/>
  <c r="BH54" i="17"/>
  <c r="BG54" i="17"/>
  <c r="BF54" i="17"/>
  <c r="BE54" i="17"/>
  <c r="BB54" i="17"/>
  <c r="BA54" i="17"/>
  <c r="AZ54" i="17"/>
  <c r="AG54" i="17"/>
  <c r="AF54" i="17"/>
  <c r="R54" i="17"/>
  <c r="BN54" i="17" s="1"/>
  <c r="Q54" i="17"/>
  <c r="BM54" i="17" s="1"/>
  <c r="C54" i="17" s="1"/>
  <c r="BM53" i="17"/>
  <c r="BL53" i="17"/>
  <c r="BK53" i="17"/>
  <c r="BJ53" i="17"/>
  <c r="BI53" i="17"/>
  <c r="BH53" i="17"/>
  <c r="BG53" i="17"/>
  <c r="BF53" i="17"/>
  <c r="BE53" i="17"/>
  <c r="BB53" i="17"/>
  <c r="BA53" i="17"/>
  <c r="AZ53" i="17"/>
  <c r="AG53" i="17"/>
  <c r="BN53" i="17" s="1"/>
  <c r="AF53" i="17"/>
  <c r="R53" i="17"/>
  <c r="Q53" i="17"/>
  <c r="C53" i="17"/>
  <c r="BL52" i="17"/>
  <c r="BK52" i="17"/>
  <c r="BJ52" i="17"/>
  <c r="BI52" i="17"/>
  <c r="BH52" i="17"/>
  <c r="BG52" i="17"/>
  <c r="BF52" i="17"/>
  <c r="BE52" i="17"/>
  <c r="BB52" i="17"/>
  <c r="BA52" i="17"/>
  <c r="AZ52" i="17"/>
  <c r="AG52" i="17"/>
  <c r="AF52" i="17"/>
  <c r="R52" i="17"/>
  <c r="BN52" i="17" s="1"/>
  <c r="Q52" i="17"/>
  <c r="BM52" i="17" s="1"/>
  <c r="C52" i="17" s="1"/>
  <c r="BM51" i="17"/>
  <c r="BL51" i="17"/>
  <c r="BK51" i="17"/>
  <c r="BJ51" i="17"/>
  <c r="BI51" i="17"/>
  <c r="BH51" i="17"/>
  <c r="BG51" i="17"/>
  <c r="BF51" i="17"/>
  <c r="BE51" i="17"/>
  <c r="BB51" i="17"/>
  <c r="BA51" i="17"/>
  <c r="AZ51" i="17"/>
  <c r="AG51" i="17"/>
  <c r="BN51" i="17" s="1"/>
  <c r="AF51" i="17"/>
  <c r="R51" i="17"/>
  <c r="Q51" i="17"/>
  <c r="C51" i="17"/>
  <c r="BL50" i="17"/>
  <c r="BK50" i="17"/>
  <c r="BJ50" i="17"/>
  <c r="BI50" i="17"/>
  <c r="BH50" i="17"/>
  <c r="BG50" i="17"/>
  <c r="BF50" i="17"/>
  <c r="BE50" i="17"/>
  <c r="BB50" i="17"/>
  <c r="BA50" i="17"/>
  <c r="AZ50" i="17"/>
  <c r="AG50" i="17"/>
  <c r="AF50" i="17"/>
  <c r="R50" i="17"/>
  <c r="BN50" i="17" s="1"/>
  <c r="Q50" i="17"/>
  <c r="BM50" i="17" s="1"/>
  <c r="C50" i="17" s="1"/>
  <c r="BM49" i="17"/>
  <c r="BL49" i="17"/>
  <c r="BK49" i="17"/>
  <c r="BJ49" i="17"/>
  <c r="BI49" i="17"/>
  <c r="BH49" i="17"/>
  <c r="BG49" i="17"/>
  <c r="BF49" i="17"/>
  <c r="BE49" i="17"/>
  <c r="BB49" i="17"/>
  <c r="BA49" i="17"/>
  <c r="AZ49" i="17"/>
  <c r="AG49" i="17"/>
  <c r="BN49" i="17" s="1"/>
  <c r="AF49" i="17"/>
  <c r="R49" i="17"/>
  <c r="Q49" i="17"/>
  <c r="C49" i="17"/>
  <c r="BL48" i="17"/>
  <c r="BK48" i="17"/>
  <c r="BJ48" i="17"/>
  <c r="BI48" i="17"/>
  <c r="BH48" i="17"/>
  <c r="BG48" i="17"/>
  <c r="BF48" i="17"/>
  <c r="BE48" i="17"/>
  <c r="BB48" i="17"/>
  <c r="BA48" i="17"/>
  <c r="AZ48" i="17"/>
  <c r="AG48" i="17"/>
  <c r="AF48" i="17"/>
  <c r="R48" i="17"/>
  <c r="BN48" i="17" s="1"/>
  <c r="Q48" i="17"/>
  <c r="BM48" i="17" s="1"/>
  <c r="C48" i="17" s="1"/>
  <c r="BM47" i="17"/>
  <c r="BL47" i="17"/>
  <c r="BK47" i="17"/>
  <c r="BJ47" i="17"/>
  <c r="BI47" i="17"/>
  <c r="BH47" i="17"/>
  <c r="BG47" i="17"/>
  <c r="BF47" i="17"/>
  <c r="BE47" i="17"/>
  <c r="BB47" i="17"/>
  <c r="BA47" i="17"/>
  <c r="AZ47" i="17"/>
  <c r="AG47" i="17"/>
  <c r="BN47" i="17" s="1"/>
  <c r="AF47" i="17"/>
  <c r="R47" i="17"/>
  <c r="Q47" i="17"/>
  <c r="C47" i="17"/>
  <c r="BL46" i="17"/>
  <c r="BK46" i="17"/>
  <c r="BJ46" i="17"/>
  <c r="BI46" i="17"/>
  <c r="BH46" i="17"/>
  <c r="BG46" i="17"/>
  <c r="BF46" i="17"/>
  <c r="BE46" i="17"/>
  <c r="BB46" i="17"/>
  <c r="BA46" i="17"/>
  <c r="AZ46" i="17"/>
  <c r="AG46" i="17"/>
  <c r="AF46" i="17"/>
  <c r="R46" i="17"/>
  <c r="BN46" i="17" s="1"/>
  <c r="Q46" i="17"/>
  <c r="BM46" i="17" s="1"/>
  <c r="C46" i="17" s="1"/>
  <c r="BM45" i="17"/>
  <c r="BL45" i="17"/>
  <c r="BK45" i="17"/>
  <c r="BJ45" i="17"/>
  <c r="BI45" i="17"/>
  <c r="BH45" i="17"/>
  <c r="BG45" i="17"/>
  <c r="BF45" i="17"/>
  <c r="BE45" i="17"/>
  <c r="BB45" i="17"/>
  <c r="BA45" i="17"/>
  <c r="AZ45" i="17"/>
  <c r="AG45" i="17"/>
  <c r="BN45" i="17" s="1"/>
  <c r="AF45" i="17"/>
  <c r="R45" i="17"/>
  <c r="Q45" i="17"/>
  <c r="C45" i="17"/>
  <c r="BL44" i="17"/>
  <c r="BK44" i="17"/>
  <c r="BJ44" i="17"/>
  <c r="BI44" i="17"/>
  <c r="BH44" i="17"/>
  <c r="BG44" i="17"/>
  <c r="BF44" i="17"/>
  <c r="BE44" i="17"/>
  <c r="BB44" i="17"/>
  <c r="BA44" i="17"/>
  <c r="AZ44" i="17"/>
  <c r="AG44" i="17"/>
  <c r="AF44" i="17"/>
  <c r="R44" i="17"/>
  <c r="BN44" i="17" s="1"/>
  <c r="Q44" i="17"/>
  <c r="BM44" i="17" s="1"/>
  <c r="C44" i="17" s="1"/>
  <c r="BM43" i="17"/>
  <c r="BL43" i="17"/>
  <c r="BK43" i="17"/>
  <c r="BJ43" i="17"/>
  <c r="BI43" i="17"/>
  <c r="BH43" i="17"/>
  <c r="BG43" i="17"/>
  <c r="BF43" i="17"/>
  <c r="BE43" i="17"/>
  <c r="BB43" i="17"/>
  <c r="BA43" i="17"/>
  <c r="AZ43" i="17"/>
  <c r="AG43" i="17"/>
  <c r="BN43" i="17" s="1"/>
  <c r="AF43" i="17"/>
  <c r="R43" i="17"/>
  <c r="Q43" i="17"/>
  <c r="C43" i="17"/>
  <c r="BL42" i="17"/>
  <c r="BK42" i="17"/>
  <c r="BJ42" i="17"/>
  <c r="BI42" i="17"/>
  <c r="BH42" i="17"/>
  <c r="BG42" i="17"/>
  <c r="BF42" i="17"/>
  <c r="BE42" i="17"/>
  <c r="BB42" i="17"/>
  <c r="BA42" i="17"/>
  <c r="AZ42" i="17"/>
  <c r="AG42" i="17"/>
  <c r="AF42" i="17"/>
  <c r="R42" i="17"/>
  <c r="BN42" i="17" s="1"/>
  <c r="Q42" i="17"/>
  <c r="BM42" i="17" s="1"/>
  <c r="C42" i="17" s="1"/>
  <c r="BM41" i="17"/>
  <c r="BL41" i="17"/>
  <c r="BK41" i="17"/>
  <c r="BJ41" i="17"/>
  <c r="BI41" i="17"/>
  <c r="BH41" i="17"/>
  <c r="BG41" i="17"/>
  <c r="BF41" i="17"/>
  <c r="BE41" i="17"/>
  <c r="BB41" i="17"/>
  <c r="BA41" i="17"/>
  <c r="AZ41" i="17"/>
  <c r="AG41" i="17"/>
  <c r="BN41" i="17" s="1"/>
  <c r="AF41" i="17"/>
  <c r="R41" i="17"/>
  <c r="Q41" i="17"/>
  <c r="C41" i="17"/>
  <c r="BL40" i="17"/>
  <c r="BK40" i="17"/>
  <c r="BJ40" i="17"/>
  <c r="BI40" i="17"/>
  <c r="BH40" i="17"/>
  <c r="BG40" i="17"/>
  <c r="BF40" i="17"/>
  <c r="BE40" i="17"/>
  <c r="BB40" i="17"/>
  <c r="BA40" i="17"/>
  <c r="AZ40" i="17"/>
  <c r="AG40" i="17"/>
  <c r="AF40" i="17"/>
  <c r="R40" i="17"/>
  <c r="BN40" i="17" s="1"/>
  <c r="Q40" i="17"/>
  <c r="BM40" i="17" s="1"/>
  <c r="C40" i="17" s="1"/>
  <c r="BM39" i="17"/>
  <c r="BL39" i="17"/>
  <c r="BK39" i="17"/>
  <c r="BJ39" i="17"/>
  <c r="BI39" i="17"/>
  <c r="BH39" i="17"/>
  <c r="BG39" i="17"/>
  <c r="BF39" i="17"/>
  <c r="BE39" i="17"/>
  <c r="BB39" i="17"/>
  <c r="BA39" i="17"/>
  <c r="AZ39" i="17"/>
  <c r="AG39" i="17"/>
  <c r="BN39" i="17" s="1"/>
  <c r="AF39" i="17"/>
  <c r="R39" i="17"/>
  <c r="Q39" i="17"/>
  <c r="C39" i="17"/>
  <c r="BL38" i="17"/>
  <c r="BK38" i="17"/>
  <c r="BJ38" i="17"/>
  <c r="BI38" i="17"/>
  <c r="BH38" i="17"/>
  <c r="BG38" i="17"/>
  <c r="BF38" i="17"/>
  <c r="BE38" i="17"/>
  <c r="BB38" i="17"/>
  <c r="BA38" i="17"/>
  <c r="AZ38" i="17"/>
  <c r="AG38" i="17"/>
  <c r="AF38" i="17"/>
  <c r="R38" i="17"/>
  <c r="BN38" i="17" s="1"/>
  <c r="Q38" i="17"/>
  <c r="BM38" i="17" s="1"/>
  <c r="C38" i="17" s="1"/>
  <c r="BM37" i="17"/>
  <c r="BL37" i="17"/>
  <c r="BK37" i="17"/>
  <c r="BJ37" i="17"/>
  <c r="BI37" i="17"/>
  <c r="BH37" i="17"/>
  <c r="BG37" i="17"/>
  <c r="BF37" i="17"/>
  <c r="BE37" i="17"/>
  <c r="BB37" i="17"/>
  <c r="BA37" i="17"/>
  <c r="AZ37" i="17"/>
  <c r="AG37" i="17"/>
  <c r="BN37" i="17" s="1"/>
  <c r="AF37" i="17"/>
  <c r="R37" i="17"/>
  <c r="Q37" i="17"/>
  <c r="C37" i="17"/>
  <c r="BL36" i="17"/>
  <c r="BK36" i="17"/>
  <c r="BJ36" i="17"/>
  <c r="BI36" i="17"/>
  <c r="BH36" i="17"/>
  <c r="BG36" i="17"/>
  <c r="BF36" i="17"/>
  <c r="BE36" i="17"/>
  <c r="BB36" i="17"/>
  <c r="BA36" i="17"/>
  <c r="AZ36" i="17"/>
  <c r="AG36" i="17"/>
  <c r="AF36" i="17"/>
  <c r="R36" i="17"/>
  <c r="BN36" i="17" s="1"/>
  <c r="Q36" i="17"/>
  <c r="BM36" i="17" s="1"/>
  <c r="C36" i="17" s="1"/>
  <c r="BM35" i="17"/>
  <c r="BL35" i="17"/>
  <c r="BK35" i="17"/>
  <c r="BJ35" i="17"/>
  <c r="BI35" i="17"/>
  <c r="BH35" i="17"/>
  <c r="BG35" i="17"/>
  <c r="BF35" i="17"/>
  <c r="BE35" i="17"/>
  <c r="BB35" i="17"/>
  <c r="BA35" i="17"/>
  <c r="AZ35" i="17"/>
  <c r="AG35" i="17"/>
  <c r="BN35" i="17" s="1"/>
  <c r="AF35" i="17"/>
  <c r="R35" i="17"/>
  <c r="Q35" i="17"/>
  <c r="C35" i="17"/>
  <c r="BL34" i="17"/>
  <c r="BK34" i="17"/>
  <c r="BJ34" i="17"/>
  <c r="BI34" i="17"/>
  <c r="BH34" i="17"/>
  <c r="BG34" i="17"/>
  <c r="BF34" i="17"/>
  <c r="BE34" i="17"/>
  <c r="BB34" i="17"/>
  <c r="BA34" i="17"/>
  <c r="AZ34" i="17"/>
  <c r="AG34" i="17"/>
  <c r="AF34" i="17"/>
  <c r="R34" i="17"/>
  <c r="BN34" i="17" s="1"/>
  <c r="Q34" i="17"/>
  <c r="BM34" i="17" s="1"/>
  <c r="C34" i="17" s="1"/>
  <c r="BM33" i="17"/>
  <c r="BL33" i="17"/>
  <c r="BK33" i="17"/>
  <c r="BJ33" i="17"/>
  <c r="BI33" i="17"/>
  <c r="BH33" i="17"/>
  <c r="BG33" i="17"/>
  <c r="BF33" i="17"/>
  <c r="BE33" i="17"/>
  <c r="BB33" i="17"/>
  <c r="BA33" i="17"/>
  <c r="AZ33" i="17"/>
  <c r="AG33" i="17"/>
  <c r="BN33" i="17" s="1"/>
  <c r="AF33" i="17"/>
  <c r="R33" i="17"/>
  <c r="Q33" i="17"/>
  <c r="C33" i="17"/>
  <c r="BL32" i="17"/>
  <c r="BK32" i="17"/>
  <c r="BJ32" i="17"/>
  <c r="BI32" i="17"/>
  <c r="BH32" i="17"/>
  <c r="BG32" i="17"/>
  <c r="BF32" i="17"/>
  <c r="BE32" i="17"/>
  <c r="BB32" i="17"/>
  <c r="BA32" i="17"/>
  <c r="AZ32" i="17"/>
  <c r="AG32" i="17"/>
  <c r="AF32" i="17"/>
  <c r="R32" i="17"/>
  <c r="BN32" i="17" s="1"/>
  <c r="Q32" i="17"/>
  <c r="BM32" i="17" s="1"/>
  <c r="C32" i="17" s="1"/>
  <c r="BM31" i="17"/>
  <c r="BL31" i="17"/>
  <c r="BK31" i="17"/>
  <c r="BJ31" i="17"/>
  <c r="BI31" i="17"/>
  <c r="BH31" i="17"/>
  <c r="BG31" i="17"/>
  <c r="BF31" i="17"/>
  <c r="BE31" i="17"/>
  <c r="BB31" i="17"/>
  <c r="BA31" i="17"/>
  <c r="AZ31" i="17"/>
  <c r="AG31" i="17"/>
  <c r="BN31" i="17" s="1"/>
  <c r="AF31" i="17"/>
  <c r="R31" i="17"/>
  <c r="Q31" i="17"/>
  <c r="C31" i="17"/>
  <c r="BL30" i="17"/>
  <c r="BK30" i="17"/>
  <c r="BJ30" i="17"/>
  <c r="BI30" i="17"/>
  <c r="BH30" i="17"/>
  <c r="BG30" i="17"/>
  <c r="BF30" i="17"/>
  <c r="BE30" i="17"/>
  <c r="BB30" i="17"/>
  <c r="BA30" i="17"/>
  <c r="AZ30" i="17"/>
  <c r="AG30" i="17"/>
  <c r="AF30" i="17"/>
  <c r="R30" i="17"/>
  <c r="BN30" i="17" s="1"/>
  <c r="Q30" i="17"/>
  <c r="C30" i="17" s="1"/>
  <c r="BM29" i="17"/>
  <c r="BL29" i="17"/>
  <c r="BK29" i="17"/>
  <c r="BJ29" i="17"/>
  <c r="BI29" i="17"/>
  <c r="BH29" i="17"/>
  <c r="BG29" i="17"/>
  <c r="BF29" i="17"/>
  <c r="BE29" i="17"/>
  <c r="BB29" i="17"/>
  <c r="BA29" i="17"/>
  <c r="AZ29" i="17"/>
  <c r="AG29" i="17"/>
  <c r="BN29" i="17" s="1"/>
  <c r="AF29" i="17"/>
  <c r="R29" i="17"/>
  <c r="Q29" i="17"/>
  <c r="C29" i="17"/>
  <c r="BL28" i="17"/>
  <c r="BK28" i="17"/>
  <c r="BJ28" i="17"/>
  <c r="BI28" i="17"/>
  <c r="BH28" i="17"/>
  <c r="BG28" i="17"/>
  <c r="BF28" i="17"/>
  <c r="BE28" i="17"/>
  <c r="BB28" i="17"/>
  <c r="BA28" i="17"/>
  <c r="AZ28" i="17"/>
  <c r="AG28" i="17"/>
  <c r="AF28" i="17"/>
  <c r="R28" i="17"/>
  <c r="BN28" i="17" s="1"/>
  <c r="Q28" i="17"/>
  <c r="BM28" i="17" s="1"/>
  <c r="C28" i="17" s="1"/>
  <c r="BM27" i="17"/>
  <c r="BL27" i="17"/>
  <c r="BK27" i="17"/>
  <c r="BJ27" i="17"/>
  <c r="BI27" i="17"/>
  <c r="BH27" i="17"/>
  <c r="BG27" i="17"/>
  <c r="BF27" i="17"/>
  <c r="BE27" i="17"/>
  <c r="BB27" i="17"/>
  <c r="BA27" i="17"/>
  <c r="AZ27" i="17"/>
  <c r="AG27" i="17"/>
  <c r="BN27" i="17" s="1"/>
  <c r="AF27" i="17"/>
  <c r="R27" i="17"/>
  <c r="Q27" i="17"/>
  <c r="C27" i="17"/>
  <c r="BL26" i="17"/>
  <c r="BK26" i="17"/>
  <c r="BJ26" i="17"/>
  <c r="BI26" i="17"/>
  <c r="BH26" i="17"/>
  <c r="BG26" i="17"/>
  <c r="BF26" i="17"/>
  <c r="BE26" i="17"/>
  <c r="BB26" i="17"/>
  <c r="BA26" i="17"/>
  <c r="AZ26" i="17"/>
  <c r="AG26" i="17"/>
  <c r="AF26" i="17"/>
  <c r="R26" i="17"/>
  <c r="BN26" i="17" s="1"/>
  <c r="Q26" i="17"/>
  <c r="BM26" i="17" s="1"/>
  <c r="C26" i="17" s="1"/>
  <c r="BM25" i="17"/>
  <c r="BL25" i="17"/>
  <c r="BK25" i="17"/>
  <c r="BJ25" i="17"/>
  <c r="BI25" i="17"/>
  <c r="BH25" i="17"/>
  <c r="BG25" i="17"/>
  <c r="BF25" i="17"/>
  <c r="BE25" i="17"/>
  <c r="BB25" i="17"/>
  <c r="BA25" i="17"/>
  <c r="AZ25" i="17"/>
  <c r="AG25" i="17"/>
  <c r="BN25" i="17" s="1"/>
  <c r="AF25" i="17"/>
  <c r="R25" i="17"/>
  <c r="Q25" i="17"/>
  <c r="C25" i="17"/>
  <c r="BL24" i="17"/>
  <c r="BK24" i="17"/>
  <c r="BJ24" i="17"/>
  <c r="BI24" i="17"/>
  <c r="BH24" i="17"/>
  <c r="BG24" i="17"/>
  <c r="BF24" i="17"/>
  <c r="BE24" i="17"/>
  <c r="BB24" i="17"/>
  <c r="BA24" i="17"/>
  <c r="AZ24" i="17"/>
  <c r="AG24" i="17"/>
  <c r="AF24" i="17"/>
  <c r="R24" i="17"/>
  <c r="BN24" i="17" s="1"/>
  <c r="Q24" i="17"/>
  <c r="BM24" i="17" s="1"/>
  <c r="C24" i="17" s="1"/>
  <c r="BM23" i="17"/>
  <c r="BL23" i="17"/>
  <c r="BK23" i="17"/>
  <c r="BJ23" i="17"/>
  <c r="BI23" i="17"/>
  <c r="BH23" i="17"/>
  <c r="BG23" i="17"/>
  <c r="BF23" i="17"/>
  <c r="BE23" i="17"/>
  <c r="BB23" i="17"/>
  <c r="BA23" i="17"/>
  <c r="AZ23" i="17"/>
  <c r="AG23" i="17"/>
  <c r="BN23" i="17" s="1"/>
  <c r="AF23" i="17"/>
  <c r="R23" i="17"/>
  <c r="Q23" i="17"/>
  <c r="C23" i="17"/>
  <c r="BL22" i="17"/>
  <c r="BK22" i="17"/>
  <c r="BJ22" i="17"/>
  <c r="BI22" i="17"/>
  <c r="BH22" i="17"/>
  <c r="BG22" i="17"/>
  <c r="BF22" i="17"/>
  <c r="BE22" i="17"/>
  <c r="BB22" i="17"/>
  <c r="BA22" i="17"/>
  <c r="AZ22" i="17"/>
  <c r="AG22" i="17"/>
  <c r="AF22" i="17"/>
  <c r="R22" i="17"/>
  <c r="BN22" i="17" s="1"/>
  <c r="Q22" i="17"/>
  <c r="BM22" i="17" s="1"/>
  <c r="C22" i="17" s="1"/>
  <c r="BM21" i="17"/>
  <c r="BL21" i="17"/>
  <c r="BK21" i="17"/>
  <c r="BJ21" i="17"/>
  <c r="BI21" i="17"/>
  <c r="BH21" i="17"/>
  <c r="BG21" i="17"/>
  <c r="BF21" i="17"/>
  <c r="BE21" i="17"/>
  <c r="BB21" i="17"/>
  <c r="BA21" i="17"/>
  <c r="AZ21" i="17"/>
  <c r="AG21" i="17"/>
  <c r="BN21" i="17" s="1"/>
  <c r="AF21" i="17"/>
  <c r="R21" i="17"/>
  <c r="Q21" i="17"/>
  <c r="C21" i="17"/>
  <c r="BL20" i="17"/>
  <c r="BK20" i="17"/>
  <c r="BJ20" i="17"/>
  <c r="BI20" i="17"/>
  <c r="BH20" i="17"/>
  <c r="BG20" i="17"/>
  <c r="BF20" i="17"/>
  <c r="BE20" i="17"/>
  <c r="BB20" i="17"/>
  <c r="BA20" i="17"/>
  <c r="BA18" i="17" s="1"/>
  <c r="AZ20" i="17"/>
  <c r="AG20" i="17"/>
  <c r="AF20" i="17"/>
  <c r="R20" i="17"/>
  <c r="R18" i="17" s="1"/>
  <c r="Q20" i="17"/>
  <c r="BM20" i="17" s="1"/>
  <c r="C20" i="17" s="1"/>
  <c r="BM19" i="17"/>
  <c r="BL19" i="17"/>
  <c r="BK19" i="17"/>
  <c r="BJ19" i="17"/>
  <c r="BI19" i="17"/>
  <c r="BI18" i="17" s="1"/>
  <c r="BH19" i="17"/>
  <c r="BG19" i="17"/>
  <c r="BF19" i="17"/>
  <c r="BE19" i="17"/>
  <c r="BE18" i="17" s="1"/>
  <c r="BB19" i="17"/>
  <c r="BA19" i="17"/>
  <c r="AZ19" i="17"/>
  <c r="AG19" i="17"/>
  <c r="BN19" i="17" s="1"/>
  <c r="AF19" i="17"/>
  <c r="R19" i="17"/>
  <c r="Q19" i="17"/>
  <c r="C19" i="17"/>
  <c r="BL18" i="17"/>
  <c r="BK18" i="17"/>
  <c r="BJ18" i="17"/>
  <c r="BH18" i="17"/>
  <c r="BG18" i="17"/>
  <c r="BF18" i="17"/>
  <c r="BD18" i="17"/>
  <c r="BC18" i="17"/>
  <c r="BB18" i="17"/>
  <c r="AZ18" i="17"/>
  <c r="AY18" i="17"/>
  <c r="AX18" i="17"/>
  <c r="AW18" i="17"/>
  <c r="AT18" i="17"/>
  <c r="AS18" i="17"/>
  <c r="AR18" i="17"/>
  <c r="AQ18" i="17"/>
  <c r="AP18" i="17"/>
  <c r="AO18" i="17"/>
  <c r="AN18" i="17"/>
  <c r="AM18" i="17"/>
  <c r="AL18" i="17"/>
  <c r="AK18" i="17"/>
  <c r="AJ18" i="17"/>
  <c r="AI18" i="17"/>
  <c r="AH18" i="17"/>
  <c r="AG18" i="17"/>
  <c r="AF18" i="17"/>
  <c r="AE18" i="17"/>
  <c r="AD18" i="17"/>
  <c r="AC18" i="17"/>
  <c r="AB18" i="17"/>
  <c r="AA18" i="17"/>
  <c r="Z18" i="17"/>
  <c r="Y18" i="17"/>
  <c r="X18" i="17"/>
  <c r="W18" i="17"/>
  <c r="V18" i="17"/>
  <c r="U18" i="17"/>
  <c r="T18" i="17"/>
  <c r="S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Z37" i="22" l="1"/>
  <c r="Z36" i="22" s="1"/>
  <c r="Y36" i="22"/>
  <c r="L21" i="22"/>
  <c r="M22" i="22"/>
  <c r="L7" i="22"/>
  <c r="N9" i="22"/>
  <c r="N8" i="22" s="1"/>
  <c r="M8" i="22"/>
  <c r="R11" i="29"/>
  <c r="Y9" i="22"/>
  <c r="X8" i="22"/>
  <c r="X7" i="22" s="1"/>
  <c r="N37" i="22"/>
  <c r="N36" i="22" s="1"/>
  <c r="M36" i="22"/>
  <c r="AE12" i="1"/>
  <c r="AE11" i="1"/>
  <c r="AE52" i="1"/>
  <c r="AE34" i="1"/>
  <c r="AE20" i="1"/>
  <c r="AE13" i="1"/>
  <c r="AE25" i="1"/>
  <c r="AE51" i="1"/>
  <c r="K21" i="1"/>
  <c r="AE16" i="1"/>
  <c r="AE38" i="1"/>
  <c r="AE43" i="1"/>
  <c r="AE44" i="1"/>
  <c r="AE31" i="1"/>
  <c r="R55" i="1"/>
  <c r="AE18" i="1"/>
  <c r="AE46" i="1"/>
  <c r="AE28" i="1"/>
  <c r="AE53" i="1"/>
  <c r="AE32" i="1"/>
  <c r="BM18" i="17"/>
  <c r="C18" i="17" s="1"/>
  <c r="BN20" i="17"/>
  <c r="BN18" i="17" s="1"/>
  <c r="G8" i="1"/>
  <c r="BM16" i="13"/>
  <c r="BM15" i="13"/>
  <c r="T36" i="1"/>
  <c r="U36" i="1"/>
  <c r="X36" i="1"/>
  <c r="Y36" i="1"/>
  <c r="Z36" i="1"/>
  <c r="AA36" i="1"/>
  <c r="AB36" i="1"/>
  <c r="AC36" i="1"/>
  <c r="AD36" i="1"/>
  <c r="S36" i="1"/>
  <c r="J36" i="1"/>
  <c r="K36" i="1"/>
  <c r="N36" i="1"/>
  <c r="O36" i="1"/>
  <c r="P36" i="1"/>
  <c r="Q36" i="1"/>
  <c r="T21" i="1"/>
  <c r="U21" i="1"/>
  <c r="X21" i="1"/>
  <c r="Y21" i="1"/>
  <c r="Z21" i="1"/>
  <c r="AA21" i="1"/>
  <c r="AB21" i="1"/>
  <c r="AC21" i="1"/>
  <c r="AD21" i="1"/>
  <c r="S21" i="1"/>
  <c r="J21" i="1"/>
  <c r="L21" i="1"/>
  <c r="N21" i="1"/>
  <c r="O21" i="1"/>
  <c r="P21" i="1"/>
  <c r="Q21" i="1"/>
  <c r="T8" i="1"/>
  <c r="U8" i="1"/>
  <c r="X8" i="1"/>
  <c r="Y8" i="1"/>
  <c r="Z8" i="1"/>
  <c r="AA8" i="1"/>
  <c r="AB8" i="1"/>
  <c r="AC8" i="1"/>
  <c r="AD8" i="1"/>
  <c r="S8" i="1"/>
  <c r="J8" i="1"/>
  <c r="K8" i="1"/>
  <c r="N8" i="1"/>
  <c r="O8" i="1"/>
  <c r="P8" i="1"/>
  <c r="Q8" i="1"/>
  <c r="AE14" i="1"/>
  <c r="AE17" i="1"/>
  <c r="AE19" i="1"/>
  <c r="AE22" i="1"/>
  <c r="AE24" i="1"/>
  <c r="AE26" i="1"/>
  <c r="AE27" i="1"/>
  <c r="AE29" i="1"/>
  <c r="AE30" i="1"/>
  <c r="AE33" i="1"/>
  <c r="AE35" i="1"/>
  <c r="AE37" i="1"/>
  <c r="AE39" i="1"/>
  <c r="AE40" i="1"/>
  <c r="AE42" i="1"/>
  <c r="AE45" i="1"/>
  <c r="AE47" i="1"/>
  <c r="AE48" i="1"/>
  <c r="AE50" i="1"/>
  <c r="AE54" i="1"/>
  <c r="AE55" i="1"/>
  <c r="M21" i="22" l="1"/>
  <c r="M7" i="22" s="1"/>
  <c r="N22" i="22"/>
  <c r="N21" i="22" s="1"/>
  <c r="N7" i="22" s="1"/>
  <c r="Z9" i="22"/>
  <c r="Z8" i="22" s="1"/>
  <c r="Z7" i="22" s="1"/>
  <c r="Y8" i="22"/>
  <c r="Y7" i="22" s="1"/>
  <c r="AD7" i="1"/>
  <c r="V8" i="1"/>
  <c r="M36" i="1"/>
  <c r="F36" i="1"/>
  <c r="L36" i="1"/>
  <c r="M8" i="1"/>
  <c r="AE10" i="1"/>
  <c r="N7" i="1"/>
  <c r="V21" i="1"/>
  <c r="AE49" i="1"/>
  <c r="AE23" i="1"/>
  <c r="W21" i="1"/>
  <c r="M21" i="1"/>
  <c r="R53" i="1"/>
  <c r="R34" i="1"/>
  <c r="R26" i="1"/>
  <c r="R40" i="1"/>
  <c r="W36" i="1"/>
  <c r="R29" i="1"/>
  <c r="R25" i="1"/>
  <c r="R19" i="1"/>
  <c r="V36" i="1"/>
  <c r="AE41" i="1"/>
  <c r="AE15" i="1"/>
  <c r="L8" i="1"/>
  <c r="W8" i="1"/>
  <c r="R35" i="1"/>
  <c r="R23" i="1"/>
  <c r="R49" i="1"/>
  <c r="R13" i="1"/>
  <c r="F8" i="1"/>
  <c r="R16" i="1"/>
  <c r="F21" i="1"/>
  <c r="R41" i="1"/>
  <c r="R33" i="1"/>
  <c r="Z7" i="1"/>
  <c r="J7" i="1"/>
  <c r="G36" i="1"/>
  <c r="G21" i="1"/>
  <c r="AC7" i="1"/>
  <c r="Y7" i="1"/>
  <c r="AB7" i="1"/>
  <c r="X7" i="1"/>
  <c r="T7" i="1"/>
  <c r="AA7" i="1"/>
  <c r="U7" i="1"/>
  <c r="P7" i="1"/>
  <c r="O7" i="1"/>
  <c r="K7" i="1"/>
  <c r="Q7" i="1"/>
  <c r="S7" i="1"/>
  <c r="CH59" i="16"/>
  <c r="CG59" i="16"/>
  <c r="CI59" i="16" s="1"/>
  <c r="CE59" i="16"/>
  <c r="CD59" i="16"/>
  <c r="CC59" i="16"/>
  <c r="CB59" i="16"/>
  <c r="CA59" i="16"/>
  <c r="BZ59" i="16"/>
  <c r="BY59" i="16"/>
  <c r="BX59" i="16"/>
  <c r="BV59" i="16"/>
  <c r="BU59" i="16"/>
  <c r="BW59" i="16" s="1"/>
  <c r="BS59" i="16"/>
  <c r="BR59" i="16"/>
  <c r="BT59" i="16" s="1"/>
  <c r="BQ59" i="16"/>
  <c r="BM59" i="16"/>
  <c r="BL59" i="16"/>
  <c r="BN59" i="16" s="1"/>
  <c r="BK59" i="16"/>
  <c r="BH59" i="16"/>
  <c r="BE59" i="16"/>
  <c r="BB59" i="16"/>
  <c r="AY59" i="16"/>
  <c r="AV59" i="16"/>
  <c r="AS59" i="16"/>
  <c r="AR59" i="16"/>
  <c r="AQ59" i="16"/>
  <c r="AP59" i="16"/>
  <c r="AM59" i="16"/>
  <c r="AJ59" i="16"/>
  <c r="AG59" i="16"/>
  <c r="AD59" i="16"/>
  <c r="AA59" i="16"/>
  <c r="W59" i="16"/>
  <c r="V59" i="16"/>
  <c r="CJ59" i="16" s="1"/>
  <c r="U59" i="16"/>
  <c r="R59" i="16"/>
  <c r="O59" i="16"/>
  <c r="L59" i="16"/>
  <c r="I59" i="16"/>
  <c r="F59" i="16"/>
  <c r="C59" i="16"/>
  <c r="CH58" i="16"/>
  <c r="CG58" i="16"/>
  <c r="CI58" i="16" s="1"/>
  <c r="CF58" i="16"/>
  <c r="CE58" i="16"/>
  <c r="CD58" i="16"/>
  <c r="CC58" i="16"/>
  <c r="CB58" i="16"/>
  <c r="CA58" i="16"/>
  <c r="BY58" i="16"/>
  <c r="BX58" i="16"/>
  <c r="BZ58" i="16" s="1"/>
  <c r="BV58" i="16"/>
  <c r="BU58" i="16"/>
  <c r="BW58" i="16" s="1"/>
  <c r="BT58" i="16"/>
  <c r="BS58" i="16"/>
  <c r="BR58" i="16"/>
  <c r="BQ58" i="16"/>
  <c r="BN58" i="16"/>
  <c r="BM58" i="16"/>
  <c r="CK58" i="16" s="1"/>
  <c r="BL58" i="16"/>
  <c r="BK58" i="16"/>
  <c r="BH58" i="16"/>
  <c r="BE58" i="16"/>
  <c r="BB58" i="16"/>
  <c r="AY58" i="16"/>
  <c r="AV58" i="16"/>
  <c r="AR58" i="16"/>
  <c r="AQ58" i="16"/>
  <c r="AS58" i="16" s="1"/>
  <c r="AP58" i="16"/>
  <c r="AM58" i="16"/>
  <c r="AJ58" i="16"/>
  <c r="AG58" i="16"/>
  <c r="AD58" i="16"/>
  <c r="AA58" i="16"/>
  <c r="W58" i="16"/>
  <c r="V58" i="16"/>
  <c r="CJ58" i="16" s="1"/>
  <c r="U58" i="16"/>
  <c r="R58" i="16"/>
  <c r="O58" i="16"/>
  <c r="L58" i="16"/>
  <c r="I58" i="16"/>
  <c r="F58" i="16"/>
  <c r="CI57" i="16"/>
  <c r="CH57" i="16"/>
  <c r="CG57" i="16"/>
  <c r="CE57" i="16"/>
  <c r="CD57" i="16"/>
  <c r="CF57" i="16" s="1"/>
  <c r="CB57" i="16"/>
  <c r="CA57" i="16"/>
  <c r="CC57" i="16" s="1"/>
  <c r="BZ57" i="16"/>
  <c r="BY57" i="16"/>
  <c r="BX57" i="16"/>
  <c r="BW57" i="16"/>
  <c r="BV57" i="16"/>
  <c r="BU57" i="16"/>
  <c r="BS57" i="16"/>
  <c r="BR57" i="16"/>
  <c r="BT57" i="16" s="1"/>
  <c r="BQ57" i="16"/>
  <c r="BM57" i="16"/>
  <c r="BL57" i="16"/>
  <c r="BN57" i="16" s="1"/>
  <c r="BK57" i="16"/>
  <c r="BH57" i="16"/>
  <c r="BE57" i="16"/>
  <c r="BB57" i="16"/>
  <c r="AY57" i="16"/>
  <c r="AV57" i="16"/>
  <c r="AR57" i="16"/>
  <c r="AQ57" i="16"/>
  <c r="AS57" i="16" s="1"/>
  <c r="AP57" i="16"/>
  <c r="AM57" i="16"/>
  <c r="AJ57" i="16"/>
  <c r="AG57" i="16"/>
  <c r="AD57" i="16"/>
  <c r="AA57" i="16"/>
  <c r="X57" i="16"/>
  <c r="W57" i="16"/>
  <c r="CK57" i="16" s="1"/>
  <c r="V57" i="16"/>
  <c r="CJ57" i="16" s="1"/>
  <c r="CL57" i="16" s="1"/>
  <c r="U57" i="16"/>
  <c r="R57" i="16"/>
  <c r="O57" i="16"/>
  <c r="L57" i="16"/>
  <c r="I57" i="16"/>
  <c r="F57" i="16"/>
  <c r="CK56" i="16"/>
  <c r="CH56" i="16"/>
  <c r="CG56" i="16"/>
  <c r="CI56" i="16" s="1"/>
  <c r="CF56" i="16"/>
  <c r="CE56" i="16"/>
  <c r="CD56" i="16"/>
  <c r="CC56" i="16"/>
  <c r="CB56" i="16"/>
  <c r="CA56" i="16"/>
  <c r="BY56" i="16"/>
  <c r="BX56" i="16"/>
  <c r="BZ56" i="16" s="1"/>
  <c r="BW56" i="16"/>
  <c r="BV56" i="16"/>
  <c r="BU56" i="16"/>
  <c r="BT56" i="16"/>
  <c r="BS56" i="16"/>
  <c r="BR56" i="16"/>
  <c r="BQ56" i="16"/>
  <c r="BN56" i="16"/>
  <c r="BM56" i="16"/>
  <c r="BL56" i="16"/>
  <c r="BK56" i="16"/>
  <c r="BH56" i="16"/>
  <c r="BE56" i="16"/>
  <c r="BB56" i="16"/>
  <c r="AY56" i="16"/>
  <c r="AV56" i="16"/>
  <c r="AS56" i="16"/>
  <c r="AR56" i="16"/>
  <c r="AQ56" i="16"/>
  <c r="AP56" i="16"/>
  <c r="AM56" i="16"/>
  <c r="AJ56" i="16"/>
  <c r="AG56" i="16"/>
  <c r="AD56" i="16"/>
  <c r="AA56" i="16"/>
  <c r="W56" i="16"/>
  <c r="V56" i="16"/>
  <c r="CJ56" i="16" s="1"/>
  <c r="CL56" i="16" s="1"/>
  <c r="U56" i="16"/>
  <c r="R56" i="16"/>
  <c r="O56" i="16"/>
  <c r="L56" i="16"/>
  <c r="I56" i="16"/>
  <c r="F56" i="16"/>
  <c r="C56" i="16"/>
  <c r="CI55" i="16"/>
  <c r="CH55" i="16"/>
  <c r="CG55" i="16"/>
  <c r="CE55" i="16"/>
  <c r="CD55" i="16"/>
  <c r="CF55" i="16" s="1"/>
  <c r="CC55" i="16"/>
  <c r="CB55" i="16"/>
  <c r="CA55" i="16"/>
  <c r="BZ55" i="16"/>
  <c r="BY55" i="16"/>
  <c r="BX55" i="16"/>
  <c r="BV55" i="16"/>
  <c r="BU55" i="16"/>
  <c r="BW55" i="16" s="1"/>
  <c r="BS55" i="16"/>
  <c r="BR55" i="16"/>
  <c r="BT55" i="16" s="1"/>
  <c r="BQ55" i="16"/>
  <c r="BM55" i="16"/>
  <c r="BL55" i="16"/>
  <c r="BN55" i="16" s="1"/>
  <c r="BK55" i="16"/>
  <c r="BH55" i="16"/>
  <c r="BE55" i="16"/>
  <c r="BB55" i="16"/>
  <c r="AY55" i="16"/>
  <c r="AV55" i="16"/>
  <c r="AS55" i="16"/>
  <c r="AR55" i="16"/>
  <c r="AQ55" i="16"/>
  <c r="AP55" i="16"/>
  <c r="AM55" i="16"/>
  <c r="AJ55" i="16"/>
  <c r="AG55" i="16"/>
  <c r="AD55" i="16"/>
  <c r="AA55" i="16"/>
  <c r="X55" i="16"/>
  <c r="W55" i="16"/>
  <c r="CK55" i="16" s="1"/>
  <c r="V55" i="16"/>
  <c r="CJ55" i="16" s="1"/>
  <c r="U55" i="16"/>
  <c r="R55" i="16"/>
  <c r="O55" i="16"/>
  <c r="L55" i="16"/>
  <c r="I55" i="16"/>
  <c r="F55" i="16"/>
  <c r="CI54" i="16"/>
  <c r="CH54" i="16"/>
  <c r="CG54" i="16"/>
  <c r="CF54" i="16"/>
  <c r="CE54" i="16"/>
  <c r="CD54" i="16"/>
  <c r="CB54" i="16"/>
  <c r="CA54" i="16"/>
  <c r="CC54" i="16" s="1"/>
  <c r="BY54" i="16"/>
  <c r="BX54" i="16"/>
  <c r="BZ54" i="16" s="1"/>
  <c r="BW54" i="16"/>
  <c r="BV54" i="16"/>
  <c r="BU54" i="16"/>
  <c r="BT54" i="16"/>
  <c r="BS54" i="16"/>
  <c r="BR54" i="16"/>
  <c r="BQ54" i="16"/>
  <c r="BN54" i="16"/>
  <c r="BM54" i="16"/>
  <c r="BL54" i="16"/>
  <c r="BK54" i="16"/>
  <c r="BH54" i="16"/>
  <c r="BE54" i="16"/>
  <c r="BB54" i="16"/>
  <c r="AY54" i="16"/>
  <c r="AV54" i="16"/>
  <c r="AS54" i="16"/>
  <c r="AR54" i="16"/>
  <c r="AQ54" i="16"/>
  <c r="AP54" i="16"/>
  <c r="AM54" i="16"/>
  <c r="AJ54" i="16"/>
  <c r="AG54" i="16"/>
  <c r="AD54" i="16"/>
  <c r="AA54" i="16"/>
  <c r="W54" i="16"/>
  <c r="CK54" i="16" s="1"/>
  <c r="V54" i="16"/>
  <c r="CJ54" i="16" s="1"/>
  <c r="CL54" i="16" s="1"/>
  <c r="U54" i="16"/>
  <c r="R54" i="16"/>
  <c r="O54" i="16"/>
  <c r="L54" i="16"/>
  <c r="I54" i="16"/>
  <c r="F54" i="16"/>
  <c r="C54" i="16"/>
  <c r="CH53" i="16"/>
  <c r="CG53" i="16"/>
  <c r="CI53" i="16" s="1"/>
  <c r="CE53" i="16"/>
  <c r="CD53" i="16"/>
  <c r="CF53" i="16" s="1"/>
  <c r="CC53" i="16"/>
  <c r="CB53" i="16"/>
  <c r="CA53" i="16"/>
  <c r="BZ53" i="16"/>
  <c r="BY53" i="16"/>
  <c r="BX53" i="16"/>
  <c r="BV53" i="16"/>
  <c r="BU53" i="16"/>
  <c r="BW53" i="16" s="1"/>
  <c r="BS53" i="16"/>
  <c r="BR53" i="16"/>
  <c r="BT53" i="16" s="1"/>
  <c r="BQ53" i="16"/>
  <c r="BM53" i="16"/>
  <c r="BL53" i="16"/>
  <c r="BN53" i="16" s="1"/>
  <c r="BK53" i="16"/>
  <c r="BH53" i="16"/>
  <c r="BE53" i="16"/>
  <c r="BB53" i="16"/>
  <c r="AY53" i="16"/>
  <c r="AV53" i="16"/>
  <c r="AS53" i="16"/>
  <c r="AR53" i="16"/>
  <c r="AQ53" i="16"/>
  <c r="AP53" i="16"/>
  <c r="AM53" i="16"/>
  <c r="AJ53" i="16"/>
  <c r="AG53" i="16"/>
  <c r="AD53" i="16"/>
  <c r="AA53" i="16"/>
  <c r="X53" i="16"/>
  <c r="W53" i="16"/>
  <c r="V53" i="16"/>
  <c r="U53" i="16"/>
  <c r="R53" i="16"/>
  <c r="O53" i="16"/>
  <c r="L53" i="16"/>
  <c r="I53" i="16"/>
  <c r="F53" i="16"/>
  <c r="CI52" i="16"/>
  <c r="CH52" i="16"/>
  <c r="CG52" i="16"/>
  <c r="CF52" i="16"/>
  <c r="CE52" i="16"/>
  <c r="CD52" i="16"/>
  <c r="CB52" i="16"/>
  <c r="CA52" i="16"/>
  <c r="CC52" i="16" s="1"/>
  <c r="BY52" i="16"/>
  <c r="BX52" i="16"/>
  <c r="BZ52" i="16" s="1"/>
  <c r="BV52" i="16"/>
  <c r="BU52" i="16"/>
  <c r="BW52" i="16" s="1"/>
  <c r="BT52" i="16"/>
  <c r="BS52" i="16"/>
  <c r="BR52" i="16"/>
  <c r="BQ52" i="16"/>
  <c r="BN52" i="16"/>
  <c r="BM52" i="16"/>
  <c r="BL52" i="16"/>
  <c r="BK52" i="16"/>
  <c r="BH52" i="16"/>
  <c r="BE52" i="16"/>
  <c r="BB52" i="16"/>
  <c r="AY52" i="16"/>
  <c r="AV52" i="16"/>
  <c r="AR52" i="16"/>
  <c r="AQ52" i="16"/>
  <c r="AS52" i="16" s="1"/>
  <c r="AP52" i="16"/>
  <c r="AM52" i="16"/>
  <c r="AJ52" i="16"/>
  <c r="AG52" i="16"/>
  <c r="AD52" i="16"/>
  <c r="AA52" i="16"/>
  <c r="W52" i="16"/>
  <c r="CK52" i="16" s="1"/>
  <c r="V52" i="16"/>
  <c r="CJ52" i="16" s="1"/>
  <c r="CL52" i="16" s="1"/>
  <c r="U52" i="16"/>
  <c r="R52" i="16"/>
  <c r="O52" i="16"/>
  <c r="L52" i="16"/>
  <c r="I52" i="16"/>
  <c r="F52" i="16"/>
  <c r="C52" i="16"/>
  <c r="CH51" i="16"/>
  <c r="CG51" i="16"/>
  <c r="CI51" i="16" s="1"/>
  <c r="CE51" i="16"/>
  <c r="CD51" i="16"/>
  <c r="CF51" i="16" s="1"/>
  <c r="CB51" i="16"/>
  <c r="CA51" i="16"/>
  <c r="CC51" i="16" s="1"/>
  <c r="BZ51" i="16"/>
  <c r="BY51" i="16"/>
  <c r="BX51" i="16"/>
  <c r="BW51" i="16"/>
  <c r="BV51" i="16"/>
  <c r="BU51" i="16"/>
  <c r="BS51" i="16"/>
  <c r="BR51" i="16"/>
  <c r="BT51" i="16" s="1"/>
  <c r="BQ51" i="16"/>
  <c r="BM51" i="16"/>
  <c r="BL51" i="16"/>
  <c r="BN51" i="16" s="1"/>
  <c r="BK51" i="16"/>
  <c r="BH51" i="16"/>
  <c r="BE51" i="16"/>
  <c r="BB51" i="16"/>
  <c r="AY51" i="16"/>
  <c r="AV51" i="16"/>
  <c r="AR51" i="16"/>
  <c r="AQ51" i="16"/>
  <c r="AS51" i="16" s="1"/>
  <c r="AP51" i="16"/>
  <c r="AM51" i="16"/>
  <c r="AJ51" i="16"/>
  <c r="AG51" i="16"/>
  <c r="AD51" i="16"/>
  <c r="AA51" i="16"/>
  <c r="X51" i="16"/>
  <c r="W51" i="16"/>
  <c r="CK51" i="16" s="1"/>
  <c r="V51" i="16"/>
  <c r="U51" i="16"/>
  <c r="R51" i="16"/>
  <c r="O51" i="16"/>
  <c r="L51" i="16"/>
  <c r="I51" i="16"/>
  <c r="F51" i="16"/>
  <c r="CH50" i="16"/>
  <c r="CG50" i="16"/>
  <c r="CI50" i="16" s="1"/>
  <c r="CF50" i="16"/>
  <c r="CE50" i="16"/>
  <c r="CD50" i="16"/>
  <c r="CC50" i="16"/>
  <c r="CB50" i="16"/>
  <c r="CA50" i="16"/>
  <c r="BY50" i="16"/>
  <c r="BX50" i="16"/>
  <c r="BZ50" i="16" s="1"/>
  <c r="BV50" i="16"/>
  <c r="BU50" i="16"/>
  <c r="BW50" i="16" s="1"/>
  <c r="BT50" i="16"/>
  <c r="BS50" i="16"/>
  <c r="BR50" i="16"/>
  <c r="BQ50" i="16"/>
  <c r="BN50" i="16"/>
  <c r="BM50" i="16"/>
  <c r="CK50" i="16" s="1"/>
  <c r="BL50" i="16"/>
  <c r="BK50" i="16"/>
  <c r="BH50" i="16"/>
  <c r="BE50" i="16"/>
  <c r="BB50" i="16"/>
  <c r="AY50" i="16"/>
  <c r="AV50" i="16"/>
  <c r="AR50" i="16"/>
  <c r="AQ50" i="16"/>
  <c r="AS50" i="16" s="1"/>
  <c r="AP50" i="16"/>
  <c r="AM50" i="16"/>
  <c r="AJ50" i="16"/>
  <c r="AG50" i="16"/>
  <c r="AD50" i="16"/>
  <c r="AA50" i="16"/>
  <c r="W50" i="16"/>
  <c r="V50" i="16"/>
  <c r="CJ50" i="16" s="1"/>
  <c r="U50" i="16"/>
  <c r="R50" i="16"/>
  <c r="O50" i="16"/>
  <c r="L50" i="16"/>
  <c r="I50" i="16"/>
  <c r="F50" i="16"/>
  <c r="CI49" i="16"/>
  <c r="CH49" i="16"/>
  <c r="CG49" i="16"/>
  <c r="CE49" i="16"/>
  <c r="CD49" i="16"/>
  <c r="CF49" i="16" s="1"/>
  <c r="CB49" i="16"/>
  <c r="CA49" i="16"/>
  <c r="CC49" i="16" s="1"/>
  <c r="BZ49" i="16"/>
  <c r="BY49" i="16"/>
  <c r="BX49" i="16"/>
  <c r="BW49" i="16"/>
  <c r="BV49" i="16"/>
  <c r="BU49" i="16"/>
  <c r="BS49" i="16"/>
  <c r="BR49" i="16"/>
  <c r="BT49" i="16" s="1"/>
  <c r="BQ49" i="16"/>
  <c r="BM49" i="16"/>
  <c r="BL49" i="16"/>
  <c r="BN49" i="16" s="1"/>
  <c r="BK49" i="16"/>
  <c r="BH49" i="16"/>
  <c r="BE49" i="16"/>
  <c r="BB49" i="16"/>
  <c r="AY49" i="16"/>
  <c r="AV49" i="16"/>
  <c r="AR49" i="16"/>
  <c r="AQ49" i="16"/>
  <c r="AS49" i="16" s="1"/>
  <c r="AP49" i="16"/>
  <c r="AM49" i="16"/>
  <c r="AJ49" i="16"/>
  <c r="AG49" i="16"/>
  <c r="AD49" i="16"/>
  <c r="AA49" i="16"/>
  <c r="X49" i="16"/>
  <c r="W49" i="16"/>
  <c r="CK49" i="16" s="1"/>
  <c r="V49" i="16"/>
  <c r="U49" i="16"/>
  <c r="R49" i="16"/>
  <c r="O49" i="16"/>
  <c r="L49" i="16"/>
  <c r="I49" i="16"/>
  <c r="F49" i="16"/>
  <c r="CH48" i="16"/>
  <c r="CG48" i="16"/>
  <c r="CI48" i="16" s="1"/>
  <c r="CE48" i="16"/>
  <c r="CF48" i="16" s="1"/>
  <c r="CD48" i="16"/>
  <c r="CB48" i="16"/>
  <c r="CA48" i="16"/>
  <c r="CC48" i="16" s="1"/>
  <c r="BY48" i="16"/>
  <c r="BX48" i="16"/>
  <c r="BW48" i="16"/>
  <c r="BV48" i="16"/>
  <c r="BU48" i="16"/>
  <c r="BS48" i="16"/>
  <c r="BT48" i="16" s="1"/>
  <c r="BR48" i="16"/>
  <c r="BQ48" i="16"/>
  <c r="BN48" i="16"/>
  <c r="BM48" i="16"/>
  <c r="BL48" i="16"/>
  <c r="BK48" i="16"/>
  <c r="BH48" i="16"/>
  <c r="BE48" i="16"/>
  <c r="BB48" i="16"/>
  <c r="AY48" i="16"/>
  <c r="AV48" i="16"/>
  <c r="AR48" i="16"/>
  <c r="AQ48" i="16"/>
  <c r="AS48" i="16" s="1"/>
  <c r="AP48" i="16"/>
  <c r="AM48" i="16"/>
  <c r="AJ48" i="16"/>
  <c r="AG48" i="16"/>
  <c r="AD48" i="16"/>
  <c r="AA48" i="16"/>
  <c r="W48" i="16"/>
  <c r="CK48" i="16" s="1"/>
  <c r="V48" i="16"/>
  <c r="CJ48" i="16" s="1"/>
  <c r="U48" i="16"/>
  <c r="R48" i="16"/>
  <c r="O48" i="16"/>
  <c r="L48" i="16"/>
  <c r="I48" i="16"/>
  <c r="F48" i="16"/>
  <c r="CK47" i="16"/>
  <c r="CH47" i="16"/>
  <c r="CG47" i="16"/>
  <c r="CI47" i="16" s="1"/>
  <c r="CE47" i="16"/>
  <c r="CD47" i="16"/>
  <c r="CF47" i="16" s="1"/>
  <c r="CB47" i="16"/>
  <c r="CA47" i="16"/>
  <c r="CC47" i="16" s="1"/>
  <c r="BZ47" i="16"/>
  <c r="BY47" i="16"/>
  <c r="BX47" i="16"/>
  <c r="BW47" i="16"/>
  <c r="BV47" i="16"/>
  <c r="BU47" i="16"/>
  <c r="BS47" i="16"/>
  <c r="BR47" i="16"/>
  <c r="BT47" i="16" s="1"/>
  <c r="BQ47" i="16"/>
  <c r="BM47" i="16"/>
  <c r="BL47" i="16"/>
  <c r="BN47" i="16" s="1"/>
  <c r="BK47" i="16"/>
  <c r="BH47" i="16"/>
  <c r="BE47" i="16"/>
  <c r="BB47" i="16"/>
  <c r="AY47" i="16"/>
  <c r="AV47" i="16"/>
  <c r="AS47" i="16"/>
  <c r="AQ47" i="16"/>
  <c r="AP47" i="16"/>
  <c r="AM47" i="16"/>
  <c r="AJ47" i="16"/>
  <c r="AG47" i="16"/>
  <c r="AD47" i="16"/>
  <c r="AA47" i="16"/>
  <c r="W47" i="16"/>
  <c r="V47" i="16"/>
  <c r="U47" i="16"/>
  <c r="R47" i="16"/>
  <c r="O47" i="16"/>
  <c r="L47" i="16"/>
  <c r="I47" i="16"/>
  <c r="F47" i="16"/>
  <c r="CI46" i="16"/>
  <c r="CH46" i="16"/>
  <c r="CG46" i="16"/>
  <c r="CF46" i="16"/>
  <c r="CE46" i="16"/>
  <c r="CD46" i="16"/>
  <c r="CB46" i="16"/>
  <c r="CA46" i="16"/>
  <c r="CC46" i="16" s="1"/>
  <c r="BY46" i="16"/>
  <c r="BX46" i="16"/>
  <c r="BZ46" i="16" s="1"/>
  <c r="BW46" i="16"/>
  <c r="BV46" i="16"/>
  <c r="BU46" i="16"/>
  <c r="BT46" i="16"/>
  <c r="BS46" i="16"/>
  <c r="BR46" i="16"/>
  <c r="BQ46" i="16"/>
  <c r="BN46" i="16"/>
  <c r="BM46" i="16"/>
  <c r="BL46" i="16"/>
  <c r="BK46" i="16"/>
  <c r="BH46" i="16"/>
  <c r="BE46" i="16"/>
  <c r="BB46" i="16"/>
  <c r="AY46" i="16"/>
  <c r="AV46" i="16"/>
  <c r="AS46" i="16"/>
  <c r="AR46" i="16"/>
  <c r="AQ46" i="16"/>
  <c r="AP46" i="16"/>
  <c r="AM46" i="16"/>
  <c r="AJ46" i="16"/>
  <c r="AG46" i="16"/>
  <c r="AD46" i="16"/>
  <c r="AA46" i="16"/>
  <c r="W46" i="16"/>
  <c r="V46" i="16"/>
  <c r="X46" i="16" s="1"/>
  <c r="U46" i="16"/>
  <c r="R46" i="16"/>
  <c r="O46" i="16"/>
  <c r="L46" i="16"/>
  <c r="I46" i="16"/>
  <c r="F46" i="16"/>
  <c r="CH45" i="16"/>
  <c r="CG45" i="16"/>
  <c r="CI45" i="16" s="1"/>
  <c r="CE45" i="16"/>
  <c r="CD45" i="16"/>
  <c r="CF45" i="16" s="1"/>
  <c r="CC45" i="16"/>
  <c r="CB45" i="16"/>
  <c r="CA45" i="16"/>
  <c r="BZ45" i="16"/>
  <c r="BY45" i="16"/>
  <c r="BX45" i="16"/>
  <c r="BV45" i="16"/>
  <c r="BU45" i="16"/>
  <c r="BW45" i="16" s="1"/>
  <c r="BS45" i="16"/>
  <c r="BR45" i="16"/>
  <c r="BT45" i="16" s="1"/>
  <c r="BQ45" i="16"/>
  <c r="BM45" i="16"/>
  <c r="BL45" i="16"/>
  <c r="BN45" i="16" s="1"/>
  <c r="BK45" i="16"/>
  <c r="BH45" i="16"/>
  <c r="BE45" i="16"/>
  <c r="BB45" i="16"/>
  <c r="AY45" i="16"/>
  <c r="AV45" i="16"/>
  <c r="AR45" i="16"/>
  <c r="AQ45" i="16"/>
  <c r="AS45" i="16" s="1"/>
  <c r="AP45" i="16"/>
  <c r="AM45" i="16"/>
  <c r="AJ45" i="16"/>
  <c r="AG45" i="16"/>
  <c r="AD45" i="16"/>
  <c r="AA45" i="16"/>
  <c r="W45" i="16"/>
  <c r="CK45" i="16" s="1"/>
  <c r="V45" i="16"/>
  <c r="X45" i="16" s="1"/>
  <c r="U45" i="16"/>
  <c r="R45" i="16"/>
  <c r="O45" i="16"/>
  <c r="L45" i="16"/>
  <c r="I45" i="16"/>
  <c r="F45" i="16"/>
  <c r="CJ44" i="16"/>
  <c r="C44" i="16" s="1"/>
  <c r="CI44" i="16"/>
  <c r="CH44" i="16"/>
  <c r="CG44" i="16"/>
  <c r="CF44" i="16"/>
  <c r="CE44" i="16"/>
  <c r="CD44" i="16"/>
  <c r="CB44" i="16"/>
  <c r="CA44" i="16"/>
  <c r="CC44" i="16" s="1"/>
  <c r="BY44" i="16"/>
  <c r="BX44" i="16"/>
  <c r="BZ44" i="16" s="1"/>
  <c r="BW44" i="16"/>
  <c r="BV44" i="16"/>
  <c r="BU44" i="16"/>
  <c r="BT44" i="16"/>
  <c r="BS44" i="16"/>
  <c r="BR44" i="16"/>
  <c r="BQ44" i="16"/>
  <c r="BN44" i="16"/>
  <c r="BM44" i="16"/>
  <c r="BL44" i="16"/>
  <c r="BK44" i="16"/>
  <c r="BH44" i="16"/>
  <c r="BE44" i="16"/>
  <c r="BB44" i="16"/>
  <c r="AY44" i="16"/>
  <c r="AV44" i="16"/>
  <c r="AS44" i="16"/>
  <c r="AR44" i="16"/>
  <c r="AQ44" i="16"/>
  <c r="AP44" i="16"/>
  <c r="AM44" i="16"/>
  <c r="AJ44" i="16"/>
  <c r="AG44" i="16"/>
  <c r="AD44" i="16"/>
  <c r="AA44" i="16"/>
  <c r="W44" i="16"/>
  <c r="V44" i="16"/>
  <c r="X44" i="16" s="1"/>
  <c r="U44" i="16"/>
  <c r="R44" i="16"/>
  <c r="O44" i="16"/>
  <c r="L44" i="16"/>
  <c r="I44" i="16"/>
  <c r="F44" i="16"/>
  <c r="CJ43" i="16"/>
  <c r="CH43" i="16"/>
  <c r="CG43" i="16"/>
  <c r="CI43" i="16" s="1"/>
  <c r="CE43" i="16"/>
  <c r="CD43" i="16"/>
  <c r="CF43" i="16" s="1"/>
  <c r="CC43" i="16"/>
  <c r="CB43" i="16"/>
  <c r="CA43" i="16"/>
  <c r="BZ43" i="16"/>
  <c r="BY43" i="16"/>
  <c r="BX43" i="16"/>
  <c r="BV43" i="16"/>
  <c r="BU43" i="16"/>
  <c r="BW43" i="16" s="1"/>
  <c r="BS43" i="16"/>
  <c r="BR43" i="16"/>
  <c r="BT43" i="16" s="1"/>
  <c r="BQ43" i="16"/>
  <c r="BM43" i="16"/>
  <c r="BL43" i="16"/>
  <c r="BN43" i="16" s="1"/>
  <c r="BK43" i="16"/>
  <c r="BH43" i="16"/>
  <c r="BE43" i="16"/>
  <c r="BB43" i="16"/>
  <c r="AY43" i="16"/>
  <c r="AV43" i="16"/>
  <c r="AR43" i="16"/>
  <c r="AQ43" i="16"/>
  <c r="AS43" i="16" s="1"/>
  <c r="AP43" i="16"/>
  <c r="AM43" i="16"/>
  <c r="AJ43" i="16"/>
  <c r="AG43" i="16"/>
  <c r="AD43" i="16"/>
  <c r="AA43" i="16"/>
  <c r="W43" i="16"/>
  <c r="CK43" i="16" s="1"/>
  <c r="V43" i="16"/>
  <c r="X43" i="16" s="1"/>
  <c r="U43" i="16"/>
  <c r="R43" i="16"/>
  <c r="O43" i="16"/>
  <c r="L43" i="16"/>
  <c r="I43" i="16"/>
  <c r="F43" i="16"/>
  <c r="CI42" i="16"/>
  <c r="CH42" i="16"/>
  <c r="CG42" i="16"/>
  <c r="CF42" i="16"/>
  <c r="CE42" i="16"/>
  <c r="CD42" i="16"/>
  <c r="CB42" i="16"/>
  <c r="CA42" i="16"/>
  <c r="CC42" i="16" s="1"/>
  <c r="BY42" i="16"/>
  <c r="BX42" i="16"/>
  <c r="BZ42" i="16" s="1"/>
  <c r="BW42" i="16"/>
  <c r="BV42" i="16"/>
  <c r="BU42" i="16"/>
  <c r="BT42" i="16"/>
  <c r="BS42" i="16"/>
  <c r="BR42" i="16"/>
  <c r="BQ42" i="16"/>
  <c r="BN42" i="16"/>
  <c r="BM42" i="16"/>
  <c r="BL42" i="16"/>
  <c r="BK42" i="16"/>
  <c r="BH42" i="16"/>
  <c r="BE42" i="16"/>
  <c r="BB42" i="16"/>
  <c r="AY42" i="16"/>
  <c r="AV42" i="16"/>
  <c r="AS42" i="16"/>
  <c r="AR42" i="16"/>
  <c r="AQ42" i="16"/>
  <c r="AP42" i="16"/>
  <c r="AM42" i="16"/>
  <c r="AJ42" i="16"/>
  <c r="AG42" i="16"/>
  <c r="AD42" i="16"/>
  <c r="AA42" i="16"/>
  <c r="W42" i="16"/>
  <c r="V42" i="16"/>
  <c r="X42" i="16" s="1"/>
  <c r="U42" i="16"/>
  <c r="R42" i="16"/>
  <c r="O42" i="16"/>
  <c r="L42" i="16"/>
  <c r="I42" i="16"/>
  <c r="F42" i="16"/>
  <c r="CH41" i="16"/>
  <c r="CG41" i="16"/>
  <c r="CE41" i="16"/>
  <c r="CD41" i="16"/>
  <c r="CF41" i="16" s="1"/>
  <c r="CC41" i="16"/>
  <c r="CB41" i="16"/>
  <c r="CA41" i="16"/>
  <c r="BZ41" i="16"/>
  <c r="BY41" i="16"/>
  <c r="BX41" i="16"/>
  <c r="BV41" i="16"/>
  <c r="BU41" i="16"/>
  <c r="BW41" i="16" s="1"/>
  <c r="BS41" i="16"/>
  <c r="BR41" i="16"/>
  <c r="BT41" i="16" s="1"/>
  <c r="BQ41" i="16"/>
  <c r="BM41" i="16"/>
  <c r="BL41" i="16"/>
  <c r="BN41" i="16" s="1"/>
  <c r="BK41" i="16"/>
  <c r="BH41" i="16"/>
  <c r="BE41" i="16"/>
  <c r="BB41" i="16"/>
  <c r="AY41" i="16"/>
  <c r="AV41" i="16"/>
  <c r="AR41" i="16"/>
  <c r="AQ41" i="16"/>
  <c r="AS41" i="16" s="1"/>
  <c r="AP41" i="16"/>
  <c r="AM41" i="16"/>
  <c r="AJ41" i="16"/>
  <c r="AG41" i="16"/>
  <c r="AD41" i="16"/>
  <c r="AA41" i="16"/>
  <c r="W41" i="16"/>
  <c r="CK41" i="16" s="1"/>
  <c r="V41" i="16"/>
  <c r="X41" i="16" s="1"/>
  <c r="U41" i="16"/>
  <c r="R41" i="16"/>
  <c r="O41" i="16"/>
  <c r="L41" i="16"/>
  <c r="I41" i="16"/>
  <c r="F41" i="16"/>
  <c r="CJ40" i="16"/>
  <c r="C40" i="16" s="1"/>
  <c r="CI40" i="16"/>
  <c r="CH40" i="16"/>
  <c r="CG40" i="16"/>
  <c r="CF40" i="16"/>
  <c r="CE40" i="16"/>
  <c r="CD40" i="16"/>
  <c r="CB40" i="16"/>
  <c r="CA40" i="16"/>
  <c r="CC40" i="16" s="1"/>
  <c r="BY40" i="16"/>
  <c r="BX40" i="16"/>
  <c r="BZ40" i="16" s="1"/>
  <c r="BW40" i="16"/>
  <c r="BV40" i="16"/>
  <c r="BU40" i="16"/>
  <c r="BT40" i="16"/>
  <c r="BS40" i="16"/>
  <c r="BR40" i="16"/>
  <c r="BQ40" i="16"/>
  <c r="BN40" i="16"/>
  <c r="BM40" i="16"/>
  <c r="BL40" i="16"/>
  <c r="BK40" i="16"/>
  <c r="BH40" i="16"/>
  <c r="BE40" i="16"/>
  <c r="BB40" i="16"/>
  <c r="AY40" i="16"/>
  <c r="AV40" i="16"/>
  <c r="AS40" i="16"/>
  <c r="AR40" i="16"/>
  <c r="AQ40" i="16"/>
  <c r="AP40" i="16"/>
  <c r="AM40" i="16"/>
  <c r="AJ40" i="16"/>
  <c r="AG40" i="16"/>
  <c r="AD40" i="16"/>
  <c r="AA40" i="16"/>
  <c r="W40" i="16"/>
  <c r="V40" i="16"/>
  <c r="X40" i="16" s="1"/>
  <c r="U40" i="16"/>
  <c r="R40" i="16"/>
  <c r="O40" i="16"/>
  <c r="L40" i="16"/>
  <c r="I40" i="16"/>
  <c r="F40" i="16"/>
  <c r="CH39" i="16"/>
  <c r="CG39" i="16"/>
  <c r="CI39" i="16" s="1"/>
  <c r="CF39" i="16"/>
  <c r="CE39" i="16"/>
  <c r="CD39" i="16"/>
  <c r="CC39" i="16"/>
  <c r="CB39" i="16"/>
  <c r="CA39" i="16"/>
  <c r="BY39" i="16"/>
  <c r="BX39" i="16"/>
  <c r="BZ39" i="16" s="1"/>
  <c r="BV39" i="16"/>
  <c r="BU39" i="16"/>
  <c r="BW39" i="16" s="1"/>
  <c r="BS39" i="16"/>
  <c r="BR39" i="16"/>
  <c r="BT39" i="16" s="1"/>
  <c r="BQ39" i="16"/>
  <c r="BM39" i="16"/>
  <c r="BL39" i="16"/>
  <c r="BN39" i="16" s="1"/>
  <c r="BK39" i="16"/>
  <c r="BH39" i="16"/>
  <c r="BE39" i="16"/>
  <c r="BB39" i="16"/>
  <c r="AY39" i="16"/>
  <c r="AV39" i="16"/>
  <c r="AR39" i="16"/>
  <c r="AQ39" i="16"/>
  <c r="AS39" i="16" s="1"/>
  <c r="AP39" i="16"/>
  <c r="AM39" i="16"/>
  <c r="AJ39" i="16"/>
  <c r="AG39" i="16"/>
  <c r="AD39" i="16"/>
  <c r="AA39" i="16"/>
  <c r="X39" i="16"/>
  <c r="W39" i="16"/>
  <c r="CK39" i="16" s="1"/>
  <c r="V39" i="16"/>
  <c r="U39" i="16"/>
  <c r="R39" i="16"/>
  <c r="O39" i="16"/>
  <c r="L39" i="16"/>
  <c r="I39" i="16"/>
  <c r="F39" i="16"/>
  <c r="CI38" i="16"/>
  <c r="CH38" i="16"/>
  <c r="CG38" i="16"/>
  <c r="CE38" i="16"/>
  <c r="CD38" i="16"/>
  <c r="CF38" i="16" s="1"/>
  <c r="CB38" i="16"/>
  <c r="CA38" i="16"/>
  <c r="BZ38" i="16"/>
  <c r="BY38" i="16"/>
  <c r="BX38" i="16"/>
  <c r="BW38" i="16"/>
  <c r="BV38" i="16"/>
  <c r="BU38" i="16"/>
  <c r="BS38" i="16"/>
  <c r="BR38" i="16"/>
  <c r="BT38" i="16" s="1"/>
  <c r="BQ38" i="16"/>
  <c r="BM38" i="16"/>
  <c r="BL38" i="16"/>
  <c r="BN38" i="16" s="1"/>
  <c r="BK38" i="16"/>
  <c r="BH38" i="16"/>
  <c r="BE38" i="16"/>
  <c r="BB38" i="16"/>
  <c r="AY38" i="16"/>
  <c r="AV38" i="16"/>
  <c r="AR38" i="16"/>
  <c r="AS38" i="16" s="1"/>
  <c r="AQ38" i="16"/>
  <c r="AP38" i="16"/>
  <c r="AM38" i="16"/>
  <c r="AJ38" i="16"/>
  <c r="AG38" i="16"/>
  <c r="AD38" i="16"/>
  <c r="AA38" i="16"/>
  <c r="X38" i="16"/>
  <c r="W38" i="16"/>
  <c r="CK38" i="16" s="1"/>
  <c r="V38" i="16"/>
  <c r="U38" i="16"/>
  <c r="R38" i="16"/>
  <c r="O38" i="16"/>
  <c r="L38" i="16"/>
  <c r="I38" i="16"/>
  <c r="F38" i="16"/>
  <c r="CH37" i="16"/>
  <c r="CG37" i="16"/>
  <c r="CI37" i="16" s="1"/>
  <c r="CE37" i="16"/>
  <c r="CD37" i="16"/>
  <c r="CF37" i="16" s="1"/>
  <c r="CC37" i="16"/>
  <c r="CB37" i="16"/>
  <c r="CA37" i="16"/>
  <c r="BZ37" i="16"/>
  <c r="BY37" i="16"/>
  <c r="BX37" i="16"/>
  <c r="BV37" i="16"/>
  <c r="BU37" i="16"/>
  <c r="BW37" i="16" s="1"/>
  <c r="BT37" i="16"/>
  <c r="BS37" i="16"/>
  <c r="BR37" i="16"/>
  <c r="BQ37" i="16"/>
  <c r="BN37" i="16"/>
  <c r="BM37" i="16"/>
  <c r="BL37" i="16"/>
  <c r="BK37" i="16"/>
  <c r="BH37" i="16"/>
  <c r="BE37" i="16"/>
  <c r="BB37" i="16"/>
  <c r="AY37" i="16"/>
  <c r="AV37" i="16"/>
  <c r="AR37" i="16"/>
  <c r="CK37" i="16" s="1"/>
  <c r="AQ37" i="16"/>
  <c r="AS37" i="16" s="1"/>
  <c r="AP37" i="16"/>
  <c r="AM37" i="16"/>
  <c r="AJ37" i="16"/>
  <c r="AA37" i="16"/>
  <c r="X37" i="16"/>
  <c r="W37" i="16"/>
  <c r="V37" i="16"/>
  <c r="CJ37" i="16" s="1"/>
  <c r="C37" i="16" s="1"/>
  <c r="U37" i="16"/>
  <c r="R37" i="16"/>
  <c r="O37" i="16"/>
  <c r="L37" i="16"/>
  <c r="I37" i="16"/>
  <c r="F37" i="16"/>
  <c r="CH36" i="16"/>
  <c r="CG36" i="16"/>
  <c r="CI36" i="16" s="1"/>
  <c r="CE36" i="16"/>
  <c r="CD36" i="16"/>
  <c r="CF36" i="16" s="1"/>
  <c r="CC36" i="16"/>
  <c r="CB36" i="16"/>
  <c r="CA36" i="16"/>
  <c r="BZ36" i="16"/>
  <c r="BY36" i="16"/>
  <c r="BX36" i="16"/>
  <c r="BV36" i="16"/>
  <c r="BU36" i="16"/>
  <c r="BW36" i="16" s="1"/>
  <c r="BT36" i="16"/>
  <c r="BS36" i="16"/>
  <c r="BR36" i="16"/>
  <c r="BQ36" i="16"/>
  <c r="BN36" i="16"/>
  <c r="BM36" i="16"/>
  <c r="BL36" i="16"/>
  <c r="BK36" i="16"/>
  <c r="BH36" i="16"/>
  <c r="BE36" i="16"/>
  <c r="BB36" i="16"/>
  <c r="AY36" i="16"/>
  <c r="AV36" i="16"/>
  <c r="AR36" i="16"/>
  <c r="CK36" i="16" s="1"/>
  <c r="AQ36" i="16"/>
  <c r="AS36" i="16" s="1"/>
  <c r="AP36" i="16"/>
  <c r="AM36" i="16"/>
  <c r="AJ36" i="16"/>
  <c r="AG36" i="16"/>
  <c r="AD36" i="16"/>
  <c r="AA36" i="16"/>
  <c r="W36" i="16"/>
  <c r="V36" i="16"/>
  <c r="U36" i="16"/>
  <c r="R36" i="16"/>
  <c r="O36" i="16"/>
  <c r="L36" i="16"/>
  <c r="I36" i="16"/>
  <c r="F36" i="16"/>
  <c r="CJ35" i="16"/>
  <c r="C35" i="16" s="1"/>
  <c r="CI35" i="16"/>
  <c r="CH35" i="16"/>
  <c r="CG35" i="16"/>
  <c r="CF35" i="16"/>
  <c r="CE35" i="16"/>
  <c r="CD35" i="16"/>
  <c r="CB35" i="16"/>
  <c r="CA35" i="16"/>
  <c r="CC35" i="16" s="1"/>
  <c r="BY35" i="16"/>
  <c r="BX35" i="16"/>
  <c r="BZ35" i="16" s="1"/>
  <c r="BW35" i="16"/>
  <c r="BV35" i="16"/>
  <c r="BU35" i="16"/>
  <c r="BT35" i="16"/>
  <c r="BS35" i="16"/>
  <c r="BR35" i="16"/>
  <c r="BQ35" i="16"/>
  <c r="BN35" i="16"/>
  <c r="BM35" i="16"/>
  <c r="BL35" i="16"/>
  <c r="BK35" i="16"/>
  <c r="BH35" i="16"/>
  <c r="BE35" i="16"/>
  <c r="BB35" i="16"/>
  <c r="AY35" i="16"/>
  <c r="AV35" i="16"/>
  <c r="AS35" i="16"/>
  <c r="AR35" i="16"/>
  <c r="AQ35" i="16"/>
  <c r="AP35" i="16"/>
  <c r="AM35" i="16"/>
  <c r="AJ35" i="16"/>
  <c r="AG35" i="16"/>
  <c r="AD35" i="16"/>
  <c r="AA35" i="16"/>
  <c r="W35" i="16"/>
  <c r="V35" i="16"/>
  <c r="X35" i="16" s="1"/>
  <c r="U35" i="16"/>
  <c r="R35" i="16"/>
  <c r="O35" i="16"/>
  <c r="L35" i="16"/>
  <c r="I35" i="16"/>
  <c r="F35" i="16"/>
  <c r="CH34" i="16"/>
  <c r="CG34" i="16"/>
  <c r="CI34" i="16" s="1"/>
  <c r="CF34" i="16"/>
  <c r="CE34" i="16"/>
  <c r="CD34" i="16"/>
  <c r="CC34" i="16"/>
  <c r="CB34" i="16"/>
  <c r="CA34" i="16"/>
  <c r="BY34" i="16"/>
  <c r="BX34" i="16"/>
  <c r="BZ34" i="16" s="1"/>
  <c r="BV34" i="16"/>
  <c r="BU34" i="16"/>
  <c r="BW34" i="16" s="1"/>
  <c r="BS34" i="16"/>
  <c r="BR34" i="16"/>
  <c r="BT34" i="16" s="1"/>
  <c r="BQ34" i="16"/>
  <c r="BM34" i="16"/>
  <c r="BL34" i="16"/>
  <c r="BN34" i="16" s="1"/>
  <c r="BK34" i="16"/>
  <c r="BH34" i="16"/>
  <c r="BE34" i="16"/>
  <c r="BB34" i="16"/>
  <c r="AY34" i="16"/>
  <c r="AV34" i="16"/>
  <c r="AS34" i="16"/>
  <c r="AR34" i="16"/>
  <c r="CK34" i="16" s="1"/>
  <c r="AQ34" i="16"/>
  <c r="AP34" i="16"/>
  <c r="AM34" i="16"/>
  <c r="AJ34" i="16"/>
  <c r="AG34" i="16"/>
  <c r="AD34" i="16"/>
  <c r="AA34" i="16"/>
  <c r="X34" i="16"/>
  <c r="W34" i="16"/>
  <c r="V34" i="16"/>
  <c r="U34" i="16"/>
  <c r="R34" i="16"/>
  <c r="O34" i="16"/>
  <c r="L34" i="16"/>
  <c r="I34" i="16"/>
  <c r="F34" i="16"/>
  <c r="CJ33" i="16"/>
  <c r="CL33" i="16" s="1"/>
  <c r="CH33" i="16"/>
  <c r="CG33" i="16"/>
  <c r="CI33" i="16" s="1"/>
  <c r="CF33" i="16"/>
  <c r="CE33" i="16"/>
  <c r="CD33" i="16"/>
  <c r="CC33" i="16"/>
  <c r="CB33" i="16"/>
  <c r="CA33" i="16"/>
  <c r="BY33" i="16"/>
  <c r="BX33" i="16"/>
  <c r="BZ33" i="16" s="1"/>
  <c r="BV33" i="16"/>
  <c r="BU33" i="16"/>
  <c r="BW33" i="16" s="1"/>
  <c r="BT33" i="16"/>
  <c r="BS33" i="16"/>
  <c r="BR33" i="16"/>
  <c r="BQ33" i="16"/>
  <c r="BN33" i="16"/>
  <c r="BM33" i="16"/>
  <c r="BL33" i="16"/>
  <c r="BK33" i="16"/>
  <c r="BH33" i="16"/>
  <c r="BE33" i="16"/>
  <c r="BB33" i="16"/>
  <c r="AY33" i="16"/>
  <c r="AV33" i="16"/>
  <c r="AR33" i="16"/>
  <c r="AQ33" i="16"/>
  <c r="AS33" i="16" s="1"/>
  <c r="AP33" i="16"/>
  <c r="AM33" i="16"/>
  <c r="AJ33" i="16"/>
  <c r="AG33" i="16"/>
  <c r="AD33" i="16"/>
  <c r="AA33" i="16"/>
  <c r="W33" i="16"/>
  <c r="CK33" i="16" s="1"/>
  <c r="V33" i="16"/>
  <c r="X33" i="16" s="1"/>
  <c r="U33" i="16"/>
  <c r="R33" i="16"/>
  <c r="O33" i="16"/>
  <c r="L33" i="16"/>
  <c r="I33" i="16"/>
  <c r="F33" i="16"/>
  <c r="C33" i="16"/>
  <c r="CI32" i="16"/>
  <c r="CH32" i="16"/>
  <c r="CG32" i="16"/>
  <c r="CE32" i="16"/>
  <c r="CD32" i="16"/>
  <c r="CF32" i="16" s="1"/>
  <c r="CB32" i="16"/>
  <c r="CA32" i="16"/>
  <c r="CC32" i="16" s="1"/>
  <c r="BZ32" i="16"/>
  <c r="BY32" i="16"/>
  <c r="BX32" i="16"/>
  <c r="BW32" i="16"/>
  <c r="BV32" i="16"/>
  <c r="BU32" i="16"/>
  <c r="BS32" i="16"/>
  <c r="BR32" i="16"/>
  <c r="BT32" i="16" s="1"/>
  <c r="BQ32" i="16"/>
  <c r="BM32" i="16"/>
  <c r="BL32" i="16"/>
  <c r="BN32" i="16" s="1"/>
  <c r="BK32" i="16"/>
  <c r="BH32" i="16"/>
  <c r="BE32" i="16"/>
  <c r="BB32" i="16"/>
  <c r="AY32" i="16"/>
  <c r="AV32" i="16"/>
  <c r="AS32" i="16"/>
  <c r="AR32" i="16"/>
  <c r="AQ32" i="16"/>
  <c r="AP32" i="16"/>
  <c r="AM32" i="16"/>
  <c r="AJ32" i="16"/>
  <c r="AG32" i="16"/>
  <c r="AD32" i="16"/>
  <c r="AA32" i="16"/>
  <c r="X32" i="16"/>
  <c r="W32" i="16"/>
  <c r="CK32" i="16" s="1"/>
  <c r="V32" i="16"/>
  <c r="U32" i="16"/>
  <c r="R32" i="16"/>
  <c r="O32" i="16"/>
  <c r="L32" i="16"/>
  <c r="I32" i="16"/>
  <c r="F32" i="16"/>
  <c r="CK31" i="16"/>
  <c r="CH31" i="16"/>
  <c r="CG31" i="16"/>
  <c r="CI31" i="16" s="1"/>
  <c r="CF31" i="16"/>
  <c r="CE31" i="16"/>
  <c r="CD31" i="16"/>
  <c r="CC31" i="16"/>
  <c r="CB31" i="16"/>
  <c r="CA31" i="16"/>
  <c r="BY31" i="16"/>
  <c r="BX31" i="16"/>
  <c r="BZ31" i="16" s="1"/>
  <c r="BV31" i="16"/>
  <c r="BU31" i="16"/>
  <c r="BW31" i="16" s="1"/>
  <c r="BT31" i="16"/>
  <c r="BS31" i="16"/>
  <c r="BR31" i="16"/>
  <c r="BQ31" i="16"/>
  <c r="BN31" i="16"/>
  <c r="BM31" i="16"/>
  <c r="BL31" i="16"/>
  <c r="BK31" i="16"/>
  <c r="BH31" i="16"/>
  <c r="BE31" i="16"/>
  <c r="BB31" i="16"/>
  <c r="AY31" i="16"/>
  <c r="AV31" i="16"/>
  <c r="AR31" i="16"/>
  <c r="AQ31" i="16"/>
  <c r="AS31" i="16" s="1"/>
  <c r="AP31" i="16"/>
  <c r="AM31" i="16"/>
  <c r="AJ31" i="16"/>
  <c r="AG31" i="16"/>
  <c r="AD31" i="16"/>
  <c r="AA31" i="16"/>
  <c r="W31" i="16"/>
  <c r="V31" i="16"/>
  <c r="X31" i="16" s="1"/>
  <c r="U31" i="16"/>
  <c r="R31" i="16"/>
  <c r="O31" i="16"/>
  <c r="L31" i="16"/>
  <c r="I31" i="16"/>
  <c r="F31" i="16"/>
  <c r="CI30" i="16"/>
  <c r="CH30" i="16"/>
  <c r="CG30" i="16"/>
  <c r="CE30" i="16"/>
  <c r="CD30" i="16"/>
  <c r="CF30" i="16" s="1"/>
  <c r="CB30" i="16"/>
  <c r="CA30" i="16"/>
  <c r="CC30" i="16" s="1"/>
  <c r="BZ30" i="16"/>
  <c r="BY30" i="16"/>
  <c r="BX30" i="16"/>
  <c r="BW30" i="16"/>
  <c r="BV30" i="16"/>
  <c r="BU30" i="16"/>
  <c r="BS30" i="16"/>
  <c r="BR30" i="16"/>
  <c r="BT30" i="16" s="1"/>
  <c r="BQ30" i="16"/>
  <c r="BM30" i="16"/>
  <c r="BL30" i="16"/>
  <c r="BN30" i="16" s="1"/>
  <c r="BK30" i="16"/>
  <c r="BH30" i="16"/>
  <c r="BE30" i="16"/>
  <c r="BB30" i="16"/>
  <c r="AY30" i="16"/>
  <c r="AV30" i="16"/>
  <c r="AR30" i="16"/>
  <c r="AQ30" i="16"/>
  <c r="AS30" i="16" s="1"/>
  <c r="AP30" i="16"/>
  <c r="AM30" i="16"/>
  <c r="AJ30" i="16"/>
  <c r="AG30" i="16"/>
  <c r="AD30" i="16"/>
  <c r="AA30" i="16"/>
  <c r="X30" i="16"/>
  <c r="W30" i="16"/>
  <c r="V30" i="16"/>
  <c r="CJ30" i="16" s="1"/>
  <c r="C30" i="16" s="1"/>
  <c r="U30" i="16"/>
  <c r="R30" i="16"/>
  <c r="O30" i="16"/>
  <c r="L30" i="16"/>
  <c r="I30" i="16"/>
  <c r="F30" i="16"/>
  <c r="CK29" i="16"/>
  <c r="CH29" i="16"/>
  <c r="CG29" i="16"/>
  <c r="CI29" i="16" s="1"/>
  <c r="CF29" i="16"/>
  <c r="CE29" i="16"/>
  <c r="CD29" i="16"/>
  <c r="CC29" i="16"/>
  <c r="CB29" i="16"/>
  <c r="CA29" i="16"/>
  <c r="BY29" i="16"/>
  <c r="BX29" i="16"/>
  <c r="BZ29" i="16" s="1"/>
  <c r="BV29" i="16"/>
  <c r="BU29" i="16"/>
  <c r="BW29" i="16" s="1"/>
  <c r="BT29" i="16"/>
  <c r="BS29" i="16"/>
  <c r="BR29" i="16"/>
  <c r="BQ29" i="16"/>
  <c r="BN29" i="16"/>
  <c r="BM29" i="16"/>
  <c r="BL29" i="16"/>
  <c r="BK29" i="16"/>
  <c r="BH29" i="16"/>
  <c r="BE29" i="16"/>
  <c r="BB29" i="16"/>
  <c r="AY29" i="16"/>
  <c r="AV29" i="16"/>
  <c r="AR29" i="16"/>
  <c r="AQ29" i="16"/>
  <c r="AS29" i="16" s="1"/>
  <c r="AP29" i="16"/>
  <c r="AM29" i="16"/>
  <c r="AJ29" i="16"/>
  <c r="AG29" i="16"/>
  <c r="AD29" i="16"/>
  <c r="AA29" i="16"/>
  <c r="W29" i="16"/>
  <c r="V29" i="16"/>
  <c r="X29" i="16" s="1"/>
  <c r="U29" i="16"/>
  <c r="R29" i="16"/>
  <c r="O29" i="16"/>
  <c r="L29" i="16"/>
  <c r="I29" i="16"/>
  <c r="F29" i="16"/>
  <c r="CH28" i="16"/>
  <c r="CG28" i="16"/>
  <c r="CI28" i="16" s="1"/>
  <c r="CE28" i="16"/>
  <c r="CD28" i="16"/>
  <c r="CB28" i="16"/>
  <c r="CA28" i="16"/>
  <c r="CC28" i="16" s="1"/>
  <c r="BZ28" i="16"/>
  <c r="BY28" i="16"/>
  <c r="BX28" i="16"/>
  <c r="BW28" i="16"/>
  <c r="BV28" i="16"/>
  <c r="BU28" i="16"/>
  <c r="BS28" i="16"/>
  <c r="BR28" i="16"/>
  <c r="BT28" i="16" s="1"/>
  <c r="BQ28" i="16"/>
  <c r="BM28" i="16"/>
  <c r="BL28" i="16"/>
  <c r="BN28" i="16" s="1"/>
  <c r="BK28" i="16"/>
  <c r="BH28" i="16"/>
  <c r="BE28" i="16"/>
  <c r="BB28" i="16"/>
  <c r="AY28" i="16"/>
  <c r="AV28" i="16"/>
  <c r="AR28" i="16"/>
  <c r="AQ28" i="16"/>
  <c r="AS28" i="16" s="1"/>
  <c r="AP28" i="16"/>
  <c r="AM28" i="16"/>
  <c r="AJ28" i="16"/>
  <c r="AG28" i="16"/>
  <c r="AD28" i="16"/>
  <c r="AA28" i="16"/>
  <c r="X28" i="16"/>
  <c r="W28" i="16"/>
  <c r="CK28" i="16" s="1"/>
  <c r="V28" i="16"/>
  <c r="U28" i="16"/>
  <c r="R28" i="16"/>
  <c r="O28" i="16"/>
  <c r="L28" i="16"/>
  <c r="I28" i="16"/>
  <c r="F28" i="16"/>
  <c r="CI27" i="16"/>
  <c r="CH27" i="16"/>
  <c r="CG27" i="16"/>
  <c r="CF27" i="16"/>
  <c r="CE27" i="16"/>
  <c r="CD27" i="16"/>
  <c r="CB27" i="16"/>
  <c r="CA27" i="16"/>
  <c r="CC27" i="16" s="1"/>
  <c r="BY27" i="16"/>
  <c r="BX27" i="16"/>
  <c r="BZ27" i="16" s="1"/>
  <c r="BV27" i="16"/>
  <c r="BU27" i="16"/>
  <c r="CJ27" i="16" s="1"/>
  <c r="BT27" i="16"/>
  <c r="BS27" i="16"/>
  <c r="CK27" i="16" s="1"/>
  <c r="BR27" i="16"/>
  <c r="BQ27" i="16"/>
  <c r="BN27" i="16"/>
  <c r="BM27" i="16"/>
  <c r="BL27" i="16"/>
  <c r="BK27" i="16"/>
  <c r="BH27" i="16"/>
  <c r="BE27" i="16"/>
  <c r="BB27" i="16"/>
  <c r="AY27" i="16"/>
  <c r="AV27" i="16"/>
  <c r="AR27" i="16"/>
  <c r="AQ27" i="16"/>
  <c r="AS27" i="16" s="1"/>
  <c r="AP27" i="16"/>
  <c r="AM27" i="16"/>
  <c r="AJ27" i="16"/>
  <c r="AG27" i="16"/>
  <c r="AD27" i="16"/>
  <c r="AA27" i="16"/>
  <c r="X27" i="16"/>
  <c r="U27" i="16"/>
  <c r="O27" i="16"/>
  <c r="L27" i="16"/>
  <c r="I27" i="16"/>
  <c r="F27" i="16"/>
  <c r="CI26" i="16"/>
  <c r="CH26" i="16"/>
  <c r="CG26" i="16"/>
  <c r="CF26" i="16"/>
  <c r="CE26" i="16"/>
  <c r="CD26" i="16"/>
  <c r="CB26" i="16"/>
  <c r="CA26" i="16"/>
  <c r="CC26" i="16" s="1"/>
  <c r="BZ26" i="16"/>
  <c r="BY26" i="16"/>
  <c r="BX26" i="16"/>
  <c r="BW26" i="16"/>
  <c r="BV26" i="16"/>
  <c r="BU26" i="16"/>
  <c r="BS26" i="16"/>
  <c r="BR26" i="16"/>
  <c r="BT26" i="16" s="1"/>
  <c r="BQ26" i="16"/>
  <c r="BM26" i="16"/>
  <c r="BL26" i="16"/>
  <c r="BN26" i="16" s="1"/>
  <c r="BK26" i="16"/>
  <c r="BH26" i="16"/>
  <c r="BE26" i="16"/>
  <c r="BB26" i="16"/>
  <c r="AY26" i="16"/>
  <c r="AV26" i="16"/>
  <c r="AS26" i="16"/>
  <c r="AR26" i="16"/>
  <c r="AQ26" i="16"/>
  <c r="AP26" i="16"/>
  <c r="AM26" i="16"/>
  <c r="AJ26" i="16"/>
  <c r="AG26" i="16"/>
  <c r="AD26" i="16"/>
  <c r="AA26" i="16"/>
  <c r="X26" i="16"/>
  <c r="W26" i="16"/>
  <c r="V26" i="16"/>
  <c r="CJ26" i="16" s="1"/>
  <c r="U26" i="16"/>
  <c r="R26" i="16"/>
  <c r="O26" i="16"/>
  <c r="L26" i="16"/>
  <c r="I26" i="16"/>
  <c r="F26" i="16"/>
  <c r="CH25" i="16"/>
  <c r="CG25" i="16"/>
  <c r="CI25" i="16" s="1"/>
  <c r="CE25" i="16"/>
  <c r="CD25" i="16"/>
  <c r="CF25" i="16" s="1"/>
  <c r="CC25" i="16"/>
  <c r="CB25" i="16"/>
  <c r="CA25" i="16"/>
  <c r="BZ25" i="16"/>
  <c r="BY25" i="16"/>
  <c r="BX25" i="16"/>
  <c r="BV25" i="16"/>
  <c r="BU25" i="16"/>
  <c r="BW25" i="16" s="1"/>
  <c r="BS25" i="16"/>
  <c r="BR25" i="16"/>
  <c r="BT25" i="16" s="1"/>
  <c r="BQ25" i="16"/>
  <c r="BM25" i="16"/>
  <c r="BL25" i="16"/>
  <c r="BN25" i="16" s="1"/>
  <c r="BK25" i="16"/>
  <c r="BH25" i="16"/>
  <c r="BE25" i="16"/>
  <c r="BB25" i="16"/>
  <c r="AY25" i="16"/>
  <c r="AV25" i="16"/>
  <c r="AR25" i="16"/>
  <c r="CK25" i="16" s="1"/>
  <c r="AQ25" i="16"/>
  <c r="AS25" i="16" s="1"/>
  <c r="AP25" i="16"/>
  <c r="AM25" i="16"/>
  <c r="AJ25" i="16"/>
  <c r="AG25" i="16"/>
  <c r="AD25" i="16"/>
  <c r="AA25" i="16"/>
  <c r="W25" i="16"/>
  <c r="V25" i="16"/>
  <c r="CJ25" i="16" s="1"/>
  <c r="U25" i="16"/>
  <c r="R25" i="16"/>
  <c r="O25" i="16"/>
  <c r="L25" i="16"/>
  <c r="I25" i="16"/>
  <c r="F25" i="16"/>
  <c r="CI24" i="16"/>
  <c r="CH24" i="16"/>
  <c r="CG24" i="16"/>
  <c r="CE24" i="16"/>
  <c r="CD24" i="16"/>
  <c r="CF24" i="16" s="1"/>
  <c r="CB24" i="16"/>
  <c r="CA24" i="16"/>
  <c r="CC24" i="16" s="1"/>
  <c r="BY24" i="16"/>
  <c r="BX24" i="16"/>
  <c r="BZ24" i="16" s="1"/>
  <c r="BW24" i="16"/>
  <c r="BV24" i="16"/>
  <c r="BU24" i="16"/>
  <c r="BT24" i="16"/>
  <c r="BS24" i="16"/>
  <c r="BR24" i="16"/>
  <c r="BQ24" i="16"/>
  <c r="BN24" i="16"/>
  <c r="BM24" i="16"/>
  <c r="BL24" i="16"/>
  <c r="BL14" i="16" s="1"/>
  <c r="BK24" i="16"/>
  <c r="BH24" i="16"/>
  <c r="BE24" i="16"/>
  <c r="BB24" i="16"/>
  <c r="AY24" i="16"/>
  <c r="AV24" i="16"/>
  <c r="AS24" i="16"/>
  <c r="AR24" i="16"/>
  <c r="AQ24" i="16"/>
  <c r="AP24" i="16"/>
  <c r="AM24" i="16"/>
  <c r="AJ24" i="16"/>
  <c r="AG24" i="16"/>
  <c r="AD24" i="16"/>
  <c r="AA24" i="16"/>
  <c r="W24" i="16"/>
  <c r="V24" i="16"/>
  <c r="CJ24" i="16" s="1"/>
  <c r="U24" i="16"/>
  <c r="R24" i="16"/>
  <c r="O24" i="16"/>
  <c r="L24" i="16"/>
  <c r="I24" i="16"/>
  <c r="F24" i="16"/>
  <c r="CH23" i="16"/>
  <c r="CG23" i="16"/>
  <c r="CI23" i="16" s="1"/>
  <c r="CF23" i="16"/>
  <c r="CE23" i="16"/>
  <c r="CD23" i="16"/>
  <c r="CC23" i="16"/>
  <c r="CB23" i="16"/>
  <c r="CB14" i="16" s="1"/>
  <c r="CA23" i="16"/>
  <c r="BY23" i="16"/>
  <c r="BX23" i="16"/>
  <c r="BX14" i="16" s="1"/>
  <c r="BZ14" i="16" s="1"/>
  <c r="BV23" i="16"/>
  <c r="BU23" i="16"/>
  <c r="BW23" i="16" s="1"/>
  <c r="BT23" i="16"/>
  <c r="BS23" i="16"/>
  <c r="BR23" i="16"/>
  <c r="BQ23" i="16"/>
  <c r="BN23" i="16"/>
  <c r="BM23" i="16"/>
  <c r="BL23" i="16"/>
  <c r="BK23" i="16"/>
  <c r="BH23" i="16"/>
  <c r="BE23" i="16"/>
  <c r="BB23" i="16"/>
  <c r="AY23" i="16"/>
  <c r="AV23" i="16"/>
  <c r="AR23" i="16"/>
  <c r="AR14" i="16" s="1"/>
  <c r="AQ23" i="16"/>
  <c r="AS23" i="16" s="1"/>
  <c r="AP23" i="16"/>
  <c r="AM23" i="16"/>
  <c r="AJ23" i="16"/>
  <c r="AG23" i="16"/>
  <c r="AD23" i="16"/>
  <c r="AA23" i="16"/>
  <c r="X23" i="16"/>
  <c r="W23" i="16"/>
  <c r="V23" i="16"/>
  <c r="CJ23" i="16" s="1"/>
  <c r="U23" i="16"/>
  <c r="R23" i="16"/>
  <c r="O23" i="16"/>
  <c r="L23" i="16"/>
  <c r="I23" i="16"/>
  <c r="F23" i="16"/>
  <c r="CI22" i="16"/>
  <c r="CH22" i="16"/>
  <c r="CG22" i="16"/>
  <c r="CE22" i="16"/>
  <c r="CF22" i="16" s="1"/>
  <c r="CD22" i="16"/>
  <c r="CB22" i="16"/>
  <c r="CA22" i="16"/>
  <c r="CC22" i="16" s="1"/>
  <c r="BY22" i="16"/>
  <c r="BX22" i="16"/>
  <c r="BZ22" i="16" s="1"/>
  <c r="BW22" i="16"/>
  <c r="BV22" i="16"/>
  <c r="BU22" i="16"/>
  <c r="BS22" i="16"/>
  <c r="BT22" i="16" s="1"/>
  <c r="BR22" i="16"/>
  <c r="BQ22" i="16"/>
  <c r="BN22" i="16"/>
  <c r="BM22" i="16"/>
  <c r="BL22" i="16"/>
  <c r="BK22" i="16"/>
  <c r="BH22" i="16"/>
  <c r="BE22" i="16"/>
  <c r="BB22" i="16"/>
  <c r="AY22" i="16"/>
  <c r="AV22" i="16"/>
  <c r="AS22" i="16"/>
  <c r="AR22" i="16"/>
  <c r="AQ22" i="16"/>
  <c r="AP22" i="16"/>
  <c r="AM22" i="16"/>
  <c r="AJ22" i="16"/>
  <c r="AG22" i="16"/>
  <c r="AD22" i="16"/>
  <c r="AA22" i="16"/>
  <c r="W22" i="16"/>
  <c r="V22" i="16"/>
  <c r="CJ22" i="16" s="1"/>
  <c r="U22" i="16"/>
  <c r="R22" i="16"/>
  <c r="O22" i="16"/>
  <c r="L22" i="16"/>
  <c r="I22" i="16"/>
  <c r="F22" i="16"/>
  <c r="CH21" i="16"/>
  <c r="CG21" i="16"/>
  <c r="CI21" i="16" s="1"/>
  <c r="CE21" i="16"/>
  <c r="CD21" i="16"/>
  <c r="CF21" i="16" s="1"/>
  <c r="CC21" i="16"/>
  <c r="CB21" i="16"/>
  <c r="CA21" i="16"/>
  <c r="BZ21" i="16"/>
  <c r="BY21" i="16"/>
  <c r="BX21" i="16"/>
  <c r="BV21" i="16"/>
  <c r="BU21" i="16"/>
  <c r="BW21" i="16" s="1"/>
  <c r="BS21" i="16"/>
  <c r="BR21" i="16"/>
  <c r="BT21" i="16" s="1"/>
  <c r="BQ21" i="16"/>
  <c r="BM21" i="16"/>
  <c r="BL21" i="16"/>
  <c r="BN21" i="16" s="1"/>
  <c r="BK21" i="16"/>
  <c r="BH21" i="16"/>
  <c r="BE21" i="16"/>
  <c r="BB21" i="16"/>
  <c r="AY21" i="16"/>
  <c r="AV21" i="16"/>
  <c r="AR21" i="16"/>
  <c r="AQ21" i="16"/>
  <c r="AS21" i="16" s="1"/>
  <c r="AP21" i="16"/>
  <c r="AM21" i="16"/>
  <c r="AJ21" i="16"/>
  <c r="AG21" i="16"/>
  <c r="AD21" i="16"/>
  <c r="AA21" i="16"/>
  <c r="X21" i="16"/>
  <c r="W21" i="16"/>
  <c r="CK21" i="16" s="1"/>
  <c r="V21" i="16"/>
  <c r="CJ21" i="16" s="1"/>
  <c r="U21" i="16"/>
  <c r="R21" i="16"/>
  <c r="O21" i="16"/>
  <c r="L21" i="16"/>
  <c r="I21" i="16"/>
  <c r="F21" i="16"/>
  <c r="CI20" i="16"/>
  <c r="CH20" i="16"/>
  <c r="CG20" i="16"/>
  <c r="CF20" i="16"/>
  <c r="CE20" i="16"/>
  <c r="CD20" i="16"/>
  <c r="CB20" i="16"/>
  <c r="CA20" i="16"/>
  <c r="CC20" i="16" s="1"/>
  <c r="BY20" i="16"/>
  <c r="BX20" i="16"/>
  <c r="BZ20" i="16" s="1"/>
  <c r="BW20" i="16"/>
  <c r="BV20" i="16"/>
  <c r="BU20" i="16"/>
  <c r="BT20" i="16"/>
  <c r="BS20" i="16"/>
  <c r="BR20" i="16"/>
  <c r="BQ20" i="16"/>
  <c r="BN20" i="16"/>
  <c r="BM20" i="16"/>
  <c r="BL20" i="16"/>
  <c r="BK20" i="16"/>
  <c r="BH20" i="16"/>
  <c r="BE20" i="16"/>
  <c r="BB20" i="16"/>
  <c r="AY20" i="16"/>
  <c r="AV20" i="16"/>
  <c r="AS20" i="16"/>
  <c r="AR20" i="16"/>
  <c r="AQ20" i="16"/>
  <c r="AP20" i="16"/>
  <c r="AM20" i="16"/>
  <c r="AJ20" i="16"/>
  <c r="AG20" i="16"/>
  <c r="AD20" i="16"/>
  <c r="AA20" i="16"/>
  <c r="W20" i="16"/>
  <c r="CK20" i="16" s="1"/>
  <c r="V20" i="16"/>
  <c r="CJ20" i="16" s="1"/>
  <c r="U20" i="16"/>
  <c r="R20" i="16"/>
  <c r="O20" i="16"/>
  <c r="L20" i="16"/>
  <c r="I20" i="16"/>
  <c r="F20" i="16"/>
  <c r="CH19" i="16"/>
  <c r="CG19" i="16"/>
  <c r="CI19" i="16" s="1"/>
  <c r="CE19" i="16"/>
  <c r="CD19" i="16"/>
  <c r="CF19" i="16" s="1"/>
  <c r="CC19" i="16"/>
  <c r="CB19" i="16"/>
  <c r="CA19" i="16"/>
  <c r="BZ19" i="16"/>
  <c r="BY19" i="16"/>
  <c r="BX19" i="16"/>
  <c r="BV19" i="16"/>
  <c r="BU19" i="16"/>
  <c r="BW19" i="16" s="1"/>
  <c r="BS19" i="16"/>
  <c r="BR19" i="16"/>
  <c r="BT19" i="16" s="1"/>
  <c r="BQ19" i="16"/>
  <c r="BM19" i="16"/>
  <c r="BL19" i="16"/>
  <c r="BN19" i="16" s="1"/>
  <c r="BK19" i="16"/>
  <c r="BH19" i="16"/>
  <c r="BE19" i="16"/>
  <c r="BB19" i="16"/>
  <c r="AY19" i="16"/>
  <c r="AV19" i="16"/>
  <c r="AR19" i="16"/>
  <c r="AQ19" i="16"/>
  <c r="AS19" i="16" s="1"/>
  <c r="AP19" i="16"/>
  <c r="AM19" i="16"/>
  <c r="AJ19" i="16"/>
  <c r="AG19" i="16"/>
  <c r="AD19" i="16"/>
  <c r="AA19" i="16"/>
  <c r="W19" i="16"/>
  <c r="X19" i="16" s="1"/>
  <c r="V19" i="16"/>
  <c r="CJ19" i="16" s="1"/>
  <c r="U19" i="16"/>
  <c r="R19" i="16"/>
  <c r="O19" i="16"/>
  <c r="L19" i="16"/>
  <c r="I19" i="16"/>
  <c r="F19" i="16"/>
  <c r="CI18" i="16"/>
  <c r="CH18" i="16"/>
  <c r="CG18" i="16"/>
  <c r="CF18" i="16"/>
  <c r="CE18" i="16"/>
  <c r="CD18" i="16"/>
  <c r="CB18" i="16"/>
  <c r="CA18" i="16"/>
  <c r="CC18" i="16" s="1"/>
  <c r="BY18" i="16"/>
  <c r="BX18" i="16"/>
  <c r="BZ18" i="16" s="1"/>
  <c r="BW18" i="16"/>
  <c r="BV18" i="16"/>
  <c r="BU18" i="16"/>
  <c r="BT18" i="16"/>
  <c r="BS18" i="16"/>
  <c r="BR18" i="16"/>
  <c r="BQ18" i="16"/>
  <c r="BN18" i="16"/>
  <c r="BM18" i="16"/>
  <c r="BL18" i="16"/>
  <c r="BK18" i="16"/>
  <c r="BH18" i="16"/>
  <c r="BE18" i="16"/>
  <c r="BB18" i="16"/>
  <c r="AY18" i="16"/>
  <c r="AV18" i="16"/>
  <c r="AS18" i="16"/>
  <c r="AR18" i="16"/>
  <c r="AQ18" i="16"/>
  <c r="AP18" i="16"/>
  <c r="AM18" i="16"/>
  <c r="AJ18" i="16"/>
  <c r="AG18" i="16"/>
  <c r="AD18" i="16"/>
  <c r="AA18" i="16"/>
  <c r="W18" i="16"/>
  <c r="CK18" i="16" s="1"/>
  <c r="V18" i="16"/>
  <c r="CJ18" i="16" s="1"/>
  <c r="U18" i="16"/>
  <c r="R18" i="16"/>
  <c r="O18" i="16"/>
  <c r="L18" i="16"/>
  <c r="I18" i="16"/>
  <c r="F18" i="16"/>
  <c r="CH17" i="16"/>
  <c r="CG17" i="16"/>
  <c r="CI17" i="16" s="1"/>
  <c r="CE17" i="16"/>
  <c r="CD17" i="16"/>
  <c r="CF17" i="16" s="1"/>
  <c r="CC17" i="16"/>
  <c r="CB17" i="16"/>
  <c r="CA17" i="16"/>
  <c r="BZ17" i="16"/>
  <c r="BY17" i="16"/>
  <c r="BX17" i="16"/>
  <c r="BV17" i="16"/>
  <c r="BU17" i="16"/>
  <c r="BW17" i="16" s="1"/>
  <c r="BS17" i="16"/>
  <c r="BR17" i="16"/>
  <c r="BT17" i="16" s="1"/>
  <c r="BQ17" i="16"/>
  <c r="BM17" i="16"/>
  <c r="BL17" i="16"/>
  <c r="BN17" i="16" s="1"/>
  <c r="BK17" i="16"/>
  <c r="BH17" i="16"/>
  <c r="BE17" i="16"/>
  <c r="BB17" i="16"/>
  <c r="AY17" i="16"/>
  <c r="AV17" i="16"/>
  <c r="AR17" i="16"/>
  <c r="AQ17" i="16"/>
  <c r="AS17" i="16" s="1"/>
  <c r="AP17" i="16"/>
  <c r="AM17" i="16"/>
  <c r="AJ17" i="16"/>
  <c r="AG17" i="16"/>
  <c r="AD17" i="16"/>
  <c r="AA17" i="16"/>
  <c r="X17" i="16"/>
  <c r="W17" i="16"/>
  <c r="CK17" i="16" s="1"/>
  <c r="V17" i="16"/>
  <c r="CJ17" i="16" s="1"/>
  <c r="U17" i="16"/>
  <c r="R17" i="16"/>
  <c r="O17" i="16"/>
  <c r="L17" i="16"/>
  <c r="I17" i="16"/>
  <c r="F17" i="16"/>
  <c r="CI16" i="16"/>
  <c r="CH16" i="16"/>
  <c r="CG16" i="16"/>
  <c r="CF16" i="16"/>
  <c r="CE16" i="16"/>
  <c r="CD16" i="16"/>
  <c r="CB16" i="16"/>
  <c r="CA16" i="16"/>
  <c r="CC16" i="16" s="1"/>
  <c r="BY16" i="16"/>
  <c r="BX16" i="16"/>
  <c r="BZ16" i="16" s="1"/>
  <c r="BW16" i="16"/>
  <c r="BV16" i="16"/>
  <c r="BU16" i="16"/>
  <c r="BT16" i="16"/>
  <c r="BS16" i="16"/>
  <c r="BR16" i="16"/>
  <c r="BQ16" i="16"/>
  <c r="BN16" i="16"/>
  <c r="BM16" i="16"/>
  <c r="BM14" i="16" s="1"/>
  <c r="BL16" i="16"/>
  <c r="BK16" i="16"/>
  <c r="BH16" i="16"/>
  <c r="BE16" i="16"/>
  <c r="BB16" i="16"/>
  <c r="AY16" i="16"/>
  <c r="AV16" i="16"/>
  <c r="AS16" i="16"/>
  <c r="AR16" i="16"/>
  <c r="AQ16" i="16"/>
  <c r="AP16" i="16"/>
  <c r="AM16" i="16"/>
  <c r="AJ16" i="16"/>
  <c r="AG16" i="16"/>
  <c r="AD16" i="16"/>
  <c r="AA16" i="16"/>
  <c r="W16" i="16"/>
  <c r="CK16" i="16" s="1"/>
  <c r="V16" i="16"/>
  <c r="CJ16" i="16" s="1"/>
  <c r="U16" i="16"/>
  <c r="R16" i="16"/>
  <c r="O16" i="16"/>
  <c r="L16" i="16"/>
  <c r="I16" i="16"/>
  <c r="F16" i="16"/>
  <c r="CH15" i="16"/>
  <c r="CH14" i="16" s="1"/>
  <c r="CG15" i="16"/>
  <c r="CI15" i="16" s="1"/>
  <c r="CE15" i="16"/>
  <c r="CD15" i="16"/>
  <c r="CF15" i="16" s="1"/>
  <c r="CC15" i="16"/>
  <c r="CB15" i="16"/>
  <c r="CA15" i="16"/>
  <c r="BZ15" i="16"/>
  <c r="BY15" i="16"/>
  <c r="BY14" i="16" s="1"/>
  <c r="BX15" i="16"/>
  <c r="BV15" i="16"/>
  <c r="BV14" i="16" s="1"/>
  <c r="BU15" i="16"/>
  <c r="BW15" i="16" s="1"/>
  <c r="BS15" i="16"/>
  <c r="BR15" i="16"/>
  <c r="BT15" i="16" s="1"/>
  <c r="BQ15" i="16"/>
  <c r="BM15" i="16"/>
  <c r="BL15" i="16"/>
  <c r="BN15" i="16" s="1"/>
  <c r="BK15" i="16"/>
  <c r="BH15" i="16"/>
  <c r="BE15" i="16"/>
  <c r="BB15" i="16"/>
  <c r="AY15" i="16"/>
  <c r="AV15" i="16"/>
  <c r="AR15" i="16"/>
  <c r="AQ15" i="16"/>
  <c r="AS15" i="16" s="1"/>
  <c r="AP15" i="16"/>
  <c r="AM15" i="16"/>
  <c r="AJ15" i="16"/>
  <c r="AG15" i="16"/>
  <c r="AD15" i="16"/>
  <c r="AA15" i="16"/>
  <c r="X15" i="16"/>
  <c r="W15" i="16"/>
  <c r="CK15" i="16" s="1"/>
  <c r="V15" i="16"/>
  <c r="CJ15" i="16" s="1"/>
  <c r="U15" i="16"/>
  <c r="R15" i="16"/>
  <c r="O15" i="16"/>
  <c r="L15" i="16"/>
  <c r="I15" i="16"/>
  <c r="F15" i="16"/>
  <c r="CE14" i="16"/>
  <c r="CA14" i="16"/>
  <c r="CC14" i="16" s="1"/>
  <c r="BS14" i="16"/>
  <c r="BP14" i="16"/>
  <c r="BO14" i="16"/>
  <c r="BQ14" i="16" s="1"/>
  <c r="BK14" i="16"/>
  <c r="BJ14" i="16"/>
  <c r="BI14" i="16"/>
  <c r="BH14" i="16"/>
  <c r="BG14" i="16"/>
  <c r="BF14" i="16"/>
  <c r="BD14" i="16"/>
  <c r="BC14" i="16"/>
  <c r="BE14" i="16" s="1"/>
  <c r="BA14" i="16"/>
  <c r="AZ14" i="16"/>
  <c r="BB14" i="16" s="1"/>
  <c r="AY14" i="16"/>
  <c r="AX14" i="16"/>
  <c r="AW14" i="16"/>
  <c r="AV14" i="16"/>
  <c r="AU14" i="16"/>
  <c r="AT14" i="16"/>
  <c r="AO14" i="16"/>
  <c r="AN14" i="16"/>
  <c r="AP14" i="16" s="1"/>
  <c r="AM14" i="16"/>
  <c r="AL14" i="16"/>
  <c r="AK14" i="16"/>
  <c r="AI14" i="16"/>
  <c r="AJ14" i="16" s="1"/>
  <c r="AH14" i="16"/>
  <c r="AF14" i="16"/>
  <c r="AE14" i="16"/>
  <c r="AQ14" i="16" s="1"/>
  <c r="AC14" i="16"/>
  <c r="AB14" i="16"/>
  <c r="AD14" i="16" s="1"/>
  <c r="AA14" i="16"/>
  <c r="Z14" i="16"/>
  <c r="Y14" i="16"/>
  <c r="W14" i="16"/>
  <c r="T14" i="16"/>
  <c r="S14" i="16"/>
  <c r="U14" i="16" s="1"/>
  <c r="Q14" i="16"/>
  <c r="P14" i="16"/>
  <c r="R14" i="16" s="1"/>
  <c r="O14" i="16"/>
  <c r="N14" i="16"/>
  <c r="M14" i="16"/>
  <c r="K14" i="16"/>
  <c r="L14" i="16" s="1"/>
  <c r="J14" i="16"/>
  <c r="H14" i="16"/>
  <c r="G14" i="16"/>
  <c r="I14" i="16" s="1"/>
  <c r="E14" i="16"/>
  <c r="D14" i="16"/>
  <c r="F14" i="16" s="1"/>
  <c r="B62" i="15"/>
  <c r="B60" i="15"/>
  <c r="BL58" i="15"/>
  <c r="BK58" i="15"/>
  <c r="BJ58" i="15"/>
  <c r="BI58" i="15"/>
  <c r="BH58" i="15"/>
  <c r="BG58" i="15"/>
  <c r="BF58" i="15"/>
  <c r="BE58" i="15"/>
  <c r="BD58" i="15"/>
  <c r="BC58" i="15"/>
  <c r="BB58" i="15"/>
  <c r="BN58" i="15" s="1"/>
  <c r="BA58" i="15"/>
  <c r="BM58" i="15" s="1"/>
  <c r="C58" i="15" s="1"/>
  <c r="AZ58" i="15"/>
  <c r="AV58" i="15"/>
  <c r="AU58" i="15"/>
  <c r="AG58" i="15"/>
  <c r="AF58" i="15"/>
  <c r="R58" i="15"/>
  <c r="Q58" i="15"/>
  <c r="BL57" i="15"/>
  <c r="BK57" i="15"/>
  <c r="BJ57" i="15"/>
  <c r="BI57" i="15"/>
  <c r="BH57" i="15"/>
  <c r="BG57" i="15"/>
  <c r="BF57" i="15"/>
  <c r="BE57" i="15"/>
  <c r="BD57" i="15"/>
  <c r="BC57" i="15"/>
  <c r="BB57" i="15"/>
  <c r="BN57" i="15" s="1"/>
  <c r="BA57" i="15"/>
  <c r="BM57" i="15" s="1"/>
  <c r="C57" i="15" s="1"/>
  <c r="AZ57" i="15"/>
  <c r="AV57" i="15"/>
  <c r="AU57" i="15"/>
  <c r="AG57" i="15"/>
  <c r="AF57" i="15"/>
  <c r="R57" i="15"/>
  <c r="Q57" i="15"/>
  <c r="BL56" i="15"/>
  <c r="BK56" i="15"/>
  <c r="BJ56" i="15"/>
  <c r="BI56" i="15"/>
  <c r="BH56" i="15"/>
  <c r="BG56" i="15"/>
  <c r="BF56" i="15"/>
  <c r="BE56" i="15"/>
  <c r="BD56" i="15"/>
  <c r="BC56" i="15"/>
  <c r="BB56" i="15"/>
  <c r="BN56" i="15" s="1"/>
  <c r="BA56" i="15"/>
  <c r="BM56" i="15" s="1"/>
  <c r="C56" i="15" s="1"/>
  <c r="AZ56" i="15"/>
  <c r="AV56" i="15"/>
  <c r="AU56" i="15"/>
  <c r="AG56" i="15"/>
  <c r="AF56" i="15"/>
  <c r="R56" i="15"/>
  <c r="Q56" i="15"/>
  <c r="BL55" i="15"/>
  <c r="BK55" i="15"/>
  <c r="BJ55" i="15"/>
  <c r="BI55" i="15"/>
  <c r="BH55" i="15"/>
  <c r="BG55" i="15"/>
  <c r="BF55" i="15"/>
  <c r="BE55" i="15"/>
  <c r="BD55" i="15"/>
  <c r="BC55" i="15"/>
  <c r="BB55" i="15"/>
  <c r="BN55" i="15" s="1"/>
  <c r="BA55" i="15"/>
  <c r="BM55" i="15" s="1"/>
  <c r="C55" i="15" s="1"/>
  <c r="AZ55" i="15"/>
  <c r="AV55" i="15"/>
  <c r="AU55" i="15"/>
  <c r="AG55" i="15"/>
  <c r="AF55" i="15"/>
  <c r="R55" i="15"/>
  <c r="Q55" i="15"/>
  <c r="BL54" i="15"/>
  <c r="BK54" i="15"/>
  <c r="BJ54" i="15"/>
  <c r="BI54" i="15"/>
  <c r="BH54" i="15"/>
  <c r="BG54" i="15"/>
  <c r="BF54" i="15"/>
  <c r="BE54" i="15"/>
  <c r="BD54" i="15"/>
  <c r="BC54" i="15"/>
  <c r="BB54" i="15"/>
  <c r="BN54" i="15" s="1"/>
  <c r="BA54" i="15"/>
  <c r="BM54" i="15" s="1"/>
  <c r="C54" i="15" s="1"/>
  <c r="AZ54" i="15"/>
  <c r="AV54" i="15"/>
  <c r="AU54" i="15"/>
  <c r="AG54" i="15"/>
  <c r="AF54" i="15"/>
  <c r="R54" i="15"/>
  <c r="Q54" i="15"/>
  <c r="BL53" i="15"/>
  <c r="BK53" i="15"/>
  <c r="BJ53" i="15"/>
  <c r="BI53" i="15"/>
  <c r="BH53" i="15"/>
  <c r="BG53" i="15"/>
  <c r="BF53" i="15"/>
  <c r="BE53" i="15"/>
  <c r="BD53" i="15"/>
  <c r="BC53" i="15"/>
  <c r="BB53" i="15"/>
  <c r="BN53" i="15" s="1"/>
  <c r="BA53" i="15"/>
  <c r="BM53" i="15" s="1"/>
  <c r="C53" i="15" s="1"/>
  <c r="AZ53" i="15"/>
  <c r="AV53" i="15"/>
  <c r="AU53" i="15"/>
  <c r="AG53" i="15"/>
  <c r="AF53" i="15"/>
  <c r="R53" i="15"/>
  <c r="Q53" i="15"/>
  <c r="BL52" i="15"/>
  <c r="BK52" i="15"/>
  <c r="BJ52" i="15"/>
  <c r="BI52" i="15"/>
  <c r="BH52" i="15"/>
  <c r="BG52" i="15"/>
  <c r="BF52" i="15"/>
  <c r="BE52" i="15"/>
  <c r="BD52" i="15"/>
  <c r="BC52" i="15"/>
  <c r="BB52" i="15"/>
  <c r="BN52" i="15" s="1"/>
  <c r="BA52" i="15"/>
  <c r="BM52" i="15" s="1"/>
  <c r="C52" i="15" s="1"/>
  <c r="AZ52" i="15"/>
  <c r="AV52" i="15"/>
  <c r="AU52" i="15"/>
  <c r="AG52" i="15"/>
  <c r="AF52" i="15"/>
  <c r="R52" i="15"/>
  <c r="Q52" i="15"/>
  <c r="BL51" i="15"/>
  <c r="BK51" i="15"/>
  <c r="BJ51" i="15"/>
  <c r="BI51" i="15"/>
  <c r="BH51" i="15"/>
  <c r="BG51" i="15"/>
  <c r="BF51" i="15"/>
  <c r="BE51" i="15"/>
  <c r="BD51" i="15"/>
  <c r="BC51" i="15"/>
  <c r="BB51" i="15"/>
  <c r="BN51" i="15" s="1"/>
  <c r="BA51" i="15"/>
  <c r="BM51" i="15" s="1"/>
  <c r="C51" i="15" s="1"/>
  <c r="AZ51" i="15"/>
  <c r="AV51" i="15"/>
  <c r="AU51" i="15"/>
  <c r="AG51" i="15"/>
  <c r="AF51" i="15"/>
  <c r="R51" i="15"/>
  <c r="Q51" i="15"/>
  <c r="BL50" i="15"/>
  <c r="BK50" i="15"/>
  <c r="BJ50" i="15"/>
  <c r="BI50" i="15"/>
  <c r="BH50" i="15"/>
  <c r="BG50" i="15"/>
  <c r="BF50" i="15"/>
  <c r="BE50" i="15"/>
  <c r="BD50" i="15"/>
  <c r="BC50" i="15"/>
  <c r="BB50" i="15"/>
  <c r="BN50" i="15" s="1"/>
  <c r="BA50" i="15"/>
  <c r="BM50" i="15" s="1"/>
  <c r="C50" i="15" s="1"/>
  <c r="AZ50" i="15"/>
  <c r="AV50" i="15"/>
  <c r="AU50" i="15"/>
  <c r="AG50" i="15"/>
  <c r="AF50" i="15"/>
  <c r="R50" i="15"/>
  <c r="Q50" i="15"/>
  <c r="BL49" i="15"/>
  <c r="BK49" i="15"/>
  <c r="BJ49" i="15"/>
  <c r="BI49" i="15"/>
  <c r="BH49" i="15"/>
  <c r="BG49" i="15"/>
  <c r="BF49" i="15"/>
  <c r="BE49" i="15"/>
  <c r="BD49" i="15"/>
  <c r="BC49" i="15"/>
  <c r="BB49" i="15"/>
  <c r="BN49" i="15" s="1"/>
  <c r="BA49" i="15"/>
  <c r="BM49" i="15" s="1"/>
  <c r="C49" i="15" s="1"/>
  <c r="AZ49" i="15"/>
  <c r="AV49" i="15"/>
  <c r="AU49" i="15"/>
  <c r="AG49" i="15"/>
  <c r="AF49" i="15"/>
  <c r="R49" i="15"/>
  <c r="Q49" i="15"/>
  <c r="BL48" i="15"/>
  <c r="BK48" i="15"/>
  <c r="BJ48" i="15"/>
  <c r="BI48" i="15"/>
  <c r="BH48" i="15"/>
  <c r="BG48" i="15"/>
  <c r="BF48" i="15"/>
  <c r="BE48" i="15"/>
  <c r="BD48" i="15"/>
  <c r="BC48" i="15"/>
  <c r="BB48" i="15"/>
  <c r="BN48" i="15" s="1"/>
  <c r="BA48" i="15"/>
  <c r="BM48" i="15" s="1"/>
  <c r="C48" i="15" s="1"/>
  <c r="AZ48" i="15"/>
  <c r="AV48" i="15"/>
  <c r="AU48" i="15"/>
  <c r="AG48" i="15"/>
  <c r="AF48" i="15"/>
  <c r="R48" i="15"/>
  <c r="Q48" i="15"/>
  <c r="BL47" i="15"/>
  <c r="BK47" i="15"/>
  <c r="BJ47" i="15"/>
  <c r="BI47" i="15"/>
  <c r="BH47" i="15"/>
  <c r="BG47" i="15"/>
  <c r="BF47" i="15"/>
  <c r="BE47" i="15"/>
  <c r="BD47" i="15"/>
  <c r="BC47" i="15"/>
  <c r="BB47" i="15"/>
  <c r="BN47" i="15" s="1"/>
  <c r="BA47" i="15"/>
  <c r="BM47" i="15" s="1"/>
  <c r="C47" i="15" s="1"/>
  <c r="AZ47" i="15"/>
  <c r="AV47" i="15"/>
  <c r="AU47" i="15"/>
  <c r="AG47" i="15"/>
  <c r="AF47" i="15"/>
  <c r="R47" i="15"/>
  <c r="Q47" i="15"/>
  <c r="BL46" i="15"/>
  <c r="BK46" i="15"/>
  <c r="BJ46" i="15"/>
  <c r="BI46" i="15"/>
  <c r="BH46" i="15"/>
  <c r="BG46" i="15"/>
  <c r="BF46" i="15"/>
  <c r="BE46" i="15"/>
  <c r="BD46" i="15"/>
  <c r="BC46" i="15"/>
  <c r="BB46" i="15"/>
  <c r="BN46" i="15" s="1"/>
  <c r="BA46" i="15"/>
  <c r="BM46" i="15" s="1"/>
  <c r="C46" i="15" s="1"/>
  <c r="AZ46" i="15"/>
  <c r="AV46" i="15"/>
  <c r="AU46" i="15"/>
  <c r="AG46" i="15"/>
  <c r="AF46" i="15"/>
  <c r="R46" i="15"/>
  <c r="Q46" i="15"/>
  <c r="BL45" i="15"/>
  <c r="BK45" i="15"/>
  <c r="BJ45" i="15"/>
  <c r="BI45" i="15"/>
  <c r="BH45" i="15"/>
  <c r="BG45" i="15"/>
  <c r="BF45" i="15"/>
  <c r="BE45" i="15"/>
  <c r="BD45" i="15"/>
  <c r="BC45" i="15"/>
  <c r="BB45" i="15"/>
  <c r="BN45" i="15" s="1"/>
  <c r="BA45" i="15"/>
  <c r="BM45" i="15" s="1"/>
  <c r="C45" i="15" s="1"/>
  <c r="AZ45" i="15"/>
  <c r="AV45" i="15"/>
  <c r="AU45" i="15"/>
  <c r="AG45" i="15"/>
  <c r="AF45" i="15"/>
  <c r="R45" i="15"/>
  <c r="Q45" i="15"/>
  <c r="BL44" i="15"/>
  <c r="BK44" i="15"/>
  <c r="BJ44" i="15"/>
  <c r="BJ13" i="15" s="1"/>
  <c r="BI44" i="15"/>
  <c r="BH44" i="15"/>
  <c r="BH13" i="15" s="1"/>
  <c r="BG44" i="15"/>
  <c r="BF44" i="15"/>
  <c r="BF13" i="15" s="1"/>
  <c r="BE44" i="15"/>
  <c r="BD44" i="15"/>
  <c r="BD13" i="15" s="1"/>
  <c r="BC44" i="15"/>
  <c r="BB44" i="15"/>
  <c r="BB13" i="15" s="1"/>
  <c r="BA44" i="15"/>
  <c r="BM44" i="15" s="1"/>
  <c r="C44" i="15" s="1"/>
  <c r="AZ44" i="15"/>
  <c r="AZ13" i="15" s="1"/>
  <c r="AV44" i="15"/>
  <c r="AU44" i="15"/>
  <c r="AG44" i="15"/>
  <c r="AF44" i="15"/>
  <c r="AF13" i="15" s="1"/>
  <c r="R44" i="15"/>
  <c r="Q44" i="15"/>
  <c r="BN43" i="15"/>
  <c r="BL43" i="15"/>
  <c r="BJ43" i="15"/>
  <c r="BI43" i="15"/>
  <c r="BH43" i="15"/>
  <c r="BG43" i="15"/>
  <c r="BF43" i="15"/>
  <c r="BE43" i="15"/>
  <c r="BD43" i="15"/>
  <c r="BC43" i="15"/>
  <c r="BB43" i="15"/>
  <c r="BA43" i="15"/>
  <c r="BM43" i="15" s="1"/>
  <c r="C43" i="15" s="1"/>
  <c r="AZ43" i="15"/>
  <c r="AV43" i="15"/>
  <c r="AU43" i="15"/>
  <c r="AG43" i="15"/>
  <c r="AF43" i="15"/>
  <c r="R43" i="15"/>
  <c r="Q43" i="15"/>
  <c r="BL42" i="15"/>
  <c r="BK42" i="15"/>
  <c r="BJ42" i="15"/>
  <c r="BI42" i="15"/>
  <c r="BH42" i="15"/>
  <c r="BG42" i="15"/>
  <c r="BF42" i="15"/>
  <c r="BE42" i="15"/>
  <c r="BD42" i="15"/>
  <c r="BC42" i="15"/>
  <c r="BB42" i="15"/>
  <c r="BN42" i="15" s="1"/>
  <c r="BA42" i="15"/>
  <c r="BM42" i="15" s="1"/>
  <c r="C42" i="15" s="1"/>
  <c r="AZ42" i="15"/>
  <c r="AV42" i="15"/>
  <c r="AU42" i="15"/>
  <c r="AG42" i="15"/>
  <c r="AF42" i="15"/>
  <c r="R42" i="15"/>
  <c r="Q42" i="15"/>
  <c r="BL41" i="15"/>
  <c r="BK41" i="15"/>
  <c r="BJ41" i="15"/>
  <c r="BI41" i="15"/>
  <c r="BH41" i="15"/>
  <c r="BG41" i="15"/>
  <c r="BF41" i="15"/>
  <c r="BE41" i="15"/>
  <c r="BD41" i="15"/>
  <c r="BC41" i="15"/>
  <c r="BB41" i="15"/>
  <c r="BN41" i="15" s="1"/>
  <c r="BA41" i="15"/>
  <c r="BM41" i="15" s="1"/>
  <c r="C41" i="15" s="1"/>
  <c r="AZ41" i="15"/>
  <c r="AV41" i="15"/>
  <c r="AU41" i="15"/>
  <c r="AG41" i="15"/>
  <c r="AF41" i="15"/>
  <c r="R41" i="15"/>
  <c r="Q41" i="15"/>
  <c r="BL40" i="15"/>
  <c r="BK40" i="15"/>
  <c r="BJ40" i="15"/>
  <c r="BI40" i="15"/>
  <c r="BH40" i="15"/>
  <c r="BG40" i="15"/>
  <c r="BF40" i="15"/>
  <c r="BE40" i="15"/>
  <c r="BD40" i="15"/>
  <c r="BC40" i="15"/>
  <c r="BB40" i="15"/>
  <c r="BN40" i="15" s="1"/>
  <c r="BA40" i="15"/>
  <c r="BM40" i="15" s="1"/>
  <c r="C40" i="15" s="1"/>
  <c r="AZ40" i="15"/>
  <c r="AV40" i="15"/>
  <c r="AU40" i="15"/>
  <c r="AG40" i="15"/>
  <c r="AF40" i="15"/>
  <c r="R40" i="15"/>
  <c r="Q40" i="15"/>
  <c r="BL39" i="15"/>
  <c r="BK39" i="15"/>
  <c r="BJ39" i="15"/>
  <c r="BI39" i="15"/>
  <c r="BH39" i="15"/>
  <c r="BG39" i="15"/>
  <c r="BF39" i="15"/>
  <c r="BE39" i="15"/>
  <c r="BD39" i="15"/>
  <c r="BC39" i="15"/>
  <c r="BB39" i="15"/>
  <c r="BN39" i="15" s="1"/>
  <c r="BA39" i="15"/>
  <c r="BM39" i="15" s="1"/>
  <c r="C39" i="15" s="1"/>
  <c r="AZ39" i="15"/>
  <c r="AV39" i="15"/>
  <c r="AU39" i="15"/>
  <c r="AG39" i="15"/>
  <c r="AF39" i="15"/>
  <c r="R39" i="15"/>
  <c r="Q39" i="15"/>
  <c r="BL38" i="15"/>
  <c r="BK38" i="15"/>
  <c r="BJ38" i="15"/>
  <c r="BI38" i="15"/>
  <c r="BH38" i="15"/>
  <c r="BG38" i="15"/>
  <c r="BF38" i="15"/>
  <c r="BE38" i="15"/>
  <c r="BD38" i="15"/>
  <c r="BC38" i="15"/>
  <c r="BB38" i="15"/>
  <c r="BN38" i="15" s="1"/>
  <c r="BA38" i="15"/>
  <c r="BM38" i="15" s="1"/>
  <c r="C38" i="15" s="1"/>
  <c r="AZ38" i="15"/>
  <c r="AV38" i="15"/>
  <c r="AU38" i="15"/>
  <c r="AG38" i="15"/>
  <c r="AF38" i="15"/>
  <c r="R38" i="15"/>
  <c r="Q38" i="15"/>
  <c r="BL37" i="15"/>
  <c r="BK37" i="15"/>
  <c r="BJ37" i="15"/>
  <c r="BI37" i="15"/>
  <c r="BH37" i="15"/>
  <c r="BG37" i="15"/>
  <c r="BF37" i="15"/>
  <c r="BE37" i="15"/>
  <c r="BD37" i="15"/>
  <c r="BC37" i="15"/>
  <c r="BB37" i="15"/>
  <c r="BN37" i="15" s="1"/>
  <c r="BA37" i="15"/>
  <c r="BM37" i="15" s="1"/>
  <c r="C37" i="15" s="1"/>
  <c r="AZ37" i="15"/>
  <c r="AV37" i="15"/>
  <c r="AU37" i="15"/>
  <c r="AG37" i="15"/>
  <c r="AF37" i="15"/>
  <c r="R37" i="15"/>
  <c r="Q37" i="15"/>
  <c r="BL36" i="15"/>
  <c r="BK36" i="15"/>
  <c r="BJ36" i="15"/>
  <c r="BI36" i="15"/>
  <c r="BH36" i="15"/>
  <c r="BG36" i="15"/>
  <c r="BF36" i="15"/>
  <c r="BE36" i="15"/>
  <c r="BD36" i="15"/>
  <c r="BC36" i="15"/>
  <c r="BB36" i="15"/>
  <c r="BN36" i="15" s="1"/>
  <c r="BA36" i="15"/>
  <c r="BM36" i="15" s="1"/>
  <c r="C36" i="15" s="1"/>
  <c r="AZ36" i="15"/>
  <c r="AV36" i="15"/>
  <c r="AU36" i="15"/>
  <c r="AG36" i="15"/>
  <c r="AF36" i="15"/>
  <c r="R36" i="15"/>
  <c r="Q36" i="15"/>
  <c r="BL35" i="15"/>
  <c r="BK35" i="15"/>
  <c r="BJ35" i="15"/>
  <c r="BI35" i="15"/>
  <c r="BH35" i="15"/>
  <c r="BG35" i="15"/>
  <c r="BF35" i="15"/>
  <c r="BE35" i="15"/>
  <c r="BD35" i="15"/>
  <c r="BC35" i="15"/>
  <c r="BB35" i="15"/>
  <c r="BN35" i="15" s="1"/>
  <c r="BA35" i="15"/>
  <c r="BM35" i="15" s="1"/>
  <c r="C35" i="15" s="1"/>
  <c r="AZ35" i="15"/>
  <c r="AV35" i="15"/>
  <c r="AU35" i="15"/>
  <c r="AG35" i="15"/>
  <c r="AF35" i="15"/>
  <c r="R35" i="15"/>
  <c r="Q35" i="15"/>
  <c r="BL34" i="15"/>
  <c r="BK34" i="15"/>
  <c r="BJ34" i="15"/>
  <c r="BI34" i="15"/>
  <c r="BH34" i="15"/>
  <c r="BG34" i="15"/>
  <c r="BF34" i="15"/>
  <c r="BE34" i="15"/>
  <c r="BD34" i="15"/>
  <c r="BC34" i="15"/>
  <c r="BB34" i="15"/>
  <c r="BN34" i="15" s="1"/>
  <c r="BA34" i="15"/>
  <c r="BM34" i="15" s="1"/>
  <c r="C34" i="15" s="1"/>
  <c r="AZ34" i="15"/>
  <c r="AV34" i="15"/>
  <c r="AU34" i="15"/>
  <c r="AG34" i="15"/>
  <c r="AF34" i="15"/>
  <c r="R34" i="15"/>
  <c r="Q34" i="15"/>
  <c r="BL33" i="15"/>
  <c r="BK33" i="15"/>
  <c r="BJ33" i="15"/>
  <c r="BI33" i="15"/>
  <c r="BH33" i="15"/>
  <c r="BG33" i="15"/>
  <c r="BF33" i="15"/>
  <c r="BE33" i="15"/>
  <c r="BD33" i="15"/>
  <c r="BC33" i="15"/>
  <c r="BB33" i="15"/>
  <c r="BN33" i="15" s="1"/>
  <c r="BA33" i="15"/>
  <c r="BM33" i="15" s="1"/>
  <c r="C33" i="15" s="1"/>
  <c r="AZ33" i="15"/>
  <c r="AV33" i="15"/>
  <c r="AU33" i="15"/>
  <c r="AG33" i="15"/>
  <c r="AF33" i="15"/>
  <c r="R33" i="15"/>
  <c r="Q33" i="15"/>
  <c r="BL32" i="15"/>
  <c r="BK32" i="15"/>
  <c r="BJ32" i="15"/>
  <c r="BI32" i="15"/>
  <c r="BH32" i="15"/>
  <c r="BG32" i="15"/>
  <c r="BF32" i="15"/>
  <c r="BE32" i="15"/>
  <c r="BD32" i="15"/>
  <c r="BC32" i="15"/>
  <c r="BB32" i="15"/>
  <c r="BN32" i="15" s="1"/>
  <c r="BA32" i="15"/>
  <c r="BM32" i="15" s="1"/>
  <c r="C32" i="15" s="1"/>
  <c r="AZ32" i="15"/>
  <c r="AV32" i="15"/>
  <c r="AU32" i="15"/>
  <c r="AG32" i="15"/>
  <c r="AF32" i="15"/>
  <c r="R32" i="15"/>
  <c r="Q32" i="15"/>
  <c r="BL31" i="15"/>
  <c r="BK31" i="15"/>
  <c r="BJ31" i="15"/>
  <c r="BI31" i="15"/>
  <c r="BH31" i="15"/>
  <c r="BG31" i="15"/>
  <c r="BF31" i="15"/>
  <c r="BE31" i="15"/>
  <c r="BD31" i="15"/>
  <c r="BC31" i="15"/>
  <c r="BB31" i="15"/>
  <c r="BN31" i="15" s="1"/>
  <c r="BA31" i="15"/>
  <c r="BM31" i="15" s="1"/>
  <c r="C31" i="15" s="1"/>
  <c r="AZ31" i="15"/>
  <c r="AV31" i="15"/>
  <c r="AU31" i="15"/>
  <c r="AG31" i="15"/>
  <c r="AF31" i="15"/>
  <c r="R31" i="15"/>
  <c r="Q31" i="15"/>
  <c r="BL30" i="15"/>
  <c r="BK30" i="15"/>
  <c r="BJ30" i="15"/>
  <c r="BI30" i="15"/>
  <c r="BH30" i="15"/>
  <c r="BG30" i="15"/>
  <c r="BF30" i="15"/>
  <c r="BE30" i="15"/>
  <c r="BD30" i="15"/>
  <c r="BC30" i="15"/>
  <c r="BB30" i="15"/>
  <c r="BN30" i="15" s="1"/>
  <c r="BA30" i="15"/>
  <c r="BM30" i="15" s="1"/>
  <c r="C30" i="15" s="1"/>
  <c r="AZ30" i="15"/>
  <c r="AV30" i="15"/>
  <c r="AU30" i="15"/>
  <c r="AG30" i="15"/>
  <c r="AF30" i="15"/>
  <c r="R30" i="15"/>
  <c r="Q30" i="15"/>
  <c r="BL29" i="15"/>
  <c r="BK29" i="15"/>
  <c r="BJ29" i="15"/>
  <c r="BI29" i="15"/>
  <c r="BH29" i="15"/>
  <c r="BG29" i="15"/>
  <c r="BF29" i="15"/>
  <c r="BE29" i="15"/>
  <c r="BD29" i="15"/>
  <c r="BC29" i="15"/>
  <c r="BB29" i="15"/>
  <c r="BN29" i="15" s="1"/>
  <c r="BA29" i="15"/>
  <c r="BM29" i="15" s="1"/>
  <c r="C29" i="15" s="1"/>
  <c r="AZ29" i="15"/>
  <c r="AV29" i="15"/>
  <c r="AU29" i="15"/>
  <c r="AG29" i="15"/>
  <c r="AF29" i="15"/>
  <c r="R29" i="15"/>
  <c r="Q29" i="15"/>
  <c r="BL28" i="15"/>
  <c r="BK28" i="15"/>
  <c r="BJ28" i="15"/>
  <c r="BI28" i="15"/>
  <c r="BH28" i="15"/>
  <c r="BG28" i="15"/>
  <c r="BF28" i="15"/>
  <c r="BE28" i="15"/>
  <c r="BD28" i="15"/>
  <c r="BC28" i="15"/>
  <c r="BB28" i="15"/>
  <c r="BN28" i="15" s="1"/>
  <c r="BA28" i="15"/>
  <c r="BM28" i="15" s="1"/>
  <c r="C28" i="15" s="1"/>
  <c r="AZ28" i="15"/>
  <c r="AV28" i="15"/>
  <c r="AU28" i="15"/>
  <c r="AG28" i="15"/>
  <c r="AF28" i="15"/>
  <c r="R28" i="15"/>
  <c r="Q28" i="15"/>
  <c r="BL27" i="15"/>
  <c r="BK27" i="15"/>
  <c r="BJ27" i="15"/>
  <c r="BI27" i="15"/>
  <c r="BH27" i="15"/>
  <c r="BG27" i="15"/>
  <c r="BF27" i="15"/>
  <c r="BE27" i="15"/>
  <c r="BD27" i="15"/>
  <c r="BC27" i="15"/>
  <c r="BB27" i="15"/>
  <c r="BN27" i="15" s="1"/>
  <c r="BA27" i="15"/>
  <c r="BM27" i="15" s="1"/>
  <c r="C27" i="15" s="1"/>
  <c r="AZ27" i="15"/>
  <c r="AV27" i="15"/>
  <c r="AU27" i="15"/>
  <c r="AG27" i="15"/>
  <c r="AF27" i="15"/>
  <c r="R27" i="15"/>
  <c r="Q27" i="15"/>
  <c r="BL26" i="15"/>
  <c r="BK26" i="15"/>
  <c r="BJ26" i="15"/>
  <c r="BI26" i="15"/>
  <c r="BH26" i="15"/>
  <c r="BG26" i="15"/>
  <c r="BF26" i="15"/>
  <c r="BE26" i="15"/>
  <c r="BD26" i="15"/>
  <c r="BC26" i="15"/>
  <c r="BB26" i="15"/>
  <c r="BN26" i="15" s="1"/>
  <c r="BA26" i="15"/>
  <c r="BM26" i="15" s="1"/>
  <c r="C26" i="15" s="1"/>
  <c r="AZ26" i="15"/>
  <c r="AV26" i="15"/>
  <c r="AU26" i="15"/>
  <c r="AG26" i="15"/>
  <c r="AF26" i="15"/>
  <c r="R26" i="15"/>
  <c r="Q26" i="15"/>
  <c r="BL25" i="15"/>
  <c r="BK25" i="15"/>
  <c r="BJ25" i="15"/>
  <c r="BI25" i="15"/>
  <c r="BH25" i="15"/>
  <c r="BG25" i="15"/>
  <c r="BF25" i="15"/>
  <c r="BE25" i="15"/>
  <c r="BD25" i="15"/>
  <c r="BC25" i="15"/>
  <c r="BB25" i="15"/>
  <c r="BN25" i="15" s="1"/>
  <c r="BA25" i="15"/>
  <c r="BM25" i="15" s="1"/>
  <c r="C25" i="15" s="1"/>
  <c r="AZ25" i="15"/>
  <c r="AV25" i="15"/>
  <c r="AU25" i="15"/>
  <c r="AG25" i="15"/>
  <c r="AF25" i="15"/>
  <c r="R25" i="15"/>
  <c r="Q25" i="15"/>
  <c r="BL24" i="15"/>
  <c r="BK24" i="15"/>
  <c r="BJ24" i="15"/>
  <c r="BI24" i="15"/>
  <c r="BH24" i="15"/>
  <c r="BG24" i="15"/>
  <c r="BF24" i="15"/>
  <c r="BE24" i="15"/>
  <c r="BD24" i="15"/>
  <c r="BC24" i="15"/>
  <c r="BB24" i="15"/>
  <c r="BN24" i="15" s="1"/>
  <c r="BA24" i="15"/>
  <c r="BM24" i="15" s="1"/>
  <c r="C24" i="15" s="1"/>
  <c r="AZ24" i="15"/>
  <c r="AV24" i="15"/>
  <c r="AU24" i="15"/>
  <c r="AG24" i="15"/>
  <c r="AF24" i="15"/>
  <c r="R24" i="15"/>
  <c r="Q24" i="15"/>
  <c r="BL23" i="15"/>
  <c r="BK23" i="15"/>
  <c r="BJ23" i="15"/>
  <c r="BI23" i="15"/>
  <c r="BH23" i="15"/>
  <c r="BG23" i="15"/>
  <c r="BF23" i="15"/>
  <c r="BE23" i="15"/>
  <c r="BD23" i="15"/>
  <c r="BC23" i="15"/>
  <c r="BB23" i="15"/>
  <c r="BN23" i="15" s="1"/>
  <c r="BA23" i="15"/>
  <c r="BM23" i="15" s="1"/>
  <c r="C23" i="15" s="1"/>
  <c r="AZ23" i="15"/>
  <c r="AV23" i="15"/>
  <c r="AU23" i="15"/>
  <c r="AG23" i="15"/>
  <c r="AF23" i="15"/>
  <c r="R23" i="15"/>
  <c r="Q23" i="15"/>
  <c r="BL22" i="15"/>
  <c r="BK22" i="15"/>
  <c r="BJ22" i="15"/>
  <c r="BI22" i="15"/>
  <c r="BH22" i="15"/>
  <c r="BG22" i="15"/>
  <c r="BF22" i="15"/>
  <c r="BE22" i="15"/>
  <c r="BD22" i="15"/>
  <c r="BC22" i="15"/>
  <c r="BM22" i="15" s="1"/>
  <c r="C22" i="15" s="1"/>
  <c r="BB22" i="15"/>
  <c r="BN22" i="15" s="1"/>
  <c r="BA22" i="15"/>
  <c r="AZ22" i="15"/>
  <c r="AV22" i="15"/>
  <c r="AU22" i="15"/>
  <c r="AG22" i="15"/>
  <c r="AF22" i="15"/>
  <c r="R22" i="15"/>
  <c r="Q22" i="15"/>
  <c r="BM21" i="15"/>
  <c r="BL21" i="15"/>
  <c r="BK21" i="15"/>
  <c r="BJ21" i="15"/>
  <c r="BI21" i="15"/>
  <c r="BH21" i="15"/>
  <c r="BG21" i="15"/>
  <c r="BF21" i="15"/>
  <c r="BE21" i="15"/>
  <c r="BD21" i="15"/>
  <c r="BC21" i="15"/>
  <c r="BB21" i="15"/>
  <c r="BN21" i="15" s="1"/>
  <c r="BA21" i="15"/>
  <c r="AZ21" i="15"/>
  <c r="AV21" i="15"/>
  <c r="AU21" i="15"/>
  <c r="AG21" i="15"/>
  <c r="AF21" i="15"/>
  <c r="R21" i="15"/>
  <c r="Q21" i="15"/>
  <c r="C21" i="15"/>
  <c r="BL20" i="15"/>
  <c r="BK20" i="15"/>
  <c r="BJ20" i="15"/>
  <c r="BI20" i="15"/>
  <c r="BH20" i="15"/>
  <c r="BG20" i="15"/>
  <c r="BF20" i="15"/>
  <c r="BE20" i="15"/>
  <c r="BD20" i="15"/>
  <c r="BC20" i="15"/>
  <c r="BM20" i="15" s="1"/>
  <c r="C20" i="15" s="1"/>
  <c r="BB20" i="15"/>
  <c r="BN20" i="15" s="1"/>
  <c r="BA20" i="15"/>
  <c r="AZ20" i="15"/>
  <c r="AV20" i="15"/>
  <c r="AU20" i="15"/>
  <c r="AG20" i="15"/>
  <c r="AF20" i="15"/>
  <c r="R20" i="15"/>
  <c r="Q20" i="15"/>
  <c r="BM19" i="15"/>
  <c r="BL19" i="15"/>
  <c r="BK19" i="15"/>
  <c r="BJ19" i="15"/>
  <c r="BI19" i="15"/>
  <c r="BH19" i="15"/>
  <c r="BG19" i="15"/>
  <c r="BF19" i="15"/>
  <c r="BE19" i="15"/>
  <c r="BD19" i="15"/>
  <c r="BC19" i="15"/>
  <c r="BB19" i="15"/>
  <c r="BN19" i="15" s="1"/>
  <c r="BA19" i="15"/>
  <c r="AZ19" i="15"/>
  <c r="AV19" i="15"/>
  <c r="AU19" i="15"/>
  <c r="AG19" i="15"/>
  <c r="AF19" i="15"/>
  <c r="R19" i="15"/>
  <c r="Q19" i="15"/>
  <c r="C19" i="15"/>
  <c r="BL18" i="15"/>
  <c r="BK18" i="15"/>
  <c r="BJ18" i="15"/>
  <c r="BI18" i="15"/>
  <c r="BH18" i="15"/>
  <c r="BG18" i="15"/>
  <c r="BF18" i="15"/>
  <c r="BE18" i="15"/>
  <c r="BD18" i="15"/>
  <c r="BC18" i="15"/>
  <c r="BM18" i="15" s="1"/>
  <c r="C18" i="15" s="1"/>
  <c r="BB18" i="15"/>
  <c r="BN18" i="15" s="1"/>
  <c r="BA18" i="15"/>
  <c r="AZ18" i="15"/>
  <c r="AV18" i="15"/>
  <c r="AU18" i="15"/>
  <c r="AG18" i="15"/>
  <c r="AF18" i="15"/>
  <c r="R18" i="15"/>
  <c r="Q18" i="15"/>
  <c r="BM17" i="15"/>
  <c r="C17" i="15" s="1"/>
  <c r="BK17" i="15"/>
  <c r="BJ17" i="15"/>
  <c r="BI17" i="15"/>
  <c r="BH17" i="15"/>
  <c r="BG17" i="15"/>
  <c r="BF17" i="15"/>
  <c r="BE17" i="15"/>
  <c r="BD17" i="15"/>
  <c r="BC17" i="15"/>
  <c r="BB17" i="15"/>
  <c r="BA17" i="15"/>
  <c r="AZ17" i="15"/>
  <c r="AV17" i="15"/>
  <c r="AU17" i="15"/>
  <c r="AG17" i="15"/>
  <c r="AF17" i="15"/>
  <c r="Q17" i="15"/>
  <c r="P17" i="15"/>
  <c r="BL17" i="15" s="1"/>
  <c r="BL13" i="15" s="1"/>
  <c r="O17" i="15"/>
  <c r="BM16" i="15"/>
  <c r="BL16" i="15"/>
  <c r="BK16" i="15"/>
  <c r="BJ16" i="15"/>
  <c r="BI16" i="15"/>
  <c r="BH16" i="15"/>
  <c r="BG16" i="15"/>
  <c r="BF16" i="15"/>
  <c r="BE16" i="15"/>
  <c r="BD16" i="15"/>
  <c r="BC16" i="15"/>
  <c r="BB16" i="15"/>
  <c r="BN16" i="15" s="1"/>
  <c r="BA16" i="15"/>
  <c r="AZ16" i="15"/>
  <c r="AV16" i="15"/>
  <c r="AU16" i="15"/>
  <c r="AG16" i="15"/>
  <c r="AF16" i="15"/>
  <c r="R16" i="15"/>
  <c r="Q16" i="15"/>
  <c r="C16" i="15"/>
  <c r="BL15" i="15"/>
  <c r="BK15" i="15"/>
  <c r="BJ15" i="15"/>
  <c r="BI15" i="15"/>
  <c r="BH15" i="15"/>
  <c r="BG15" i="15"/>
  <c r="BF15" i="15"/>
  <c r="BE15" i="15"/>
  <c r="BD15" i="15"/>
  <c r="BC15" i="15"/>
  <c r="BM15" i="15" s="1"/>
  <c r="C15" i="15" s="1"/>
  <c r="BB15" i="15"/>
  <c r="BN15" i="15" s="1"/>
  <c r="BA15" i="15"/>
  <c r="AZ15" i="15"/>
  <c r="AV15" i="15"/>
  <c r="AU15" i="15"/>
  <c r="AG15" i="15"/>
  <c r="AF15" i="15"/>
  <c r="R15" i="15"/>
  <c r="Q15" i="15"/>
  <c r="BM14" i="15"/>
  <c r="BM13" i="15" s="1"/>
  <c r="C13" i="15" s="1"/>
  <c r="BL14" i="15"/>
  <c r="BK14" i="15"/>
  <c r="BJ14" i="15"/>
  <c r="BI14" i="15"/>
  <c r="BI13" i="15" s="1"/>
  <c r="BH14" i="15"/>
  <c r="BG14" i="15"/>
  <c r="BF14" i="15"/>
  <c r="BE14" i="15"/>
  <c r="BE13" i="15" s="1"/>
  <c r="BD14" i="15"/>
  <c r="BC14" i="15"/>
  <c r="BB14" i="15"/>
  <c r="BN14" i="15" s="1"/>
  <c r="BA14" i="15"/>
  <c r="BA13" i="15" s="1"/>
  <c r="AZ14" i="15"/>
  <c r="AV14" i="15"/>
  <c r="AV13" i="15" s="1"/>
  <c r="AU14" i="15"/>
  <c r="AG14" i="15"/>
  <c r="AG13" i="15" s="1"/>
  <c r="AF14" i="15"/>
  <c r="R14" i="15"/>
  <c r="Q14" i="15"/>
  <c r="C14" i="15"/>
  <c r="BK13" i="15"/>
  <c r="BG13" i="15"/>
  <c r="BC13" i="15"/>
  <c r="AY13" i="15"/>
  <c r="AX13" i="15"/>
  <c r="AW13" i="15"/>
  <c r="AU13" i="15"/>
  <c r="AT13" i="15"/>
  <c r="AS13" i="15"/>
  <c r="AR13" i="15"/>
  <c r="AQ13" i="15"/>
  <c r="AP13" i="15"/>
  <c r="AO13" i="15"/>
  <c r="AN13" i="15"/>
  <c r="AM13" i="15"/>
  <c r="AL13" i="15"/>
  <c r="AK13" i="15"/>
  <c r="AJ13" i="15"/>
  <c r="AI13" i="15"/>
  <c r="AH13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Q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AE21" i="1" l="1"/>
  <c r="AE36" i="1"/>
  <c r="V7" i="1"/>
  <c r="W7" i="1"/>
  <c r="M7" i="1"/>
  <c r="R22" i="1"/>
  <c r="R30" i="1"/>
  <c r="L7" i="1"/>
  <c r="AE8" i="1"/>
  <c r="R48" i="1"/>
  <c r="H21" i="1"/>
  <c r="R43" i="1"/>
  <c r="R37" i="1"/>
  <c r="R17" i="1"/>
  <c r="F7" i="1"/>
  <c r="R20" i="1"/>
  <c r="R31" i="1"/>
  <c r="R14" i="1"/>
  <c r="R39" i="1"/>
  <c r="R52" i="1"/>
  <c r="R45" i="1"/>
  <c r="H36" i="1"/>
  <c r="R42" i="1"/>
  <c r="H8" i="1"/>
  <c r="R27" i="1"/>
  <c r="R44" i="1"/>
  <c r="R18" i="1"/>
  <c r="R50" i="1"/>
  <c r="I21" i="1"/>
  <c r="R47" i="1"/>
  <c r="R15" i="1"/>
  <c r="R38" i="1"/>
  <c r="R46" i="1"/>
  <c r="R54" i="1"/>
  <c r="R24" i="1"/>
  <c r="R32" i="1"/>
  <c r="R51" i="1"/>
  <c r="R11" i="1"/>
  <c r="AE9" i="1"/>
  <c r="G7" i="1"/>
  <c r="CL17" i="16"/>
  <c r="C17" i="16"/>
  <c r="CL18" i="16"/>
  <c r="C18" i="16"/>
  <c r="C24" i="16"/>
  <c r="CL24" i="16"/>
  <c r="AS14" i="16"/>
  <c r="CL15" i="16"/>
  <c r="C15" i="16"/>
  <c r="CL16" i="16"/>
  <c r="C16" i="16"/>
  <c r="CL21" i="16"/>
  <c r="C21" i="16"/>
  <c r="C22" i="16"/>
  <c r="BN14" i="16"/>
  <c r="C26" i="16"/>
  <c r="CL26" i="16"/>
  <c r="CL27" i="16"/>
  <c r="C27" i="16"/>
  <c r="CL20" i="16"/>
  <c r="C20" i="16"/>
  <c r="CL23" i="16"/>
  <c r="C23" i="16"/>
  <c r="C25" i="16"/>
  <c r="CL25" i="16"/>
  <c r="C19" i="16"/>
  <c r="CK19" i="16"/>
  <c r="CL19" i="16" s="1"/>
  <c r="AG14" i="16"/>
  <c r="BU14" i="16"/>
  <c r="BW14" i="16" s="1"/>
  <c r="CG14" i="16"/>
  <c r="CI14" i="16" s="1"/>
  <c r="CK22" i="16"/>
  <c r="CL22" i="16" s="1"/>
  <c r="BZ23" i="16"/>
  <c r="X24" i="16"/>
  <c r="X25" i="16"/>
  <c r="BW27" i="16"/>
  <c r="X36" i="16"/>
  <c r="CJ36" i="16"/>
  <c r="CL37" i="16"/>
  <c r="CL48" i="16"/>
  <c r="CL58" i="16"/>
  <c r="C58" i="16"/>
  <c r="V14" i="16"/>
  <c r="X14" i="16" s="1"/>
  <c r="BR14" i="16"/>
  <c r="BT14" i="16" s="1"/>
  <c r="CD14" i="16"/>
  <c r="CF14" i="16" s="1"/>
  <c r="X16" i="16"/>
  <c r="X18" i="16"/>
  <c r="X20" i="16"/>
  <c r="X22" i="16"/>
  <c r="CK26" i="16"/>
  <c r="CJ28" i="16"/>
  <c r="CF28" i="16"/>
  <c r="CJ29" i="16"/>
  <c r="CJ31" i="16"/>
  <c r="CJ32" i="16"/>
  <c r="CL35" i="16"/>
  <c r="CL40" i="16"/>
  <c r="CJ41" i="16"/>
  <c r="CJ42" i="16"/>
  <c r="C48" i="16"/>
  <c r="CJ49" i="16"/>
  <c r="CK53" i="16"/>
  <c r="CK23" i="16"/>
  <c r="CL30" i="16"/>
  <c r="C43" i="16"/>
  <c r="CL43" i="16"/>
  <c r="CL55" i="16"/>
  <c r="C55" i="16"/>
  <c r="CK24" i="16"/>
  <c r="CK30" i="16"/>
  <c r="CJ34" i="16"/>
  <c r="CJ38" i="16"/>
  <c r="CJ39" i="16"/>
  <c r="CL44" i="16"/>
  <c r="CJ45" i="16"/>
  <c r="CJ46" i="16"/>
  <c r="CJ47" i="16"/>
  <c r="X47" i="16"/>
  <c r="CL50" i="16"/>
  <c r="C50" i="16"/>
  <c r="C57" i="16"/>
  <c r="X59" i="16"/>
  <c r="CK59" i="16"/>
  <c r="CK35" i="16"/>
  <c r="CC38" i="16"/>
  <c r="CK40" i="16"/>
  <c r="CK42" i="16"/>
  <c r="CK44" i="16"/>
  <c r="CK46" i="16"/>
  <c r="BZ48" i="16"/>
  <c r="CJ53" i="16"/>
  <c r="CF59" i="16"/>
  <c r="CI41" i="16"/>
  <c r="CJ51" i="16"/>
  <c r="CL59" i="16"/>
  <c r="X48" i="16"/>
  <c r="X50" i="16"/>
  <c r="X52" i="16"/>
  <c r="X54" i="16"/>
  <c r="X56" i="16"/>
  <c r="X58" i="16"/>
  <c r="BN17" i="15"/>
  <c r="BN13" i="15" s="1"/>
  <c r="P13" i="15"/>
  <c r="R17" i="15"/>
  <c r="R13" i="15" s="1"/>
  <c r="BN44" i="15"/>
  <c r="R21" i="1" l="1"/>
  <c r="AE7" i="1"/>
  <c r="R28" i="1"/>
  <c r="H7" i="1"/>
  <c r="I8" i="1"/>
  <c r="I36" i="1"/>
  <c r="R36" i="1" s="1"/>
  <c r="CL39" i="16"/>
  <c r="C39" i="16"/>
  <c r="CL29" i="16"/>
  <c r="C29" i="16"/>
  <c r="C46" i="16"/>
  <c r="CL46" i="16"/>
  <c r="CL53" i="16"/>
  <c r="C53" i="16"/>
  <c r="C45" i="16"/>
  <c r="CL45" i="16"/>
  <c r="C34" i="16"/>
  <c r="CL34" i="16"/>
  <c r="C42" i="16"/>
  <c r="CL42" i="16"/>
  <c r="C32" i="16"/>
  <c r="CL32" i="16"/>
  <c r="CL28" i="16"/>
  <c r="C28" i="16"/>
  <c r="CK14" i="16"/>
  <c r="CL47" i="16"/>
  <c r="C47" i="16"/>
  <c r="CL49" i="16"/>
  <c r="C49" i="16"/>
  <c r="C38" i="16"/>
  <c r="CL38" i="16"/>
  <c r="CL51" i="16"/>
  <c r="C51" i="16"/>
  <c r="C41" i="16"/>
  <c r="CL41" i="16"/>
  <c r="CL31" i="16"/>
  <c r="C31" i="16"/>
  <c r="C36" i="16"/>
  <c r="CL36" i="16"/>
  <c r="CJ14" i="16"/>
  <c r="I7" i="1" l="1"/>
  <c r="R7" i="1" s="1"/>
  <c r="R8" i="1"/>
  <c r="CL14" i="16"/>
  <c r="C14" i="16"/>
  <c r="CJ59" i="14"/>
  <c r="CI59" i="14"/>
  <c r="CH59" i="14"/>
  <c r="CG59" i="14"/>
  <c r="CF59" i="14"/>
  <c r="CE59" i="14"/>
  <c r="CD59" i="14"/>
  <c r="CB59" i="14"/>
  <c r="CA59" i="14"/>
  <c r="CC59" i="14" s="1"/>
  <c r="BY59" i="14"/>
  <c r="BX59" i="14"/>
  <c r="BZ59" i="14" s="1"/>
  <c r="BW59" i="14"/>
  <c r="BV59" i="14"/>
  <c r="BU59" i="14"/>
  <c r="BT59" i="14"/>
  <c r="BS59" i="14"/>
  <c r="BR59" i="14"/>
  <c r="BQ59" i="14"/>
  <c r="BN59" i="14"/>
  <c r="BM59" i="14"/>
  <c r="BL59" i="14"/>
  <c r="BK59" i="14"/>
  <c r="BH59" i="14"/>
  <c r="BE59" i="14"/>
  <c r="BB59" i="14"/>
  <c r="AY59" i="14"/>
  <c r="AV59" i="14"/>
  <c r="AS59" i="14"/>
  <c r="AR59" i="14"/>
  <c r="AQ59" i="14"/>
  <c r="AP59" i="14"/>
  <c r="AM59" i="14"/>
  <c r="AJ59" i="14"/>
  <c r="AG59" i="14"/>
  <c r="AD59" i="14"/>
  <c r="AA59" i="14"/>
  <c r="W59" i="14"/>
  <c r="V59" i="14"/>
  <c r="X59" i="14" s="1"/>
  <c r="U59" i="14"/>
  <c r="R59" i="14"/>
  <c r="O59" i="14"/>
  <c r="L59" i="14"/>
  <c r="I59" i="14"/>
  <c r="F59" i="14"/>
  <c r="CH58" i="14"/>
  <c r="CG58" i="14"/>
  <c r="CI58" i="14" s="1"/>
  <c r="CE58" i="14"/>
  <c r="CD58" i="14"/>
  <c r="CF58" i="14" s="1"/>
  <c r="CC58" i="14"/>
  <c r="CB58" i="14"/>
  <c r="CA58" i="14"/>
  <c r="BZ58" i="14"/>
  <c r="BY58" i="14"/>
  <c r="BX58" i="14"/>
  <c r="BV58" i="14"/>
  <c r="BU58" i="14"/>
  <c r="BW58" i="14" s="1"/>
  <c r="BS58" i="14"/>
  <c r="BR58" i="14"/>
  <c r="BT58" i="14" s="1"/>
  <c r="BQ58" i="14"/>
  <c r="BM58" i="14"/>
  <c r="BL58" i="14"/>
  <c r="BN58" i="14" s="1"/>
  <c r="BK58" i="14"/>
  <c r="BH58" i="14"/>
  <c r="BE58" i="14"/>
  <c r="BB58" i="14"/>
  <c r="AY58" i="14"/>
  <c r="AV58" i="14"/>
  <c r="AR58" i="14"/>
  <c r="AQ58" i="14"/>
  <c r="AS58" i="14" s="1"/>
  <c r="AP58" i="14"/>
  <c r="AM58" i="14"/>
  <c r="AJ58" i="14"/>
  <c r="AG58" i="14"/>
  <c r="AD58" i="14"/>
  <c r="AA58" i="14"/>
  <c r="X58" i="14"/>
  <c r="W58" i="14"/>
  <c r="CK58" i="14" s="1"/>
  <c r="V58" i="14"/>
  <c r="U58" i="14"/>
  <c r="R58" i="14"/>
  <c r="O58" i="14"/>
  <c r="L58" i="14"/>
  <c r="I58" i="14"/>
  <c r="F58" i="14"/>
  <c r="CJ57" i="14"/>
  <c r="CI57" i="14"/>
  <c r="CH57" i="14"/>
  <c r="CG57" i="14"/>
  <c r="CF57" i="14"/>
  <c r="CE57" i="14"/>
  <c r="CD57" i="14"/>
  <c r="CB57" i="14"/>
  <c r="CA57" i="14"/>
  <c r="CC57" i="14" s="1"/>
  <c r="BY57" i="14"/>
  <c r="BX57" i="14"/>
  <c r="BZ57" i="14" s="1"/>
  <c r="BW57" i="14"/>
  <c r="BV57" i="14"/>
  <c r="BU57" i="14"/>
  <c r="BT57" i="14"/>
  <c r="BS57" i="14"/>
  <c r="BR57" i="14"/>
  <c r="BQ57" i="14"/>
  <c r="BN57" i="14"/>
  <c r="BM57" i="14"/>
  <c r="BL57" i="14"/>
  <c r="BK57" i="14"/>
  <c r="BH57" i="14"/>
  <c r="BE57" i="14"/>
  <c r="BB57" i="14"/>
  <c r="AY57" i="14"/>
  <c r="AV57" i="14"/>
  <c r="AS57" i="14"/>
  <c r="AR57" i="14"/>
  <c r="AQ57" i="14"/>
  <c r="AP57" i="14"/>
  <c r="AM57" i="14"/>
  <c r="AJ57" i="14"/>
  <c r="AG57" i="14"/>
  <c r="AD57" i="14"/>
  <c r="AA57" i="14"/>
  <c r="W57" i="14"/>
  <c r="V57" i="14"/>
  <c r="X57" i="14" s="1"/>
  <c r="U57" i="14"/>
  <c r="R57" i="14"/>
  <c r="O57" i="14"/>
  <c r="L57" i="14"/>
  <c r="I57" i="14"/>
  <c r="F57" i="14"/>
  <c r="CH56" i="14"/>
  <c r="CG56" i="14"/>
  <c r="CI56" i="14" s="1"/>
  <c r="CE56" i="14"/>
  <c r="CD56" i="14"/>
  <c r="CF56" i="14" s="1"/>
  <c r="CC56" i="14"/>
  <c r="CB56" i="14"/>
  <c r="CA56" i="14"/>
  <c r="BZ56" i="14"/>
  <c r="BY56" i="14"/>
  <c r="BX56" i="14"/>
  <c r="BV56" i="14"/>
  <c r="BU56" i="14"/>
  <c r="BW56" i="14" s="1"/>
  <c r="BS56" i="14"/>
  <c r="BR56" i="14"/>
  <c r="BT56" i="14" s="1"/>
  <c r="BQ56" i="14"/>
  <c r="BM56" i="14"/>
  <c r="BL56" i="14"/>
  <c r="BN56" i="14" s="1"/>
  <c r="BK56" i="14"/>
  <c r="BH56" i="14"/>
  <c r="BE56" i="14"/>
  <c r="BB56" i="14"/>
  <c r="AY56" i="14"/>
  <c r="AV56" i="14"/>
  <c r="AR56" i="14"/>
  <c r="CK56" i="14" s="1"/>
  <c r="AQ56" i="14"/>
  <c r="AS56" i="14" s="1"/>
  <c r="AP56" i="14"/>
  <c r="AM56" i="14"/>
  <c r="AJ56" i="14"/>
  <c r="AG56" i="14"/>
  <c r="AD56" i="14"/>
  <c r="AA56" i="14"/>
  <c r="X56" i="14"/>
  <c r="W56" i="14"/>
  <c r="V56" i="14"/>
  <c r="CJ56" i="14" s="1"/>
  <c r="C56" i="14" s="1"/>
  <c r="U56" i="14"/>
  <c r="R56" i="14"/>
  <c r="O56" i="14"/>
  <c r="L56" i="14"/>
  <c r="I56" i="14"/>
  <c r="F56" i="14"/>
  <c r="CI55" i="14"/>
  <c r="CH55" i="14"/>
  <c r="CG55" i="14"/>
  <c r="CF55" i="14"/>
  <c r="CE55" i="14"/>
  <c r="CD55" i="14"/>
  <c r="CB55" i="14"/>
  <c r="CA55" i="14"/>
  <c r="CC55" i="14" s="1"/>
  <c r="BY55" i="14"/>
  <c r="BX55" i="14"/>
  <c r="BZ55" i="14" s="1"/>
  <c r="BW55" i="14"/>
  <c r="BV55" i="14"/>
  <c r="BU55" i="14"/>
  <c r="BT55" i="14"/>
  <c r="BS55" i="14"/>
  <c r="BR55" i="14"/>
  <c r="BQ55" i="14"/>
  <c r="BN55" i="14"/>
  <c r="BM55" i="14"/>
  <c r="BL55" i="14"/>
  <c r="BK55" i="14"/>
  <c r="BH55" i="14"/>
  <c r="BE55" i="14"/>
  <c r="BB55" i="14"/>
  <c r="AY55" i="14"/>
  <c r="AV55" i="14"/>
  <c r="AS55" i="14"/>
  <c r="AR55" i="14"/>
  <c r="AQ55" i="14"/>
  <c r="AP55" i="14"/>
  <c r="AM55" i="14"/>
  <c r="AJ55" i="14"/>
  <c r="AG55" i="14"/>
  <c r="AD55" i="14"/>
  <c r="AA55" i="14"/>
  <c r="W55" i="14"/>
  <c r="CK55" i="14" s="1"/>
  <c r="V55" i="14"/>
  <c r="X55" i="14" s="1"/>
  <c r="U55" i="14"/>
  <c r="R55" i="14"/>
  <c r="O55" i="14"/>
  <c r="L55" i="14"/>
  <c r="I55" i="14"/>
  <c r="F55" i="14"/>
  <c r="CH54" i="14"/>
  <c r="CG54" i="14"/>
  <c r="CI54" i="14" s="1"/>
  <c r="CE54" i="14"/>
  <c r="CD54" i="14"/>
  <c r="CF54" i="14" s="1"/>
  <c r="CC54" i="14"/>
  <c r="CB54" i="14"/>
  <c r="CA54" i="14"/>
  <c r="BZ54" i="14"/>
  <c r="BY54" i="14"/>
  <c r="BX54" i="14"/>
  <c r="BV54" i="14"/>
  <c r="BU54" i="14"/>
  <c r="BW54" i="14" s="1"/>
  <c r="BS54" i="14"/>
  <c r="BR54" i="14"/>
  <c r="BT54" i="14" s="1"/>
  <c r="BQ54" i="14"/>
  <c r="BM54" i="14"/>
  <c r="BL54" i="14"/>
  <c r="BN54" i="14" s="1"/>
  <c r="BK54" i="14"/>
  <c r="BH54" i="14"/>
  <c r="BE54" i="14"/>
  <c r="BB54" i="14"/>
  <c r="AY54" i="14"/>
  <c r="AV54" i="14"/>
  <c r="AR54" i="14"/>
  <c r="CK54" i="14" s="1"/>
  <c r="AQ54" i="14"/>
  <c r="AS54" i="14" s="1"/>
  <c r="AP54" i="14"/>
  <c r="AM54" i="14"/>
  <c r="AJ54" i="14"/>
  <c r="AG54" i="14"/>
  <c r="AD54" i="14"/>
  <c r="AA54" i="14"/>
  <c r="X54" i="14"/>
  <c r="W54" i="14"/>
  <c r="V54" i="14"/>
  <c r="U54" i="14"/>
  <c r="R54" i="14"/>
  <c r="O54" i="14"/>
  <c r="L54" i="14"/>
  <c r="I54" i="14"/>
  <c r="F54" i="14"/>
  <c r="CI53" i="14"/>
  <c r="CH53" i="14"/>
  <c r="CG53" i="14"/>
  <c r="CF53" i="14"/>
  <c r="CE53" i="14"/>
  <c r="CD53" i="14"/>
  <c r="CB53" i="14"/>
  <c r="CA53" i="14"/>
  <c r="CC53" i="14" s="1"/>
  <c r="BY53" i="14"/>
  <c r="BX53" i="14"/>
  <c r="BZ53" i="14" s="1"/>
  <c r="BW53" i="14"/>
  <c r="BV53" i="14"/>
  <c r="BU53" i="14"/>
  <c r="BT53" i="14"/>
  <c r="BS53" i="14"/>
  <c r="BR53" i="14"/>
  <c r="BQ53" i="14"/>
  <c r="BN53" i="14"/>
  <c r="BM53" i="14"/>
  <c r="BL53" i="14"/>
  <c r="BK53" i="14"/>
  <c r="BH53" i="14"/>
  <c r="BE53" i="14"/>
  <c r="BB53" i="14"/>
  <c r="AY53" i="14"/>
  <c r="AV53" i="14"/>
  <c r="AS53" i="14"/>
  <c r="AR53" i="14"/>
  <c r="AQ53" i="14"/>
  <c r="AP53" i="14"/>
  <c r="AM53" i="14"/>
  <c r="AJ53" i="14"/>
  <c r="AG53" i="14"/>
  <c r="AD53" i="14"/>
  <c r="AA53" i="14"/>
  <c r="W53" i="14"/>
  <c r="V53" i="14"/>
  <c r="U53" i="14"/>
  <c r="R53" i="14"/>
  <c r="O53" i="14"/>
  <c r="L53" i="14"/>
  <c r="I53" i="14"/>
  <c r="F53" i="14"/>
  <c r="CH52" i="14"/>
  <c r="CG52" i="14"/>
  <c r="CI52" i="14" s="1"/>
  <c r="CE52" i="14"/>
  <c r="CD52" i="14"/>
  <c r="CF52" i="14" s="1"/>
  <c r="CC52" i="14"/>
  <c r="CB52" i="14"/>
  <c r="CA52" i="14"/>
  <c r="BZ52" i="14"/>
  <c r="BY52" i="14"/>
  <c r="BX52" i="14"/>
  <c r="BV52" i="14"/>
  <c r="BU52" i="14"/>
  <c r="BW52" i="14" s="1"/>
  <c r="BS52" i="14"/>
  <c r="BR52" i="14"/>
  <c r="BT52" i="14" s="1"/>
  <c r="BQ52" i="14"/>
  <c r="BM52" i="14"/>
  <c r="BL52" i="14"/>
  <c r="BN52" i="14" s="1"/>
  <c r="BK52" i="14"/>
  <c r="BH52" i="14"/>
  <c r="BE52" i="14"/>
  <c r="BB52" i="14"/>
  <c r="AY52" i="14"/>
  <c r="AV52" i="14"/>
  <c r="AR52" i="14"/>
  <c r="CK52" i="14" s="1"/>
  <c r="AQ52" i="14"/>
  <c r="AS52" i="14" s="1"/>
  <c r="AP52" i="14"/>
  <c r="AM52" i="14"/>
  <c r="AJ52" i="14"/>
  <c r="AG52" i="14"/>
  <c r="AD52" i="14"/>
  <c r="AA52" i="14"/>
  <c r="X52" i="14"/>
  <c r="W52" i="14"/>
  <c r="V52" i="14"/>
  <c r="U52" i="14"/>
  <c r="R52" i="14"/>
  <c r="O52" i="14"/>
  <c r="L52" i="14"/>
  <c r="I52" i="14"/>
  <c r="F52" i="14"/>
  <c r="CJ51" i="14"/>
  <c r="CI51" i="14"/>
  <c r="CH51" i="14"/>
  <c r="CG51" i="14"/>
  <c r="CF51" i="14"/>
  <c r="CE51" i="14"/>
  <c r="CD51" i="14"/>
  <c r="CB51" i="14"/>
  <c r="CA51" i="14"/>
  <c r="CC51" i="14" s="1"/>
  <c r="BY51" i="14"/>
  <c r="BX51" i="14"/>
  <c r="BZ51" i="14" s="1"/>
  <c r="BW51" i="14"/>
  <c r="BV51" i="14"/>
  <c r="BU51" i="14"/>
  <c r="BT51" i="14"/>
  <c r="BS51" i="14"/>
  <c r="BR51" i="14"/>
  <c r="BQ51" i="14"/>
  <c r="BN51" i="14"/>
  <c r="BM51" i="14"/>
  <c r="BL51" i="14"/>
  <c r="BK51" i="14"/>
  <c r="BH51" i="14"/>
  <c r="BE51" i="14"/>
  <c r="BB51" i="14"/>
  <c r="AY51" i="14"/>
  <c r="AV51" i="14"/>
  <c r="AS51" i="14"/>
  <c r="AR51" i="14"/>
  <c r="AQ51" i="14"/>
  <c r="AP51" i="14"/>
  <c r="AM51" i="14"/>
  <c r="AJ51" i="14"/>
  <c r="AG51" i="14"/>
  <c r="AD51" i="14"/>
  <c r="AA51" i="14"/>
  <c r="W51" i="14"/>
  <c r="V51" i="14"/>
  <c r="X51" i="14" s="1"/>
  <c r="U51" i="14"/>
  <c r="R51" i="14"/>
  <c r="O51" i="14"/>
  <c r="L51" i="14"/>
  <c r="I51" i="14"/>
  <c r="F51" i="14"/>
  <c r="CH50" i="14"/>
  <c r="CG50" i="14"/>
  <c r="CI50" i="14" s="1"/>
  <c r="CE50" i="14"/>
  <c r="CD50" i="14"/>
  <c r="CF50" i="14" s="1"/>
  <c r="CC50" i="14"/>
  <c r="CB50" i="14"/>
  <c r="CA50" i="14"/>
  <c r="BZ50" i="14"/>
  <c r="BY50" i="14"/>
  <c r="BX50" i="14"/>
  <c r="BV50" i="14"/>
  <c r="BU50" i="14"/>
  <c r="BW50" i="14" s="1"/>
  <c r="BS50" i="14"/>
  <c r="BR50" i="14"/>
  <c r="BT50" i="14" s="1"/>
  <c r="BQ50" i="14"/>
  <c r="BM50" i="14"/>
  <c r="BL50" i="14"/>
  <c r="BN50" i="14" s="1"/>
  <c r="BK50" i="14"/>
  <c r="BH50" i="14"/>
  <c r="BE50" i="14"/>
  <c r="BB50" i="14"/>
  <c r="AY50" i="14"/>
  <c r="AV50" i="14"/>
  <c r="AR50" i="14"/>
  <c r="AQ50" i="14"/>
  <c r="AS50" i="14" s="1"/>
  <c r="AP50" i="14"/>
  <c r="AM50" i="14"/>
  <c r="AJ50" i="14"/>
  <c r="AG50" i="14"/>
  <c r="AD50" i="14"/>
  <c r="AA50" i="14"/>
  <c r="X50" i="14"/>
  <c r="W50" i="14"/>
  <c r="CK50" i="14" s="1"/>
  <c r="V50" i="14"/>
  <c r="CJ50" i="14" s="1"/>
  <c r="CL50" i="14" s="1"/>
  <c r="U50" i="14"/>
  <c r="R50" i="14"/>
  <c r="O50" i="14"/>
  <c r="L50" i="14"/>
  <c r="I50" i="14"/>
  <c r="F50" i="14"/>
  <c r="CJ49" i="14"/>
  <c r="CI49" i="14"/>
  <c r="CH49" i="14"/>
  <c r="CG49" i="14"/>
  <c r="CF49" i="14"/>
  <c r="CE49" i="14"/>
  <c r="CD49" i="14"/>
  <c r="CB49" i="14"/>
  <c r="CA49" i="14"/>
  <c r="CC49" i="14" s="1"/>
  <c r="BY49" i="14"/>
  <c r="BX49" i="14"/>
  <c r="BZ49" i="14" s="1"/>
  <c r="BW49" i="14"/>
  <c r="BV49" i="14"/>
  <c r="BU49" i="14"/>
  <c r="BT49" i="14"/>
  <c r="BS49" i="14"/>
  <c r="BR49" i="14"/>
  <c r="BQ49" i="14"/>
  <c r="BN49" i="14"/>
  <c r="BM49" i="14"/>
  <c r="BL49" i="14"/>
  <c r="BK49" i="14"/>
  <c r="BH49" i="14"/>
  <c r="BE49" i="14"/>
  <c r="BB49" i="14"/>
  <c r="AY49" i="14"/>
  <c r="AV49" i="14"/>
  <c r="AS49" i="14"/>
  <c r="AR49" i="14"/>
  <c r="AQ49" i="14"/>
  <c r="AP49" i="14"/>
  <c r="AM49" i="14"/>
  <c r="AJ49" i="14"/>
  <c r="AG49" i="14"/>
  <c r="AD49" i="14"/>
  <c r="AA49" i="14"/>
  <c r="W49" i="14"/>
  <c r="CK49" i="14" s="1"/>
  <c r="V49" i="14"/>
  <c r="X49" i="14" s="1"/>
  <c r="U49" i="14"/>
  <c r="R49" i="14"/>
  <c r="O49" i="14"/>
  <c r="L49" i="14"/>
  <c r="I49" i="14"/>
  <c r="F49" i="14"/>
  <c r="CL48" i="14"/>
  <c r="CH48" i="14"/>
  <c r="CG48" i="14"/>
  <c r="CI48" i="14" s="1"/>
  <c r="CE48" i="14"/>
  <c r="CD48" i="14"/>
  <c r="CF48" i="14" s="1"/>
  <c r="CC48" i="14"/>
  <c r="CB48" i="14"/>
  <c r="CA48" i="14"/>
  <c r="BZ48" i="14"/>
  <c r="BY48" i="14"/>
  <c r="BX48" i="14"/>
  <c r="BV48" i="14"/>
  <c r="BU48" i="14"/>
  <c r="BW48" i="14" s="1"/>
  <c r="BS48" i="14"/>
  <c r="BR48" i="14"/>
  <c r="BT48" i="14" s="1"/>
  <c r="BQ48" i="14"/>
  <c r="BM48" i="14"/>
  <c r="BL48" i="14"/>
  <c r="BN48" i="14" s="1"/>
  <c r="BK48" i="14"/>
  <c r="BH48" i="14"/>
  <c r="BE48" i="14"/>
  <c r="BB48" i="14"/>
  <c r="AY48" i="14"/>
  <c r="AV48" i="14"/>
  <c r="AR48" i="14"/>
  <c r="CK48" i="14" s="1"/>
  <c r="AQ48" i="14"/>
  <c r="AS48" i="14" s="1"/>
  <c r="AP48" i="14"/>
  <c r="AM48" i="14"/>
  <c r="AJ48" i="14"/>
  <c r="AG48" i="14"/>
  <c r="AD48" i="14"/>
  <c r="AA48" i="14"/>
  <c r="X48" i="14"/>
  <c r="W48" i="14"/>
  <c r="V48" i="14"/>
  <c r="CJ48" i="14" s="1"/>
  <c r="C48" i="14" s="1"/>
  <c r="U48" i="14"/>
  <c r="R48" i="14"/>
  <c r="O48" i="14"/>
  <c r="L48" i="14"/>
  <c r="I48" i="14"/>
  <c r="F48" i="14"/>
  <c r="CJ47" i="14"/>
  <c r="CI47" i="14"/>
  <c r="CH47" i="14"/>
  <c r="CG47" i="14"/>
  <c r="CF47" i="14"/>
  <c r="CE47" i="14"/>
  <c r="CD47" i="14"/>
  <c r="CB47" i="14"/>
  <c r="CA47" i="14"/>
  <c r="CC47" i="14" s="1"/>
  <c r="BY47" i="14"/>
  <c r="BX47" i="14"/>
  <c r="BZ47" i="14" s="1"/>
  <c r="BW47" i="14"/>
  <c r="BV47" i="14"/>
  <c r="BU47" i="14"/>
  <c r="BT47" i="14"/>
  <c r="BS47" i="14"/>
  <c r="BR47" i="14"/>
  <c r="BQ47" i="14"/>
  <c r="BN47" i="14"/>
  <c r="BM47" i="14"/>
  <c r="BL47" i="14"/>
  <c r="BK47" i="14"/>
  <c r="BH47" i="14"/>
  <c r="BE47" i="14"/>
  <c r="BB47" i="14"/>
  <c r="AY47" i="14"/>
  <c r="AV47" i="14"/>
  <c r="AS47" i="14"/>
  <c r="AQ47" i="14"/>
  <c r="AP47" i="14"/>
  <c r="AM47" i="14"/>
  <c r="AJ47" i="14"/>
  <c r="AG47" i="14"/>
  <c r="AD47" i="14"/>
  <c r="AA47" i="14"/>
  <c r="X47" i="14"/>
  <c r="W47" i="14"/>
  <c r="CK47" i="14" s="1"/>
  <c r="V47" i="14"/>
  <c r="U47" i="14"/>
  <c r="R47" i="14"/>
  <c r="O47" i="14"/>
  <c r="L47" i="14"/>
  <c r="I47" i="14"/>
  <c r="F47" i="14"/>
  <c r="CK46" i="14"/>
  <c r="CH46" i="14"/>
  <c r="CG46" i="14"/>
  <c r="CI46" i="14" s="1"/>
  <c r="CF46" i="14"/>
  <c r="CE46" i="14"/>
  <c r="CD46" i="14"/>
  <c r="CC46" i="14"/>
  <c r="CB46" i="14"/>
  <c r="CA46" i="14"/>
  <c r="BY46" i="14"/>
  <c r="BX46" i="14"/>
  <c r="BZ46" i="14" s="1"/>
  <c r="BV46" i="14"/>
  <c r="BU46" i="14"/>
  <c r="BW46" i="14" s="1"/>
  <c r="BT46" i="14"/>
  <c r="BS46" i="14"/>
  <c r="BR46" i="14"/>
  <c r="BQ46" i="14"/>
  <c r="BN46" i="14"/>
  <c r="BM46" i="14"/>
  <c r="BL46" i="14"/>
  <c r="BK46" i="14"/>
  <c r="BH46" i="14"/>
  <c r="BE46" i="14"/>
  <c r="BB46" i="14"/>
  <c r="AY46" i="14"/>
  <c r="AV46" i="14"/>
  <c r="AR46" i="14"/>
  <c r="AQ46" i="14"/>
  <c r="AS46" i="14" s="1"/>
  <c r="AP46" i="14"/>
  <c r="AM46" i="14"/>
  <c r="AJ46" i="14"/>
  <c r="AG46" i="14"/>
  <c r="AD46" i="14"/>
  <c r="AA46" i="14"/>
  <c r="W46" i="14"/>
  <c r="V46" i="14"/>
  <c r="X46" i="14" s="1"/>
  <c r="U46" i="14"/>
  <c r="R46" i="14"/>
  <c r="O46" i="14"/>
  <c r="L46" i="14"/>
  <c r="I46" i="14"/>
  <c r="F46" i="14"/>
  <c r="CI45" i="14"/>
  <c r="CH45" i="14"/>
  <c r="CG45" i="14"/>
  <c r="CE45" i="14"/>
  <c r="CD45" i="14"/>
  <c r="CF45" i="14" s="1"/>
  <c r="CB45" i="14"/>
  <c r="CA45" i="14"/>
  <c r="CC45" i="14" s="1"/>
  <c r="BZ45" i="14"/>
  <c r="BY45" i="14"/>
  <c r="BX45" i="14"/>
  <c r="BW45" i="14"/>
  <c r="BV45" i="14"/>
  <c r="BU45" i="14"/>
  <c r="BS45" i="14"/>
  <c r="BR45" i="14"/>
  <c r="BT45" i="14" s="1"/>
  <c r="BQ45" i="14"/>
  <c r="BM45" i="14"/>
  <c r="BL45" i="14"/>
  <c r="BN45" i="14" s="1"/>
  <c r="BK45" i="14"/>
  <c r="BH45" i="14"/>
  <c r="BE45" i="14"/>
  <c r="BB45" i="14"/>
  <c r="AY45" i="14"/>
  <c r="AV45" i="14"/>
  <c r="AS45" i="14"/>
  <c r="AR45" i="14"/>
  <c r="AQ45" i="14"/>
  <c r="AP45" i="14"/>
  <c r="AM45" i="14"/>
  <c r="AJ45" i="14"/>
  <c r="AG45" i="14"/>
  <c r="AD45" i="14"/>
  <c r="AA45" i="14"/>
  <c r="X45" i="14"/>
  <c r="W45" i="14"/>
  <c r="V45" i="14"/>
  <c r="CJ45" i="14" s="1"/>
  <c r="C45" i="14" s="1"/>
  <c r="U45" i="14"/>
  <c r="R45" i="14"/>
  <c r="O45" i="14"/>
  <c r="L45" i="14"/>
  <c r="I45" i="14"/>
  <c r="F45" i="14"/>
  <c r="CJ44" i="14"/>
  <c r="CH44" i="14"/>
  <c r="CG44" i="14"/>
  <c r="CI44" i="14" s="1"/>
  <c r="CF44" i="14"/>
  <c r="CE44" i="14"/>
  <c r="CD44" i="14"/>
  <c r="CC44" i="14"/>
  <c r="CB44" i="14"/>
  <c r="CA44" i="14"/>
  <c r="BY44" i="14"/>
  <c r="BX44" i="14"/>
  <c r="BZ44" i="14" s="1"/>
  <c r="BV44" i="14"/>
  <c r="BU44" i="14"/>
  <c r="BW44" i="14" s="1"/>
  <c r="BT44" i="14"/>
  <c r="BS44" i="14"/>
  <c r="BR44" i="14"/>
  <c r="BQ44" i="14"/>
  <c r="BN44" i="14"/>
  <c r="BM44" i="14"/>
  <c r="BL44" i="14"/>
  <c r="BK44" i="14"/>
  <c r="BH44" i="14"/>
  <c r="BE44" i="14"/>
  <c r="BB44" i="14"/>
  <c r="AY44" i="14"/>
  <c r="AV44" i="14"/>
  <c r="AR44" i="14"/>
  <c r="AQ44" i="14"/>
  <c r="AS44" i="14" s="1"/>
  <c r="AP44" i="14"/>
  <c r="AM44" i="14"/>
  <c r="AJ44" i="14"/>
  <c r="AG44" i="14"/>
  <c r="AD44" i="14"/>
  <c r="AA44" i="14"/>
  <c r="W44" i="14"/>
  <c r="CK44" i="14" s="1"/>
  <c r="V44" i="14"/>
  <c r="X44" i="14" s="1"/>
  <c r="U44" i="14"/>
  <c r="R44" i="14"/>
  <c r="O44" i="14"/>
  <c r="L44" i="14"/>
  <c r="I44" i="14"/>
  <c r="F44" i="14"/>
  <c r="CI43" i="14"/>
  <c r="CH43" i="14"/>
  <c r="CG43" i="14"/>
  <c r="CE43" i="14"/>
  <c r="CD43" i="14"/>
  <c r="CF43" i="14" s="1"/>
  <c r="CB43" i="14"/>
  <c r="CA43" i="14"/>
  <c r="CC43" i="14" s="1"/>
  <c r="BZ43" i="14"/>
  <c r="BY43" i="14"/>
  <c r="BX43" i="14"/>
  <c r="BW43" i="14"/>
  <c r="BV43" i="14"/>
  <c r="BU43" i="14"/>
  <c r="BS43" i="14"/>
  <c r="BR43" i="14"/>
  <c r="BQ43" i="14"/>
  <c r="BM43" i="14"/>
  <c r="BL43" i="14"/>
  <c r="BN43" i="14" s="1"/>
  <c r="BK43" i="14"/>
  <c r="BH43" i="14"/>
  <c r="BE43" i="14"/>
  <c r="BB43" i="14"/>
  <c r="AY43" i="14"/>
  <c r="AV43" i="14"/>
  <c r="AS43" i="14"/>
  <c r="AR43" i="14"/>
  <c r="AQ43" i="14"/>
  <c r="AP43" i="14"/>
  <c r="AM43" i="14"/>
  <c r="AJ43" i="14"/>
  <c r="AG43" i="14"/>
  <c r="AD43" i="14"/>
  <c r="AA43" i="14"/>
  <c r="X43" i="14"/>
  <c r="W43" i="14"/>
  <c r="V43" i="14"/>
  <c r="U43" i="14"/>
  <c r="R43" i="14"/>
  <c r="O43" i="14"/>
  <c r="L43" i="14"/>
  <c r="I43" i="14"/>
  <c r="F43" i="14"/>
  <c r="CH42" i="14"/>
  <c r="CG42" i="14"/>
  <c r="CI42" i="14" s="1"/>
  <c r="CF42" i="14"/>
  <c r="CE42" i="14"/>
  <c r="CD42" i="14"/>
  <c r="CC42" i="14"/>
  <c r="CB42" i="14"/>
  <c r="CA42" i="14"/>
  <c r="BY42" i="14"/>
  <c r="BX42" i="14"/>
  <c r="BZ42" i="14" s="1"/>
  <c r="BV42" i="14"/>
  <c r="BU42" i="14"/>
  <c r="BW42" i="14" s="1"/>
  <c r="BT42" i="14"/>
  <c r="BS42" i="14"/>
  <c r="BR42" i="14"/>
  <c r="BQ42" i="14"/>
  <c r="BN42" i="14"/>
  <c r="BM42" i="14"/>
  <c r="BL42" i="14"/>
  <c r="BK42" i="14"/>
  <c r="BH42" i="14"/>
  <c r="BE42" i="14"/>
  <c r="BB42" i="14"/>
  <c r="AY42" i="14"/>
  <c r="AV42" i="14"/>
  <c r="AR42" i="14"/>
  <c r="AQ42" i="14"/>
  <c r="AS42" i="14" s="1"/>
  <c r="AP42" i="14"/>
  <c r="AM42" i="14"/>
  <c r="AJ42" i="14"/>
  <c r="AG42" i="14"/>
  <c r="AD42" i="14"/>
  <c r="AA42" i="14"/>
  <c r="W42" i="14"/>
  <c r="CK42" i="14" s="1"/>
  <c r="V42" i="14"/>
  <c r="X42" i="14" s="1"/>
  <c r="U42" i="14"/>
  <c r="R42" i="14"/>
  <c r="O42" i="14"/>
  <c r="L42" i="14"/>
  <c r="I42" i="14"/>
  <c r="F42" i="14"/>
  <c r="CI41" i="14"/>
  <c r="CH41" i="14"/>
  <c r="CG41" i="14"/>
  <c r="CE41" i="14"/>
  <c r="CD41" i="14"/>
  <c r="CF41" i="14" s="1"/>
  <c r="CB41" i="14"/>
  <c r="CA41" i="14"/>
  <c r="CC41" i="14" s="1"/>
  <c r="BZ41" i="14"/>
  <c r="BY41" i="14"/>
  <c r="BX41" i="14"/>
  <c r="BW41" i="14"/>
  <c r="BV41" i="14"/>
  <c r="BU41" i="14"/>
  <c r="BS41" i="14"/>
  <c r="BR41" i="14"/>
  <c r="BT41" i="14" s="1"/>
  <c r="BQ41" i="14"/>
  <c r="BM41" i="14"/>
  <c r="BL41" i="14"/>
  <c r="BN41" i="14" s="1"/>
  <c r="BK41" i="14"/>
  <c r="BH41" i="14"/>
  <c r="BE41" i="14"/>
  <c r="BB41" i="14"/>
  <c r="AY41" i="14"/>
  <c r="AV41" i="14"/>
  <c r="AS41" i="14"/>
  <c r="AR41" i="14"/>
  <c r="AQ41" i="14"/>
  <c r="AP41" i="14"/>
  <c r="AM41" i="14"/>
  <c r="AJ41" i="14"/>
  <c r="AG41" i="14"/>
  <c r="AD41" i="14"/>
  <c r="AA41" i="14"/>
  <c r="X41" i="14"/>
  <c r="W41" i="14"/>
  <c r="V41" i="14"/>
  <c r="U41" i="14"/>
  <c r="R41" i="14"/>
  <c r="O41" i="14"/>
  <c r="L41" i="14"/>
  <c r="I41" i="14"/>
  <c r="F41" i="14"/>
  <c r="CH40" i="14"/>
  <c r="CG40" i="14"/>
  <c r="CI40" i="14" s="1"/>
  <c r="CF40" i="14"/>
  <c r="CE40" i="14"/>
  <c r="CD40" i="14"/>
  <c r="CC40" i="14"/>
  <c r="CB40" i="14"/>
  <c r="CA40" i="14"/>
  <c r="BY40" i="14"/>
  <c r="BX40" i="14"/>
  <c r="BZ40" i="14" s="1"/>
  <c r="BV40" i="14"/>
  <c r="BU40" i="14"/>
  <c r="BW40" i="14" s="1"/>
  <c r="BT40" i="14"/>
  <c r="BS40" i="14"/>
  <c r="BR40" i="14"/>
  <c r="BQ40" i="14"/>
  <c r="BN40" i="14"/>
  <c r="BM40" i="14"/>
  <c r="BL40" i="14"/>
  <c r="BK40" i="14"/>
  <c r="BH40" i="14"/>
  <c r="BE40" i="14"/>
  <c r="BB40" i="14"/>
  <c r="AY40" i="14"/>
  <c r="AV40" i="14"/>
  <c r="AR40" i="14"/>
  <c r="AQ40" i="14"/>
  <c r="AS40" i="14" s="1"/>
  <c r="AP40" i="14"/>
  <c r="AM40" i="14"/>
  <c r="AJ40" i="14"/>
  <c r="AG40" i="14"/>
  <c r="AD40" i="14"/>
  <c r="AA40" i="14"/>
  <c r="W40" i="14"/>
  <c r="CK40" i="14" s="1"/>
  <c r="V40" i="14"/>
  <c r="U40" i="14"/>
  <c r="R40" i="14"/>
  <c r="O40" i="14"/>
  <c r="L40" i="14"/>
  <c r="I40" i="14"/>
  <c r="F40" i="14"/>
  <c r="CI39" i="14"/>
  <c r="CH39" i="14"/>
  <c r="CG39" i="14"/>
  <c r="CE39" i="14"/>
  <c r="CD39" i="14"/>
  <c r="CF39" i="14" s="1"/>
  <c r="CB39" i="14"/>
  <c r="CA39" i="14"/>
  <c r="CC39" i="14" s="1"/>
  <c r="BZ39" i="14"/>
  <c r="BY39" i="14"/>
  <c r="BX39" i="14"/>
  <c r="BW39" i="14"/>
  <c r="BV39" i="14"/>
  <c r="BU39" i="14"/>
  <c r="BS39" i="14"/>
  <c r="BR39" i="14"/>
  <c r="BT39" i="14" s="1"/>
  <c r="BQ39" i="14"/>
  <c r="BM39" i="14"/>
  <c r="BL39" i="14"/>
  <c r="BN39" i="14" s="1"/>
  <c r="BK39" i="14"/>
  <c r="BH39" i="14"/>
  <c r="BE39" i="14"/>
  <c r="BB39" i="14"/>
  <c r="AY39" i="14"/>
  <c r="AV39" i="14"/>
  <c r="AS39" i="14"/>
  <c r="AR39" i="14"/>
  <c r="AQ39" i="14"/>
  <c r="AP39" i="14"/>
  <c r="AM39" i="14"/>
  <c r="AJ39" i="14"/>
  <c r="AG39" i="14"/>
  <c r="AD39" i="14"/>
  <c r="AA39" i="14"/>
  <c r="X39" i="14"/>
  <c r="W39" i="14"/>
  <c r="CK39" i="14" s="1"/>
  <c r="V39" i="14"/>
  <c r="CJ39" i="14" s="1"/>
  <c r="C39" i="14" s="1"/>
  <c r="U39" i="14"/>
  <c r="R39" i="14"/>
  <c r="O39" i="14"/>
  <c r="L39" i="14"/>
  <c r="I39" i="14"/>
  <c r="F39" i="14"/>
  <c r="CK38" i="14"/>
  <c r="CH38" i="14"/>
  <c r="CG38" i="14"/>
  <c r="CI38" i="14" s="1"/>
  <c r="CF38" i="14"/>
  <c r="CE38" i="14"/>
  <c r="CD38" i="14"/>
  <c r="CB38" i="14"/>
  <c r="CC38" i="14" s="1"/>
  <c r="CA38" i="14"/>
  <c r="BY38" i="14"/>
  <c r="BX38" i="14"/>
  <c r="BV38" i="14"/>
  <c r="BU38" i="14"/>
  <c r="BW38" i="14" s="1"/>
  <c r="BT38" i="14"/>
  <c r="BS38" i="14"/>
  <c r="BR38" i="14"/>
  <c r="BQ38" i="14"/>
  <c r="BN38" i="14"/>
  <c r="BM38" i="14"/>
  <c r="BL38" i="14"/>
  <c r="BK38" i="14"/>
  <c r="BH38" i="14"/>
  <c r="BE38" i="14"/>
  <c r="BB38" i="14"/>
  <c r="AY38" i="14"/>
  <c r="AV38" i="14"/>
  <c r="AR38" i="14"/>
  <c r="AQ38" i="14"/>
  <c r="AS38" i="14" s="1"/>
  <c r="AP38" i="14"/>
  <c r="AM38" i="14"/>
  <c r="AJ38" i="14"/>
  <c r="AG38" i="14"/>
  <c r="AD38" i="14"/>
  <c r="AA38" i="14"/>
  <c r="W38" i="14"/>
  <c r="V38" i="14"/>
  <c r="X38" i="14" s="1"/>
  <c r="U38" i="14"/>
  <c r="R38" i="14"/>
  <c r="O38" i="14"/>
  <c r="L38" i="14"/>
  <c r="I38" i="14"/>
  <c r="F38" i="14"/>
  <c r="CI37" i="14"/>
  <c r="CH37" i="14"/>
  <c r="CG37" i="14"/>
  <c r="CE37" i="14"/>
  <c r="CD37" i="14"/>
  <c r="CF37" i="14" s="1"/>
  <c r="CB37" i="14"/>
  <c r="CA37" i="14"/>
  <c r="CC37" i="14" s="1"/>
  <c r="BZ37" i="14"/>
  <c r="BY37" i="14"/>
  <c r="BX37" i="14"/>
  <c r="BW37" i="14"/>
  <c r="BV37" i="14"/>
  <c r="BU37" i="14"/>
  <c r="BS37" i="14"/>
  <c r="BR37" i="14"/>
  <c r="BT37" i="14" s="1"/>
  <c r="BQ37" i="14"/>
  <c r="BM37" i="14"/>
  <c r="BL37" i="14"/>
  <c r="BK37" i="14"/>
  <c r="BH37" i="14"/>
  <c r="BE37" i="14"/>
  <c r="BB37" i="14"/>
  <c r="AY37" i="14"/>
  <c r="AV37" i="14"/>
  <c r="AS37" i="14"/>
  <c r="AR37" i="14"/>
  <c r="AQ37" i="14"/>
  <c r="AP37" i="14"/>
  <c r="AM37" i="14"/>
  <c r="AJ37" i="14"/>
  <c r="AA37" i="14"/>
  <c r="W37" i="14"/>
  <c r="V37" i="14"/>
  <c r="U37" i="14"/>
  <c r="R37" i="14"/>
  <c r="O37" i="14"/>
  <c r="L37" i="14"/>
  <c r="I37" i="14"/>
  <c r="F37" i="14"/>
  <c r="CI36" i="14"/>
  <c r="CH36" i="14"/>
  <c r="CG36" i="14"/>
  <c r="CE36" i="14"/>
  <c r="CD36" i="14"/>
  <c r="CF36" i="14" s="1"/>
  <c r="CB36" i="14"/>
  <c r="CA36" i="14"/>
  <c r="CC36" i="14" s="1"/>
  <c r="BZ36" i="14"/>
  <c r="BY36" i="14"/>
  <c r="BX36" i="14"/>
  <c r="BW36" i="14"/>
  <c r="BV36" i="14"/>
  <c r="BU36" i="14"/>
  <c r="BS36" i="14"/>
  <c r="BR36" i="14"/>
  <c r="BT36" i="14" s="1"/>
  <c r="BQ36" i="14"/>
  <c r="BM36" i="14"/>
  <c r="BL36" i="14"/>
  <c r="BN36" i="14" s="1"/>
  <c r="BK36" i="14"/>
  <c r="BH36" i="14"/>
  <c r="BE36" i="14"/>
  <c r="BB36" i="14"/>
  <c r="AY36" i="14"/>
  <c r="AV36" i="14"/>
  <c r="AS36" i="14"/>
  <c r="AR36" i="14"/>
  <c r="AQ36" i="14"/>
  <c r="AP36" i="14"/>
  <c r="AM36" i="14"/>
  <c r="AJ36" i="14"/>
  <c r="AG36" i="14"/>
  <c r="AD36" i="14"/>
  <c r="AA36" i="14"/>
  <c r="X36" i="14"/>
  <c r="W36" i="14"/>
  <c r="CK36" i="14" s="1"/>
  <c r="V36" i="14"/>
  <c r="CJ36" i="14" s="1"/>
  <c r="C36" i="14" s="1"/>
  <c r="U36" i="14"/>
  <c r="R36" i="14"/>
  <c r="O36" i="14"/>
  <c r="L36" i="14"/>
  <c r="I36" i="14"/>
  <c r="F36" i="14"/>
  <c r="CJ35" i="14"/>
  <c r="CL35" i="14" s="1"/>
  <c r="CH35" i="14"/>
  <c r="CG35" i="14"/>
  <c r="CI35" i="14" s="1"/>
  <c r="CF35" i="14"/>
  <c r="CE35" i="14"/>
  <c r="CD35" i="14"/>
  <c r="CC35" i="14"/>
  <c r="CB35" i="14"/>
  <c r="CA35" i="14"/>
  <c r="BY35" i="14"/>
  <c r="BX35" i="14"/>
  <c r="BZ35" i="14" s="1"/>
  <c r="BV35" i="14"/>
  <c r="BU35" i="14"/>
  <c r="BW35" i="14" s="1"/>
  <c r="BT35" i="14"/>
  <c r="BS35" i="14"/>
  <c r="BR35" i="14"/>
  <c r="BQ35" i="14"/>
  <c r="BN35" i="14"/>
  <c r="BM35" i="14"/>
  <c r="BL35" i="14"/>
  <c r="BK35" i="14"/>
  <c r="BH35" i="14"/>
  <c r="BE35" i="14"/>
  <c r="BB35" i="14"/>
  <c r="AY35" i="14"/>
  <c r="AV35" i="14"/>
  <c r="AR35" i="14"/>
  <c r="AQ35" i="14"/>
  <c r="AS35" i="14" s="1"/>
  <c r="AP35" i="14"/>
  <c r="AM35" i="14"/>
  <c r="AJ35" i="14"/>
  <c r="AG35" i="14"/>
  <c r="AD35" i="14"/>
  <c r="AA35" i="14"/>
  <c r="W35" i="14"/>
  <c r="CK35" i="14" s="1"/>
  <c r="V35" i="14"/>
  <c r="X35" i="14" s="1"/>
  <c r="U35" i="14"/>
  <c r="R35" i="14"/>
  <c r="O35" i="14"/>
  <c r="L35" i="14"/>
  <c r="I35" i="14"/>
  <c r="F35" i="14"/>
  <c r="CH34" i="14"/>
  <c r="CG34" i="14"/>
  <c r="CI34" i="14" s="1"/>
  <c r="CE34" i="14"/>
  <c r="CD34" i="14"/>
  <c r="CF34" i="14" s="1"/>
  <c r="CC34" i="14"/>
  <c r="CB34" i="14"/>
  <c r="CA34" i="14"/>
  <c r="BZ34" i="14"/>
  <c r="BY34" i="14"/>
  <c r="BX34" i="14"/>
  <c r="BV34" i="14"/>
  <c r="BU34" i="14"/>
  <c r="BW34" i="14" s="1"/>
  <c r="BS34" i="14"/>
  <c r="BR34" i="14"/>
  <c r="BT34" i="14" s="1"/>
  <c r="BQ34" i="14"/>
  <c r="BM34" i="14"/>
  <c r="BL34" i="14"/>
  <c r="BN34" i="14" s="1"/>
  <c r="BK34" i="14"/>
  <c r="BH34" i="14"/>
  <c r="BE34" i="14"/>
  <c r="BB34" i="14"/>
  <c r="AY34" i="14"/>
  <c r="AV34" i="14"/>
  <c r="AS34" i="14"/>
  <c r="AR34" i="14"/>
  <c r="AQ34" i="14"/>
  <c r="AP34" i="14"/>
  <c r="AM34" i="14"/>
  <c r="AJ34" i="14"/>
  <c r="AG34" i="14"/>
  <c r="AD34" i="14"/>
  <c r="AA34" i="14"/>
  <c r="X34" i="14"/>
  <c r="W34" i="14"/>
  <c r="CK34" i="14" s="1"/>
  <c r="V34" i="14"/>
  <c r="U34" i="14"/>
  <c r="R34" i="14"/>
  <c r="O34" i="14"/>
  <c r="L34" i="14"/>
  <c r="I34" i="14"/>
  <c r="F34" i="14"/>
  <c r="CK33" i="14"/>
  <c r="CH33" i="14"/>
  <c r="CG33" i="14"/>
  <c r="CI33" i="14" s="1"/>
  <c r="CF33" i="14"/>
  <c r="CE33" i="14"/>
  <c r="CD33" i="14"/>
  <c r="CC33" i="14"/>
  <c r="CB33" i="14"/>
  <c r="CA33" i="14"/>
  <c r="BY33" i="14"/>
  <c r="BX33" i="14"/>
  <c r="BZ33" i="14" s="1"/>
  <c r="BV33" i="14"/>
  <c r="BU33" i="14"/>
  <c r="BW33" i="14" s="1"/>
  <c r="BT33" i="14"/>
  <c r="BS33" i="14"/>
  <c r="BR33" i="14"/>
  <c r="BQ33" i="14"/>
  <c r="BN33" i="14"/>
  <c r="BM33" i="14"/>
  <c r="BL33" i="14"/>
  <c r="BK33" i="14"/>
  <c r="BH33" i="14"/>
  <c r="BE33" i="14"/>
  <c r="BB33" i="14"/>
  <c r="AY33" i="14"/>
  <c r="AV33" i="14"/>
  <c r="AR33" i="14"/>
  <c r="AQ33" i="14"/>
  <c r="AS33" i="14" s="1"/>
  <c r="AP33" i="14"/>
  <c r="AM33" i="14"/>
  <c r="AJ33" i="14"/>
  <c r="AG33" i="14"/>
  <c r="AD33" i="14"/>
  <c r="AA33" i="14"/>
  <c r="W33" i="14"/>
  <c r="V33" i="14"/>
  <c r="X33" i="14" s="1"/>
  <c r="U33" i="14"/>
  <c r="R33" i="14"/>
  <c r="O33" i="14"/>
  <c r="L33" i="14"/>
  <c r="I33" i="14"/>
  <c r="F33" i="14"/>
  <c r="CI32" i="14"/>
  <c r="CH32" i="14"/>
  <c r="CG32" i="14"/>
  <c r="CE32" i="14"/>
  <c r="CD32" i="14"/>
  <c r="CB32" i="14"/>
  <c r="CA32" i="14"/>
  <c r="CC32" i="14" s="1"/>
  <c r="BZ32" i="14"/>
  <c r="BY32" i="14"/>
  <c r="BX32" i="14"/>
  <c r="BW32" i="14"/>
  <c r="BV32" i="14"/>
  <c r="BU32" i="14"/>
  <c r="BS32" i="14"/>
  <c r="BR32" i="14"/>
  <c r="BT32" i="14" s="1"/>
  <c r="BQ32" i="14"/>
  <c r="BM32" i="14"/>
  <c r="BL32" i="14"/>
  <c r="BN32" i="14" s="1"/>
  <c r="BK32" i="14"/>
  <c r="BH32" i="14"/>
  <c r="BE32" i="14"/>
  <c r="BB32" i="14"/>
  <c r="AY32" i="14"/>
  <c r="AV32" i="14"/>
  <c r="AS32" i="14"/>
  <c r="AR32" i="14"/>
  <c r="AQ32" i="14"/>
  <c r="AP32" i="14"/>
  <c r="AM32" i="14"/>
  <c r="AJ32" i="14"/>
  <c r="AG32" i="14"/>
  <c r="AD32" i="14"/>
  <c r="AA32" i="14"/>
  <c r="X32" i="14"/>
  <c r="W32" i="14"/>
  <c r="CK32" i="14" s="1"/>
  <c r="V32" i="14"/>
  <c r="CJ32" i="14" s="1"/>
  <c r="C32" i="14" s="1"/>
  <c r="U32" i="14"/>
  <c r="R32" i="14"/>
  <c r="O32" i="14"/>
  <c r="L32" i="14"/>
  <c r="I32" i="14"/>
  <c r="F32" i="14"/>
  <c r="CK31" i="14"/>
  <c r="CJ31" i="14"/>
  <c r="CL31" i="14" s="1"/>
  <c r="CH31" i="14"/>
  <c r="CG31" i="14"/>
  <c r="CI31" i="14" s="1"/>
  <c r="CF31" i="14"/>
  <c r="CE31" i="14"/>
  <c r="CD31" i="14"/>
  <c r="CC31" i="14"/>
  <c r="CB31" i="14"/>
  <c r="CA31" i="14"/>
  <c r="BY31" i="14"/>
  <c r="BX31" i="14"/>
  <c r="BZ31" i="14" s="1"/>
  <c r="BV31" i="14"/>
  <c r="BU31" i="14"/>
  <c r="BW31" i="14" s="1"/>
  <c r="BT31" i="14"/>
  <c r="BS31" i="14"/>
  <c r="BR31" i="14"/>
  <c r="BQ31" i="14"/>
  <c r="BN31" i="14"/>
  <c r="BM31" i="14"/>
  <c r="BL31" i="14"/>
  <c r="BK31" i="14"/>
  <c r="BH31" i="14"/>
  <c r="BE31" i="14"/>
  <c r="BB31" i="14"/>
  <c r="AY31" i="14"/>
  <c r="AV31" i="14"/>
  <c r="AR31" i="14"/>
  <c r="AQ31" i="14"/>
  <c r="AS31" i="14" s="1"/>
  <c r="AP31" i="14"/>
  <c r="AM31" i="14"/>
  <c r="AJ31" i="14"/>
  <c r="AG31" i="14"/>
  <c r="AD31" i="14"/>
  <c r="AA31" i="14"/>
  <c r="W31" i="14"/>
  <c r="V31" i="14"/>
  <c r="X31" i="14" s="1"/>
  <c r="U31" i="14"/>
  <c r="R31" i="14"/>
  <c r="O31" i="14"/>
  <c r="L31" i="14"/>
  <c r="I31" i="14"/>
  <c r="F31" i="14"/>
  <c r="CI30" i="14"/>
  <c r="CH30" i="14"/>
  <c r="CG30" i="14"/>
  <c r="CE30" i="14"/>
  <c r="CD30" i="14"/>
  <c r="CF30" i="14" s="1"/>
  <c r="CB30" i="14"/>
  <c r="CA30" i="14"/>
  <c r="CC30" i="14" s="1"/>
  <c r="BZ30" i="14"/>
  <c r="BY30" i="14"/>
  <c r="BX30" i="14"/>
  <c r="BW30" i="14"/>
  <c r="BV30" i="14"/>
  <c r="BU30" i="14"/>
  <c r="BS30" i="14"/>
  <c r="BR30" i="14"/>
  <c r="BT30" i="14" s="1"/>
  <c r="BQ30" i="14"/>
  <c r="BM30" i="14"/>
  <c r="BL30" i="14"/>
  <c r="BN30" i="14" s="1"/>
  <c r="BK30" i="14"/>
  <c r="BH30" i="14"/>
  <c r="BE30" i="14"/>
  <c r="BB30" i="14"/>
  <c r="AY30" i="14"/>
  <c r="AV30" i="14"/>
  <c r="AS30" i="14"/>
  <c r="AR30" i="14"/>
  <c r="AQ30" i="14"/>
  <c r="AP30" i="14"/>
  <c r="AM30" i="14"/>
  <c r="AJ30" i="14"/>
  <c r="AG30" i="14"/>
  <c r="AD30" i="14"/>
  <c r="AA30" i="14"/>
  <c r="X30" i="14"/>
  <c r="W30" i="14"/>
  <c r="V30" i="14"/>
  <c r="CJ30" i="14" s="1"/>
  <c r="C30" i="14" s="1"/>
  <c r="U30" i="14"/>
  <c r="R30" i="14"/>
  <c r="O30" i="14"/>
  <c r="L30" i="14"/>
  <c r="I30" i="14"/>
  <c r="F30" i="14"/>
  <c r="CJ29" i="14"/>
  <c r="CL29" i="14" s="1"/>
  <c r="CH29" i="14"/>
  <c r="CG29" i="14"/>
  <c r="CI29" i="14" s="1"/>
  <c r="CF29" i="14"/>
  <c r="CE29" i="14"/>
  <c r="CD29" i="14"/>
  <c r="CC29" i="14"/>
  <c r="CB29" i="14"/>
  <c r="CA29" i="14"/>
  <c r="BY29" i="14"/>
  <c r="BX29" i="14"/>
  <c r="BZ29" i="14" s="1"/>
  <c r="BV29" i="14"/>
  <c r="BU29" i="14"/>
  <c r="BW29" i="14" s="1"/>
  <c r="BT29" i="14"/>
  <c r="BS29" i="14"/>
  <c r="BR29" i="14"/>
  <c r="BQ29" i="14"/>
  <c r="BN29" i="14"/>
  <c r="BM29" i="14"/>
  <c r="BL29" i="14"/>
  <c r="BK29" i="14"/>
  <c r="BH29" i="14"/>
  <c r="BE29" i="14"/>
  <c r="BB29" i="14"/>
  <c r="AY29" i="14"/>
  <c r="AV29" i="14"/>
  <c r="AR29" i="14"/>
  <c r="AQ29" i="14"/>
  <c r="AS29" i="14" s="1"/>
  <c r="AP29" i="14"/>
  <c r="AM29" i="14"/>
  <c r="AJ29" i="14"/>
  <c r="AG29" i="14"/>
  <c r="AD29" i="14"/>
  <c r="AA29" i="14"/>
  <c r="W29" i="14"/>
  <c r="CK29" i="14" s="1"/>
  <c r="V29" i="14"/>
  <c r="X29" i="14" s="1"/>
  <c r="U29" i="14"/>
  <c r="R29" i="14"/>
  <c r="O29" i="14"/>
  <c r="L29" i="14"/>
  <c r="I29" i="14"/>
  <c r="F29" i="14"/>
  <c r="CI28" i="14"/>
  <c r="CH28" i="14"/>
  <c r="CG28" i="14"/>
  <c r="CE28" i="14"/>
  <c r="CD28" i="14"/>
  <c r="CF28" i="14" s="1"/>
  <c r="CB28" i="14"/>
  <c r="CA28" i="14"/>
  <c r="CC28" i="14" s="1"/>
  <c r="BZ28" i="14"/>
  <c r="BY28" i="14"/>
  <c r="BX28" i="14"/>
  <c r="BW28" i="14"/>
  <c r="BV28" i="14"/>
  <c r="BU28" i="14"/>
  <c r="BS28" i="14"/>
  <c r="BR28" i="14"/>
  <c r="BQ28" i="14"/>
  <c r="BM28" i="14"/>
  <c r="BL28" i="14"/>
  <c r="BN28" i="14" s="1"/>
  <c r="BK28" i="14"/>
  <c r="BH28" i="14"/>
  <c r="BE28" i="14"/>
  <c r="BB28" i="14"/>
  <c r="AY28" i="14"/>
  <c r="AV28" i="14"/>
  <c r="AR28" i="14"/>
  <c r="AS28" i="14" s="1"/>
  <c r="AQ28" i="14"/>
  <c r="AP28" i="14"/>
  <c r="AM28" i="14"/>
  <c r="AJ28" i="14"/>
  <c r="AG28" i="14"/>
  <c r="AD28" i="14"/>
  <c r="AA28" i="14"/>
  <c r="X28" i="14"/>
  <c r="W28" i="14"/>
  <c r="V28" i="14"/>
  <c r="U28" i="14"/>
  <c r="R28" i="14"/>
  <c r="O28" i="14"/>
  <c r="L28" i="14"/>
  <c r="I28" i="14"/>
  <c r="F28" i="14"/>
  <c r="CH27" i="14"/>
  <c r="CG27" i="14"/>
  <c r="CI27" i="14" s="1"/>
  <c r="CF27" i="14"/>
  <c r="CE27" i="14"/>
  <c r="CD27" i="14"/>
  <c r="CC27" i="14"/>
  <c r="CB27" i="14"/>
  <c r="CA27" i="14"/>
  <c r="BY27" i="14"/>
  <c r="CK27" i="14" s="1"/>
  <c r="BX27" i="14"/>
  <c r="BZ27" i="14" s="1"/>
  <c r="BV27" i="14"/>
  <c r="BU27" i="14"/>
  <c r="BW27" i="14" s="1"/>
  <c r="BT27" i="14"/>
  <c r="BS27" i="14"/>
  <c r="BR27" i="14"/>
  <c r="BQ27" i="14"/>
  <c r="BN27" i="14"/>
  <c r="BM27" i="14"/>
  <c r="BL27" i="14"/>
  <c r="BK27" i="14"/>
  <c r="BH27" i="14"/>
  <c r="BE27" i="14"/>
  <c r="BB27" i="14"/>
  <c r="AY27" i="14"/>
  <c r="AV27" i="14"/>
  <c r="AR27" i="14"/>
  <c r="AQ27" i="14"/>
  <c r="AS27" i="14" s="1"/>
  <c r="AP27" i="14"/>
  <c r="AM27" i="14"/>
  <c r="AJ27" i="14"/>
  <c r="AG27" i="14"/>
  <c r="AD27" i="14"/>
  <c r="AA27" i="14"/>
  <c r="X27" i="14"/>
  <c r="U27" i="14"/>
  <c r="O27" i="14"/>
  <c r="L27" i="14"/>
  <c r="I27" i="14"/>
  <c r="F27" i="14"/>
  <c r="CI26" i="14"/>
  <c r="CH26" i="14"/>
  <c r="CG26" i="14"/>
  <c r="CF26" i="14"/>
  <c r="CE26" i="14"/>
  <c r="CD26" i="14"/>
  <c r="CB26" i="14"/>
  <c r="CA26" i="14"/>
  <c r="CC26" i="14" s="1"/>
  <c r="BY26" i="14"/>
  <c r="BX26" i="14"/>
  <c r="BZ26" i="14" s="1"/>
  <c r="BW26" i="14"/>
  <c r="BV26" i="14"/>
  <c r="BU26" i="14"/>
  <c r="BT26" i="14"/>
  <c r="BS26" i="14"/>
  <c r="BR26" i="14"/>
  <c r="BQ26" i="14"/>
  <c r="BN26" i="14"/>
  <c r="BM26" i="14"/>
  <c r="BL26" i="14"/>
  <c r="BK26" i="14"/>
  <c r="BH26" i="14"/>
  <c r="BE26" i="14"/>
  <c r="BB26" i="14"/>
  <c r="AY26" i="14"/>
  <c r="AV26" i="14"/>
  <c r="AS26" i="14"/>
  <c r="AR26" i="14"/>
  <c r="AQ26" i="14"/>
  <c r="AP26" i="14"/>
  <c r="AM26" i="14"/>
  <c r="AJ26" i="14"/>
  <c r="AG26" i="14"/>
  <c r="AD26" i="14"/>
  <c r="AA26" i="14"/>
  <c r="W26" i="14"/>
  <c r="CK26" i="14" s="1"/>
  <c r="V26" i="14"/>
  <c r="X26" i="14" s="1"/>
  <c r="U26" i="14"/>
  <c r="R26" i="14"/>
  <c r="O26" i="14"/>
  <c r="L26" i="14"/>
  <c r="I26" i="14"/>
  <c r="F26" i="14"/>
  <c r="CH25" i="14"/>
  <c r="CG25" i="14"/>
  <c r="CI25" i="14" s="1"/>
  <c r="CE25" i="14"/>
  <c r="CD25" i="14"/>
  <c r="CF25" i="14" s="1"/>
  <c r="CC25" i="14"/>
  <c r="CB25" i="14"/>
  <c r="CA25" i="14"/>
  <c r="BZ25" i="14"/>
  <c r="BY25" i="14"/>
  <c r="BX25" i="14"/>
  <c r="BV25" i="14"/>
  <c r="BU25" i="14"/>
  <c r="BW25" i="14" s="1"/>
  <c r="BS25" i="14"/>
  <c r="BR25" i="14"/>
  <c r="BT25" i="14" s="1"/>
  <c r="BQ25" i="14"/>
  <c r="BM25" i="14"/>
  <c r="BL25" i="14"/>
  <c r="BN25" i="14" s="1"/>
  <c r="BK25" i="14"/>
  <c r="BH25" i="14"/>
  <c r="BE25" i="14"/>
  <c r="BB25" i="14"/>
  <c r="AY25" i="14"/>
  <c r="AV25" i="14"/>
  <c r="AR25" i="14"/>
  <c r="CK25" i="14" s="1"/>
  <c r="AQ25" i="14"/>
  <c r="AS25" i="14" s="1"/>
  <c r="AP25" i="14"/>
  <c r="AM25" i="14"/>
  <c r="AJ25" i="14"/>
  <c r="AG25" i="14"/>
  <c r="AD25" i="14"/>
  <c r="AA25" i="14"/>
  <c r="X25" i="14"/>
  <c r="W25" i="14"/>
  <c r="V25" i="14"/>
  <c r="U25" i="14"/>
  <c r="R25" i="14"/>
  <c r="O25" i="14"/>
  <c r="L25" i="14"/>
  <c r="I25" i="14"/>
  <c r="F25" i="14"/>
  <c r="CI24" i="14"/>
  <c r="CH24" i="14"/>
  <c r="CG24" i="14"/>
  <c r="CF24" i="14"/>
  <c r="CE24" i="14"/>
  <c r="CD24" i="14"/>
  <c r="CB24" i="14"/>
  <c r="CA24" i="14"/>
  <c r="CC24" i="14" s="1"/>
  <c r="BY24" i="14"/>
  <c r="BX24" i="14"/>
  <c r="BZ24" i="14" s="1"/>
  <c r="BW24" i="14"/>
  <c r="BV24" i="14"/>
  <c r="BU24" i="14"/>
  <c r="BT24" i="14"/>
  <c r="BS24" i="14"/>
  <c r="BR24" i="14"/>
  <c r="BQ24" i="14"/>
  <c r="BN24" i="14"/>
  <c r="BM24" i="14"/>
  <c r="BL24" i="14"/>
  <c r="BK24" i="14"/>
  <c r="BH24" i="14"/>
  <c r="BE24" i="14"/>
  <c r="BB24" i="14"/>
  <c r="AY24" i="14"/>
  <c r="AV24" i="14"/>
  <c r="AS24" i="14"/>
  <c r="AR24" i="14"/>
  <c r="AQ24" i="14"/>
  <c r="AP24" i="14"/>
  <c r="AM24" i="14"/>
  <c r="AJ24" i="14"/>
  <c r="AG24" i="14"/>
  <c r="AD24" i="14"/>
  <c r="AA24" i="14"/>
  <c r="W24" i="14"/>
  <c r="V24" i="14"/>
  <c r="X24" i="14" s="1"/>
  <c r="U24" i="14"/>
  <c r="R24" i="14"/>
  <c r="O24" i="14"/>
  <c r="L24" i="14"/>
  <c r="I24" i="14"/>
  <c r="F24" i="14"/>
  <c r="CH23" i="14"/>
  <c r="CG23" i="14"/>
  <c r="CI23" i="14" s="1"/>
  <c r="CE23" i="14"/>
  <c r="CD23" i="14"/>
  <c r="CF23" i="14" s="1"/>
  <c r="CC23" i="14"/>
  <c r="CB23" i="14"/>
  <c r="CA23" i="14"/>
  <c r="BZ23" i="14"/>
  <c r="BY23" i="14"/>
  <c r="BX23" i="14"/>
  <c r="BV23" i="14"/>
  <c r="BU23" i="14"/>
  <c r="BW23" i="14" s="1"/>
  <c r="BS23" i="14"/>
  <c r="BR23" i="14"/>
  <c r="BT23" i="14" s="1"/>
  <c r="BQ23" i="14"/>
  <c r="BM23" i="14"/>
  <c r="BL23" i="14"/>
  <c r="BN23" i="14" s="1"/>
  <c r="BK23" i="14"/>
  <c r="BH23" i="14"/>
  <c r="BE23" i="14"/>
  <c r="BB23" i="14"/>
  <c r="AY23" i="14"/>
  <c r="AV23" i="14"/>
  <c r="AR23" i="14"/>
  <c r="AQ23" i="14"/>
  <c r="AS23" i="14" s="1"/>
  <c r="AP23" i="14"/>
  <c r="AM23" i="14"/>
  <c r="AJ23" i="14"/>
  <c r="AG23" i="14"/>
  <c r="AD23" i="14"/>
  <c r="AA23" i="14"/>
  <c r="X23" i="14"/>
  <c r="W23" i="14"/>
  <c r="CK23" i="14" s="1"/>
  <c r="V23" i="14"/>
  <c r="U23" i="14"/>
  <c r="R23" i="14"/>
  <c r="O23" i="14"/>
  <c r="L23" i="14"/>
  <c r="I23" i="14"/>
  <c r="F23" i="14"/>
  <c r="CJ22" i="14"/>
  <c r="CI22" i="14"/>
  <c r="CH22" i="14"/>
  <c r="CG22" i="14"/>
  <c r="CF22" i="14"/>
  <c r="CE22" i="14"/>
  <c r="CD22" i="14"/>
  <c r="CB22" i="14"/>
  <c r="CA22" i="14"/>
  <c r="BY22" i="14"/>
  <c r="BX22" i="14"/>
  <c r="BZ22" i="14" s="1"/>
  <c r="BW22" i="14"/>
  <c r="BV22" i="14"/>
  <c r="BU22" i="14"/>
  <c r="BS22" i="14"/>
  <c r="BS14" i="14" s="1"/>
  <c r="BR22" i="14"/>
  <c r="BQ22" i="14"/>
  <c r="BN22" i="14"/>
  <c r="BM22" i="14"/>
  <c r="BL22" i="14"/>
  <c r="BK22" i="14"/>
  <c r="BH22" i="14"/>
  <c r="BE22" i="14"/>
  <c r="BB22" i="14"/>
  <c r="AY22" i="14"/>
  <c r="AV22" i="14"/>
  <c r="AS22" i="14"/>
  <c r="AR22" i="14"/>
  <c r="AQ22" i="14"/>
  <c r="AP22" i="14"/>
  <c r="AM22" i="14"/>
  <c r="AJ22" i="14"/>
  <c r="AG22" i="14"/>
  <c r="AD22" i="14"/>
  <c r="AA22" i="14"/>
  <c r="W22" i="14"/>
  <c r="V22" i="14"/>
  <c r="X22" i="14" s="1"/>
  <c r="U22" i="14"/>
  <c r="R22" i="14"/>
  <c r="O22" i="14"/>
  <c r="L22" i="14"/>
  <c r="I22" i="14"/>
  <c r="F22" i="14"/>
  <c r="CH21" i="14"/>
  <c r="CG21" i="14"/>
  <c r="CI21" i="14" s="1"/>
  <c r="CE21" i="14"/>
  <c r="CD21" i="14"/>
  <c r="CF21" i="14" s="1"/>
  <c r="CC21" i="14"/>
  <c r="CB21" i="14"/>
  <c r="CA21" i="14"/>
  <c r="BZ21" i="14"/>
  <c r="BY21" i="14"/>
  <c r="BX21" i="14"/>
  <c r="BV21" i="14"/>
  <c r="BU21" i="14"/>
  <c r="BW21" i="14" s="1"/>
  <c r="BS21" i="14"/>
  <c r="BR21" i="14"/>
  <c r="BT21" i="14" s="1"/>
  <c r="BQ21" i="14"/>
  <c r="BM21" i="14"/>
  <c r="BL21" i="14"/>
  <c r="BN21" i="14" s="1"/>
  <c r="BK21" i="14"/>
  <c r="BH21" i="14"/>
  <c r="BE21" i="14"/>
  <c r="BB21" i="14"/>
  <c r="AY21" i="14"/>
  <c r="AV21" i="14"/>
  <c r="AR21" i="14"/>
  <c r="AQ21" i="14"/>
  <c r="AS21" i="14" s="1"/>
  <c r="AP21" i="14"/>
  <c r="AM21" i="14"/>
  <c r="AJ21" i="14"/>
  <c r="AG21" i="14"/>
  <c r="AD21" i="14"/>
  <c r="AA21" i="14"/>
  <c r="X21" i="14"/>
  <c r="W21" i="14"/>
  <c r="CK21" i="14" s="1"/>
  <c r="V21" i="14"/>
  <c r="CJ21" i="14" s="1"/>
  <c r="CL21" i="14" s="1"/>
  <c r="U21" i="14"/>
  <c r="R21" i="14"/>
  <c r="O21" i="14"/>
  <c r="L21" i="14"/>
  <c r="I21" i="14"/>
  <c r="F21" i="14"/>
  <c r="CJ20" i="14"/>
  <c r="CI20" i="14"/>
  <c r="CH20" i="14"/>
  <c r="CG20" i="14"/>
  <c r="CF20" i="14"/>
  <c r="CE20" i="14"/>
  <c r="CD20" i="14"/>
  <c r="CB20" i="14"/>
  <c r="CA20" i="14"/>
  <c r="CC20" i="14" s="1"/>
  <c r="BY20" i="14"/>
  <c r="BX20" i="14"/>
  <c r="BZ20" i="14" s="1"/>
  <c r="BW20" i="14"/>
  <c r="BV20" i="14"/>
  <c r="BU20" i="14"/>
  <c r="BT20" i="14"/>
  <c r="BS20" i="14"/>
  <c r="BR20" i="14"/>
  <c r="BQ20" i="14"/>
  <c r="BN20" i="14"/>
  <c r="BM20" i="14"/>
  <c r="BL20" i="14"/>
  <c r="BK20" i="14"/>
  <c r="BH20" i="14"/>
  <c r="BE20" i="14"/>
  <c r="BB20" i="14"/>
  <c r="AY20" i="14"/>
  <c r="AV20" i="14"/>
  <c r="AS20" i="14"/>
  <c r="AR20" i="14"/>
  <c r="AQ20" i="14"/>
  <c r="AP20" i="14"/>
  <c r="AM20" i="14"/>
  <c r="AJ20" i="14"/>
  <c r="AG20" i="14"/>
  <c r="AD20" i="14"/>
  <c r="AA20" i="14"/>
  <c r="W20" i="14"/>
  <c r="CK20" i="14" s="1"/>
  <c r="V20" i="14"/>
  <c r="X20" i="14" s="1"/>
  <c r="U20" i="14"/>
  <c r="R20" i="14"/>
  <c r="O20" i="14"/>
  <c r="L20" i="14"/>
  <c r="I20" i="14"/>
  <c r="F20" i="14"/>
  <c r="CH19" i="14"/>
  <c r="CG19" i="14"/>
  <c r="CI19" i="14" s="1"/>
  <c r="CE19" i="14"/>
  <c r="CD19" i="14"/>
  <c r="CF19" i="14" s="1"/>
  <c r="CC19" i="14"/>
  <c r="CB19" i="14"/>
  <c r="CA19" i="14"/>
  <c r="BZ19" i="14"/>
  <c r="BY19" i="14"/>
  <c r="BX19" i="14"/>
  <c r="BV19" i="14"/>
  <c r="BV14" i="14" s="1"/>
  <c r="BU19" i="14"/>
  <c r="BW19" i="14" s="1"/>
  <c r="BS19" i="14"/>
  <c r="BR19" i="14"/>
  <c r="BT19" i="14" s="1"/>
  <c r="BQ19" i="14"/>
  <c r="BM19" i="14"/>
  <c r="BL19" i="14"/>
  <c r="BN19" i="14" s="1"/>
  <c r="BK19" i="14"/>
  <c r="BH19" i="14"/>
  <c r="BE19" i="14"/>
  <c r="BB19" i="14"/>
  <c r="AY19" i="14"/>
  <c r="AV19" i="14"/>
  <c r="AR19" i="14"/>
  <c r="CK19" i="14" s="1"/>
  <c r="CL19" i="14" s="1"/>
  <c r="AQ19" i="14"/>
  <c r="AP19" i="14"/>
  <c r="AM19" i="14"/>
  <c r="AJ19" i="14"/>
  <c r="AG19" i="14"/>
  <c r="AD19" i="14"/>
  <c r="AA19" i="14"/>
  <c r="X19" i="14"/>
  <c r="W19" i="14"/>
  <c r="V19" i="14"/>
  <c r="CJ19" i="14" s="1"/>
  <c r="C19" i="14" s="1"/>
  <c r="U19" i="14"/>
  <c r="R19" i="14"/>
  <c r="O19" i="14"/>
  <c r="L19" i="14"/>
  <c r="I19" i="14"/>
  <c r="F19" i="14"/>
  <c r="CI18" i="14"/>
  <c r="CH18" i="14"/>
  <c r="CG18" i="14"/>
  <c r="CF18" i="14"/>
  <c r="CE18" i="14"/>
  <c r="CD18" i="14"/>
  <c r="CB18" i="14"/>
  <c r="CA18" i="14"/>
  <c r="CC18" i="14" s="1"/>
  <c r="BY18" i="14"/>
  <c r="BX18" i="14"/>
  <c r="BZ18" i="14" s="1"/>
  <c r="BW18" i="14"/>
  <c r="BV18" i="14"/>
  <c r="BU18" i="14"/>
  <c r="BT18" i="14"/>
  <c r="BS18" i="14"/>
  <c r="BR18" i="14"/>
  <c r="BQ18" i="14"/>
  <c r="BN18" i="14"/>
  <c r="BM18" i="14"/>
  <c r="BL18" i="14"/>
  <c r="BK18" i="14"/>
  <c r="BH18" i="14"/>
  <c r="BE18" i="14"/>
  <c r="BB18" i="14"/>
  <c r="AY18" i="14"/>
  <c r="AV18" i="14"/>
  <c r="AS18" i="14"/>
  <c r="AR18" i="14"/>
  <c r="AQ18" i="14"/>
  <c r="AP18" i="14"/>
  <c r="AM18" i="14"/>
  <c r="AJ18" i="14"/>
  <c r="AG18" i="14"/>
  <c r="AD18" i="14"/>
  <c r="AA18" i="14"/>
  <c r="W18" i="14"/>
  <c r="CK18" i="14" s="1"/>
  <c r="V18" i="14"/>
  <c r="X18" i="14" s="1"/>
  <c r="U18" i="14"/>
  <c r="R18" i="14"/>
  <c r="O18" i="14"/>
  <c r="L18" i="14"/>
  <c r="I18" i="14"/>
  <c r="F18" i="14"/>
  <c r="CH17" i="14"/>
  <c r="CG17" i="14"/>
  <c r="CI17" i="14" s="1"/>
  <c r="CE17" i="14"/>
  <c r="CD17" i="14"/>
  <c r="CF17" i="14" s="1"/>
  <c r="CC17" i="14"/>
  <c r="CB17" i="14"/>
  <c r="CA17" i="14"/>
  <c r="BZ17" i="14"/>
  <c r="BY17" i="14"/>
  <c r="BX17" i="14"/>
  <c r="BV17" i="14"/>
  <c r="BU17" i="14"/>
  <c r="BW17" i="14" s="1"/>
  <c r="BS17" i="14"/>
  <c r="BR17" i="14"/>
  <c r="BT17" i="14" s="1"/>
  <c r="BQ17" i="14"/>
  <c r="BM17" i="14"/>
  <c r="BL17" i="14"/>
  <c r="BN17" i="14" s="1"/>
  <c r="BK17" i="14"/>
  <c r="BH17" i="14"/>
  <c r="BE17" i="14"/>
  <c r="BB17" i="14"/>
  <c r="AY17" i="14"/>
  <c r="AV17" i="14"/>
  <c r="AR17" i="14"/>
  <c r="CK17" i="14" s="1"/>
  <c r="AQ17" i="14"/>
  <c r="AS17" i="14" s="1"/>
  <c r="AP17" i="14"/>
  <c r="AM17" i="14"/>
  <c r="AJ17" i="14"/>
  <c r="AG17" i="14"/>
  <c r="AD17" i="14"/>
  <c r="AA17" i="14"/>
  <c r="X17" i="14"/>
  <c r="W17" i="14"/>
  <c r="V17" i="14"/>
  <c r="U17" i="14"/>
  <c r="R17" i="14"/>
  <c r="O17" i="14"/>
  <c r="L17" i="14"/>
  <c r="I17" i="14"/>
  <c r="F17" i="14"/>
  <c r="CI16" i="14"/>
  <c r="CH16" i="14"/>
  <c r="CG16" i="14"/>
  <c r="CF16" i="14"/>
  <c r="CE16" i="14"/>
  <c r="CD16" i="14"/>
  <c r="CB16" i="14"/>
  <c r="CB14" i="14" s="1"/>
  <c r="CA16" i="14"/>
  <c r="CC16" i="14" s="1"/>
  <c r="BY16" i="14"/>
  <c r="BX16" i="14"/>
  <c r="BZ16" i="14" s="1"/>
  <c r="BW16" i="14"/>
  <c r="BV16" i="14"/>
  <c r="BU16" i="14"/>
  <c r="BT16" i="14"/>
  <c r="BS16" i="14"/>
  <c r="BR16" i="14"/>
  <c r="BQ16" i="14"/>
  <c r="BN16" i="14"/>
  <c r="BM16" i="14"/>
  <c r="BL16" i="14"/>
  <c r="BK16" i="14"/>
  <c r="BH16" i="14"/>
  <c r="BE16" i="14"/>
  <c r="BB16" i="14"/>
  <c r="AY16" i="14"/>
  <c r="AV16" i="14"/>
  <c r="AS16" i="14"/>
  <c r="AR16" i="14"/>
  <c r="AQ16" i="14"/>
  <c r="AP16" i="14"/>
  <c r="AM16" i="14"/>
  <c r="AJ16" i="14"/>
  <c r="AG16" i="14"/>
  <c r="AD16" i="14"/>
  <c r="AA16" i="14"/>
  <c r="W16" i="14"/>
  <c r="V16" i="14"/>
  <c r="X16" i="14" s="1"/>
  <c r="U16" i="14"/>
  <c r="R16" i="14"/>
  <c r="O16" i="14"/>
  <c r="L16" i="14"/>
  <c r="I16" i="14"/>
  <c r="F16" i="14"/>
  <c r="CH15" i="14"/>
  <c r="CH14" i="14" s="1"/>
  <c r="CG15" i="14"/>
  <c r="CE15" i="14"/>
  <c r="CD15" i="14"/>
  <c r="CF15" i="14" s="1"/>
  <c r="CC15" i="14"/>
  <c r="CB15" i="14"/>
  <c r="CA15" i="14"/>
  <c r="BZ15" i="14"/>
  <c r="BY15" i="14"/>
  <c r="BY14" i="14" s="1"/>
  <c r="BX15" i="14"/>
  <c r="BV15" i="14"/>
  <c r="BU15" i="14"/>
  <c r="BS15" i="14"/>
  <c r="BR15" i="14"/>
  <c r="BT15" i="14" s="1"/>
  <c r="BQ15" i="14"/>
  <c r="BM15" i="14"/>
  <c r="BL15" i="14"/>
  <c r="BN15" i="14" s="1"/>
  <c r="BK15" i="14"/>
  <c r="BH15" i="14"/>
  <c r="BE15" i="14"/>
  <c r="BB15" i="14"/>
  <c r="AY15" i="14"/>
  <c r="AV15" i="14"/>
  <c r="AR15" i="14"/>
  <c r="AQ15" i="14"/>
  <c r="AS15" i="14" s="1"/>
  <c r="AP15" i="14"/>
  <c r="AM15" i="14"/>
  <c r="AJ15" i="14"/>
  <c r="AG15" i="14"/>
  <c r="AD15" i="14"/>
  <c r="AA15" i="14"/>
  <c r="X15" i="14"/>
  <c r="W15" i="14"/>
  <c r="CK15" i="14" s="1"/>
  <c r="V15" i="14"/>
  <c r="U15" i="14"/>
  <c r="R15" i="14"/>
  <c r="O15" i="14"/>
  <c r="L15" i="14"/>
  <c r="I15" i="14"/>
  <c r="F15" i="14"/>
  <c r="CE14" i="14"/>
  <c r="BP14" i="14"/>
  <c r="BO14" i="14"/>
  <c r="BQ14" i="14" s="1"/>
  <c r="BJ14" i="14"/>
  <c r="BK14" i="14" s="1"/>
  <c r="BI14" i="14"/>
  <c r="BG14" i="14"/>
  <c r="BF14" i="14"/>
  <c r="BH14" i="14" s="1"/>
  <c r="BD14" i="14"/>
  <c r="BC14" i="14"/>
  <c r="BE14" i="14" s="1"/>
  <c r="BB14" i="14"/>
  <c r="BA14" i="14"/>
  <c r="AZ14" i="14"/>
  <c r="AY14" i="14"/>
  <c r="AX14" i="14"/>
  <c r="AW14" i="14"/>
  <c r="AU14" i="14"/>
  <c r="AT14" i="14"/>
  <c r="AV14" i="14" s="1"/>
  <c r="AR14" i="14"/>
  <c r="AO14" i="14"/>
  <c r="AN14" i="14"/>
  <c r="AQ14" i="14" s="1"/>
  <c r="AS14" i="14" s="1"/>
  <c r="AM14" i="14"/>
  <c r="AL14" i="14"/>
  <c r="AK14" i="14"/>
  <c r="AJ14" i="14"/>
  <c r="AI14" i="14"/>
  <c r="AH14" i="14"/>
  <c r="AF14" i="14"/>
  <c r="AE14" i="14"/>
  <c r="AG14" i="14" s="1"/>
  <c r="AC14" i="14"/>
  <c r="AB14" i="14"/>
  <c r="AD14" i="14" s="1"/>
  <c r="AA14" i="14"/>
  <c r="Z14" i="14"/>
  <c r="Y14" i="14"/>
  <c r="W14" i="14"/>
  <c r="T14" i="14"/>
  <c r="S14" i="14"/>
  <c r="U14" i="14" s="1"/>
  <c r="R14" i="14"/>
  <c r="Q14" i="14"/>
  <c r="P14" i="14"/>
  <c r="N14" i="14"/>
  <c r="O14" i="14" s="1"/>
  <c r="M14" i="14"/>
  <c r="K14" i="14"/>
  <c r="J14" i="14"/>
  <c r="L14" i="14" s="1"/>
  <c r="H14" i="14"/>
  <c r="G14" i="14"/>
  <c r="F14" i="14"/>
  <c r="E14" i="14"/>
  <c r="D14" i="14"/>
  <c r="BN60" i="13"/>
  <c r="BL60" i="13"/>
  <c r="BK60" i="13"/>
  <c r="BJ60" i="13"/>
  <c r="BI60" i="13"/>
  <c r="BH60" i="13"/>
  <c r="BG60" i="13"/>
  <c r="BF60" i="13"/>
  <c r="BE60" i="13"/>
  <c r="BB60" i="13"/>
  <c r="BA60" i="13"/>
  <c r="AZ60" i="13"/>
  <c r="AV60" i="13"/>
  <c r="AU60" i="13"/>
  <c r="AG60" i="13"/>
  <c r="AF60" i="13"/>
  <c r="R60" i="13"/>
  <c r="Q60" i="13"/>
  <c r="BM60" i="13" s="1"/>
  <c r="C60" i="13" s="1"/>
  <c r="BN59" i="13"/>
  <c r="BL59" i="13"/>
  <c r="BK59" i="13"/>
  <c r="BJ59" i="13"/>
  <c r="BI59" i="13"/>
  <c r="BH59" i="13"/>
  <c r="BG59" i="13"/>
  <c r="BF59" i="13"/>
  <c r="BE59" i="13"/>
  <c r="BB59" i="13"/>
  <c r="BA59" i="13"/>
  <c r="AZ59" i="13"/>
  <c r="AV59" i="13"/>
  <c r="AU59" i="13"/>
  <c r="AG59" i="13"/>
  <c r="AF59" i="13"/>
  <c r="R59" i="13"/>
  <c r="Q59" i="13"/>
  <c r="BM59" i="13" s="1"/>
  <c r="C59" i="13" s="1"/>
  <c r="BN58" i="13"/>
  <c r="BL58" i="13"/>
  <c r="BK58" i="13"/>
  <c r="BJ58" i="13"/>
  <c r="BI58" i="13"/>
  <c r="BH58" i="13"/>
  <c r="BG58" i="13"/>
  <c r="BF58" i="13"/>
  <c r="BE58" i="13"/>
  <c r="BB58" i="13"/>
  <c r="BA58" i="13"/>
  <c r="AZ58" i="13"/>
  <c r="AV58" i="13"/>
  <c r="AU58" i="13"/>
  <c r="AG58" i="13"/>
  <c r="AF58" i="13"/>
  <c r="R58" i="13"/>
  <c r="Q58" i="13"/>
  <c r="BM58" i="13" s="1"/>
  <c r="C58" i="13" s="1"/>
  <c r="BN57" i="13"/>
  <c r="BL57" i="13"/>
  <c r="BK57" i="13"/>
  <c r="BJ57" i="13"/>
  <c r="BI57" i="13"/>
  <c r="BH57" i="13"/>
  <c r="BG57" i="13"/>
  <c r="BF57" i="13"/>
  <c r="BE57" i="13"/>
  <c r="BB57" i="13"/>
  <c r="BA57" i="13"/>
  <c r="AZ57" i="13"/>
  <c r="AV57" i="13"/>
  <c r="AU57" i="13"/>
  <c r="AG57" i="13"/>
  <c r="AF57" i="13"/>
  <c r="R57" i="13"/>
  <c r="Q57" i="13"/>
  <c r="BM57" i="13" s="1"/>
  <c r="C57" i="13" s="1"/>
  <c r="BN56" i="13"/>
  <c r="BL56" i="13"/>
  <c r="BK56" i="13"/>
  <c r="BJ56" i="13"/>
  <c r="BI56" i="13"/>
  <c r="BH56" i="13"/>
  <c r="BG56" i="13"/>
  <c r="BF56" i="13"/>
  <c r="BE56" i="13"/>
  <c r="BB56" i="13"/>
  <c r="BA56" i="13"/>
  <c r="AZ56" i="13"/>
  <c r="AV56" i="13"/>
  <c r="AU56" i="13"/>
  <c r="AG56" i="13"/>
  <c r="AF56" i="13"/>
  <c r="R56" i="13"/>
  <c r="Q56" i="13"/>
  <c r="BM56" i="13" s="1"/>
  <c r="C56" i="13" s="1"/>
  <c r="BN55" i="13"/>
  <c r="BL55" i="13"/>
  <c r="BK55" i="13"/>
  <c r="BJ55" i="13"/>
  <c r="BI55" i="13"/>
  <c r="BH55" i="13"/>
  <c r="BG55" i="13"/>
  <c r="BF55" i="13"/>
  <c r="BE55" i="13"/>
  <c r="BB55" i="13"/>
  <c r="BA55" i="13"/>
  <c r="AZ55" i="13"/>
  <c r="AV55" i="13"/>
  <c r="AU55" i="13"/>
  <c r="AG55" i="13"/>
  <c r="AF55" i="13"/>
  <c r="R55" i="13"/>
  <c r="Q55" i="13"/>
  <c r="BM55" i="13" s="1"/>
  <c r="C55" i="13" s="1"/>
  <c r="BN54" i="13"/>
  <c r="BL54" i="13"/>
  <c r="BK54" i="13"/>
  <c r="BJ54" i="13"/>
  <c r="BI54" i="13"/>
  <c r="BH54" i="13"/>
  <c r="BG54" i="13"/>
  <c r="BF54" i="13"/>
  <c r="BE54" i="13"/>
  <c r="BB54" i="13"/>
  <c r="BA54" i="13"/>
  <c r="AZ54" i="13"/>
  <c r="AV54" i="13"/>
  <c r="AU54" i="13"/>
  <c r="AG54" i="13"/>
  <c r="AF54" i="13"/>
  <c r="R54" i="13"/>
  <c r="Q54" i="13"/>
  <c r="BM54" i="13" s="1"/>
  <c r="C54" i="13" s="1"/>
  <c r="BN53" i="13"/>
  <c r="BL53" i="13"/>
  <c r="BK53" i="13"/>
  <c r="BJ53" i="13"/>
  <c r="BI53" i="13"/>
  <c r="BH53" i="13"/>
  <c r="BG53" i="13"/>
  <c r="BF53" i="13"/>
  <c r="BE53" i="13"/>
  <c r="BB53" i="13"/>
  <c r="BA53" i="13"/>
  <c r="AZ53" i="13"/>
  <c r="AV53" i="13"/>
  <c r="AU53" i="13"/>
  <c r="AG53" i="13"/>
  <c r="AF53" i="13"/>
  <c r="R53" i="13"/>
  <c r="Q53" i="13"/>
  <c r="BM53" i="13" s="1"/>
  <c r="C53" i="13" s="1"/>
  <c r="BN52" i="13"/>
  <c r="BL52" i="13"/>
  <c r="BK52" i="13"/>
  <c r="BJ52" i="13"/>
  <c r="BI52" i="13"/>
  <c r="BH52" i="13"/>
  <c r="BG52" i="13"/>
  <c r="BF52" i="13"/>
  <c r="BE52" i="13"/>
  <c r="BB52" i="13"/>
  <c r="BA52" i="13"/>
  <c r="AZ52" i="13"/>
  <c r="AV52" i="13"/>
  <c r="AU52" i="13"/>
  <c r="AG52" i="13"/>
  <c r="AF52" i="13"/>
  <c r="R52" i="13"/>
  <c r="Q52" i="13"/>
  <c r="BM52" i="13" s="1"/>
  <c r="C52" i="13" s="1"/>
  <c r="BN51" i="13"/>
  <c r="BL51" i="13"/>
  <c r="BK51" i="13"/>
  <c r="BJ51" i="13"/>
  <c r="BI51" i="13"/>
  <c r="BH51" i="13"/>
  <c r="BG51" i="13"/>
  <c r="BF51" i="13"/>
  <c r="BE51" i="13"/>
  <c r="BB51" i="13"/>
  <c r="BA51" i="13"/>
  <c r="AZ51" i="13"/>
  <c r="AV51" i="13"/>
  <c r="AU51" i="13"/>
  <c r="AG51" i="13"/>
  <c r="AF51" i="13"/>
  <c r="R51" i="13"/>
  <c r="Q51" i="13"/>
  <c r="BM51" i="13" s="1"/>
  <c r="C51" i="13" s="1"/>
  <c r="BN50" i="13"/>
  <c r="BL50" i="13"/>
  <c r="BK50" i="13"/>
  <c r="BJ50" i="13"/>
  <c r="BI50" i="13"/>
  <c r="BH50" i="13"/>
  <c r="BG50" i="13"/>
  <c r="BF50" i="13"/>
  <c r="BE50" i="13"/>
  <c r="BB50" i="13"/>
  <c r="BA50" i="13"/>
  <c r="AZ50" i="13"/>
  <c r="AV50" i="13"/>
  <c r="AU50" i="13"/>
  <c r="AG50" i="13"/>
  <c r="AF50" i="13"/>
  <c r="R50" i="13"/>
  <c r="Q50" i="13"/>
  <c r="BM50" i="13" s="1"/>
  <c r="C50" i="13" s="1"/>
  <c r="BN49" i="13"/>
  <c r="BL49" i="13"/>
  <c r="BK49" i="13"/>
  <c r="BJ49" i="13"/>
  <c r="BI49" i="13"/>
  <c r="BH49" i="13"/>
  <c r="BG49" i="13"/>
  <c r="BF49" i="13"/>
  <c r="BE49" i="13"/>
  <c r="BB49" i="13"/>
  <c r="BA49" i="13"/>
  <c r="AZ49" i="13"/>
  <c r="AV49" i="13"/>
  <c r="AU49" i="13"/>
  <c r="AG49" i="13"/>
  <c r="AF49" i="13"/>
  <c r="R49" i="13"/>
  <c r="Q49" i="13"/>
  <c r="BM49" i="13" s="1"/>
  <c r="C49" i="13" s="1"/>
  <c r="BN48" i="13"/>
  <c r="BL48" i="13"/>
  <c r="BK48" i="13"/>
  <c r="BJ48" i="13"/>
  <c r="BI48" i="13"/>
  <c r="BH48" i="13"/>
  <c r="BG48" i="13"/>
  <c r="BF48" i="13"/>
  <c r="BE48" i="13"/>
  <c r="BB48" i="13"/>
  <c r="BA48" i="13"/>
  <c r="AZ48" i="13"/>
  <c r="AV48" i="13"/>
  <c r="AU48" i="13"/>
  <c r="AG48" i="13"/>
  <c r="AF48" i="13"/>
  <c r="R48" i="13"/>
  <c r="Q48" i="13"/>
  <c r="BM48" i="13" s="1"/>
  <c r="C48" i="13" s="1"/>
  <c r="BN47" i="13"/>
  <c r="BL47" i="13"/>
  <c r="BK47" i="13"/>
  <c r="BJ47" i="13"/>
  <c r="BI47" i="13"/>
  <c r="BH47" i="13"/>
  <c r="BG47" i="13"/>
  <c r="BF47" i="13"/>
  <c r="BE47" i="13"/>
  <c r="BB47" i="13"/>
  <c r="BA47" i="13"/>
  <c r="AZ47" i="13"/>
  <c r="AV47" i="13"/>
  <c r="AU47" i="13"/>
  <c r="AG47" i="13"/>
  <c r="AF47" i="13"/>
  <c r="R47" i="13"/>
  <c r="Q47" i="13"/>
  <c r="BM47" i="13" s="1"/>
  <c r="C47" i="13" s="1"/>
  <c r="BN46" i="13"/>
  <c r="BL46" i="13"/>
  <c r="BK46" i="13"/>
  <c r="BJ46" i="13"/>
  <c r="BI46" i="13"/>
  <c r="BH46" i="13"/>
  <c r="BG46" i="13"/>
  <c r="BF46" i="13"/>
  <c r="BE46" i="13"/>
  <c r="BB46" i="13"/>
  <c r="BA46" i="13"/>
  <c r="AZ46" i="13"/>
  <c r="AV46" i="13"/>
  <c r="AU46" i="13"/>
  <c r="AG46" i="13"/>
  <c r="AF46" i="13"/>
  <c r="R46" i="13"/>
  <c r="Q46" i="13"/>
  <c r="BM46" i="13" s="1"/>
  <c r="C46" i="13" s="1"/>
  <c r="BN45" i="13"/>
  <c r="BL45" i="13"/>
  <c r="BK45" i="13"/>
  <c r="BJ45" i="13"/>
  <c r="BI45" i="13"/>
  <c r="BH45" i="13"/>
  <c r="BG45" i="13"/>
  <c r="BF45" i="13"/>
  <c r="BE45" i="13"/>
  <c r="BB45" i="13"/>
  <c r="BA45" i="13"/>
  <c r="AZ45" i="13"/>
  <c r="AV45" i="13"/>
  <c r="AU45" i="13"/>
  <c r="AG45" i="13"/>
  <c r="AF45" i="13"/>
  <c r="R45" i="13"/>
  <c r="Q45" i="13"/>
  <c r="BM45" i="13" s="1"/>
  <c r="C45" i="13" s="1"/>
  <c r="BN44" i="13"/>
  <c r="BL44" i="13"/>
  <c r="BK44" i="13"/>
  <c r="BJ44" i="13"/>
  <c r="BI44" i="13"/>
  <c r="BH44" i="13"/>
  <c r="BG44" i="13"/>
  <c r="BF44" i="13"/>
  <c r="BE44" i="13"/>
  <c r="BB44" i="13"/>
  <c r="BA44" i="13"/>
  <c r="AZ44" i="13"/>
  <c r="AV44" i="13"/>
  <c r="AU44" i="13"/>
  <c r="AG44" i="13"/>
  <c r="AF44" i="13"/>
  <c r="R44" i="13"/>
  <c r="Q44" i="13"/>
  <c r="BM44" i="13" s="1"/>
  <c r="C44" i="13" s="1"/>
  <c r="BN43" i="13"/>
  <c r="BL43" i="13"/>
  <c r="BK43" i="13"/>
  <c r="BJ43" i="13"/>
  <c r="BI43" i="13"/>
  <c r="BH43" i="13"/>
  <c r="BG43" i="13"/>
  <c r="BF43" i="13"/>
  <c r="BE43" i="13"/>
  <c r="BB43" i="13"/>
  <c r="BA43" i="13"/>
  <c r="AZ43" i="13"/>
  <c r="AV43" i="13"/>
  <c r="AU43" i="13"/>
  <c r="AG43" i="13"/>
  <c r="AF43" i="13"/>
  <c r="R43" i="13"/>
  <c r="Q43" i="13"/>
  <c r="BM43" i="13" s="1"/>
  <c r="C43" i="13" s="1"/>
  <c r="BN42" i="13"/>
  <c r="BL42" i="13"/>
  <c r="BK42" i="13"/>
  <c r="BJ42" i="13"/>
  <c r="BI42" i="13"/>
  <c r="BH42" i="13"/>
  <c r="BG42" i="13"/>
  <c r="BF42" i="13"/>
  <c r="BE42" i="13"/>
  <c r="BB42" i="13"/>
  <c r="BA42" i="13"/>
  <c r="AZ42" i="13"/>
  <c r="AV42" i="13"/>
  <c r="AU42" i="13"/>
  <c r="AG42" i="13"/>
  <c r="AF42" i="13"/>
  <c r="R42" i="13"/>
  <c r="Q42" i="13"/>
  <c r="BM42" i="13" s="1"/>
  <c r="C42" i="13" s="1"/>
  <c r="BN41" i="13"/>
  <c r="BL41" i="13"/>
  <c r="BK41" i="13"/>
  <c r="BJ41" i="13"/>
  <c r="BI41" i="13"/>
  <c r="BH41" i="13"/>
  <c r="BG41" i="13"/>
  <c r="BF41" i="13"/>
  <c r="BE41" i="13"/>
  <c r="BB41" i="13"/>
  <c r="BA41" i="13"/>
  <c r="AZ41" i="13"/>
  <c r="AV41" i="13"/>
  <c r="AU41" i="13"/>
  <c r="AG41" i="13"/>
  <c r="AF41" i="13"/>
  <c r="R41" i="13"/>
  <c r="Q41" i="13"/>
  <c r="BM41" i="13" s="1"/>
  <c r="C41" i="13" s="1"/>
  <c r="BN40" i="13"/>
  <c r="BL40" i="13"/>
  <c r="BK40" i="13"/>
  <c r="BJ40" i="13"/>
  <c r="BI40" i="13"/>
  <c r="BH40" i="13"/>
  <c r="BG40" i="13"/>
  <c r="BF40" i="13"/>
  <c r="BE40" i="13"/>
  <c r="BB40" i="13"/>
  <c r="BA40" i="13"/>
  <c r="AZ40" i="13"/>
  <c r="AV40" i="13"/>
  <c r="AU40" i="13"/>
  <c r="AG40" i="13"/>
  <c r="AF40" i="13"/>
  <c r="R40" i="13"/>
  <c r="Q40" i="13"/>
  <c r="BM40" i="13" s="1"/>
  <c r="C40" i="13" s="1"/>
  <c r="BN39" i="13"/>
  <c r="BL39" i="13"/>
  <c r="BK39" i="13"/>
  <c r="BJ39" i="13"/>
  <c r="BI39" i="13"/>
  <c r="BH39" i="13"/>
  <c r="BG39" i="13"/>
  <c r="BF39" i="13"/>
  <c r="BE39" i="13"/>
  <c r="BB39" i="13"/>
  <c r="BA39" i="13"/>
  <c r="AZ39" i="13"/>
  <c r="AV39" i="13"/>
  <c r="AU39" i="13"/>
  <c r="AG39" i="13"/>
  <c r="AF39" i="13"/>
  <c r="R39" i="13"/>
  <c r="Q39" i="13"/>
  <c r="BM39" i="13" s="1"/>
  <c r="C39" i="13" s="1"/>
  <c r="BN38" i="13"/>
  <c r="BL38" i="13"/>
  <c r="BK38" i="13"/>
  <c r="BJ38" i="13"/>
  <c r="BI38" i="13"/>
  <c r="BH38" i="13"/>
  <c r="BG38" i="13"/>
  <c r="BF38" i="13"/>
  <c r="BE38" i="13"/>
  <c r="BB38" i="13"/>
  <c r="BA38" i="13"/>
  <c r="AZ38" i="13"/>
  <c r="AV38" i="13"/>
  <c r="AU38" i="13"/>
  <c r="AG38" i="13"/>
  <c r="AF38" i="13"/>
  <c r="R38" i="13"/>
  <c r="Q38" i="13"/>
  <c r="BM38" i="13" s="1"/>
  <c r="C38" i="13" s="1"/>
  <c r="BN37" i="13"/>
  <c r="BL37" i="13"/>
  <c r="BK37" i="13"/>
  <c r="BJ37" i="13"/>
  <c r="BI37" i="13"/>
  <c r="BH37" i="13"/>
  <c r="BG37" i="13"/>
  <c r="BF37" i="13"/>
  <c r="BE37" i="13"/>
  <c r="BB37" i="13"/>
  <c r="BA37" i="13"/>
  <c r="AZ37" i="13"/>
  <c r="AV37" i="13"/>
  <c r="AU37" i="13"/>
  <c r="AG37" i="13"/>
  <c r="AF37" i="13"/>
  <c r="R37" i="13"/>
  <c r="Q37" i="13"/>
  <c r="BM37" i="13" s="1"/>
  <c r="C37" i="13" s="1"/>
  <c r="BN36" i="13"/>
  <c r="BL36" i="13"/>
  <c r="BK36" i="13"/>
  <c r="BJ36" i="13"/>
  <c r="BI36" i="13"/>
  <c r="BH36" i="13"/>
  <c r="BG36" i="13"/>
  <c r="BF36" i="13"/>
  <c r="BE36" i="13"/>
  <c r="BB36" i="13"/>
  <c r="BA36" i="13"/>
  <c r="AZ36" i="13"/>
  <c r="AV36" i="13"/>
  <c r="AU36" i="13"/>
  <c r="AG36" i="13"/>
  <c r="AF36" i="13"/>
  <c r="R36" i="13"/>
  <c r="Q36" i="13"/>
  <c r="BM36" i="13" s="1"/>
  <c r="C36" i="13" s="1"/>
  <c r="BN35" i="13"/>
  <c r="BL35" i="13"/>
  <c r="BK35" i="13"/>
  <c r="BJ35" i="13"/>
  <c r="BI35" i="13"/>
  <c r="BH35" i="13"/>
  <c r="BG35" i="13"/>
  <c r="BF35" i="13"/>
  <c r="BE35" i="13"/>
  <c r="BB35" i="13"/>
  <c r="BA35" i="13"/>
  <c r="AZ35" i="13"/>
  <c r="AV35" i="13"/>
  <c r="AU35" i="13"/>
  <c r="AG35" i="13"/>
  <c r="AF35" i="13"/>
  <c r="R35" i="13"/>
  <c r="Q35" i="13"/>
  <c r="BM35" i="13" s="1"/>
  <c r="C35" i="13" s="1"/>
  <c r="BN34" i="13"/>
  <c r="BL34" i="13"/>
  <c r="BK34" i="13"/>
  <c r="BJ34" i="13"/>
  <c r="BI34" i="13"/>
  <c r="BH34" i="13"/>
  <c r="BG34" i="13"/>
  <c r="BF34" i="13"/>
  <c r="BE34" i="13"/>
  <c r="BB34" i="13"/>
  <c r="BA34" i="13"/>
  <c r="AZ34" i="13"/>
  <c r="AV34" i="13"/>
  <c r="AU34" i="13"/>
  <c r="AG34" i="13"/>
  <c r="AF34" i="13"/>
  <c r="R34" i="13"/>
  <c r="Q34" i="13"/>
  <c r="BM34" i="13" s="1"/>
  <c r="C34" i="13" s="1"/>
  <c r="BN33" i="13"/>
  <c r="BL33" i="13"/>
  <c r="BK33" i="13"/>
  <c r="BJ33" i="13"/>
  <c r="BI33" i="13"/>
  <c r="BH33" i="13"/>
  <c r="BG33" i="13"/>
  <c r="BF33" i="13"/>
  <c r="BE33" i="13"/>
  <c r="BB33" i="13"/>
  <c r="BA33" i="13"/>
  <c r="AZ33" i="13"/>
  <c r="AV33" i="13"/>
  <c r="AU33" i="13"/>
  <c r="AG33" i="13"/>
  <c r="AF33" i="13"/>
  <c r="R33" i="13"/>
  <c r="Q33" i="13"/>
  <c r="BM33" i="13" s="1"/>
  <c r="C33" i="13" s="1"/>
  <c r="BN32" i="13"/>
  <c r="BL32" i="13"/>
  <c r="BK32" i="13"/>
  <c r="BJ32" i="13"/>
  <c r="BI32" i="13"/>
  <c r="BH32" i="13"/>
  <c r="BG32" i="13"/>
  <c r="BF32" i="13"/>
  <c r="BE32" i="13"/>
  <c r="BB32" i="13"/>
  <c r="BA32" i="13"/>
  <c r="AZ32" i="13"/>
  <c r="AV32" i="13"/>
  <c r="AU32" i="13"/>
  <c r="AG32" i="13"/>
  <c r="AF32" i="13"/>
  <c r="R32" i="13"/>
  <c r="Q32" i="13"/>
  <c r="BM32" i="13" s="1"/>
  <c r="C32" i="13" s="1"/>
  <c r="BN31" i="13"/>
  <c r="BL31" i="13"/>
  <c r="BK31" i="13"/>
  <c r="BJ31" i="13"/>
  <c r="BI31" i="13"/>
  <c r="BH31" i="13"/>
  <c r="BG31" i="13"/>
  <c r="BF31" i="13"/>
  <c r="BE31" i="13"/>
  <c r="BB31" i="13"/>
  <c r="BA31" i="13"/>
  <c r="AZ31" i="13"/>
  <c r="AV31" i="13"/>
  <c r="AU31" i="13"/>
  <c r="AG31" i="13"/>
  <c r="AF31" i="13"/>
  <c r="R31" i="13"/>
  <c r="Q31" i="13"/>
  <c r="BM31" i="13" s="1"/>
  <c r="C31" i="13" s="1"/>
  <c r="BN30" i="13"/>
  <c r="BL30" i="13"/>
  <c r="BK30" i="13"/>
  <c r="BJ30" i="13"/>
  <c r="BI30" i="13"/>
  <c r="BH30" i="13"/>
  <c r="BG30" i="13"/>
  <c r="BF30" i="13"/>
  <c r="BE30" i="13"/>
  <c r="BB30" i="13"/>
  <c r="BA30" i="13"/>
  <c r="AZ30" i="13"/>
  <c r="AV30" i="13"/>
  <c r="AU30" i="13"/>
  <c r="AG30" i="13"/>
  <c r="AF30" i="13"/>
  <c r="R30" i="13"/>
  <c r="Q30" i="13"/>
  <c r="BM30" i="13" s="1"/>
  <c r="C30" i="13" s="1"/>
  <c r="BN29" i="13"/>
  <c r="BL29" i="13"/>
  <c r="BK29" i="13"/>
  <c r="BJ29" i="13"/>
  <c r="BI29" i="13"/>
  <c r="BH29" i="13"/>
  <c r="BG29" i="13"/>
  <c r="BF29" i="13"/>
  <c r="BE29" i="13"/>
  <c r="BB29" i="13"/>
  <c r="BA29" i="13"/>
  <c r="AZ29" i="13"/>
  <c r="AV29" i="13"/>
  <c r="AU29" i="13"/>
  <c r="AG29" i="13"/>
  <c r="AF29" i="13"/>
  <c r="R29" i="13"/>
  <c r="Q29" i="13"/>
  <c r="BM29" i="13" s="1"/>
  <c r="C29" i="13" s="1"/>
  <c r="BN28" i="13"/>
  <c r="BL28" i="13"/>
  <c r="BK28" i="13"/>
  <c r="BJ28" i="13"/>
  <c r="BI28" i="13"/>
  <c r="BH28" i="13"/>
  <c r="BG28" i="13"/>
  <c r="BF28" i="13"/>
  <c r="BE28" i="13"/>
  <c r="BB28" i="13"/>
  <c r="BA28" i="13"/>
  <c r="AZ28" i="13"/>
  <c r="AV28" i="13"/>
  <c r="AU28" i="13"/>
  <c r="AG28" i="13"/>
  <c r="AF28" i="13"/>
  <c r="R28" i="13"/>
  <c r="Q28" i="13"/>
  <c r="BM28" i="13" s="1"/>
  <c r="C28" i="13" s="1"/>
  <c r="BN27" i="13"/>
  <c r="BL27" i="13"/>
  <c r="BK27" i="13"/>
  <c r="BJ27" i="13"/>
  <c r="BI27" i="13"/>
  <c r="BH27" i="13"/>
  <c r="BG27" i="13"/>
  <c r="BF27" i="13"/>
  <c r="BE27" i="13"/>
  <c r="BB27" i="13"/>
  <c r="BA27" i="13"/>
  <c r="AZ27" i="13"/>
  <c r="AV27" i="13"/>
  <c r="AU27" i="13"/>
  <c r="AG27" i="13"/>
  <c r="AF27" i="13"/>
  <c r="R27" i="13"/>
  <c r="Q27" i="13"/>
  <c r="BM27" i="13" s="1"/>
  <c r="C27" i="13" s="1"/>
  <c r="BN26" i="13"/>
  <c r="BL26" i="13"/>
  <c r="BK26" i="13"/>
  <c r="BJ26" i="13"/>
  <c r="BI26" i="13"/>
  <c r="BH26" i="13"/>
  <c r="BG26" i="13"/>
  <c r="BF26" i="13"/>
  <c r="BE26" i="13"/>
  <c r="BB26" i="13"/>
  <c r="BA26" i="13"/>
  <c r="AZ26" i="13"/>
  <c r="AV26" i="13"/>
  <c r="AU26" i="13"/>
  <c r="AG26" i="13"/>
  <c r="AF26" i="13"/>
  <c r="R26" i="13"/>
  <c r="Q26" i="13"/>
  <c r="BM26" i="13" s="1"/>
  <c r="C26" i="13" s="1"/>
  <c r="BN25" i="13"/>
  <c r="BL25" i="13"/>
  <c r="BK25" i="13"/>
  <c r="BJ25" i="13"/>
  <c r="BI25" i="13"/>
  <c r="BH25" i="13"/>
  <c r="BG25" i="13"/>
  <c r="BF25" i="13"/>
  <c r="BE25" i="13"/>
  <c r="BB25" i="13"/>
  <c r="BA25" i="13"/>
  <c r="AZ25" i="13"/>
  <c r="AV25" i="13"/>
  <c r="AU25" i="13"/>
  <c r="AG25" i="13"/>
  <c r="AF25" i="13"/>
  <c r="R25" i="13"/>
  <c r="Q25" i="13"/>
  <c r="BM25" i="13" s="1"/>
  <c r="C25" i="13" s="1"/>
  <c r="BN24" i="13"/>
  <c r="BL24" i="13"/>
  <c r="BK24" i="13"/>
  <c r="BJ24" i="13"/>
  <c r="BI24" i="13"/>
  <c r="BH24" i="13"/>
  <c r="BG24" i="13"/>
  <c r="BF24" i="13"/>
  <c r="BE24" i="13"/>
  <c r="BB24" i="13"/>
  <c r="BA24" i="13"/>
  <c r="AZ24" i="13"/>
  <c r="AV24" i="13"/>
  <c r="AU24" i="13"/>
  <c r="AG24" i="13"/>
  <c r="AF24" i="13"/>
  <c r="R24" i="13"/>
  <c r="Q24" i="13"/>
  <c r="BM24" i="13" s="1"/>
  <c r="C24" i="13" s="1"/>
  <c r="BN23" i="13"/>
  <c r="BL23" i="13"/>
  <c r="BK23" i="13"/>
  <c r="BJ23" i="13"/>
  <c r="BI23" i="13"/>
  <c r="BH23" i="13"/>
  <c r="BG23" i="13"/>
  <c r="BF23" i="13"/>
  <c r="BE23" i="13"/>
  <c r="BB23" i="13"/>
  <c r="BA23" i="13"/>
  <c r="AZ23" i="13"/>
  <c r="AV23" i="13"/>
  <c r="AU23" i="13"/>
  <c r="AG23" i="13"/>
  <c r="AF23" i="13"/>
  <c r="R23" i="13"/>
  <c r="Q23" i="13"/>
  <c r="BM23" i="13" s="1"/>
  <c r="C23" i="13" s="1"/>
  <c r="BN22" i="13"/>
  <c r="BL22" i="13"/>
  <c r="BK22" i="13"/>
  <c r="BJ22" i="13"/>
  <c r="BI22" i="13"/>
  <c r="BH22" i="13"/>
  <c r="BG22" i="13"/>
  <c r="BF22" i="13"/>
  <c r="BE22" i="13"/>
  <c r="BB22" i="13"/>
  <c r="BA22" i="13"/>
  <c r="AZ22" i="13"/>
  <c r="AV22" i="13"/>
  <c r="AU22" i="13"/>
  <c r="AG22" i="13"/>
  <c r="AF22" i="13"/>
  <c r="R22" i="13"/>
  <c r="Q22" i="13"/>
  <c r="BM22" i="13" s="1"/>
  <c r="C22" i="13" s="1"/>
  <c r="BN21" i="13"/>
  <c r="BL21" i="13"/>
  <c r="BK21" i="13"/>
  <c r="BJ21" i="13"/>
  <c r="BI21" i="13"/>
  <c r="BH21" i="13"/>
  <c r="BG21" i="13"/>
  <c r="BF21" i="13"/>
  <c r="BE21" i="13"/>
  <c r="BB21" i="13"/>
  <c r="BA21" i="13"/>
  <c r="AZ21" i="13"/>
  <c r="AV21" i="13"/>
  <c r="AU21" i="13"/>
  <c r="AG21" i="13"/>
  <c r="AF21" i="13"/>
  <c r="R21" i="13"/>
  <c r="Q21" i="13"/>
  <c r="BM21" i="13" s="1"/>
  <c r="C21" i="13" s="1"/>
  <c r="BN20" i="13"/>
  <c r="BL20" i="13"/>
  <c r="BK20" i="13"/>
  <c r="BJ20" i="13"/>
  <c r="BI20" i="13"/>
  <c r="BH20" i="13"/>
  <c r="BG20" i="13"/>
  <c r="BF20" i="13"/>
  <c r="BE20" i="13"/>
  <c r="BB20" i="13"/>
  <c r="BA20" i="13"/>
  <c r="AZ20" i="13"/>
  <c r="AV20" i="13"/>
  <c r="AU20" i="13"/>
  <c r="AG20" i="13"/>
  <c r="AF20" i="13"/>
  <c r="R20" i="13"/>
  <c r="Q20" i="13"/>
  <c r="BM20" i="13" s="1"/>
  <c r="C20" i="13" s="1"/>
  <c r="BL19" i="13"/>
  <c r="BJ19" i="13"/>
  <c r="BI19" i="13"/>
  <c r="BH19" i="13"/>
  <c r="BG19" i="13"/>
  <c r="BF19" i="13"/>
  <c r="BE19" i="13"/>
  <c r="BB19" i="13"/>
  <c r="BA19" i="13"/>
  <c r="AZ19" i="13"/>
  <c r="AV19" i="13"/>
  <c r="AU19" i="13"/>
  <c r="AG19" i="13"/>
  <c r="AF19" i="13"/>
  <c r="Q19" i="13"/>
  <c r="BM19" i="13" s="1"/>
  <c r="C19" i="13" s="1"/>
  <c r="P19" i="13"/>
  <c r="R19" i="13" s="1"/>
  <c r="O19" i="13"/>
  <c r="O15" i="13" s="1"/>
  <c r="BN18" i="13"/>
  <c r="BL18" i="13"/>
  <c r="BK18" i="13"/>
  <c r="BJ18" i="13"/>
  <c r="BI18" i="13"/>
  <c r="BH18" i="13"/>
  <c r="BG18" i="13"/>
  <c r="BF18" i="13"/>
  <c r="BE18" i="13"/>
  <c r="BB18" i="13"/>
  <c r="BA18" i="13"/>
  <c r="AZ18" i="13"/>
  <c r="AV18" i="13"/>
  <c r="AU18" i="13"/>
  <c r="AG18" i="13"/>
  <c r="AF18" i="13"/>
  <c r="R18" i="13"/>
  <c r="Q18" i="13"/>
  <c r="BM18" i="13" s="1"/>
  <c r="C18" i="13" s="1"/>
  <c r="BN17" i="13"/>
  <c r="BL17" i="13"/>
  <c r="BK17" i="13"/>
  <c r="BJ17" i="13"/>
  <c r="BI17" i="13"/>
  <c r="BH17" i="13"/>
  <c r="BG17" i="13"/>
  <c r="BF17" i="13"/>
  <c r="BE17" i="13"/>
  <c r="BB17" i="13"/>
  <c r="BA17" i="13"/>
  <c r="AZ17" i="13"/>
  <c r="AV17" i="13"/>
  <c r="AU17" i="13"/>
  <c r="AG17" i="13"/>
  <c r="AF17" i="13"/>
  <c r="R17" i="13"/>
  <c r="Q17" i="13"/>
  <c r="BM17" i="13" s="1"/>
  <c r="C17" i="13" s="1"/>
  <c r="BN16" i="13"/>
  <c r="BL16" i="13"/>
  <c r="BK16" i="13"/>
  <c r="BJ16" i="13"/>
  <c r="BI16" i="13"/>
  <c r="BH16" i="13"/>
  <c r="BG16" i="13"/>
  <c r="BF16" i="13"/>
  <c r="BE16" i="13"/>
  <c r="BB16" i="13"/>
  <c r="BA16" i="13"/>
  <c r="AZ16" i="13"/>
  <c r="AV16" i="13"/>
  <c r="AU16" i="13"/>
  <c r="AU15" i="13" s="1"/>
  <c r="AG16" i="13"/>
  <c r="AF16" i="13"/>
  <c r="R16" i="13"/>
  <c r="Q16" i="13"/>
  <c r="BL15" i="13"/>
  <c r="BJ15" i="13"/>
  <c r="BI15" i="13"/>
  <c r="BH15" i="13"/>
  <c r="BG15" i="13"/>
  <c r="BF15" i="13"/>
  <c r="BE15" i="13"/>
  <c r="BD15" i="13"/>
  <c r="BC15" i="13"/>
  <c r="BB15" i="13"/>
  <c r="BA15" i="13"/>
  <c r="AZ15" i="13"/>
  <c r="AY15" i="13"/>
  <c r="AX15" i="13"/>
  <c r="AW15" i="13"/>
  <c r="AV15" i="13"/>
  <c r="AT15" i="13"/>
  <c r="AS15" i="13"/>
  <c r="AR15" i="13"/>
  <c r="AQ15" i="13"/>
  <c r="AP15" i="13"/>
  <c r="AO15" i="13"/>
  <c r="AN15" i="13"/>
  <c r="AM15" i="13"/>
  <c r="AL15" i="13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Y15" i="13"/>
  <c r="X15" i="13"/>
  <c r="W15" i="13"/>
  <c r="V15" i="13"/>
  <c r="U15" i="13"/>
  <c r="T15" i="13"/>
  <c r="S15" i="13"/>
  <c r="P15" i="13"/>
  <c r="N15" i="13"/>
  <c r="M15" i="13"/>
  <c r="L15" i="13"/>
  <c r="K15" i="13"/>
  <c r="J15" i="13"/>
  <c r="I15" i="13"/>
  <c r="H15" i="13"/>
  <c r="G15" i="13"/>
  <c r="F15" i="13"/>
  <c r="E15" i="13"/>
  <c r="D15" i="13"/>
  <c r="CH59" i="12"/>
  <c r="CG59" i="12"/>
  <c r="CI59" i="12" s="1"/>
  <c r="CE59" i="12"/>
  <c r="CD59" i="12"/>
  <c r="CF59" i="12" s="1"/>
  <c r="CC59" i="12"/>
  <c r="CB59" i="12"/>
  <c r="CA59" i="12"/>
  <c r="BZ59" i="12"/>
  <c r="BY59" i="12"/>
  <c r="BX59" i="12"/>
  <c r="BV59" i="12"/>
  <c r="BU59" i="12"/>
  <c r="BW59" i="12" s="1"/>
  <c r="BS59" i="12"/>
  <c r="BR59" i="12"/>
  <c r="BT59" i="12" s="1"/>
  <c r="BQ59" i="12"/>
  <c r="BM59" i="12"/>
  <c r="BL59" i="12"/>
  <c r="BN59" i="12" s="1"/>
  <c r="BK59" i="12"/>
  <c r="BH59" i="12"/>
  <c r="BE59" i="12"/>
  <c r="BB59" i="12"/>
  <c r="AY59" i="12"/>
  <c r="AV59" i="12"/>
  <c r="AS59" i="12"/>
  <c r="AR59" i="12"/>
  <c r="AQ59" i="12"/>
  <c r="AP59" i="12"/>
  <c r="AM59" i="12"/>
  <c r="AJ59" i="12"/>
  <c r="AG59" i="12"/>
  <c r="AD59" i="12"/>
  <c r="AA59" i="12"/>
  <c r="X59" i="12"/>
  <c r="W59" i="12"/>
  <c r="CK59" i="12" s="1"/>
  <c r="V59" i="12"/>
  <c r="U59" i="12"/>
  <c r="R59" i="12"/>
  <c r="O59" i="12"/>
  <c r="L59" i="12"/>
  <c r="I59" i="12"/>
  <c r="F59" i="12"/>
  <c r="CI58" i="12"/>
  <c r="CH58" i="12"/>
  <c r="CG58" i="12"/>
  <c r="CF58" i="12"/>
  <c r="CE58" i="12"/>
  <c r="CD58" i="12"/>
  <c r="CB58" i="12"/>
  <c r="CA58" i="12"/>
  <c r="CC58" i="12" s="1"/>
  <c r="BY58" i="12"/>
  <c r="BX58" i="12"/>
  <c r="BZ58" i="12" s="1"/>
  <c r="BV58" i="12"/>
  <c r="BU58" i="12"/>
  <c r="BW58" i="12" s="1"/>
  <c r="BT58" i="12"/>
  <c r="BS58" i="12"/>
  <c r="BR58" i="12"/>
  <c r="BQ58" i="12"/>
  <c r="BN58" i="12"/>
  <c r="BM58" i="12"/>
  <c r="BL58" i="12"/>
  <c r="BK58" i="12"/>
  <c r="BH58" i="12"/>
  <c r="BE58" i="12"/>
  <c r="BB58" i="12"/>
  <c r="AY58" i="12"/>
  <c r="AV58" i="12"/>
  <c r="AR58" i="12"/>
  <c r="AQ58" i="12"/>
  <c r="AS58" i="12" s="1"/>
  <c r="AP58" i="12"/>
  <c r="AM58" i="12"/>
  <c r="AJ58" i="12"/>
  <c r="AG58" i="12"/>
  <c r="AD58" i="12"/>
  <c r="AA58" i="12"/>
  <c r="W58" i="12"/>
  <c r="CK58" i="12" s="1"/>
  <c r="V58" i="12"/>
  <c r="CJ58" i="12" s="1"/>
  <c r="CL58" i="12" s="1"/>
  <c r="U58" i="12"/>
  <c r="R58" i="12"/>
  <c r="O58" i="12"/>
  <c r="L58" i="12"/>
  <c r="I58" i="12"/>
  <c r="F58" i="12"/>
  <c r="CK57" i="12"/>
  <c r="CH57" i="12"/>
  <c r="CG57" i="12"/>
  <c r="CI57" i="12" s="1"/>
  <c r="CE57" i="12"/>
  <c r="CD57" i="12"/>
  <c r="CF57" i="12" s="1"/>
  <c r="CB57" i="12"/>
  <c r="CA57" i="12"/>
  <c r="CC57" i="12" s="1"/>
  <c r="BZ57" i="12"/>
  <c r="BY57" i="12"/>
  <c r="BX57" i="12"/>
  <c r="BW57" i="12"/>
  <c r="BV57" i="12"/>
  <c r="BU57" i="12"/>
  <c r="BS57" i="12"/>
  <c r="BR57" i="12"/>
  <c r="BT57" i="12" s="1"/>
  <c r="BQ57" i="12"/>
  <c r="BM57" i="12"/>
  <c r="BL57" i="12"/>
  <c r="BN57" i="12" s="1"/>
  <c r="BK57" i="12"/>
  <c r="BH57" i="12"/>
  <c r="BE57" i="12"/>
  <c r="BB57" i="12"/>
  <c r="AY57" i="12"/>
  <c r="AV57" i="12"/>
  <c r="AR57" i="12"/>
  <c r="AQ57" i="12"/>
  <c r="AS57" i="12" s="1"/>
  <c r="AP57" i="12"/>
  <c r="AM57" i="12"/>
  <c r="AJ57" i="12"/>
  <c r="AG57" i="12"/>
  <c r="AD57" i="12"/>
  <c r="AA57" i="12"/>
  <c r="X57" i="12"/>
  <c r="W57" i="12"/>
  <c r="V57" i="12"/>
  <c r="U57" i="12"/>
  <c r="R57" i="12"/>
  <c r="O57" i="12"/>
  <c r="L57" i="12"/>
  <c r="I57" i="12"/>
  <c r="F57" i="12"/>
  <c r="CH56" i="12"/>
  <c r="CG56" i="12"/>
  <c r="CI56" i="12" s="1"/>
  <c r="CF56" i="12"/>
  <c r="CE56" i="12"/>
  <c r="CD56" i="12"/>
  <c r="CC56" i="12"/>
  <c r="CB56" i="12"/>
  <c r="CA56" i="12"/>
  <c r="BY56" i="12"/>
  <c r="BX56" i="12"/>
  <c r="BZ56" i="12" s="1"/>
  <c r="BV56" i="12"/>
  <c r="BU56" i="12"/>
  <c r="BW56" i="12" s="1"/>
  <c r="BT56" i="12"/>
  <c r="BS56" i="12"/>
  <c r="BR56" i="12"/>
  <c r="BQ56" i="12"/>
  <c r="BN56" i="12"/>
  <c r="BM56" i="12"/>
  <c r="CK56" i="12" s="1"/>
  <c r="BL56" i="12"/>
  <c r="BK56" i="12"/>
  <c r="BH56" i="12"/>
  <c r="BE56" i="12"/>
  <c r="BB56" i="12"/>
  <c r="AY56" i="12"/>
  <c r="AV56" i="12"/>
  <c r="AR56" i="12"/>
  <c r="AQ56" i="12"/>
  <c r="AS56" i="12" s="1"/>
  <c r="AP56" i="12"/>
  <c r="AM56" i="12"/>
  <c r="AJ56" i="12"/>
  <c r="AG56" i="12"/>
  <c r="AD56" i="12"/>
  <c r="AA56" i="12"/>
  <c r="W56" i="12"/>
  <c r="V56" i="12"/>
  <c r="CJ56" i="12" s="1"/>
  <c r="U56" i="12"/>
  <c r="R56" i="12"/>
  <c r="O56" i="12"/>
  <c r="L56" i="12"/>
  <c r="I56" i="12"/>
  <c r="F56" i="12"/>
  <c r="CI55" i="12"/>
  <c r="CH55" i="12"/>
  <c r="CG55" i="12"/>
  <c r="CE55" i="12"/>
  <c r="CD55" i="12"/>
  <c r="CF55" i="12" s="1"/>
  <c r="CB55" i="12"/>
  <c r="CA55" i="12"/>
  <c r="CC55" i="12" s="1"/>
  <c r="BZ55" i="12"/>
  <c r="BY55" i="12"/>
  <c r="BX55" i="12"/>
  <c r="BW55" i="12"/>
  <c r="BV55" i="12"/>
  <c r="BU55" i="12"/>
  <c r="BS55" i="12"/>
  <c r="BR55" i="12"/>
  <c r="BT55" i="12" s="1"/>
  <c r="BQ55" i="12"/>
  <c r="BM55" i="12"/>
  <c r="BL55" i="12"/>
  <c r="BN55" i="12" s="1"/>
  <c r="BK55" i="12"/>
  <c r="BH55" i="12"/>
  <c r="BE55" i="12"/>
  <c r="BB55" i="12"/>
  <c r="AY55" i="12"/>
  <c r="AV55" i="12"/>
  <c r="AR55" i="12"/>
  <c r="AQ55" i="12"/>
  <c r="AS55" i="12" s="1"/>
  <c r="AP55" i="12"/>
  <c r="AM55" i="12"/>
  <c r="AJ55" i="12"/>
  <c r="AG55" i="12"/>
  <c r="AD55" i="12"/>
  <c r="AA55" i="12"/>
  <c r="X55" i="12"/>
  <c r="W55" i="12"/>
  <c r="CK55" i="12" s="1"/>
  <c r="V55" i="12"/>
  <c r="CJ55" i="12" s="1"/>
  <c r="CL55" i="12" s="1"/>
  <c r="U55" i="12"/>
  <c r="R55" i="12"/>
  <c r="O55" i="12"/>
  <c r="L55" i="12"/>
  <c r="I55" i="12"/>
  <c r="F55" i="12"/>
  <c r="CK54" i="12"/>
  <c r="CH54" i="12"/>
  <c r="CG54" i="12"/>
  <c r="CI54" i="12" s="1"/>
  <c r="CF54" i="12"/>
  <c r="CE54" i="12"/>
  <c r="CD54" i="12"/>
  <c r="CC54" i="12"/>
  <c r="CB54" i="12"/>
  <c r="CA54" i="12"/>
  <c r="BY54" i="12"/>
  <c r="BX54" i="12"/>
  <c r="BZ54" i="12" s="1"/>
  <c r="BW54" i="12"/>
  <c r="BV54" i="12"/>
  <c r="BU54" i="12"/>
  <c r="BT54" i="12"/>
  <c r="BS54" i="12"/>
  <c r="BR54" i="12"/>
  <c r="BQ54" i="12"/>
  <c r="BN54" i="12"/>
  <c r="BM54" i="12"/>
  <c r="BL54" i="12"/>
  <c r="BK54" i="12"/>
  <c r="BH54" i="12"/>
  <c r="BE54" i="12"/>
  <c r="BB54" i="12"/>
  <c r="AY54" i="12"/>
  <c r="AV54" i="12"/>
  <c r="AS54" i="12"/>
  <c r="AR54" i="12"/>
  <c r="AQ54" i="12"/>
  <c r="AP54" i="12"/>
  <c r="AM54" i="12"/>
  <c r="AJ54" i="12"/>
  <c r="AG54" i="12"/>
  <c r="AD54" i="12"/>
  <c r="AA54" i="12"/>
  <c r="W54" i="12"/>
  <c r="V54" i="12"/>
  <c r="CJ54" i="12" s="1"/>
  <c r="CL54" i="12" s="1"/>
  <c r="U54" i="12"/>
  <c r="R54" i="12"/>
  <c r="O54" i="12"/>
  <c r="L54" i="12"/>
  <c r="I54" i="12"/>
  <c r="F54" i="12"/>
  <c r="C54" i="12"/>
  <c r="CI53" i="12"/>
  <c r="CH53" i="12"/>
  <c r="CG53" i="12"/>
  <c r="CE53" i="12"/>
  <c r="CD53" i="12"/>
  <c r="CF53" i="12" s="1"/>
  <c r="CC53" i="12"/>
  <c r="CB53" i="12"/>
  <c r="CA53" i="12"/>
  <c r="BZ53" i="12"/>
  <c r="BY53" i="12"/>
  <c r="BX53" i="12"/>
  <c r="BV53" i="12"/>
  <c r="BU53" i="12"/>
  <c r="BW53" i="12" s="1"/>
  <c r="BS53" i="12"/>
  <c r="BR53" i="12"/>
  <c r="BT53" i="12" s="1"/>
  <c r="BQ53" i="12"/>
  <c r="BM53" i="12"/>
  <c r="BL53" i="12"/>
  <c r="BN53" i="12" s="1"/>
  <c r="BK53" i="12"/>
  <c r="BH53" i="12"/>
  <c r="BE53" i="12"/>
  <c r="BB53" i="12"/>
  <c r="AY53" i="12"/>
  <c r="AV53" i="12"/>
  <c r="AS53" i="12"/>
  <c r="AR53" i="12"/>
  <c r="AQ53" i="12"/>
  <c r="AP53" i="12"/>
  <c r="AM53" i="12"/>
  <c r="AJ53" i="12"/>
  <c r="AG53" i="12"/>
  <c r="AD53" i="12"/>
  <c r="AA53" i="12"/>
  <c r="X53" i="12"/>
  <c r="W53" i="12"/>
  <c r="CK53" i="12" s="1"/>
  <c r="V53" i="12"/>
  <c r="CJ53" i="12" s="1"/>
  <c r="U53" i="12"/>
  <c r="R53" i="12"/>
  <c r="O53" i="12"/>
  <c r="L53" i="12"/>
  <c r="I53" i="12"/>
  <c r="F53" i="12"/>
  <c r="CI52" i="12"/>
  <c r="CH52" i="12"/>
  <c r="CG52" i="12"/>
  <c r="CF52" i="12"/>
  <c r="CE52" i="12"/>
  <c r="CD52" i="12"/>
  <c r="CB52" i="12"/>
  <c r="CA52" i="12"/>
  <c r="CC52" i="12" s="1"/>
  <c r="BY52" i="12"/>
  <c r="BX52" i="12"/>
  <c r="BZ52" i="12" s="1"/>
  <c r="BW52" i="12"/>
  <c r="BV52" i="12"/>
  <c r="BU52" i="12"/>
  <c r="BT52" i="12"/>
  <c r="BS52" i="12"/>
  <c r="BR52" i="12"/>
  <c r="BQ52" i="12"/>
  <c r="BN52" i="12"/>
  <c r="BM52" i="12"/>
  <c r="BL52" i="12"/>
  <c r="BK52" i="12"/>
  <c r="BH52" i="12"/>
  <c r="BE52" i="12"/>
  <c r="BB52" i="12"/>
  <c r="AY52" i="12"/>
  <c r="AV52" i="12"/>
  <c r="AS52" i="12"/>
  <c r="AR52" i="12"/>
  <c r="AQ52" i="12"/>
  <c r="AP52" i="12"/>
  <c r="AM52" i="12"/>
  <c r="AJ52" i="12"/>
  <c r="AG52" i="12"/>
  <c r="AD52" i="12"/>
  <c r="AA52" i="12"/>
  <c r="W52" i="12"/>
  <c r="CK52" i="12" s="1"/>
  <c r="V52" i="12"/>
  <c r="CJ52" i="12" s="1"/>
  <c r="CL52" i="12" s="1"/>
  <c r="U52" i="12"/>
  <c r="R52" i="12"/>
  <c r="O52" i="12"/>
  <c r="L52" i="12"/>
  <c r="I52" i="12"/>
  <c r="F52" i="12"/>
  <c r="C52" i="12"/>
  <c r="CH51" i="12"/>
  <c r="CG51" i="12"/>
  <c r="CI51" i="12" s="1"/>
  <c r="CE51" i="12"/>
  <c r="CD51" i="12"/>
  <c r="CF51" i="12" s="1"/>
  <c r="CC51" i="12"/>
  <c r="CB51" i="12"/>
  <c r="CA51" i="12"/>
  <c r="BZ51" i="12"/>
  <c r="BY51" i="12"/>
  <c r="BX51" i="12"/>
  <c r="BV51" i="12"/>
  <c r="BU51" i="12"/>
  <c r="BW51" i="12" s="1"/>
  <c r="BS51" i="12"/>
  <c r="BR51" i="12"/>
  <c r="BT51" i="12" s="1"/>
  <c r="BQ51" i="12"/>
  <c r="BM51" i="12"/>
  <c r="BL51" i="12"/>
  <c r="BN51" i="12" s="1"/>
  <c r="BK51" i="12"/>
  <c r="BH51" i="12"/>
  <c r="BE51" i="12"/>
  <c r="BB51" i="12"/>
  <c r="AY51" i="12"/>
  <c r="AV51" i="12"/>
  <c r="AS51" i="12"/>
  <c r="AR51" i="12"/>
  <c r="AQ51" i="12"/>
  <c r="AP51" i="12"/>
  <c r="AM51" i="12"/>
  <c r="AJ51" i="12"/>
  <c r="AG51" i="12"/>
  <c r="AD51" i="12"/>
  <c r="AA51" i="12"/>
  <c r="X51" i="12"/>
  <c r="W51" i="12"/>
  <c r="V51" i="12"/>
  <c r="U51" i="12"/>
  <c r="R51" i="12"/>
  <c r="O51" i="12"/>
  <c r="L51" i="12"/>
  <c r="I51" i="12"/>
  <c r="F51" i="12"/>
  <c r="CI50" i="12"/>
  <c r="CH50" i="12"/>
  <c r="CG50" i="12"/>
  <c r="CF50" i="12"/>
  <c r="CE50" i="12"/>
  <c r="CD50" i="12"/>
  <c r="CB50" i="12"/>
  <c r="CA50" i="12"/>
  <c r="CC50" i="12" s="1"/>
  <c r="BY50" i="12"/>
  <c r="BX50" i="12"/>
  <c r="BZ50" i="12" s="1"/>
  <c r="BV50" i="12"/>
  <c r="BU50" i="12"/>
  <c r="BW50" i="12" s="1"/>
  <c r="BT50" i="12"/>
  <c r="BS50" i="12"/>
  <c r="BR50" i="12"/>
  <c r="BQ50" i="12"/>
  <c r="BN50" i="12"/>
  <c r="BM50" i="12"/>
  <c r="BL50" i="12"/>
  <c r="BK50" i="12"/>
  <c r="BH50" i="12"/>
  <c r="BE50" i="12"/>
  <c r="BB50" i="12"/>
  <c r="AY50" i="12"/>
  <c r="AV50" i="12"/>
  <c r="AR50" i="12"/>
  <c r="AQ50" i="12"/>
  <c r="AS50" i="12" s="1"/>
  <c r="AP50" i="12"/>
  <c r="AM50" i="12"/>
  <c r="AJ50" i="12"/>
  <c r="AG50" i="12"/>
  <c r="AD50" i="12"/>
  <c r="AA50" i="12"/>
  <c r="W50" i="12"/>
  <c r="CK50" i="12" s="1"/>
  <c r="V50" i="12"/>
  <c r="CJ50" i="12" s="1"/>
  <c r="CL50" i="12" s="1"/>
  <c r="U50" i="12"/>
  <c r="R50" i="12"/>
  <c r="O50" i="12"/>
  <c r="L50" i="12"/>
  <c r="I50" i="12"/>
  <c r="F50" i="12"/>
  <c r="C50" i="12"/>
  <c r="CH49" i="12"/>
  <c r="CG49" i="12"/>
  <c r="CI49" i="12" s="1"/>
  <c r="CE49" i="12"/>
  <c r="CD49" i="12"/>
  <c r="CF49" i="12" s="1"/>
  <c r="CB49" i="12"/>
  <c r="CA49" i="12"/>
  <c r="CC49" i="12" s="1"/>
  <c r="BZ49" i="12"/>
  <c r="BY49" i="12"/>
  <c r="BX49" i="12"/>
  <c r="BW49" i="12"/>
  <c r="BV49" i="12"/>
  <c r="BU49" i="12"/>
  <c r="BS49" i="12"/>
  <c r="BR49" i="12"/>
  <c r="BT49" i="12" s="1"/>
  <c r="BQ49" i="12"/>
  <c r="BM49" i="12"/>
  <c r="BL49" i="12"/>
  <c r="BN49" i="12" s="1"/>
  <c r="BK49" i="12"/>
  <c r="BH49" i="12"/>
  <c r="BE49" i="12"/>
  <c r="BB49" i="12"/>
  <c r="AY49" i="12"/>
  <c r="AV49" i="12"/>
  <c r="AR49" i="12"/>
  <c r="AQ49" i="12"/>
  <c r="AS49" i="12" s="1"/>
  <c r="AP49" i="12"/>
  <c r="AM49" i="12"/>
  <c r="AJ49" i="12"/>
  <c r="AG49" i="12"/>
  <c r="AD49" i="12"/>
  <c r="AA49" i="12"/>
  <c r="X49" i="12"/>
  <c r="W49" i="12"/>
  <c r="CK49" i="12" s="1"/>
  <c r="V49" i="12"/>
  <c r="U49" i="12"/>
  <c r="R49" i="12"/>
  <c r="O49" i="12"/>
  <c r="L49" i="12"/>
  <c r="I49" i="12"/>
  <c r="F49" i="12"/>
  <c r="CH48" i="12"/>
  <c r="CG48" i="12"/>
  <c r="CI48" i="12" s="1"/>
  <c r="CF48" i="12"/>
  <c r="CE48" i="12"/>
  <c r="CD48" i="12"/>
  <c r="CC48" i="12"/>
  <c r="CB48" i="12"/>
  <c r="CA48" i="12"/>
  <c r="BY48" i="12"/>
  <c r="BX48" i="12"/>
  <c r="BZ48" i="12" s="1"/>
  <c r="BV48" i="12"/>
  <c r="BU48" i="12"/>
  <c r="BW48" i="12" s="1"/>
  <c r="BT48" i="12"/>
  <c r="BS48" i="12"/>
  <c r="BR48" i="12"/>
  <c r="BQ48" i="12"/>
  <c r="BN48" i="12"/>
  <c r="BM48" i="12"/>
  <c r="CK48" i="12" s="1"/>
  <c r="BL48" i="12"/>
  <c r="BK48" i="12"/>
  <c r="BH48" i="12"/>
  <c r="BE48" i="12"/>
  <c r="BB48" i="12"/>
  <c r="AY48" i="12"/>
  <c r="AV48" i="12"/>
  <c r="AR48" i="12"/>
  <c r="AQ48" i="12"/>
  <c r="AS48" i="12" s="1"/>
  <c r="AP48" i="12"/>
  <c r="AM48" i="12"/>
  <c r="AJ48" i="12"/>
  <c r="AG48" i="12"/>
  <c r="AD48" i="12"/>
  <c r="AA48" i="12"/>
  <c r="W48" i="12"/>
  <c r="V48" i="12"/>
  <c r="CJ48" i="12" s="1"/>
  <c r="U48" i="12"/>
  <c r="R48" i="12"/>
  <c r="O48" i="12"/>
  <c r="L48" i="12"/>
  <c r="I48" i="12"/>
  <c r="F48" i="12"/>
  <c r="CK47" i="12"/>
  <c r="CI47" i="12"/>
  <c r="CH47" i="12"/>
  <c r="CG47" i="12"/>
  <c r="CE47" i="12"/>
  <c r="CD47" i="12"/>
  <c r="CF47" i="12" s="1"/>
  <c r="CB47" i="12"/>
  <c r="CA47" i="12"/>
  <c r="CC47" i="12" s="1"/>
  <c r="BZ47" i="12"/>
  <c r="BY47" i="12"/>
  <c r="BX47" i="12"/>
  <c r="BW47" i="12"/>
  <c r="BV47" i="12"/>
  <c r="BU47" i="12"/>
  <c r="BS47" i="12"/>
  <c r="BR47" i="12"/>
  <c r="BT47" i="12" s="1"/>
  <c r="BQ47" i="12"/>
  <c r="BM47" i="12"/>
  <c r="BL47" i="12"/>
  <c r="BN47" i="12" s="1"/>
  <c r="BK47" i="12"/>
  <c r="BH47" i="12"/>
  <c r="BE47" i="12"/>
  <c r="BB47" i="12"/>
  <c r="AY47" i="12"/>
  <c r="AV47" i="12"/>
  <c r="AS47" i="12"/>
  <c r="AQ47" i="12"/>
  <c r="AP47" i="12"/>
  <c r="AM47" i="12"/>
  <c r="AJ47" i="12"/>
  <c r="AG47" i="12"/>
  <c r="AD47" i="12"/>
  <c r="AA47" i="12"/>
  <c r="W47" i="12"/>
  <c r="V47" i="12"/>
  <c r="U47" i="12"/>
  <c r="R47" i="12"/>
  <c r="O47" i="12"/>
  <c r="L47" i="12"/>
  <c r="I47" i="12"/>
  <c r="F47" i="12"/>
  <c r="CI46" i="12"/>
  <c r="CH46" i="12"/>
  <c r="CG46" i="12"/>
  <c r="CF46" i="12"/>
  <c r="CE46" i="12"/>
  <c r="CD46" i="12"/>
  <c r="CB46" i="12"/>
  <c r="CA46" i="12"/>
  <c r="CC46" i="12" s="1"/>
  <c r="BZ46" i="12"/>
  <c r="BY46" i="12"/>
  <c r="BX46" i="12"/>
  <c r="BW46" i="12"/>
  <c r="BV46" i="12"/>
  <c r="BU46" i="12"/>
  <c r="BS46" i="12"/>
  <c r="BR46" i="12"/>
  <c r="BT46" i="12" s="1"/>
  <c r="BQ46" i="12"/>
  <c r="BM46" i="12"/>
  <c r="BL46" i="12"/>
  <c r="BN46" i="12" s="1"/>
  <c r="BK46" i="12"/>
  <c r="BH46" i="12"/>
  <c r="BE46" i="12"/>
  <c r="BB46" i="12"/>
  <c r="AY46" i="12"/>
  <c r="AV46" i="12"/>
  <c r="AS46" i="12"/>
  <c r="AR46" i="12"/>
  <c r="AQ46" i="12"/>
  <c r="AP46" i="12"/>
  <c r="AM46" i="12"/>
  <c r="AJ46" i="12"/>
  <c r="AG46" i="12"/>
  <c r="AD46" i="12"/>
  <c r="AA46" i="12"/>
  <c r="X46" i="12"/>
  <c r="W46" i="12"/>
  <c r="V46" i="12"/>
  <c r="U46" i="12"/>
  <c r="R46" i="12"/>
  <c r="O46" i="12"/>
  <c r="L46" i="12"/>
  <c r="I46" i="12"/>
  <c r="F46" i="12"/>
  <c r="CH45" i="12"/>
  <c r="CG45" i="12"/>
  <c r="CI45" i="12" s="1"/>
  <c r="CE45" i="12"/>
  <c r="CD45" i="12"/>
  <c r="CF45" i="12" s="1"/>
  <c r="CC45" i="12"/>
  <c r="CB45" i="12"/>
  <c r="CA45" i="12"/>
  <c r="BZ45" i="12"/>
  <c r="BY45" i="12"/>
  <c r="BX45" i="12"/>
  <c r="BV45" i="12"/>
  <c r="BU45" i="12"/>
  <c r="BW45" i="12" s="1"/>
  <c r="BT45" i="12"/>
  <c r="BS45" i="12"/>
  <c r="BR45" i="12"/>
  <c r="BQ45" i="12"/>
  <c r="BN45" i="12"/>
  <c r="BM45" i="12"/>
  <c r="BL45" i="12"/>
  <c r="BK45" i="12"/>
  <c r="BH45" i="12"/>
  <c r="BE45" i="12"/>
  <c r="BB45" i="12"/>
  <c r="AY45" i="12"/>
  <c r="AV45" i="12"/>
  <c r="AR45" i="12"/>
  <c r="AQ45" i="12"/>
  <c r="AS45" i="12" s="1"/>
  <c r="AP45" i="12"/>
  <c r="AM45" i="12"/>
  <c r="AJ45" i="12"/>
  <c r="AG45" i="12"/>
  <c r="AD45" i="12"/>
  <c r="AA45" i="12"/>
  <c r="W45" i="12"/>
  <c r="V45" i="12"/>
  <c r="U45" i="12"/>
  <c r="R45" i="12"/>
  <c r="O45" i="12"/>
  <c r="L45" i="12"/>
  <c r="I45" i="12"/>
  <c r="F45" i="12"/>
  <c r="CJ44" i="12"/>
  <c r="CI44" i="12"/>
  <c r="CH44" i="12"/>
  <c r="CG44" i="12"/>
  <c r="CF44" i="12"/>
  <c r="CE44" i="12"/>
  <c r="CD44" i="12"/>
  <c r="CB44" i="12"/>
  <c r="CA44" i="12"/>
  <c r="CC44" i="12" s="1"/>
  <c r="BZ44" i="12"/>
  <c r="BY44" i="12"/>
  <c r="BX44" i="12"/>
  <c r="BW44" i="12"/>
  <c r="BV44" i="12"/>
  <c r="BU44" i="12"/>
  <c r="BS44" i="12"/>
  <c r="BR44" i="12"/>
  <c r="BT44" i="12" s="1"/>
  <c r="BQ44" i="12"/>
  <c r="BM44" i="12"/>
  <c r="BL44" i="12"/>
  <c r="BN44" i="12" s="1"/>
  <c r="BK44" i="12"/>
  <c r="BH44" i="12"/>
  <c r="BE44" i="12"/>
  <c r="BB44" i="12"/>
  <c r="AY44" i="12"/>
  <c r="AV44" i="12"/>
  <c r="AS44" i="12"/>
  <c r="AR44" i="12"/>
  <c r="AQ44" i="12"/>
  <c r="AP44" i="12"/>
  <c r="AM44" i="12"/>
  <c r="AJ44" i="12"/>
  <c r="AG44" i="12"/>
  <c r="AD44" i="12"/>
  <c r="AA44" i="12"/>
  <c r="X44" i="12"/>
  <c r="W44" i="12"/>
  <c r="V44" i="12"/>
  <c r="U44" i="12"/>
  <c r="R44" i="12"/>
  <c r="O44" i="12"/>
  <c r="L44" i="12"/>
  <c r="I44" i="12"/>
  <c r="F44" i="12"/>
  <c r="CH43" i="12"/>
  <c r="CG43" i="12"/>
  <c r="CI43" i="12" s="1"/>
  <c r="CE43" i="12"/>
  <c r="CD43" i="12"/>
  <c r="CF43" i="12" s="1"/>
  <c r="CC43" i="12"/>
  <c r="CB43" i="12"/>
  <c r="CA43" i="12"/>
  <c r="BZ43" i="12"/>
  <c r="BY43" i="12"/>
  <c r="BX43" i="12"/>
  <c r="BV43" i="12"/>
  <c r="BU43" i="12"/>
  <c r="BW43" i="12" s="1"/>
  <c r="BT43" i="12"/>
  <c r="BS43" i="12"/>
  <c r="BR43" i="12"/>
  <c r="BQ43" i="12"/>
  <c r="BN43" i="12"/>
  <c r="BM43" i="12"/>
  <c r="BL43" i="12"/>
  <c r="BK43" i="12"/>
  <c r="BH43" i="12"/>
  <c r="BE43" i="12"/>
  <c r="BB43" i="12"/>
  <c r="AY43" i="12"/>
  <c r="AV43" i="12"/>
  <c r="AR43" i="12"/>
  <c r="AQ43" i="12"/>
  <c r="AS43" i="12" s="1"/>
  <c r="AP43" i="12"/>
  <c r="AM43" i="12"/>
  <c r="AJ43" i="12"/>
  <c r="AG43" i="12"/>
  <c r="AD43" i="12"/>
  <c r="AA43" i="12"/>
  <c r="W43" i="12"/>
  <c r="V43" i="12"/>
  <c r="U43" i="12"/>
  <c r="R43" i="12"/>
  <c r="O43" i="12"/>
  <c r="L43" i="12"/>
  <c r="I43" i="12"/>
  <c r="F43" i="12"/>
  <c r="CI42" i="12"/>
  <c r="CH42" i="12"/>
  <c r="CG42" i="12"/>
  <c r="CF42" i="12"/>
  <c r="CE42" i="12"/>
  <c r="CD42" i="12"/>
  <c r="CB42" i="12"/>
  <c r="CA42" i="12"/>
  <c r="CC42" i="12" s="1"/>
  <c r="BZ42" i="12"/>
  <c r="BY42" i="12"/>
  <c r="BX42" i="12"/>
  <c r="BW42" i="12"/>
  <c r="BV42" i="12"/>
  <c r="BU42" i="12"/>
  <c r="BS42" i="12"/>
  <c r="BR42" i="12"/>
  <c r="BT42" i="12" s="1"/>
  <c r="BQ42" i="12"/>
  <c r="BM42" i="12"/>
  <c r="BL42" i="12"/>
  <c r="BN42" i="12" s="1"/>
  <c r="BK42" i="12"/>
  <c r="BH42" i="12"/>
  <c r="BE42" i="12"/>
  <c r="BB42" i="12"/>
  <c r="AY42" i="12"/>
  <c r="AV42" i="12"/>
  <c r="AS42" i="12"/>
  <c r="AR42" i="12"/>
  <c r="AQ42" i="12"/>
  <c r="AP42" i="12"/>
  <c r="AM42" i="12"/>
  <c r="AJ42" i="12"/>
  <c r="AG42" i="12"/>
  <c r="AD42" i="12"/>
  <c r="AA42" i="12"/>
  <c r="X42" i="12"/>
  <c r="W42" i="12"/>
  <c r="V42" i="12"/>
  <c r="U42" i="12"/>
  <c r="R42" i="12"/>
  <c r="O42" i="12"/>
  <c r="L42" i="12"/>
  <c r="I42" i="12"/>
  <c r="F42" i="12"/>
  <c r="CH41" i="12"/>
  <c r="CG41" i="12"/>
  <c r="CI41" i="12" s="1"/>
  <c r="CE41" i="12"/>
  <c r="CD41" i="12"/>
  <c r="CF41" i="12" s="1"/>
  <c r="CC41" i="12"/>
  <c r="CB41" i="12"/>
  <c r="CA41" i="12"/>
  <c r="BZ41" i="12"/>
  <c r="BY41" i="12"/>
  <c r="BX41" i="12"/>
  <c r="BV41" i="12"/>
  <c r="BU41" i="12"/>
  <c r="BW41" i="12" s="1"/>
  <c r="BT41" i="12"/>
  <c r="BS41" i="12"/>
  <c r="BR41" i="12"/>
  <c r="BQ41" i="12"/>
  <c r="BN41" i="12"/>
  <c r="BM41" i="12"/>
  <c r="BL41" i="12"/>
  <c r="BK41" i="12"/>
  <c r="BH41" i="12"/>
  <c r="BE41" i="12"/>
  <c r="BB41" i="12"/>
  <c r="AY41" i="12"/>
  <c r="AV41" i="12"/>
  <c r="AR41" i="12"/>
  <c r="AQ41" i="12"/>
  <c r="AS41" i="12" s="1"/>
  <c r="AP41" i="12"/>
  <c r="AM41" i="12"/>
  <c r="AJ41" i="12"/>
  <c r="AG41" i="12"/>
  <c r="AD41" i="12"/>
  <c r="AA41" i="12"/>
  <c r="W41" i="12"/>
  <c r="V41" i="12"/>
  <c r="U41" i="12"/>
  <c r="R41" i="12"/>
  <c r="O41" i="12"/>
  <c r="L41" i="12"/>
  <c r="I41" i="12"/>
  <c r="F41" i="12"/>
  <c r="CJ40" i="12"/>
  <c r="CI40" i="12"/>
  <c r="CH40" i="12"/>
  <c r="CG40" i="12"/>
  <c r="CF40" i="12"/>
  <c r="CE40" i="12"/>
  <c r="CD40" i="12"/>
  <c r="CB40" i="12"/>
  <c r="CA40" i="12"/>
  <c r="CC40" i="12" s="1"/>
  <c r="BZ40" i="12"/>
  <c r="BY40" i="12"/>
  <c r="BX40" i="12"/>
  <c r="BW40" i="12"/>
  <c r="BV40" i="12"/>
  <c r="BU40" i="12"/>
  <c r="BS40" i="12"/>
  <c r="BR40" i="12"/>
  <c r="BT40" i="12" s="1"/>
  <c r="BQ40" i="12"/>
  <c r="BM40" i="12"/>
  <c r="BL40" i="12"/>
  <c r="BN40" i="12" s="1"/>
  <c r="BK40" i="12"/>
  <c r="BH40" i="12"/>
  <c r="BE40" i="12"/>
  <c r="BB40" i="12"/>
  <c r="AY40" i="12"/>
  <c r="AV40" i="12"/>
  <c r="AS40" i="12"/>
  <c r="AR40" i="12"/>
  <c r="AQ40" i="12"/>
  <c r="AP40" i="12"/>
  <c r="AM40" i="12"/>
  <c r="AJ40" i="12"/>
  <c r="AG40" i="12"/>
  <c r="AD40" i="12"/>
  <c r="AA40" i="12"/>
  <c r="X40" i="12"/>
  <c r="W40" i="12"/>
  <c r="V40" i="12"/>
  <c r="U40" i="12"/>
  <c r="R40" i="12"/>
  <c r="O40" i="12"/>
  <c r="L40" i="12"/>
  <c r="I40" i="12"/>
  <c r="F40" i="12"/>
  <c r="CH39" i="12"/>
  <c r="CG39" i="12"/>
  <c r="CI39" i="12" s="1"/>
  <c r="CE39" i="12"/>
  <c r="CD39" i="12"/>
  <c r="CF39" i="12" s="1"/>
  <c r="CC39" i="12"/>
  <c r="CB39" i="12"/>
  <c r="CA39" i="12"/>
  <c r="BZ39" i="12"/>
  <c r="BY39" i="12"/>
  <c r="BX39" i="12"/>
  <c r="BV39" i="12"/>
  <c r="BU39" i="12"/>
  <c r="BW39" i="12" s="1"/>
  <c r="BT39" i="12"/>
  <c r="BS39" i="12"/>
  <c r="BR39" i="12"/>
  <c r="BQ39" i="12"/>
  <c r="BN39" i="12"/>
  <c r="BM39" i="12"/>
  <c r="BL39" i="12"/>
  <c r="BK39" i="12"/>
  <c r="BH39" i="12"/>
  <c r="BE39" i="12"/>
  <c r="BB39" i="12"/>
  <c r="AY39" i="12"/>
  <c r="AV39" i="12"/>
  <c r="AR39" i="12"/>
  <c r="AQ39" i="12"/>
  <c r="AS39" i="12" s="1"/>
  <c r="AP39" i="12"/>
  <c r="AM39" i="12"/>
  <c r="AJ39" i="12"/>
  <c r="AG39" i="12"/>
  <c r="AD39" i="12"/>
  <c r="AA39" i="12"/>
  <c r="W39" i="12"/>
  <c r="V39" i="12"/>
  <c r="U39" i="12"/>
  <c r="R39" i="12"/>
  <c r="O39" i="12"/>
  <c r="L39" i="12"/>
  <c r="I39" i="12"/>
  <c r="F39" i="12"/>
  <c r="CI38" i="12"/>
  <c r="CH38" i="12"/>
  <c r="CG38" i="12"/>
  <c r="CF38" i="12"/>
  <c r="CE38" i="12"/>
  <c r="CD38" i="12"/>
  <c r="CB38" i="12"/>
  <c r="CA38" i="12"/>
  <c r="CC38" i="12" s="1"/>
  <c r="BZ38" i="12"/>
  <c r="BY38" i="12"/>
  <c r="BX38" i="12"/>
  <c r="BW38" i="12"/>
  <c r="BV38" i="12"/>
  <c r="BU38" i="12"/>
  <c r="BS38" i="12"/>
  <c r="BR38" i="12"/>
  <c r="BT38" i="12" s="1"/>
  <c r="BQ38" i="12"/>
  <c r="BM38" i="12"/>
  <c r="BL38" i="12"/>
  <c r="BN38" i="12" s="1"/>
  <c r="BK38" i="12"/>
  <c r="BH38" i="12"/>
  <c r="BE38" i="12"/>
  <c r="BB38" i="12"/>
  <c r="AY38" i="12"/>
  <c r="AV38" i="12"/>
  <c r="AR38" i="12"/>
  <c r="AS38" i="12" s="1"/>
  <c r="AQ38" i="12"/>
  <c r="AP38" i="12"/>
  <c r="AM38" i="12"/>
  <c r="AJ38" i="12"/>
  <c r="AG38" i="12"/>
  <c r="AD38" i="12"/>
  <c r="AA38" i="12"/>
  <c r="X38" i="12"/>
  <c r="W38" i="12"/>
  <c r="V38" i="12"/>
  <c r="U38" i="12"/>
  <c r="R38" i="12"/>
  <c r="O38" i="12"/>
  <c r="L38" i="12"/>
  <c r="I38" i="12"/>
  <c r="F38" i="12"/>
  <c r="CH37" i="12"/>
  <c r="CG37" i="12"/>
  <c r="CE37" i="12"/>
  <c r="CD37" i="12"/>
  <c r="CF37" i="12" s="1"/>
  <c r="CC37" i="12"/>
  <c r="CB37" i="12"/>
  <c r="CA37" i="12"/>
  <c r="BZ37" i="12"/>
  <c r="BY37" i="12"/>
  <c r="BX37" i="12"/>
  <c r="BV37" i="12"/>
  <c r="BU37" i="12"/>
  <c r="BW37" i="12" s="1"/>
  <c r="BS37" i="12"/>
  <c r="BR37" i="12"/>
  <c r="BT37" i="12" s="1"/>
  <c r="BQ37" i="12"/>
  <c r="BM37" i="12"/>
  <c r="BL37" i="12"/>
  <c r="BN37" i="12" s="1"/>
  <c r="BK37" i="12"/>
  <c r="BH37" i="12"/>
  <c r="BE37" i="12"/>
  <c r="BB37" i="12"/>
  <c r="AY37" i="12"/>
  <c r="AV37" i="12"/>
  <c r="AR37" i="12"/>
  <c r="CK37" i="12" s="1"/>
  <c r="AQ37" i="12"/>
  <c r="AS37" i="12" s="1"/>
  <c r="AP37" i="12"/>
  <c r="AM37" i="12"/>
  <c r="AJ37" i="12"/>
  <c r="AA37" i="12"/>
  <c r="X37" i="12"/>
  <c r="W37" i="12"/>
  <c r="V37" i="12"/>
  <c r="U37" i="12"/>
  <c r="R37" i="12"/>
  <c r="O37" i="12"/>
  <c r="L37" i="12"/>
  <c r="I37" i="12"/>
  <c r="F37" i="12"/>
  <c r="CJ36" i="12"/>
  <c r="CL36" i="12" s="1"/>
  <c r="CH36" i="12"/>
  <c r="CG36" i="12"/>
  <c r="CI36" i="12" s="1"/>
  <c r="CE36" i="12"/>
  <c r="CD36" i="12"/>
  <c r="CF36" i="12" s="1"/>
  <c r="CC36" i="12"/>
  <c r="CB36" i="12"/>
  <c r="CA36" i="12"/>
  <c r="BZ36" i="12"/>
  <c r="BY36" i="12"/>
  <c r="BX36" i="12"/>
  <c r="BV36" i="12"/>
  <c r="BU36" i="12"/>
  <c r="BW36" i="12" s="1"/>
  <c r="BS36" i="12"/>
  <c r="BR36" i="12"/>
  <c r="BT36" i="12" s="1"/>
  <c r="BQ36" i="12"/>
  <c r="BM36" i="12"/>
  <c r="BL36" i="12"/>
  <c r="BN36" i="12" s="1"/>
  <c r="BK36" i="12"/>
  <c r="BH36" i="12"/>
  <c r="BE36" i="12"/>
  <c r="BB36" i="12"/>
  <c r="AY36" i="12"/>
  <c r="AV36" i="12"/>
  <c r="AR36" i="12"/>
  <c r="AQ36" i="12"/>
  <c r="AS36" i="12" s="1"/>
  <c r="AP36" i="12"/>
  <c r="AM36" i="12"/>
  <c r="AJ36" i="12"/>
  <c r="AG36" i="12"/>
  <c r="AD36" i="12"/>
  <c r="AA36" i="12"/>
  <c r="W36" i="12"/>
  <c r="CK36" i="12" s="1"/>
  <c r="V36" i="12"/>
  <c r="X36" i="12" s="1"/>
  <c r="U36" i="12"/>
  <c r="R36" i="12"/>
  <c r="O36" i="12"/>
  <c r="L36" i="12"/>
  <c r="I36" i="12"/>
  <c r="F36" i="12"/>
  <c r="C36" i="12"/>
  <c r="CI35" i="12"/>
  <c r="CH35" i="12"/>
  <c r="CG35" i="12"/>
  <c r="CE35" i="12"/>
  <c r="CD35" i="12"/>
  <c r="CF35" i="12" s="1"/>
  <c r="CB35" i="12"/>
  <c r="CA35" i="12"/>
  <c r="CC35" i="12" s="1"/>
  <c r="BY35" i="12"/>
  <c r="BX35" i="12"/>
  <c r="BZ35" i="12" s="1"/>
  <c r="BW35" i="12"/>
  <c r="BV35" i="12"/>
  <c r="BU35" i="12"/>
  <c r="BT35" i="12"/>
  <c r="BS35" i="12"/>
  <c r="BR35" i="12"/>
  <c r="BQ35" i="12"/>
  <c r="BN35" i="12"/>
  <c r="BM35" i="12"/>
  <c r="BL35" i="12"/>
  <c r="BK35" i="12"/>
  <c r="BH35" i="12"/>
  <c r="BE35" i="12"/>
  <c r="BB35" i="12"/>
  <c r="AY35" i="12"/>
  <c r="AV35" i="12"/>
  <c r="AS35" i="12"/>
  <c r="AR35" i="12"/>
  <c r="AQ35" i="12"/>
  <c r="AP35" i="12"/>
  <c r="AM35" i="12"/>
  <c r="AJ35" i="12"/>
  <c r="AG35" i="12"/>
  <c r="AD35" i="12"/>
  <c r="AA35" i="12"/>
  <c r="W35" i="12"/>
  <c r="CK35" i="12" s="1"/>
  <c r="V35" i="12"/>
  <c r="U35" i="12"/>
  <c r="R35" i="12"/>
  <c r="O35" i="12"/>
  <c r="L35" i="12"/>
  <c r="I35" i="12"/>
  <c r="F35" i="12"/>
  <c r="CK34" i="12"/>
  <c r="CH34" i="12"/>
  <c r="CG34" i="12"/>
  <c r="CI34" i="12" s="1"/>
  <c r="CF34" i="12"/>
  <c r="CE34" i="12"/>
  <c r="CD34" i="12"/>
  <c r="CC34" i="12"/>
  <c r="CB34" i="12"/>
  <c r="CA34" i="12"/>
  <c r="BY34" i="12"/>
  <c r="BX34" i="12"/>
  <c r="BZ34" i="12" s="1"/>
  <c r="BV34" i="12"/>
  <c r="BU34" i="12"/>
  <c r="BW34" i="12" s="1"/>
  <c r="BT34" i="12"/>
  <c r="BS34" i="12"/>
  <c r="BR34" i="12"/>
  <c r="BQ34" i="12"/>
  <c r="BN34" i="12"/>
  <c r="BM34" i="12"/>
  <c r="BL34" i="12"/>
  <c r="BK34" i="12"/>
  <c r="BH34" i="12"/>
  <c r="BE34" i="12"/>
  <c r="BB34" i="12"/>
  <c r="AY34" i="12"/>
  <c r="AV34" i="12"/>
  <c r="AS34" i="12"/>
  <c r="AR34" i="12"/>
  <c r="AQ34" i="12"/>
  <c r="AP34" i="12"/>
  <c r="AM34" i="12"/>
  <c r="AJ34" i="12"/>
  <c r="AG34" i="12"/>
  <c r="AD34" i="12"/>
  <c r="AA34" i="12"/>
  <c r="W34" i="12"/>
  <c r="V34" i="12"/>
  <c r="U34" i="12"/>
  <c r="R34" i="12"/>
  <c r="O34" i="12"/>
  <c r="L34" i="12"/>
  <c r="I34" i="12"/>
  <c r="F34" i="12"/>
  <c r="CH33" i="12"/>
  <c r="CG33" i="12"/>
  <c r="CI33" i="12" s="1"/>
  <c r="CE33" i="12"/>
  <c r="CD33" i="12"/>
  <c r="CF33" i="12" s="1"/>
  <c r="CC33" i="12"/>
  <c r="CB33" i="12"/>
  <c r="CA33" i="12"/>
  <c r="BZ33" i="12"/>
  <c r="BY33" i="12"/>
  <c r="BX33" i="12"/>
  <c r="BV33" i="12"/>
  <c r="BU33" i="12"/>
  <c r="BW33" i="12" s="1"/>
  <c r="BS33" i="12"/>
  <c r="BR33" i="12"/>
  <c r="BT33" i="12" s="1"/>
  <c r="BQ33" i="12"/>
  <c r="BM33" i="12"/>
  <c r="BL33" i="12"/>
  <c r="BN33" i="12" s="1"/>
  <c r="BK33" i="12"/>
  <c r="BH33" i="12"/>
  <c r="BE33" i="12"/>
  <c r="BB33" i="12"/>
  <c r="AY33" i="12"/>
  <c r="AV33" i="12"/>
  <c r="AR33" i="12"/>
  <c r="AQ33" i="12"/>
  <c r="AS33" i="12" s="1"/>
  <c r="AP33" i="12"/>
  <c r="AM33" i="12"/>
  <c r="AJ33" i="12"/>
  <c r="AG33" i="12"/>
  <c r="AD33" i="12"/>
  <c r="AA33" i="12"/>
  <c r="X33" i="12"/>
  <c r="W33" i="12"/>
  <c r="CK33" i="12" s="1"/>
  <c r="V33" i="12"/>
  <c r="U33" i="12"/>
  <c r="R33" i="12"/>
  <c r="O33" i="12"/>
  <c r="L33" i="12"/>
  <c r="I33" i="12"/>
  <c r="F33" i="12"/>
  <c r="CI32" i="12"/>
  <c r="CH32" i="12"/>
  <c r="CG32" i="12"/>
  <c r="CE32" i="12"/>
  <c r="CF32" i="12" s="1"/>
  <c r="CD32" i="12"/>
  <c r="CB32" i="12"/>
  <c r="CA32" i="12"/>
  <c r="CC32" i="12" s="1"/>
  <c r="BY32" i="12"/>
  <c r="BX32" i="12"/>
  <c r="BZ32" i="12" s="1"/>
  <c r="BW32" i="12"/>
  <c r="BV32" i="12"/>
  <c r="BU32" i="12"/>
  <c r="BS32" i="12"/>
  <c r="BT32" i="12" s="1"/>
  <c r="BR32" i="12"/>
  <c r="BQ32" i="12"/>
  <c r="BN32" i="12"/>
  <c r="BM32" i="12"/>
  <c r="BL32" i="12"/>
  <c r="BK32" i="12"/>
  <c r="BH32" i="12"/>
  <c r="BE32" i="12"/>
  <c r="BB32" i="12"/>
  <c r="AY32" i="12"/>
  <c r="AV32" i="12"/>
  <c r="AS32" i="12"/>
  <c r="AR32" i="12"/>
  <c r="AQ32" i="12"/>
  <c r="AP32" i="12"/>
  <c r="AM32" i="12"/>
  <c r="AJ32" i="12"/>
  <c r="AG32" i="12"/>
  <c r="AD32" i="12"/>
  <c r="AA32" i="12"/>
  <c r="W32" i="12"/>
  <c r="V32" i="12"/>
  <c r="X32" i="12" s="1"/>
  <c r="U32" i="12"/>
  <c r="R32" i="12"/>
  <c r="O32" i="12"/>
  <c r="L32" i="12"/>
  <c r="I32" i="12"/>
  <c r="F32" i="12"/>
  <c r="CH31" i="12"/>
  <c r="CG31" i="12"/>
  <c r="CI31" i="12" s="1"/>
  <c r="CE31" i="12"/>
  <c r="CD31" i="12"/>
  <c r="CF31" i="12" s="1"/>
  <c r="CC31" i="12"/>
  <c r="CB31" i="12"/>
  <c r="CA31" i="12"/>
  <c r="BZ31" i="12"/>
  <c r="BY31" i="12"/>
  <c r="BX31" i="12"/>
  <c r="BV31" i="12"/>
  <c r="BU31" i="12"/>
  <c r="BW31" i="12" s="1"/>
  <c r="BS31" i="12"/>
  <c r="BR31" i="12"/>
  <c r="BT31" i="12" s="1"/>
  <c r="BQ31" i="12"/>
  <c r="BM31" i="12"/>
  <c r="BL31" i="12"/>
  <c r="BN31" i="12" s="1"/>
  <c r="BK31" i="12"/>
  <c r="BH31" i="12"/>
  <c r="BE31" i="12"/>
  <c r="BB31" i="12"/>
  <c r="AY31" i="12"/>
  <c r="AV31" i="12"/>
  <c r="AR31" i="12"/>
  <c r="CK31" i="12" s="1"/>
  <c r="AQ31" i="12"/>
  <c r="AS31" i="12" s="1"/>
  <c r="AP31" i="12"/>
  <c r="AM31" i="12"/>
  <c r="AJ31" i="12"/>
  <c r="AG31" i="12"/>
  <c r="AD31" i="12"/>
  <c r="AA31" i="12"/>
  <c r="X31" i="12"/>
  <c r="W31" i="12"/>
  <c r="V31" i="12"/>
  <c r="CJ31" i="12" s="1"/>
  <c r="C31" i="12" s="1"/>
  <c r="U31" i="12"/>
  <c r="R31" i="12"/>
  <c r="O31" i="12"/>
  <c r="L31" i="12"/>
  <c r="I31" i="12"/>
  <c r="F31" i="12"/>
  <c r="CJ30" i="12"/>
  <c r="CI30" i="12"/>
  <c r="CH30" i="12"/>
  <c r="CG30" i="12"/>
  <c r="CF30" i="12"/>
  <c r="CE30" i="12"/>
  <c r="CD30" i="12"/>
  <c r="CB30" i="12"/>
  <c r="CA30" i="12"/>
  <c r="CC30" i="12" s="1"/>
  <c r="BY30" i="12"/>
  <c r="BX30" i="12"/>
  <c r="BZ30" i="12" s="1"/>
  <c r="BW30" i="12"/>
  <c r="BV30" i="12"/>
  <c r="BU30" i="12"/>
  <c r="BT30" i="12"/>
  <c r="BS30" i="12"/>
  <c r="BR30" i="12"/>
  <c r="BQ30" i="12"/>
  <c r="BN30" i="12"/>
  <c r="BM30" i="12"/>
  <c r="BL30" i="12"/>
  <c r="BK30" i="12"/>
  <c r="BH30" i="12"/>
  <c r="BE30" i="12"/>
  <c r="BB30" i="12"/>
  <c r="AY30" i="12"/>
  <c r="AV30" i="12"/>
  <c r="AS30" i="12"/>
  <c r="AR30" i="12"/>
  <c r="AQ30" i="12"/>
  <c r="AP30" i="12"/>
  <c r="AM30" i="12"/>
  <c r="AJ30" i="12"/>
  <c r="AG30" i="12"/>
  <c r="AD30" i="12"/>
  <c r="AA30" i="12"/>
  <c r="W30" i="12"/>
  <c r="CK30" i="12" s="1"/>
  <c r="V30" i="12"/>
  <c r="X30" i="12" s="1"/>
  <c r="U30" i="12"/>
  <c r="R30" i="12"/>
  <c r="O30" i="12"/>
  <c r="L30" i="12"/>
  <c r="I30" i="12"/>
  <c r="F30" i="12"/>
  <c r="CH29" i="12"/>
  <c r="CG29" i="12"/>
  <c r="CI29" i="12" s="1"/>
  <c r="CE29" i="12"/>
  <c r="CD29" i="12"/>
  <c r="CF29" i="12" s="1"/>
  <c r="CC29" i="12"/>
  <c r="CB29" i="12"/>
  <c r="CA29" i="12"/>
  <c r="BZ29" i="12"/>
  <c r="BY29" i="12"/>
  <c r="BX29" i="12"/>
  <c r="BV29" i="12"/>
  <c r="BU29" i="12"/>
  <c r="BW29" i="12" s="1"/>
  <c r="BS29" i="12"/>
  <c r="BR29" i="12"/>
  <c r="BT29" i="12" s="1"/>
  <c r="BQ29" i="12"/>
  <c r="BM29" i="12"/>
  <c r="BL29" i="12"/>
  <c r="BN29" i="12" s="1"/>
  <c r="BK29" i="12"/>
  <c r="BH29" i="12"/>
  <c r="BE29" i="12"/>
  <c r="BB29" i="12"/>
  <c r="AY29" i="12"/>
  <c r="AV29" i="12"/>
  <c r="AR29" i="12"/>
  <c r="AQ29" i="12"/>
  <c r="AS29" i="12" s="1"/>
  <c r="AP29" i="12"/>
  <c r="AM29" i="12"/>
  <c r="AJ29" i="12"/>
  <c r="AG29" i="12"/>
  <c r="AD29" i="12"/>
  <c r="AA29" i="12"/>
  <c r="X29" i="12"/>
  <c r="W29" i="12"/>
  <c r="CK29" i="12" s="1"/>
  <c r="V29" i="12"/>
  <c r="U29" i="12"/>
  <c r="R29" i="12"/>
  <c r="O29" i="12"/>
  <c r="L29" i="12"/>
  <c r="I29" i="12"/>
  <c r="F29" i="12"/>
  <c r="CI28" i="12"/>
  <c r="CH28" i="12"/>
  <c r="CG28" i="12"/>
  <c r="CE28" i="12"/>
  <c r="CF28" i="12" s="1"/>
  <c r="CD28" i="12"/>
  <c r="CB28" i="12"/>
  <c r="CA28" i="12"/>
  <c r="BY28" i="12"/>
  <c r="BX28" i="12"/>
  <c r="BZ28" i="12" s="1"/>
  <c r="BW28" i="12"/>
  <c r="BV28" i="12"/>
  <c r="BU28" i="12"/>
  <c r="BS28" i="12"/>
  <c r="BR28" i="12"/>
  <c r="BT28" i="12" s="1"/>
  <c r="BQ28" i="12"/>
  <c r="BM28" i="12"/>
  <c r="BL28" i="12"/>
  <c r="CJ28" i="12" s="1"/>
  <c r="BK28" i="12"/>
  <c r="BH28" i="12"/>
  <c r="BE28" i="12"/>
  <c r="BB28" i="12"/>
  <c r="AY28" i="12"/>
  <c r="AV28" i="12"/>
  <c r="AS28" i="12"/>
  <c r="AR28" i="12"/>
  <c r="AQ28" i="12"/>
  <c r="AP28" i="12"/>
  <c r="AM28" i="12"/>
  <c r="AJ28" i="12"/>
  <c r="AG28" i="12"/>
  <c r="AD28" i="12"/>
  <c r="AA28" i="12"/>
  <c r="X28" i="12"/>
  <c r="W28" i="12"/>
  <c r="V28" i="12"/>
  <c r="U28" i="12"/>
  <c r="R28" i="12"/>
  <c r="O28" i="12"/>
  <c r="L28" i="12"/>
  <c r="I28" i="12"/>
  <c r="F28" i="12"/>
  <c r="CH27" i="12"/>
  <c r="CG27" i="12"/>
  <c r="CI27" i="12" s="1"/>
  <c r="CE27" i="12"/>
  <c r="CD27" i="12"/>
  <c r="CF27" i="12" s="1"/>
  <c r="CC27" i="12"/>
  <c r="CB27" i="12"/>
  <c r="CA27" i="12"/>
  <c r="BZ27" i="12"/>
  <c r="BY27" i="12"/>
  <c r="BX27" i="12"/>
  <c r="BV27" i="12"/>
  <c r="CK27" i="12" s="1"/>
  <c r="BU27" i="12"/>
  <c r="BW27" i="12" s="1"/>
  <c r="BS27" i="12"/>
  <c r="BR27" i="12"/>
  <c r="BT27" i="12" s="1"/>
  <c r="BQ27" i="12"/>
  <c r="BM27" i="12"/>
  <c r="BL27" i="12"/>
  <c r="BN27" i="12" s="1"/>
  <c r="BK27" i="12"/>
  <c r="BH27" i="12"/>
  <c r="BE27" i="12"/>
  <c r="BB27" i="12"/>
  <c r="AY27" i="12"/>
  <c r="AV27" i="12"/>
  <c r="AR27" i="12"/>
  <c r="AQ27" i="12"/>
  <c r="AS27" i="12" s="1"/>
  <c r="AP27" i="12"/>
  <c r="AM27" i="12"/>
  <c r="AJ27" i="12"/>
  <c r="AG27" i="12"/>
  <c r="AD27" i="12"/>
  <c r="AA27" i="12"/>
  <c r="X27" i="12"/>
  <c r="U27" i="12"/>
  <c r="O27" i="12"/>
  <c r="L27" i="12"/>
  <c r="I27" i="12"/>
  <c r="F27" i="12"/>
  <c r="CI26" i="12"/>
  <c r="CH26" i="12"/>
  <c r="CG26" i="12"/>
  <c r="CG14" i="12" s="1"/>
  <c r="CI14" i="12" s="1"/>
  <c r="CF26" i="12"/>
  <c r="CE26" i="12"/>
  <c r="CD26" i="12"/>
  <c r="CB26" i="12"/>
  <c r="CA26" i="12"/>
  <c r="CC26" i="12" s="1"/>
  <c r="BY26" i="12"/>
  <c r="BX26" i="12"/>
  <c r="BZ26" i="12" s="1"/>
  <c r="BV26" i="12"/>
  <c r="BU26" i="12"/>
  <c r="BW26" i="12" s="1"/>
  <c r="BT26" i="12"/>
  <c r="BS26" i="12"/>
  <c r="BR26" i="12"/>
  <c r="BQ26" i="12"/>
  <c r="BN26" i="12"/>
  <c r="BM26" i="12"/>
  <c r="BL26" i="12"/>
  <c r="BK26" i="12"/>
  <c r="BH26" i="12"/>
  <c r="BE26" i="12"/>
  <c r="BB26" i="12"/>
  <c r="AY26" i="12"/>
  <c r="AV26" i="12"/>
  <c r="AR26" i="12"/>
  <c r="AQ26" i="12"/>
  <c r="AS26" i="12" s="1"/>
  <c r="AP26" i="12"/>
  <c r="AM26" i="12"/>
  <c r="AJ26" i="12"/>
  <c r="AG26" i="12"/>
  <c r="AD26" i="12"/>
  <c r="AA26" i="12"/>
  <c r="W26" i="12"/>
  <c r="CK26" i="12" s="1"/>
  <c r="V26" i="12"/>
  <c r="X26" i="12" s="1"/>
  <c r="U26" i="12"/>
  <c r="R26" i="12"/>
  <c r="O26" i="12"/>
  <c r="L26" i="12"/>
  <c r="I26" i="12"/>
  <c r="F26" i="12"/>
  <c r="CH25" i="12"/>
  <c r="CG25" i="12"/>
  <c r="CI25" i="12" s="1"/>
  <c r="CE25" i="12"/>
  <c r="CD25" i="12"/>
  <c r="CF25" i="12" s="1"/>
  <c r="CC25" i="12"/>
  <c r="CB25" i="12"/>
  <c r="CA25" i="12"/>
  <c r="BZ25" i="12"/>
  <c r="BY25" i="12"/>
  <c r="BX25" i="12"/>
  <c r="BV25" i="12"/>
  <c r="BU25" i="12"/>
  <c r="BW25" i="12" s="1"/>
  <c r="BS25" i="12"/>
  <c r="BR25" i="12"/>
  <c r="BT25" i="12" s="1"/>
  <c r="BQ25" i="12"/>
  <c r="BM25" i="12"/>
  <c r="BL25" i="12"/>
  <c r="BN25" i="12" s="1"/>
  <c r="BK25" i="12"/>
  <c r="BH25" i="12"/>
  <c r="BE25" i="12"/>
  <c r="BB25" i="12"/>
  <c r="AY25" i="12"/>
  <c r="AV25" i="12"/>
  <c r="AS25" i="12"/>
  <c r="AR25" i="12"/>
  <c r="AQ25" i="12"/>
  <c r="AP25" i="12"/>
  <c r="AM25" i="12"/>
  <c r="AJ25" i="12"/>
  <c r="AG25" i="12"/>
  <c r="AD25" i="12"/>
  <c r="AA25" i="12"/>
  <c r="X25" i="12"/>
  <c r="W25" i="12"/>
  <c r="CK25" i="12" s="1"/>
  <c r="V25" i="12"/>
  <c r="U25" i="12"/>
  <c r="R25" i="12"/>
  <c r="O25" i="12"/>
  <c r="L25" i="12"/>
  <c r="I25" i="12"/>
  <c r="F25" i="12"/>
  <c r="CI24" i="12"/>
  <c r="CH24" i="12"/>
  <c r="CG24" i="12"/>
  <c r="CF24" i="12"/>
  <c r="CE24" i="12"/>
  <c r="CD24" i="12"/>
  <c r="CB24" i="12"/>
  <c r="CA24" i="12"/>
  <c r="CC24" i="12" s="1"/>
  <c r="BY24" i="12"/>
  <c r="BY14" i="12" s="1"/>
  <c r="BX24" i="12"/>
  <c r="BZ24" i="12" s="1"/>
  <c r="BW24" i="12"/>
  <c r="BV24" i="12"/>
  <c r="BU24" i="12"/>
  <c r="BU14" i="12" s="1"/>
  <c r="BT24" i="12"/>
  <c r="BS24" i="12"/>
  <c r="BR24" i="12"/>
  <c r="BQ24" i="12"/>
  <c r="BN24" i="12"/>
  <c r="BM24" i="12"/>
  <c r="BM14" i="12" s="1"/>
  <c r="BL24" i="12"/>
  <c r="BK24" i="12"/>
  <c r="BH24" i="12"/>
  <c r="BE24" i="12"/>
  <c r="BB24" i="12"/>
  <c r="AY24" i="12"/>
  <c r="AV24" i="12"/>
  <c r="AS24" i="12"/>
  <c r="AR24" i="12"/>
  <c r="AQ24" i="12"/>
  <c r="AP24" i="12"/>
  <c r="AM24" i="12"/>
  <c r="AJ24" i="12"/>
  <c r="AG24" i="12"/>
  <c r="AD24" i="12"/>
  <c r="AA24" i="12"/>
  <c r="W24" i="12"/>
  <c r="CK24" i="12" s="1"/>
  <c r="V24" i="12"/>
  <c r="X24" i="12" s="1"/>
  <c r="U24" i="12"/>
  <c r="R24" i="12"/>
  <c r="O24" i="12"/>
  <c r="L24" i="12"/>
  <c r="I24" i="12"/>
  <c r="F24" i="12"/>
  <c r="CI23" i="12"/>
  <c r="CH23" i="12"/>
  <c r="CG23" i="12"/>
  <c r="CF23" i="12"/>
  <c r="CE23" i="12"/>
  <c r="CD23" i="12"/>
  <c r="CB23" i="12"/>
  <c r="CA23" i="12"/>
  <c r="CC23" i="12" s="1"/>
  <c r="BY23" i="12"/>
  <c r="BX23" i="12"/>
  <c r="BZ23" i="12" s="1"/>
  <c r="BW23" i="12"/>
  <c r="BV23" i="12"/>
  <c r="BU23" i="12"/>
  <c r="BT23" i="12"/>
  <c r="BS23" i="12"/>
  <c r="BR23" i="12"/>
  <c r="BQ23" i="12"/>
  <c r="BM23" i="12"/>
  <c r="BL23" i="12"/>
  <c r="BN23" i="12" s="1"/>
  <c r="BK23" i="12"/>
  <c r="BH23" i="12"/>
  <c r="BE23" i="12"/>
  <c r="BB23" i="12"/>
  <c r="AY23" i="12"/>
  <c r="AV23" i="12"/>
  <c r="AS23" i="12"/>
  <c r="AR23" i="12"/>
  <c r="AQ23" i="12"/>
  <c r="AP23" i="12"/>
  <c r="AM23" i="12"/>
  <c r="AJ23" i="12"/>
  <c r="AG23" i="12"/>
  <c r="AD23" i="12"/>
  <c r="AA23" i="12"/>
  <c r="W23" i="12"/>
  <c r="CK23" i="12" s="1"/>
  <c r="V23" i="12"/>
  <c r="X23" i="12" s="1"/>
  <c r="U23" i="12"/>
  <c r="R23" i="12"/>
  <c r="O23" i="12"/>
  <c r="L23" i="12"/>
  <c r="I23" i="12"/>
  <c r="F23" i="12"/>
  <c r="CH22" i="12"/>
  <c r="CG22" i="12"/>
  <c r="CI22" i="12" s="1"/>
  <c r="CE22" i="12"/>
  <c r="CD22" i="12"/>
  <c r="CF22" i="12" s="1"/>
  <c r="CB22" i="12"/>
  <c r="CC22" i="12" s="1"/>
  <c r="CA22" i="12"/>
  <c r="BY22" i="12"/>
  <c r="BX22" i="12"/>
  <c r="BZ22" i="12" s="1"/>
  <c r="BV22" i="12"/>
  <c r="BU22" i="12"/>
  <c r="BW22" i="12" s="1"/>
  <c r="BS22" i="12"/>
  <c r="BR22" i="12"/>
  <c r="BT22" i="12" s="1"/>
  <c r="BQ22" i="12"/>
  <c r="BM22" i="12"/>
  <c r="BL22" i="12"/>
  <c r="BN22" i="12" s="1"/>
  <c r="BK22" i="12"/>
  <c r="BH22" i="12"/>
  <c r="BE22" i="12"/>
  <c r="BB22" i="12"/>
  <c r="AY22" i="12"/>
  <c r="AV22" i="12"/>
  <c r="AR22" i="12"/>
  <c r="AQ22" i="12"/>
  <c r="AS22" i="12" s="1"/>
  <c r="AP22" i="12"/>
  <c r="AM22" i="12"/>
  <c r="AJ22" i="12"/>
  <c r="AG22" i="12"/>
  <c r="AD22" i="12"/>
  <c r="AA22" i="12"/>
  <c r="X22" i="12"/>
  <c r="W22" i="12"/>
  <c r="CK22" i="12" s="1"/>
  <c r="V22" i="12"/>
  <c r="CJ22" i="12" s="1"/>
  <c r="U22" i="12"/>
  <c r="R22" i="12"/>
  <c r="O22" i="12"/>
  <c r="L22" i="12"/>
  <c r="I22" i="12"/>
  <c r="F22" i="12"/>
  <c r="CI21" i="12"/>
  <c r="CH21" i="12"/>
  <c r="CG21" i="12"/>
  <c r="CF21" i="12"/>
  <c r="CE21" i="12"/>
  <c r="CD21" i="12"/>
  <c r="CB21" i="12"/>
  <c r="CA21" i="12"/>
  <c r="CC21" i="12" s="1"/>
  <c r="BY21" i="12"/>
  <c r="BX21" i="12"/>
  <c r="BZ21" i="12" s="1"/>
  <c r="BW21" i="12"/>
  <c r="BV21" i="12"/>
  <c r="BU21" i="12"/>
  <c r="BT21" i="12"/>
  <c r="BS21" i="12"/>
  <c r="BR21" i="12"/>
  <c r="BQ21" i="12"/>
  <c r="BN21" i="12"/>
  <c r="BM21" i="12"/>
  <c r="BL21" i="12"/>
  <c r="BK21" i="12"/>
  <c r="BH21" i="12"/>
  <c r="BE21" i="12"/>
  <c r="BB21" i="12"/>
  <c r="AY21" i="12"/>
  <c r="AV21" i="12"/>
  <c r="AS21" i="12"/>
  <c r="AR21" i="12"/>
  <c r="AQ21" i="12"/>
  <c r="AP21" i="12"/>
  <c r="AM21" i="12"/>
  <c r="AJ21" i="12"/>
  <c r="AG21" i="12"/>
  <c r="AD21" i="12"/>
  <c r="AA21" i="12"/>
  <c r="W21" i="12"/>
  <c r="CK21" i="12" s="1"/>
  <c r="V21" i="12"/>
  <c r="X21" i="12" s="1"/>
  <c r="U21" i="12"/>
  <c r="R21" i="12"/>
  <c r="O21" i="12"/>
  <c r="L21" i="12"/>
  <c r="I21" i="12"/>
  <c r="F21" i="12"/>
  <c r="CH20" i="12"/>
  <c r="CG20" i="12"/>
  <c r="CI20" i="12" s="1"/>
  <c r="CE20" i="12"/>
  <c r="CD20" i="12"/>
  <c r="CF20" i="12" s="1"/>
  <c r="CC20" i="12"/>
  <c r="CB20" i="12"/>
  <c r="CA20" i="12"/>
  <c r="BY20" i="12"/>
  <c r="BX20" i="12"/>
  <c r="BZ20" i="12" s="1"/>
  <c r="BV20" i="12"/>
  <c r="BU20" i="12"/>
  <c r="BW20" i="12" s="1"/>
  <c r="BS20" i="12"/>
  <c r="BR20" i="12"/>
  <c r="BT20" i="12" s="1"/>
  <c r="BQ20" i="12"/>
  <c r="BM20" i="12"/>
  <c r="BL20" i="12"/>
  <c r="BN20" i="12" s="1"/>
  <c r="BK20" i="12"/>
  <c r="BH20" i="12"/>
  <c r="BE20" i="12"/>
  <c r="BB20" i="12"/>
  <c r="AY20" i="12"/>
  <c r="AV20" i="12"/>
  <c r="AR20" i="12"/>
  <c r="AQ20" i="12"/>
  <c r="AS20" i="12" s="1"/>
  <c r="AP20" i="12"/>
  <c r="AM20" i="12"/>
  <c r="AJ20" i="12"/>
  <c r="AG20" i="12"/>
  <c r="AD20" i="12"/>
  <c r="AA20" i="12"/>
  <c r="X20" i="12"/>
  <c r="W20" i="12"/>
  <c r="CK20" i="12" s="1"/>
  <c r="V20" i="12"/>
  <c r="CJ20" i="12" s="1"/>
  <c r="U20" i="12"/>
  <c r="R20" i="12"/>
  <c r="O20" i="12"/>
  <c r="L20" i="12"/>
  <c r="I20" i="12"/>
  <c r="F20" i="12"/>
  <c r="CH19" i="12"/>
  <c r="CI19" i="12" s="1"/>
  <c r="CG19" i="12"/>
  <c r="CF19" i="12"/>
  <c r="CE19" i="12"/>
  <c r="CD19" i="12"/>
  <c r="CB19" i="12"/>
  <c r="CA19" i="12"/>
  <c r="CC19" i="12" s="1"/>
  <c r="BY19" i="12"/>
  <c r="BX19" i="12"/>
  <c r="BZ19" i="12" s="1"/>
  <c r="BW19" i="12"/>
  <c r="BV19" i="12"/>
  <c r="BU19" i="12"/>
  <c r="BT19" i="12"/>
  <c r="BS19" i="12"/>
  <c r="BR19" i="12"/>
  <c r="BQ19" i="12"/>
  <c r="BN19" i="12"/>
  <c r="BM19" i="12"/>
  <c r="BL19" i="12"/>
  <c r="BK19" i="12"/>
  <c r="BH19" i="12"/>
  <c r="BE19" i="12"/>
  <c r="BB19" i="12"/>
  <c r="AY19" i="12"/>
  <c r="AV19" i="12"/>
  <c r="AR19" i="12"/>
  <c r="AS19" i="12" s="1"/>
  <c r="AQ19" i="12"/>
  <c r="AP19" i="12"/>
  <c r="AM19" i="12"/>
  <c r="AJ19" i="12"/>
  <c r="AG19" i="12"/>
  <c r="AD19" i="12"/>
  <c r="AA19" i="12"/>
  <c r="W19" i="12"/>
  <c r="CK19" i="12" s="1"/>
  <c r="V19" i="12"/>
  <c r="X19" i="12" s="1"/>
  <c r="U19" i="12"/>
  <c r="R19" i="12"/>
  <c r="O19" i="12"/>
  <c r="L19" i="12"/>
  <c r="I19" i="12"/>
  <c r="F19" i="12"/>
  <c r="CH18" i="12"/>
  <c r="CG18" i="12"/>
  <c r="CI18" i="12" s="1"/>
  <c r="CE18" i="12"/>
  <c r="CD18" i="12"/>
  <c r="CF18" i="12" s="1"/>
  <c r="CC18" i="12"/>
  <c r="CB18" i="12"/>
  <c r="CA18" i="12"/>
  <c r="BY18" i="12"/>
  <c r="BX18" i="12"/>
  <c r="BZ18" i="12" s="1"/>
  <c r="BV18" i="12"/>
  <c r="BU18" i="12"/>
  <c r="BW18" i="12" s="1"/>
  <c r="BS18" i="12"/>
  <c r="BR18" i="12"/>
  <c r="BT18" i="12" s="1"/>
  <c r="BQ18" i="12"/>
  <c r="BM18" i="12"/>
  <c r="BL18" i="12"/>
  <c r="BN18" i="12" s="1"/>
  <c r="BK18" i="12"/>
  <c r="BH18" i="12"/>
  <c r="BE18" i="12"/>
  <c r="BB18" i="12"/>
  <c r="AY18" i="12"/>
  <c r="AV18" i="12"/>
  <c r="AR18" i="12"/>
  <c r="AQ18" i="12"/>
  <c r="AS18" i="12" s="1"/>
  <c r="AP18" i="12"/>
  <c r="AM18" i="12"/>
  <c r="AJ18" i="12"/>
  <c r="AG18" i="12"/>
  <c r="AD18" i="12"/>
  <c r="AA18" i="12"/>
  <c r="X18" i="12"/>
  <c r="W18" i="12"/>
  <c r="CK18" i="12" s="1"/>
  <c r="V18" i="12"/>
  <c r="CJ18" i="12" s="1"/>
  <c r="U18" i="12"/>
  <c r="R18" i="12"/>
  <c r="O18" i="12"/>
  <c r="L18" i="12"/>
  <c r="I18" i="12"/>
  <c r="F18" i="12"/>
  <c r="CI17" i="12"/>
  <c r="CH17" i="12"/>
  <c r="CG17" i="12"/>
  <c r="CF17" i="12"/>
  <c r="CE17" i="12"/>
  <c r="CD17" i="12"/>
  <c r="CB17" i="12"/>
  <c r="CA17" i="12"/>
  <c r="CC17" i="12" s="1"/>
  <c r="BY17" i="12"/>
  <c r="BX17" i="12"/>
  <c r="BZ17" i="12" s="1"/>
  <c r="BW17" i="12"/>
  <c r="BV17" i="12"/>
  <c r="BU17" i="12"/>
  <c r="BT17" i="12"/>
  <c r="BS17" i="12"/>
  <c r="BR17" i="12"/>
  <c r="BQ17" i="12"/>
  <c r="BN17" i="12"/>
  <c r="BM17" i="12"/>
  <c r="BL17" i="12"/>
  <c r="BK17" i="12"/>
  <c r="BH17" i="12"/>
  <c r="BE17" i="12"/>
  <c r="BB17" i="12"/>
  <c r="AY17" i="12"/>
  <c r="AV17" i="12"/>
  <c r="AS17" i="12"/>
  <c r="AR17" i="12"/>
  <c r="AQ17" i="12"/>
  <c r="AP17" i="12"/>
  <c r="AM17" i="12"/>
  <c r="AJ17" i="12"/>
  <c r="AG17" i="12"/>
  <c r="AD17" i="12"/>
  <c r="AA17" i="12"/>
  <c r="W17" i="12"/>
  <c r="CK17" i="12" s="1"/>
  <c r="V17" i="12"/>
  <c r="X17" i="12" s="1"/>
  <c r="U17" i="12"/>
  <c r="R17" i="12"/>
  <c r="O17" i="12"/>
  <c r="L17" i="12"/>
  <c r="I17" i="12"/>
  <c r="F17" i="12"/>
  <c r="CH16" i="12"/>
  <c r="CG16" i="12"/>
  <c r="CI16" i="12" s="1"/>
  <c r="CE16" i="12"/>
  <c r="CD16" i="12"/>
  <c r="CF16" i="12" s="1"/>
  <c r="CC16" i="12"/>
  <c r="CB16" i="12"/>
  <c r="CA16" i="12"/>
  <c r="BY16" i="12"/>
  <c r="BX16" i="12"/>
  <c r="BZ16" i="12" s="1"/>
  <c r="BV16" i="12"/>
  <c r="BU16" i="12"/>
  <c r="BW16" i="12" s="1"/>
  <c r="BS16" i="12"/>
  <c r="BR16" i="12"/>
  <c r="BT16" i="12" s="1"/>
  <c r="BQ16" i="12"/>
  <c r="BM16" i="12"/>
  <c r="BL16" i="12"/>
  <c r="BN16" i="12" s="1"/>
  <c r="BK16" i="12"/>
  <c r="BH16" i="12"/>
  <c r="BE16" i="12"/>
  <c r="BB16" i="12"/>
  <c r="AY16" i="12"/>
  <c r="AV16" i="12"/>
  <c r="AR16" i="12"/>
  <c r="AQ16" i="12"/>
  <c r="AS16" i="12" s="1"/>
  <c r="AP16" i="12"/>
  <c r="AM16" i="12"/>
  <c r="AJ16" i="12"/>
  <c r="AG16" i="12"/>
  <c r="AD16" i="12"/>
  <c r="AA16" i="12"/>
  <c r="X16" i="12"/>
  <c r="W16" i="12"/>
  <c r="CK16" i="12" s="1"/>
  <c r="V16" i="12"/>
  <c r="CJ16" i="12" s="1"/>
  <c r="U16" i="12"/>
  <c r="R16" i="12"/>
  <c r="O16" i="12"/>
  <c r="L16" i="12"/>
  <c r="I16" i="12"/>
  <c r="F16" i="12"/>
  <c r="CI15" i="12"/>
  <c r="CH15" i="12"/>
  <c r="CG15" i="12"/>
  <c r="CF15" i="12"/>
  <c r="CE15" i="12"/>
  <c r="CE14" i="12" s="1"/>
  <c r="CD15" i="12"/>
  <c r="CB15" i="12"/>
  <c r="CA15" i="12"/>
  <c r="CC15" i="12" s="1"/>
  <c r="BY15" i="12"/>
  <c r="BX15" i="12"/>
  <c r="BZ15" i="12" s="1"/>
  <c r="BW15" i="12"/>
  <c r="BV15" i="12"/>
  <c r="BU15" i="12"/>
  <c r="BT15" i="12"/>
  <c r="BS15" i="12"/>
  <c r="BS14" i="12" s="1"/>
  <c r="BR15" i="12"/>
  <c r="BQ15" i="12"/>
  <c r="BM15" i="12"/>
  <c r="BL15" i="12"/>
  <c r="BN15" i="12" s="1"/>
  <c r="BK15" i="12"/>
  <c r="BH15" i="12"/>
  <c r="BE15" i="12"/>
  <c r="BB15" i="12"/>
  <c r="AY15" i="12"/>
  <c r="AV15" i="12"/>
  <c r="AS15" i="12"/>
  <c r="AR15" i="12"/>
  <c r="AQ15" i="12"/>
  <c r="AP15" i="12"/>
  <c r="AM15" i="12"/>
  <c r="AJ15" i="12"/>
  <c r="AG15" i="12"/>
  <c r="AD15" i="12"/>
  <c r="AA15" i="12"/>
  <c r="X15" i="12"/>
  <c r="W15" i="12"/>
  <c r="CK15" i="12" s="1"/>
  <c r="V15" i="12"/>
  <c r="CJ15" i="12" s="1"/>
  <c r="U15" i="12"/>
  <c r="R15" i="12"/>
  <c r="O15" i="12"/>
  <c r="L15" i="12"/>
  <c r="I15" i="12"/>
  <c r="F15" i="12"/>
  <c r="CH14" i="12"/>
  <c r="CF14" i="12"/>
  <c r="CD14" i="12"/>
  <c r="CB14" i="12"/>
  <c r="BX14" i="12"/>
  <c r="BZ14" i="12" s="1"/>
  <c r="BV14" i="12"/>
  <c r="BT14" i="12"/>
  <c r="BR14" i="12"/>
  <c r="BQ14" i="12"/>
  <c r="BP14" i="12"/>
  <c r="BO14" i="12"/>
  <c r="BL14" i="12"/>
  <c r="BN14" i="12" s="1"/>
  <c r="BJ14" i="12"/>
  <c r="BI14" i="12"/>
  <c r="BK14" i="12" s="1"/>
  <c r="BH14" i="12"/>
  <c r="BG14" i="12"/>
  <c r="BF14" i="12"/>
  <c r="BE14" i="12"/>
  <c r="BD14" i="12"/>
  <c r="BC14" i="12"/>
  <c r="BA14" i="12"/>
  <c r="AZ14" i="12"/>
  <c r="BB14" i="12" s="1"/>
  <c r="AX14" i="12"/>
  <c r="AW14" i="12"/>
  <c r="AY14" i="12" s="1"/>
  <c r="AU14" i="12"/>
  <c r="AT14" i="12"/>
  <c r="AV14" i="12" s="1"/>
  <c r="AR14" i="12"/>
  <c r="AO14" i="12"/>
  <c r="AN14" i="12"/>
  <c r="AP14" i="12" s="1"/>
  <c r="AL14" i="12"/>
  <c r="AK14" i="12"/>
  <c r="AM14" i="12" s="1"/>
  <c r="AJ14" i="12"/>
  <c r="AI14" i="12"/>
  <c r="AH14" i="12"/>
  <c r="AF14" i="12"/>
  <c r="AG14" i="12" s="1"/>
  <c r="AE14" i="12"/>
  <c r="AD14" i="12"/>
  <c r="AC14" i="12"/>
  <c r="AB14" i="12"/>
  <c r="Z14" i="12"/>
  <c r="Y14" i="12"/>
  <c r="AA14" i="12" s="1"/>
  <c r="V14" i="12"/>
  <c r="T14" i="12"/>
  <c r="U14" i="12" s="1"/>
  <c r="S14" i="12"/>
  <c r="Q14" i="12"/>
  <c r="P14" i="12"/>
  <c r="R14" i="12" s="1"/>
  <c r="N14" i="12"/>
  <c r="M14" i="12"/>
  <c r="K14" i="12"/>
  <c r="J14" i="12"/>
  <c r="L14" i="12" s="1"/>
  <c r="H14" i="12"/>
  <c r="I14" i="12" s="1"/>
  <c r="G14" i="12"/>
  <c r="F14" i="12"/>
  <c r="E14" i="12"/>
  <c r="D14" i="12"/>
  <c r="BM60" i="11"/>
  <c r="BL60" i="11"/>
  <c r="BK60" i="11"/>
  <c r="BJ60" i="11"/>
  <c r="BI60" i="11"/>
  <c r="BH60" i="11"/>
  <c r="BG60" i="11"/>
  <c r="BF60" i="11"/>
  <c r="BE60" i="11"/>
  <c r="BB60" i="11"/>
  <c r="BA60" i="11"/>
  <c r="AZ60" i="11"/>
  <c r="AG60" i="11"/>
  <c r="BN60" i="11" s="1"/>
  <c r="AF60" i="11"/>
  <c r="R60" i="11"/>
  <c r="Q60" i="11"/>
  <c r="C60" i="11"/>
  <c r="BL59" i="11"/>
  <c r="BK59" i="11"/>
  <c r="BJ59" i="11"/>
  <c r="BI59" i="11"/>
  <c r="BH59" i="11"/>
  <c r="BG59" i="11"/>
  <c r="BF59" i="11"/>
  <c r="BE59" i="11"/>
  <c r="BB59" i="11"/>
  <c r="BA59" i="11"/>
  <c r="AZ59" i="11"/>
  <c r="AG59" i="11"/>
  <c r="AF59" i="11"/>
  <c r="BM59" i="11" s="1"/>
  <c r="C59" i="11" s="1"/>
  <c r="R59" i="11"/>
  <c r="BN59" i="11" s="1"/>
  <c r="Q59" i="11"/>
  <c r="BM58" i="11"/>
  <c r="BL58" i="11"/>
  <c r="BK58" i="11"/>
  <c r="BJ58" i="11"/>
  <c r="BI58" i="11"/>
  <c r="BH58" i="11"/>
  <c r="BG58" i="11"/>
  <c r="BF58" i="11"/>
  <c r="BE58" i="11"/>
  <c r="BB58" i="11"/>
  <c r="BA58" i="11"/>
  <c r="AZ58" i="11"/>
  <c r="AG58" i="11"/>
  <c r="BN58" i="11" s="1"/>
  <c r="AF58" i="11"/>
  <c r="R58" i="11"/>
  <c r="Q58" i="11"/>
  <c r="C58" i="11"/>
  <c r="BL57" i="11"/>
  <c r="BK57" i="11"/>
  <c r="BJ57" i="11"/>
  <c r="BI57" i="11"/>
  <c r="BH57" i="11"/>
  <c r="BG57" i="11"/>
  <c r="BF57" i="11"/>
  <c r="BE57" i="11"/>
  <c r="BB57" i="11"/>
  <c r="BA57" i="11"/>
  <c r="AZ57" i="11"/>
  <c r="AG57" i="11"/>
  <c r="AF57" i="11"/>
  <c r="BM57" i="11" s="1"/>
  <c r="C57" i="11" s="1"/>
  <c r="R57" i="11"/>
  <c r="BN57" i="11" s="1"/>
  <c r="Q57" i="11"/>
  <c r="BM56" i="11"/>
  <c r="BL56" i="11"/>
  <c r="BK56" i="11"/>
  <c r="BJ56" i="11"/>
  <c r="BI56" i="11"/>
  <c r="BH56" i="11"/>
  <c r="BG56" i="11"/>
  <c r="BF56" i="11"/>
  <c r="BE56" i="11"/>
  <c r="BB56" i="11"/>
  <c r="BA56" i="11"/>
  <c r="AZ56" i="11"/>
  <c r="AG56" i="11"/>
  <c r="BN56" i="11" s="1"/>
  <c r="AF56" i="11"/>
  <c r="R56" i="11"/>
  <c r="Q56" i="11"/>
  <c r="C56" i="11"/>
  <c r="BL55" i="11"/>
  <c r="BK55" i="11"/>
  <c r="BJ55" i="11"/>
  <c r="BI55" i="11"/>
  <c r="BH55" i="11"/>
  <c r="BG55" i="11"/>
  <c r="BF55" i="11"/>
  <c r="BE55" i="11"/>
  <c r="BB55" i="11"/>
  <c r="BA55" i="11"/>
  <c r="AZ55" i="11"/>
  <c r="AG55" i="11"/>
  <c r="AF55" i="11"/>
  <c r="BM55" i="11" s="1"/>
  <c r="C55" i="11" s="1"/>
  <c r="R55" i="11"/>
  <c r="BN55" i="11" s="1"/>
  <c r="Q55" i="11"/>
  <c r="BM54" i="11"/>
  <c r="BL54" i="11"/>
  <c r="BK54" i="11"/>
  <c r="BJ54" i="11"/>
  <c r="BI54" i="11"/>
  <c r="BH54" i="11"/>
  <c r="BG54" i="11"/>
  <c r="BF54" i="11"/>
  <c r="BE54" i="11"/>
  <c r="BB54" i="11"/>
  <c r="BA54" i="11"/>
  <c r="AZ54" i="11"/>
  <c r="AG54" i="11"/>
  <c r="BN54" i="11" s="1"/>
  <c r="AF54" i="11"/>
  <c r="R54" i="11"/>
  <c r="Q54" i="11"/>
  <c r="C54" i="11"/>
  <c r="BL53" i="11"/>
  <c r="BK53" i="11"/>
  <c r="BJ53" i="11"/>
  <c r="BI53" i="11"/>
  <c r="BH53" i="11"/>
  <c r="BG53" i="11"/>
  <c r="BF53" i="11"/>
  <c r="BE53" i="11"/>
  <c r="BB53" i="11"/>
  <c r="BA53" i="11"/>
  <c r="AZ53" i="11"/>
  <c r="AG53" i="11"/>
  <c r="AF53" i="11"/>
  <c r="BM53" i="11" s="1"/>
  <c r="C53" i="11" s="1"/>
  <c r="R53" i="11"/>
  <c r="BN53" i="11" s="1"/>
  <c r="Q53" i="11"/>
  <c r="BM52" i="11"/>
  <c r="BL52" i="11"/>
  <c r="BK52" i="11"/>
  <c r="BJ52" i="11"/>
  <c r="BI52" i="11"/>
  <c r="BH52" i="11"/>
  <c r="BG52" i="11"/>
  <c r="BF52" i="11"/>
  <c r="BE52" i="11"/>
  <c r="BB52" i="11"/>
  <c r="BA52" i="11"/>
  <c r="AZ52" i="11"/>
  <c r="AG52" i="11"/>
  <c r="BN52" i="11" s="1"/>
  <c r="AF52" i="11"/>
  <c r="R52" i="11"/>
  <c r="Q52" i="11"/>
  <c r="C52" i="11"/>
  <c r="BL51" i="11"/>
  <c r="BK51" i="11"/>
  <c r="BJ51" i="11"/>
  <c r="BI51" i="11"/>
  <c r="BH51" i="11"/>
  <c r="BG51" i="11"/>
  <c r="BF51" i="11"/>
  <c r="BE51" i="11"/>
  <c r="BB51" i="11"/>
  <c r="BA51" i="11"/>
  <c r="AZ51" i="11"/>
  <c r="AG51" i="11"/>
  <c r="AF51" i="11"/>
  <c r="BM51" i="11" s="1"/>
  <c r="C51" i="11" s="1"/>
  <c r="R51" i="11"/>
  <c r="BN51" i="11" s="1"/>
  <c r="Q51" i="11"/>
  <c r="BM50" i="11"/>
  <c r="BL50" i="11"/>
  <c r="BK50" i="11"/>
  <c r="BJ50" i="11"/>
  <c r="BI50" i="11"/>
  <c r="BH50" i="11"/>
  <c r="BG50" i="11"/>
  <c r="BF50" i="11"/>
  <c r="BE50" i="11"/>
  <c r="BB50" i="11"/>
  <c r="BA50" i="11"/>
  <c r="AZ50" i="11"/>
  <c r="AG50" i="11"/>
  <c r="BN50" i="11" s="1"/>
  <c r="AF50" i="11"/>
  <c r="R50" i="11"/>
  <c r="Q50" i="11"/>
  <c r="C50" i="11"/>
  <c r="BL49" i="11"/>
  <c r="BK49" i="11"/>
  <c r="BJ49" i="11"/>
  <c r="BI49" i="11"/>
  <c r="BH49" i="11"/>
  <c r="BG49" i="11"/>
  <c r="BF49" i="11"/>
  <c r="BE49" i="11"/>
  <c r="BB49" i="11"/>
  <c r="BA49" i="11"/>
  <c r="AZ49" i="11"/>
  <c r="AG49" i="11"/>
  <c r="AF49" i="11"/>
  <c r="BM49" i="11" s="1"/>
  <c r="C49" i="11" s="1"/>
  <c r="R49" i="11"/>
  <c r="BN49" i="11" s="1"/>
  <c r="Q49" i="11"/>
  <c r="BM48" i="11"/>
  <c r="BL48" i="11"/>
  <c r="BK48" i="11"/>
  <c r="BJ48" i="11"/>
  <c r="BI48" i="11"/>
  <c r="BH48" i="11"/>
  <c r="BG48" i="11"/>
  <c r="BF48" i="11"/>
  <c r="BE48" i="11"/>
  <c r="BB48" i="11"/>
  <c r="BA48" i="11"/>
  <c r="AZ48" i="11"/>
  <c r="AG48" i="11"/>
  <c r="BN48" i="11" s="1"/>
  <c r="AF48" i="11"/>
  <c r="R48" i="11"/>
  <c r="Q48" i="11"/>
  <c r="C48" i="11"/>
  <c r="BL47" i="11"/>
  <c r="BK47" i="11"/>
  <c r="BJ47" i="11"/>
  <c r="BI47" i="11"/>
  <c r="BH47" i="11"/>
  <c r="BG47" i="11"/>
  <c r="BF47" i="11"/>
  <c r="BE47" i="11"/>
  <c r="BB47" i="11"/>
  <c r="BA47" i="11"/>
  <c r="AZ47" i="11"/>
  <c r="AG47" i="11"/>
  <c r="AF47" i="11"/>
  <c r="BM47" i="11" s="1"/>
  <c r="C47" i="11" s="1"/>
  <c r="R47" i="11"/>
  <c r="BN47" i="11" s="1"/>
  <c r="Q47" i="11"/>
  <c r="BM46" i="11"/>
  <c r="BL46" i="11"/>
  <c r="BK46" i="11"/>
  <c r="BJ46" i="11"/>
  <c r="BI46" i="11"/>
  <c r="BH46" i="11"/>
  <c r="BG46" i="11"/>
  <c r="BF46" i="11"/>
  <c r="BE46" i="11"/>
  <c r="BB46" i="11"/>
  <c r="BA46" i="11"/>
  <c r="AZ46" i="11"/>
  <c r="AG46" i="11"/>
  <c r="BN46" i="11" s="1"/>
  <c r="AF46" i="11"/>
  <c r="R46" i="11"/>
  <c r="Q46" i="11"/>
  <c r="C46" i="11"/>
  <c r="BL45" i="11"/>
  <c r="BK45" i="11"/>
  <c r="BJ45" i="11"/>
  <c r="BI45" i="11"/>
  <c r="BH45" i="11"/>
  <c r="BG45" i="11"/>
  <c r="BF45" i="11"/>
  <c r="BE45" i="11"/>
  <c r="BB45" i="11"/>
  <c r="BA45" i="11"/>
  <c r="AZ45" i="11"/>
  <c r="AG45" i="11"/>
  <c r="AF45" i="11"/>
  <c r="BM45" i="11" s="1"/>
  <c r="C45" i="11" s="1"/>
  <c r="R45" i="11"/>
  <c r="BN45" i="11" s="1"/>
  <c r="Q45" i="11"/>
  <c r="BM44" i="11"/>
  <c r="BL44" i="11"/>
  <c r="BK44" i="11"/>
  <c r="BJ44" i="11"/>
  <c r="BI44" i="11"/>
  <c r="BH44" i="11"/>
  <c r="BG44" i="11"/>
  <c r="BF44" i="11"/>
  <c r="BE44" i="11"/>
  <c r="BB44" i="11"/>
  <c r="BA44" i="11"/>
  <c r="AZ44" i="11"/>
  <c r="AG44" i="11"/>
  <c r="BN44" i="11" s="1"/>
  <c r="AF44" i="11"/>
  <c r="R44" i="11"/>
  <c r="Q44" i="11"/>
  <c r="C44" i="11"/>
  <c r="BL43" i="11"/>
  <c r="BK43" i="11"/>
  <c r="BJ43" i="11"/>
  <c r="BI43" i="11"/>
  <c r="BH43" i="11"/>
  <c r="BG43" i="11"/>
  <c r="BF43" i="11"/>
  <c r="BE43" i="11"/>
  <c r="BB43" i="11"/>
  <c r="BA43" i="11"/>
  <c r="AZ43" i="11"/>
  <c r="AG43" i="11"/>
  <c r="AF43" i="11"/>
  <c r="BM43" i="11" s="1"/>
  <c r="C43" i="11" s="1"/>
  <c r="R43" i="11"/>
  <c r="BN43" i="11" s="1"/>
  <c r="Q43" i="11"/>
  <c r="BM42" i="11"/>
  <c r="BL42" i="11"/>
  <c r="BK42" i="11"/>
  <c r="BJ42" i="11"/>
  <c r="BI42" i="11"/>
  <c r="BH42" i="11"/>
  <c r="BG42" i="11"/>
  <c r="BF42" i="11"/>
  <c r="BE42" i="11"/>
  <c r="BB42" i="11"/>
  <c r="BA42" i="11"/>
  <c r="AZ42" i="11"/>
  <c r="AG42" i="11"/>
  <c r="BN42" i="11" s="1"/>
  <c r="AF42" i="11"/>
  <c r="R42" i="11"/>
  <c r="Q42" i="11"/>
  <c r="C42" i="11"/>
  <c r="BL41" i="11"/>
  <c r="BK41" i="11"/>
  <c r="BJ41" i="11"/>
  <c r="BI41" i="11"/>
  <c r="BH41" i="11"/>
  <c r="BG41" i="11"/>
  <c r="BF41" i="11"/>
  <c r="BE41" i="11"/>
  <c r="BB41" i="11"/>
  <c r="BA41" i="11"/>
  <c r="AZ41" i="11"/>
  <c r="AG41" i="11"/>
  <c r="AF41" i="11"/>
  <c r="BM41" i="11" s="1"/>
  <c r="C41" i="11" s="1"/>
  <c r="R41" i="11"/>
  <c r="BN41" i="11" s="1"/>
  <c r="Q41" i="11"/>
  <c r="BM40" i="11"/>
  <c r="BL40" i="11"/>
  <c r="BK40" i="11"/>
  <c r="BJ40" i="11"/>
  <c r="BI40" i="11"/>
  <c r="BH40" i="11"/>
  <c r="BG40" i="11"/>
  <c r="BF40" i="11"/>
  <c r="BE40" i="11"/>
  <c r="BB40" i="11"/>
  <c r="BA40" i="11"/>
  <c r="AZ40" i="11"/>
  <c r="AG40" i="11"/>
  <c r="BN40" i="11" s="1"/>
  <c r="AF40" i="11"/>
  <c r="R40" i="11"/>
  <c r="Q40" i="11"/>
  <c r="C40" i="11"/>
  <c r="BL39" i="11"/>
  <c r="BK39" i="11"/>
  <c r="BJ39" i="11"/>
  <c r="BI39" i="11"/>
  <c r="BH39" i="11"/>
  <c r="BG39" i="11"/>
  <c r="BF39" i="11"/>
  <c r="BE39" i="11"/>
  <c r="BB39" i="11"/>
  <c r="BA39" i="11"/>
  <c r="AZ39" i="11"/>
  <c r="AG39" i="11"/>
  <c r="AF39" i="11"/>
  <c r="BM39" i="11" s="1"/>
  <c r="C39" i="11" s="1"/>
  <c r="R39" i="11"/>
  <c r="BN39" i="11" s="1"/>
  <c r="Q39" i="11"/>
  <c r="BM38" i="11"/>
  <c r="BL38" i="11"/>
  <c r="BK38" i="11"/>
  <c r="BJ38" i="11"/>
  <c r="BI38" i="11"/>
  <c r="BH38" i="11"/>
  <c r="BG38" i="11"/>
  <c r="BF38" i="11"/>
  <c r="BE38" i="11"/>
  <c r="BB38" i="11"/>
  <c r="BA38" i="11"/>
  <c r="AZ38" i="11"/>
  <c r="AG38" i="11"/>
  <c r="BN38" i="11" s="1"/>
  <c r="AF38" i="11"/>
  <c r="R38" i="11"/>
  <c r="Q38" i="11"/>
  <c r="C38" i="11"/>
  <c r="BL37" i="11"/>
  <c r="BK37" i="11"/>
  <c r="BJ37" i="11"/>
  <c r="BI37" i="11"/>
  <c r="BH37" i="11"/>
  <c r="BG37" i="11"/>
  <c r="BF37" i="11"/>
  <c r="BE37" i="11"/>
  <c r="BB37" i="11"/>
  <c r="BA37" i="11"/>
  <c r="AZ37" i="11"/>
  <c r="AG37" i="11"/>
  <c r="AF37" i="11"/>
  <c r="BM37" i="11" s="1"/>
  <c r="C37" i="11" s="1"/>
  <c r="R37" i="11"/>
  <c r="BN37" i="11" s="1"/>
  <c r="Q37" i="11"/>
  <c r="BM36" i="11"/>
  <c r="C36" i="11" s="1"/>
  <c r="BL36" i="11"/>
  <c r="BK36" i="11"/>
  <c r="BJ36" i="11"/>
  <c r="BI36" i="11"/>
  <c r="BH36" i="11"/>
  <c r="BG36" i="11"/>
  <c r="BF36" i="11"/>
  <c r="BE36" i="11"/>
  <c r="BB36" i="11"/>
  <c r="BA36" i="11"/>
  <c r="AZ36" i="11"/>
  <c r="AV36" i="11"/>
  <c r="AU36" i="11"/>
  <c r="AG36" i="11"/>
  <c r="AF36" i="11"/>
  <c r="R36" i="11"/>
  <c r="BN36" i="11" s="1"/>
  <c r="Q36" i="11"/>
  <c r="BM35" i="11"/>
  <c r="BL35" i="11"/>
  <c r="BK35" i="11"/>
  <c r="BJ35" i="11"/>
  <c r="BI35" i="11"/>
  <c r="BH35" i="11"/>
  <c r="BG35" i="11"/>
  <c r="BF35" i="11"/>
  <c r="BE35" i="11"/>
  <c r="BB35" i="11"/>
  <c r="BA35" i="11"/>
  <c r="AZ35" i="11"/>
  <c r="AG35" i="11"/>
  <c r="BN35" i="11" s="1"/>
  <c r="AF35" i="11"/>
  <c r="R35" i="11"/>
  <c r="Q35" i="11"/>
  <c r="C35" i="11"/>
  <c r="BL34" i="11"/>
  <c r="BK34" i="11"/>
  <c r="BJ34" i="11"/>
  <c r="BI34" i="11"/>
  <c r="BH34" i="11"/>
  <c r="BG34" i="11"/>
  <c r="BF34" i="11"/>
  <c r="BE34" i="11"/>
  <c r="BB34" i="11"/>
  <c r="BA34" i="11"/>
  <c r="AZ34" i="11"/>
  <c r="AG34" i="11"/>
  <c r="AF34" i="11"/>
  <c r="BM34" i="11" s="1"/>
  <c r="C34" i="11" s="1"/>
  <c r="R34" i="11"/>
  <c r="BN34" i="11" s="1"/>
  <c r="Q34" i="11"/>
  <c r="BM33" i="11"/>
  <c r="BL33" i="11"/>
  <c r="BK33" i="11"/>
  <c r="BJ33" i="11"/>
  <c r="BI33" i="11"/>
  <c r="BH33" i="11"/>
  <c r="BG33" i="11"/>
  <c r="BF33" i="11"/>
  <c r="BE33" i="11"/>
  <c r="BB33" i="11"/>
  <c r="BA33" i="11"/>
  <c r="AZ33" i="11"/>
  <c r="AG33" i="11"/>
  <c r="BN33" i="11" s="1"/>
  <c r="AF33" i="11"/>
  <c r="R33" i="11"/>
  <c r="Q33" i="11"/>
  <c r="C33" i="11"/>
  <c r="BL32" i="11"/>
  <c r="BK32" i="11"/>
  <c r="BJ32" i="11"/>
  <c r="BI32" i="11"/>
  <c r="BH32" i="11"/>
  <c r="BG32" i="11"/>
  <c r="BF32" i="11"/>
  <c r="BE32" i="11"/>
  <c r="BB32" i="11"/>
  <c r="BA32" i="11"/>
  <c r="AZ32" i="11"/>
  <c r="AG32" i="11"/>
  <c r="AF32" i="11"/>
  <c r="BM32" i="11" s="1"/>
  <c r="C32" i="11" s="1"/>
  <c r="R32" i="11"/>
  <c r="BN32" i="11" s="1"/>
  <c r="Q32" i="11"/>
  <c r="BM31" i="11"/>
  <c r="BL31" i="11"/>
  <c r="BK31" i="11"/>
  <c r="BJ31" i="11"/>
  <c r="BI31" i="11"/>
  <c r="BH31" i="11"/>
  <c r="BG31" i="11"/>
  <c r="BF31" i="11"/>
  <c r="BE31" i="11"/>
  <c r="BB31" i="11"/>
  <c r="BA31" i="11"/>
  <c r="AZ31" i="11"/>
  <c r="AG31" i="11"/>
  <c r="BN31" i="11" s="1"/>
  <c r="AF31" i="11"/>
  <c r="R31" i="11"/>
  <c r="Q31" i="11"/>
  <c r="C31" i="11"/>
  <c r="BL30" i="11"/>
  <c r="BK30" i="11"/>
  <c r="BJ30" i="11"/>
  <c r="BI30" i="11"/>
  <c r="BH30" i="11"/>
  <c r="BG30" i="11"/>
  <c r="BF30" i="11"/>
  <c r="BE30" i="11"/>
  <c r="BB30" i="11"/>
  <c r="BA30" i="11"/>
  <c r="AZ30" i="11"/>
  <c r="AG30" i="11"/>
  <c r="AF30" i="11"/>
  <c r="BM30" i="11" s="1"/>
  <c r="C30" i="11" s="1"/>
  <c r="R30" i="11"/>
  <c r="BN30" i="11" s="1"/>
  <c r="Q30" i="11"/>
  <c r="BM29" i="11"/>
  <c r="BL29" i="11"/>
  <c r="BK29" i="11"/>
  <c r="BJ29" i="11"/>
  <c r="BI29" i="11"/>
  <c r="BH29" i="11"/>
  <c r="BG29" i="11"/>
  <c r="BF29" i="11"/>
  <c r="BE29" i="11"/>
  <c r="BB29" i="11"/>
  <c r="BA29" i="11"/>
  <c r="AZ29" i="11"/>
  <c r="AG29" i="11"/>
  <c r="BN29" i="11" s="1"/>
  <c r="AF29" i="11"/>
  <c r="R29" i="11"/>
  <c r="Q29" i="11"/>
  <c r="C29" i="11"/>
  <c r="BL28" i="11"/>
  <c r="BK28" i="11"/>
  <c r="BJ28" i="11"/>
  <c r="BI28" i="11"/>
  <c r="BH28" i="11"/>
  <c r="BG28" i="11"/>
  <c r="BF28" i="11"/>
  <c r="BE28" i="11"/>
  <c r="BB28" i="11"/>
  <c r="BA28" i="11"/>
  <c r="AZ28" i="11"/>
  <c r="AG28" i="11"/>
  <c r="AF28" i="11"/>
  <c r="BM28" i="11" s="1"/>
  <c r="C28" i="11" s="1"/>
  <c r="R28" i="11"/>
  <c r="BN28" i="11" s="1"/>
  <c r="Q28" i="11"/>
  <c r="BM27" i="11"/>
  <c r="BL27" i="11"/>
  <c r="BK27" i="11"/>
  <c r="BJ27" i="11"/>
  <c r="BI27" i="11"/>
  <c r="BH27" i="11"/>
  <c r="BG27" i="11"/>
  <c r="BF27" i="11"/>
  <c r="BE27" i="11"/>
  <c r="BB27" i="11"/>
  <c r="BA27" i="11"/>
  <c r="AZ27" i="11"/>
  <c r="AG27" i="11"/>
  <c r="BN27" i="11" s="1"/>
  <c r="AF27" i="11"/>
  <c r="R27" i="11"/>
  <c r="Q27" i="11"/>
  <c r="C27" i="11"/>
  <c r="BL26" i="11"/>
  <c r="BK26" i="11"/>
  <c r="BJ26" i="11"/>
  <c r="BI26" i="11"/>
  <c r="BH26" i="11"/>
  <c r="BG26" i="11"/>
  <c r="BF26" i="11"/>
  <c r="BE26" i="11"/>
  <c r="BB26" i="11"/>
  <c r="BA26" i="11"/>
  <c r="AZ26" i="11"/>
  <c r="AG26" i="11"/>
  <c r="AF26" i="11"/>
  <c r="BM26" i="11" s="1"/>
  <c r="C26" i="11" s="1"/>
  <c r="R26" i="11"/>
  <c r="BN26" i="11" s="1"/>
  <c r="Q26" i="11"/>
  <c r="BM25" i="11"/>
  <c r="BL25" i="11"/>
  <c r="BK25" i="11"/>
  <c r="BJ25" i="11"/>
  <c r="BI25" i="11"/>
  <c r="BH25" i="11"/>
  <c r="BG25" i="11"/>
  <c r="BF25" i="11"/>
  <c r="BE25" i="11"/>
  <c r="BB25" i="11"/>
  <c r="BA25" i="11"/>
  <c r="AZ25" i="11"/>
  <c r="AG25" i="11"/>
  <c r="BN25" i="11" s="1"/>
  <c r="AF25" i="11"/>
  <c r="R25" i="11"/>
  <c r="Q25" i="11"/>
  <c r="C25" i="11"/>
  <c r="BL24" i="11"/>
  <c r="BK24" i="11"/>
  <c r="BJ24" i="11"/>
  <c r="BI24" i="11"/>
  <c r="BH24" i="11"/>
  <c r="BG24" i="11"/>
  <c r="BF24" i="11"/>
  <c r="BE24" i="11"/>
  <c r="BB24" i="11"/>
  <c r="BA24" i="11"/>
  <c r="AZ24" i="11"/>
  <c r="AG24" i="11"/>
  <c r="AF24" i="11"/>
  <c r="BM24" i="11" s="1"/>
  <c r="C24" i="11" s="1"/>
  <c r="R24" i="11"/>
  <c r="BN24" i="11" s="1"/>
  <c r="Q24" i="11"/>
  <c r="BM23" i="11"/>
  <c r="BL23" i="11"/>
  <c r="BK23" i="11"/>
  <c r="BJ23" i="11"/>
  <c r="BI23" i="11"/>
  <c r="BH23" i="11"/>
  <c r="BG23" i="11"/>
  <c r="BF23" i="11"/>
  <c r="BE23" i="11"/>
  <c r="BB23" i="11"/>
  <c r="BA23" i="11"/>
  <c r="AZ23" i="11"/>
  <c r="AG23" i="11"/>
  <c r="BN23" i="11" s="1"/>
  <c r="AF23" i="11"/>
  <c r="R23" i="11"/>
  <c r="Q23" i="11"/>
  <c r="C23" i="11"/>
  <c r="BL22" i="11"/>
  <c r="BK22" i="11"/>
  <c r="BJ22" i="11"/>
  <c r="BI22" i="11"/>
  <c r="BH22" i="11"/>
  <c r="BG22" i="11"/>
  <c r="BF22" i="11"/>
  <c r="BE22" i="11"/>
  <c r="BB22" i="11"/>
  <c r="BA22" i="11"/>
  <c r="AZ22" i="11"/>
  <c r="AG22" i="11"/>
  <c r="AF22" i="11"/>
  <c r="BM22" i="11" s="1"/>
  <c r="C22" i="11" s="1"/>
  <c r="R22" i="11"/>
  <c r="BN22" i="11" s="1"/>
  <c r="Q22" i="11"/>
  <c r="BM21" i="11"/>
  <c r="BL21" i="11"/>
  <c r="BK21" i="11"/>
  <c r="BJ21" i="11"/>
  <c r="BI21" i="11"/>
  <c r="BH21" i="11"/>
  <c r="BG21" i="11"/>
  <c r="BF21" i="11"/>
  <c r="BE21" i="11"/>
  <c r="BB21" i="11"/>
  <c r="BA21" i="11"/>
  <c r="AZ21" i="11"/>
  <c r="AG21" i="11"/>
  <c r="BN21" i="11" s="1"/>
  <c r="AF21" i="11"/>
  <c r="R21" i="11"/>
  <c r="Q21" i="11"/>
  <c r="C21" i="11"/>
  <c r="BL20" i="11"/>
  <c r="BK20" i="11"/>
  <c r="BJ20" i="11"/>
  <c r="BI20" i="11"/>
  <c r="BH20" i="11"/>
  <c r="BG20" i="11"/>
  <c r="BF20" i="11"/>
  <c r="BE20" i="11"/>
  <c r="BB20" i="11"/>
  <c r="BA20" i="11"/>
  <c r="AZ20" i="11"/>
  <c r="AG20" i="11"/>
  <c r="AF20" i="11"/>
  <c r="BM20" i="11" s="1"/>
  <c r="C20" i="11" s="1"/>
  <c r="R20" i="11"/>
  <c r="BN20" i="11" s="1"/>
  <c r="Q20" i="11"/>
  <c r="BM19" i="11"/>
  <c r="C19" i="11" s="1"/>
  <c r="BK19" i="11"/>
  <c r="BJ19" i="11"/>
  <c r="BI19" i="11"/>
  <c r="BH19" i="11"/>
  <c r="BG19" i="11"/>
  <c r="BF19" i="11"/>
  <c r="BE19" i="11"/>
  <c r="BB19" i="11"/>
  <c r="BA19" i="11"/>
  <c r="AZ19" i="11"/>
  <c r="AG19" i="11"/>
  <c r="AF19" i="11"/>
  <c r="Q19" i="11"/>
  <c r="P19" i="11"/>
  <c r="BL19" i="11" s="1"/>
  <c r="BL15" i="11" s="1"/>
  <c r="O19" i="11"/>
  <c r="BM18" i="11"/>
  <c r="BL18" i="11"/>
  <c r="BK18" i="11"/>
  <c r="BJ18" i="11"/>
  <c r="BI18" i="11"/>
  <c r="BH18" i="11"/>
  <c r="BG18" i="11"/>
  <c r="BF18" i="11"/>
  <c r="BE18" i="11"/>
  <c r="BB18" i="11"/>
  <c r="BA18" i="11"/>
  <c r="AZ18" i="11"/>
  <c r="AG18" i="11"/>
  <c r="BN18" i="11" s="1"/>
  <c r="AF18" i="11"/>
  <c r="R18" i="11"/>
  <c r="Q18" i="11"/>
  <c r="C18" i="11"/>
  <c r="BL17" i="11"/>
  <c r="BK17" i="11"/>
  <c r="BJ17" i="11"/>
  <c r="BI17" i="11"/>
  <c r="BH17" i="11"/>
  <c r="BG17" i="11"/>
  <c r="BF17" i="11"/>
  <c r="BE17" i="11"/>
  <c r="BB17" i="11"/>
  <c r="BB15" i="11" s="1"/>
  <c r="BA17" i="11"/>
  <c r="BA15" i="11" s="1"/>
  <c r="AZ17" i="11"/>
  <c r="AG17" i="11"/>
  <c r="AF17" i="11"/>
  <c r="AF15" i="11" s="1"/>
  <c r="R17" i="11"/>
  <c r="BN17" i="11" s="1"/>
  <c r="Q17" i="11"/>
  <c r="BM16" i="11"/>
  <c r="BL16" i="11"/>
  <c r="BK16" i="11"/>
  <c r="BJ16" i="11"/>
  <c r="BJ15" i="11" s="1"/>
  <c r="BI16" i="11"/>
  <c r="BI15" i="11" s="1"/>
  <c r="BH16" i="11"/>
  <c r="BG16" i="11"/>
  <c r="BF16" i="11"/>
  <c r="BF15" i="11" s="1"/>
  <c r="BE16" i="11"/>
  <c r="BE15" i="11" s="1"/>
  <c r="BB16" i="11"/>
  <c r="BA16" i="11"/>
  <c r="AZ16" i="11"/>
  <c r="AG16" i="11"/>
  <c r="BN16" i="11" s="1"/>
  <c r="AF16" i="11"/>
  <c r="R16" i="11"/>
  <c r="Q16" i="11"/>
  <c r="C16" i="11"/>
  <c r="BK15" i="11"/>
  <c r="BH15" i="11"/>
  <c r="BG15" i="11"/>
  <c r="BD15" i="11"/>
  <c r="BC15" i="11"/>
  <c r="AZ15" i="11"/>
  <c r="AY15" i="11"/>
  <c r="AX15" i="11"/>
  <c r="AW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Q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M58" i="10"/>
  <c r="CK58" i="10"/>
  <c r="CJ58" i="10"/>
  <c r="CI58" i="10"/>
  <c r="CH58" i="10"/>
  <c r="CG58" i="10"/>
  <c r="CF58" i="10"/>
  <c r="CD58" i="10"/>
  <c r="CC58" i="10"/>
  <c r="CE58" i="10" s="1"/>
  <c r="CA58" i="10"/>
  <c r="BZ58" i="10"/>
  <c r="CB58" i="10" s="1"/>
  <c r="BY58" i="10"/>
  <c r="BX58" i="10"/>
  <c r="BW58" i="10"/>
  <c r="BU58" i="10"/>
  <c r="BV58" i="10" s="1"/>
  <c r="BT58" i="10"/>
  <c r="BS58" i="10"/>
  <c r="BP58" i="10"/>
  <c r="BO58" i="10"/>
  <c r="BN58" i="10"/>
  <c r="BM58" i="10"/>
  <c r="BJ58" i="10"/>
  <c r="BG58" i="10"/>
  <c r="BD58" i="10"/>
  <c r="BA58" i="10"/>
  <c r="AX58" i="10"/>
  <c r="AU58" i="10"/>
  <c r="AR58" i="10"/>
  <c r="AO58" i="10"/>
  <c r="AL58" i="10"/>
  <c r="AI58" i="10"/>
  <c r="AF58" i="10"/>
  <c r="Y58" i="10"/>
  <c r="W58" i="10"/>
  <c r="Q58" i="10"/>
  <c r="N58" i="10"/>
  <c r="K58" i="10"/>
  <c r="H58" i="10"/>
  <c r="CM57" i="10"/>
  <c r="CK57" i="10"/>
  <c r="CJ57" i="10"/>
  <c r="CI57" i="10"/>
  <c r="CG57" i="10"/>
  <c r="CF57" i="10"/>
  <c r="CD57" i="10"/>
  <c r="CC57" i="10"/>
  <c r="CE57" i="10" s="1"/>
  <c r="CB57" i="10"/>
  <c r="CA57" i="10"/>
  <c r="BZ57" i="10"/>
  <c r="BY57" i="10"/>
  <c r="BX57" i="10"/>
  <c r="BW57" i="10"/>
  <c r="BU57" i="10"/>
  <c r="BT57" i="10"/>
  <c r="BV57" i="10" s="1"/>
  <c r="BS57" i="10"/>
  <c r="BO57" i="10"/>
  <c r="BN57" i="10"/>
  <c r="BP57" i="10" s="1"/>
  <c r="BM57" i="10"/>
  <c r="BJ57" i="10"/>
  <c r="BG57" i="10"/>
  <c r="BD57" i="10"/>
  <c r="BA57" i="10"/>
  <c r="AX57" i="10"/>
  <c r="AU57" i="10"/>
  <c r="AT57" i="10"/>
  <c r="AS57" i="10"/>
  <c r="AR57" i="10"/>
  <c r="AO57" i="10"/>
  <c r="AL57" i="10"/>
  <c r="AI57" i="10"/>
  <c r="AF57" i="10"/>
  <c r="AC57" i="10"/>
  <c r="Z57" i="10"/>
  <c r="Y57" i="10"/>
  <c r="CN57" i="10" s="1"/>
  <c r="CO57" i="10" s="1"/>
  <c r="X57" i="10"/>
  <c r="W57" i="10"/>
  <c r="T57" i="10"/>
  <c r="Q57" i="10"/>
  <c r="N57" i="10"/>
  <c r="K57" i="10"/>
  <c r="H57" i="10"/>
  <c r="CM56" i="10"/>
  <c r="CK56" i="10"/>
  <c r="CJ56" i="10"/>
  <c r="CI56" i="10"/>
  <c r="CH56" i="10"/>
  <c r="CG56" i="10"/>
  <c r="CF56" i="10"/>
  <c r="CD56" i="10"/>
  <c r="CC56" i="10"/>
  <c r="CE56" i="10" s="1"/>
  <c r="CA56" i="10"/>
  <c r="BZ56" i="10"/>
  <c r="CB56" i="10" s="1"/>
  <c r="BY56" i="10"/>
  <c r="BX56" i="10"/>
  <c r="BW56" i="10"/>
  <c r="BU56" i="10"/>
  <c r="BV56" i="10" s="1"/>
  <c r="BT56" i="10"/>
  <c r="BS56" i="10"/>
  <c r="BP56" i="10"/>
  <c r="BO56" i="10"/>
  <c r="BN56" i="10"/>
  <c r="BM56" i="10"/>
  <c r="BJ56" i="10"/>
  <c r="BG56" i="10"/>
  <c r="BD56" i="10"/>
  <c r="BA56" i="10"/>
  <c r="AX56" i="10"/>
  <c r="AU56" i="10"/>
  <c r="AT56" i="10"/>
  <c r="AS56" i="10"/>
  <c r="AR56" i="10"/>
  <c r="AO56" i="10"/>
  <c r="AL56" i="10"/>
  <c r="AI56" i="10"/>
  <c r="AF56" i="10"/>
  <c r="AC56" i="10"/>
  <c r="Y56" i="10"/>
  <c r="CN56" i="10" s="1"/>
  <c r="X56" i="10"/>
  <c r="Z56" i="10" s="1"/>
  <c r="W56" i="10"/>
  <c r="T56" i="10"/>
  <c r="Q56" i="10"/>
  <c r="N56" i="10"/>
  <c r="K56" i="10"/>
  <c r="H56" i="10"/>
  <c r="CM55" i="10"/>
  <c r="CJ55" i="10"/>
  <c r="CI55" i="10"/>
  <c r="CK55" i="10" s="1"/>
  <c r="CH55" i="10"/>
  <c r="CG55" i="10"/>
  <c r="CF55" i="10"/>
  <c r="CD55" i="10"/>
  <c r="CE55" i="10" s="1"/>
  <c r="CC55" i="10"/>
  <c r="CA55" i="10"/>
  <c r="BZ55" i="10"/>
  <c r="CB55" i="10" s="1"/>
  <c r="BX55" i="10"/>
  <c r="BW55" i="10"/>
  <c r="BY55" i="10" s="1"/>
  <c r="BV55" i="10"/>
  <c r="BU55" i="10"/>
  <c r="BT55" i="10"/>
  <c r="BS55" i="10"/>
  <c r="BP55" i="10"/>
  <c r="BO55" i="10"/>
  <c r="BN55" i="10"/>
  <c r="BM55" i="10"/>
  <c r="BJ55" i="10"/>
  <c r="BG55" i="10"/>
  <c r="BD55" i="10"/>
  <c r="BA55" i="10"/>
  <c r="AX55" i="10"/>
  <c r="AT55" i="10"/>
  <c r="AS55" i="10"/>
  <c r="AU55" i="10" s="1"/>
  <c r="AR55" i="10"/>
  <c r="AO55" i="10"/>
  <c r="AL55" i="10"/>
  <c r="AI55" i="10"/>
  <c r="AF55" i="10"/>
  <c r="AC55" i="10"/>
  <c r="Y55" i="10"/>
  <c r="CN55" i="10" s="1"/>
  <c r="X55" i="10"/>
  <c r="W55" i="10"/>
  <c r="T55" i="10"/>
  <c r="Q55" i="10"/>
  <c r="N55" i="10"/>
  <c r="K55" i="10"/>
  <c r="H55" i="10"/>
  <c r="CO54" i="10"/>
  <c r="CN54" i="10"/>
  <c r="CM54" i="10"/>
  <c r="CJ54" i="10"/>
  <c r="CI54" i="10"/>
  <c r="CK54" i="10" s="1"/>
  <c r="CG54" i="10"/>
  <c r="CF54" i="10"/>
  <c r="CH54" i="10" s="1"/>
  <c r="CE54" i="10"/>
  <c r="CD54" i="10"/>
  <c r="CC54" i="10"/>
  <c r="CB54" i="10"/>
  <c r="CA54" i="10"/>
  <c r="BZ54" i="10"/>
  <c r="BX54" i="10"/>
  <c r="BW54" i="10"/>
  <c r="BY54" i="10" s="1"/>
  <c r="BU54" i="10"/>
  <c r="BT54" i="10"/>
  <c r="BV54" i="10" s="1"/>
  <c r="BS54" i="10"/>
  <c r="BO54" i="10"/>
  <c r="BN54" i="10"/>
  <c r="BP54" i="10" s="1"/>
  <c r="BM54" i="10"/>
  <c r="BJ54" i="10"/>
  <c r="BG54" i="10"/>
  <c r="BD54" i="10"/>
  <c r="BA54" i="10"/>
  <c r="AX54" i="10"/>
  <c r="AT54" i="10"/>
  <c r="AS54" i="10"/>
  <c r="AU54" i="10" s="1"/>
  <c r="AR54" i="10"/>
  <c r="AO54" i="10"/>
  <c r="AL54" i="10"/>
  <c r="AI54" i="10"/>
  <c r="AF54" i="10"/>
  <c r="AC54" i="10"/>
  <c r="Z54" i="10"/>
  <c r="Y54" i="10"/>
  <c r="X54" i="10"/>
  <c r="W54" i="10"/>
  <c r="T54" i="10"/>
  <c r="Q54" i="10"/>
  <c r="N54" i="10"/>
  <c r="K54" i="10"/>
  <c r="H54" i="10"/>
  <c r="CM53" i="10"/>
  <c r="CK53" i="10"/>
  <c r="CJ53" i="10"/>
  <c r="CI53" i="10"/>
  <c r="CG53" i="10"/>
  <c r="CF53" i="10"/>
  <c r="CH53" i="10" s="1"/>
  <c r="CD53" i="10"/>
  <c r="CC53" i="10"/>
  <c r="CE53" i="10" s="1"/>
  <c r="CB53" i="10"/>
  <c r="CA53" i="10"/>
  <c r="BZ53" i="10"/>
  <c r="BY53" i="10"/>
  <c r="BX53" i="10"/>
  <c r="BW53" i="10"/>
  <c r="BU53" i="10"/>
  <c r="BT53" i="10"/>
  <c r="BS53" i="10"/>
  <c r="BO53" i="10"/>
  <c r="BN53" i="10"/>
  <c r="BP53" i="10" s="1"/>
  <c r="BM53" i="10"/>
  <c r="BJ53" i="10"/>
  <c r="BG53" i="10"/>
  <c r="BD53" i="10"/>
  <c r="BA53" i="10"/>
  <c r="AX53" i="10"/>
  <c r="AU53" i="10"/>
  <c r="AT53" i="10"/>
  <c r="AS53" i="10"/>
  <c r="AR53" i="10"/>
  <c r="AO53" i="10"/>
  <c r="AL53" i="10"/>
  <c r="AI53" i="10"/>
  <c r="AF53" i="10"/>
  <c r="AC53" i="10"/>
  <c r="Z53" i="10"/>
  <c r="Y53" i="10"/>
  <c r="X53" i="10"/>
  <c r="W53" i="10"/>
  <c r="T53" i="10"/>
  <c r="Q53" i="10"/>
  <c r="N53" i="10"/>
  <c r="K53" i="10"/>
  <c r="H53" i="10"/>
  <c r="CM52" i="10"/>
  <c r="CK52" i="10"/>
  <c r="CJ52" i="10"/>
  <c r="CI52" i="10"/>
  <c r="CH52" i="10"/>
  <c r="CG52" i="10"/>
  <c r="CF52" i="10"/>
  <c r="CD52" i="10"/>
  <c r="CC52" i="10"/>
  <c r="CE52" i="10" s="1"/>
  <c r="CA52" i="10"/>
  <c r="BZ52" i="10"/>
  <c r="CB52" i="10" s="1"/>
  <c r="BY52" i="10"/>
  <c r="BX52" i="10"/>
  <c r="BW52" i="10"/>
  <c r="BV52" i="10"/>
  <c r="BU52" i="10"/>
  <c r="BT52" i="10"/>
  <c r="BS52" i="10"/>
  <c r="BP52" i="10"/>
  <c r="BO52" i="10"/>
  <c r="BN52" i="10"/>
  <c r="BM52" i="10"/>
  <c r="BJ52" i="10"/>
  <c r="BG52" i="10"/>
  <c r="BD52" i="10"/>
  <c r="BA52" i="10"/>
  <c r="AX52" i="10"/>
  <c r="AU52" i="10"/>
  <c r="AT52" i="10"/>
  <c r="AS52" i="10"/>
  <c r="AR52" i="10"/>
  <c r="AO52" i="10"/>
  <c r="AL52" i="10"/>
  <c r="AI52" i="10"/>
  <c r="AF52" i="10"/>
  <c r="AC52" i="10"/>
  <c r="Y52" i="10"/>
  <c r="X52" i="10"/>
  <c r="Z52" i="10" s="1"/>
  <c r="W52" i="10"/>
  <c r="T52" i="10"/>
  <c r="Q52" i="10"/>
  <c r="N52" i="10"/>
  <c r="K52" i="10"/>
  <c r="H52" i="10"/>
  <c r="CM51" i="10"/>
  <c r="CJ51" i="10"/>
  <c r="CI51" i="10"/>
  <c r="CK51" i="10" s="1"/>
  <c r="CH51" i="10"/>
  <c r="CG51" i="10"/>
  <c r="CF51" i="10"/>
  <c r="CE51" i="10"/>
  <c r="CD51" i="10"/>
  <c r="CC51" i="10"/>
  <c r="CA51" i="10"/>
  <c r="BZ51" i="10"/>
  <c r="BX51" i="10"/>
  <c r="BW51" i="10"/>
  <c r="BY51" i="10" s="1"/>
  <c r="BV51" i="10"/>
  <c r="BU51" i="10"/>
  <c r="BT51" i="10"/>
  <c r="BS51" i="10"/>
  <c r="BP51" i="10"/>
  <c r="BO51" i="10"/>
  <c r="BN51" i="10"/>
  <c r="BM51" i="10"/>
  <c r="BJ51" i="10"/>
  <c r="BG51" i="10"/>
  <c r="BD51" i="10"/>
  <c r="BA51" i="10"/>
  <c r="AX51" i="10"/>
  <c r="AT51" i="10"/>
  <c r="AS51" i="10"/>
  <c r="AU51" i="10" s="1"/>
  <c r="AR51" i="10"/>
  <c r="AO51" i="10"/>
  <c r="AL51" i="10"/>
  <c r="AI51" i="10"/>
  <c r="AF51" i="10"/>
  <c r="AC51" i="10"/>
  <c r="Y51" i="10"/>
  <c r="CN51" i="10" s="1"/>
  <c r="X51" i="10"/>
  <c r="W51" i="10"/>
  <c r="T51" i="10"/>
  <c r="Q51" i="10"/>
  <c r="N51" i="10"/>
  <c r="K51" i="10"/>
  <c r="H51" i="10"/>
  <c r="CM50" i="10"/>
  <c r="CJ50" i="10"/>
  <c r="CI50" i="10"/>
  <c r="CG50" i="10"/>
  <c r="CF50" i="10"/>
  <c r="CH50" i="10" s="1"/>
  <c r="CE50" i="10"/>
  <c r="CD50" i="10"/>
  <c r="CC50" i="10"/>
  <c r="CB50" i="10"/>
  <c r="CA50" i="10"/>
  <c r="BZ50" i="10"/>
  <c r="BX50" i="10"/>
  <c r="BW50" i="10"/>
  <c r="BY50" i="10" s="1"/>
  <c r="BU50" i="10"/>
  <c r="BT50" i="10"/>
  <c r="BV50" i="10" s="1"/>
  <c r="BS50" i="10"/>
  <c r="BO50" i="10"/>
  <c r="BN50" i="10"/>
  <c r="BP50" i="10" s="1"/>
  <c r="BM50" i="10"/>
  <c r="BJ50" i="10"/>
  <c r="BG50" i="10"/>
  <c r="BD50" i="10"/>
  <c r="BA50" i="10"/>
  <c r="AX50" i="10"/>
  <c r="AT50" i="10"/>
  <c r="AS50" i="10"/>
  <c r="AR50" i="10"/>
  <c r="AO50" i="10"/>
  <c r="AL50" i="10"/>
  <c r="AI50" i="10"/>
  <c r="AF50" i="10"/>
  <c r="AC50" i="10"/>
  <c r="Z50" i="10"/>
  <c r="Y50" i="10"/>
  <c r="X50" i="10"/>
  <c r="W50" i="10"/>
  <c r="T50" i="10"/>
  <c r="Q50" i="10"/>
  <c r="N50" i="10"/>
  <c r="K50" i="10"/>
  <c r="H50" i="10"/>
  <c r="CM49" i="10"/>
  <c r="CK49" i="10"/>
  <c r="CJ49" i="10"/>
  <c r="CI49" i="10"/>
  <c r="CG49" i="10"/>
  <c r="CF49" i="10"/>
  <c r="CH49" i="10" s="1"/>
  <c r="CD49" i="10"/>
  <c r="CC49" i="10"/>
  <c r="CE49" i="10" s="1"/>
  <c r="CB49" i="10"/>
  <c r="CA49" i="10"/>
  <c r="BZ49" i="10"/>
  <c r="BY49" i="10"/>
  <c r="BX49" i="10"/>
  <c r="BW49" i="10"/>
  <c r="BU49" i="10"/>
  <c r="BT49" i="10"/>
  <c r="BV49" i="10" s="1"/>
  <c r="BS49" i="10"/>
  <c r="BO49" i="10"/>
  <c r="BN49" i="10"/>
  <c r="BP49" i="10" s="1"/>
  <c r="BM49" i="10"/>
  <c r="BJ49" i="10"/>
  <c r="BG49" i="10"/>
  <c r="BD49" i="10"/>
  <c r="BA49" i="10"/>
  <c r="AX49" i="10"/>
  <c r="AU49" i="10"/>
  <c r="AT49" i="10"/>
  <c r="AS49" i="10"/>
  <c r="AR49" i="10"/>
  <c r="AO49" i="10"/>
  <c r="AL49" i="10"/>
  <c r="AI49" i="10"/>
  <c r="AF49" i="10"/>
  <c r="AC49" i="10"/>
  <c r="Z49" i="10"/>
  <c r="Y49" i="10"/>
  <c r="X49" i="10"/>
  <c r="W49" i="10"/>
  <c r="T49" i="10"/>
  <c r="Q49" i="10"/>
  <c r="N49" i="10"/>
  <c r="K49" i="10"/>
  <c r="H49" i="10"/>
  <c r="CM48" i="10"/>
  <c r="CK48" i="10"/>
  <c r="CJ48" i="10"/>
  <c r="CI48" i="10"/>
  <c r="CH48" i="10"/>
  <c r="CG48" i="10"/>
  <c r="CF48" i="10"/>
  <c r="CD48" i="10"/>
  <c r="CC48" i="10"/>
  <c r="CE48" i="10" s="1"/>
  <c r="CA48" i="10"/>
  <c r="BZ48" i="10"/>
  <c r="CB48" i="10" s="1"/>
  <c r="BY48" i="10"/>
  <c r="BX48" i="10"/>
  <c r="BW48" i="10"/>
  <c r="BV48" i="10"/>
  <c r="BU48" i="10"/>
  <c r="BT48" i="10"/>
  <c r="BS48" i="10"/>
  <c r="BP48" i="10"/>
  <c r="BO48" i="10"/>
  <c r="BN48" i="10"/>
  <c r="BM48" i="10"/>
  <c r="BJ48" i="10"/>
  <c r="BG48" i="10"/>
  <c r="BD48" i="10"/>
  <c r="BA48" i="10"/>
  <c r="AX48" i="10"/>
  <c r="AU48" i="10"/>
  <c r="AT48" i="10"/>
  <c r="AS48" i="10"/>
  <c r="AR48" i="10"/>
  <c r="AO48" i="10"/>
  <c r="AL48" i="10"/>
  <c r="AI48" i="10"/>
  <c r="AF48" i="10"/>
  <c r="AC48" i="10"/>
  <c r="Y48" i="10"/>
  <c r="X48" i="10"/>
  <c r="Z48" i="10" s="1"/>
  <c r="W48" i="10"/>
  <c r="T48" i="10"/>
  <c r="Q48" i="10"/>
  <c r="N48" i="10"/>
  <c r="K48" i="10"/>
  <c r="H48" i="10"/>
  <c r="CM47" i="10"/>
  <c r="CJ47" i="10"/>
  <c r="CI47" i="10"/>
  <c r="CK47" i="10" s="1"/>
  <c r="CH47" i="10"/>
  <c r="CG47" i="10"/>
  <c r="CF47" i="10"/>
  <c r="CE47" i="10"/>
  <c r="CD47" i="10"/>
  <c r="CC47" i="10"/>
  <c r="CA47" i="10"/>
  <c r="BZ47" i="10"/>
  <c r="CB47" i="10" s="1"/>
  <c r="BX47" i="10"/>
  <c r="BW47" i="10"/>
  <c r="BY47" i="10" s="1"/>
  <c r="BV47" i="10"/>
  <c r="BU47" i="10"/>
  <c r="BT47" i="10"/>
  <c r="BS47" i="10"/>
  <c r="BP47" i="10"/>
  <c r="BO47" i="10"/>
  <c r="BN47" i="10"/>
  <c r="BM47" i="10"/>
  <c r="BJ47" i="10"/>
  <c r="BG47" i="10"/>
  <c r="BD47" i="10"/>
  <c r="BA47" i="10"/>
  <c r="AX47" i="10"/>
  <c r="AT47" i="10"/>
  <c r="AS47" i="10"/>
  <c r="AU47" i="10" s="1"/>
  <c r="AR47" i="10"/>
  <c r="AO47" i="10"/>
  <c r="AL47" i="10"/>
  <c r="AI47" i="10"/>
  <c r="AF47" i="10"/>
  <c r="AC47" i="10"/>
  <c r="Y47" i="10"/>
  <c r="CN47" i="10" s="1"/>
  <c r="X47" i="10"/>
  <c r="Z47" i="10" s="1"/>
  <c r="W47" i="10"/>
  <c r="T47" i="10"/>
  <c r="Q47" i="10"/>
  <c r="N47" i="10"/>
  <c r="K47" i="10"/>
  <c r="H47" i="10"/>
  <c r="CO46" i="10"/>
  <c r="CN46" i="10"/>
  <c r="CM46" i="10"/>
  <c r="CJ46" i="10"/>
  <c r="CI46" i="10"/>
  <c r="CK46" i="10" s="1"/>
  <c r="CG46" i="10"/>
  <c r="CF46" i="10"/>
  <c r="CH46" i="10" s="1"/>
  <c r="CE46" i="10"/>
  <c r="CD46" i="10"/>
  <c r="CC46" i="10"/>
  <c r="CB46" i="10"/>
  <c r="CA46" i="10"/>
  <c r="BZ46" i="10"/>
  <c r="BX46" i="10"/>
  <c r="BW46" i="10"/>
  <c r="BU46" i="10"/>
  <c r="BT46" i="10"/>
  <c r="BV46" i="10" s="1"/>
  <c r="BS46" i="10"/>
  <c r="BO46" i="10"/>
  <c r="BN46" i="10"/>
  <c r="BP46" i="10" s="1"/>
  <c r="BM46" i="10"/>
  <c r="BJ46" i="10"/>
  <c r="BG46" i="10"/>
  <c r="BD46" i="10"/>
  <c r="BA46" i="10"/>
  <c r="AX46" i="10"/>
  <c r="AT46" i="10"/>
  <c r="AS46" i="10"/>
  <c r="AU46" i="10" s="1"/>
  <c r="AR46" i="10"/>
  <c r="AO46" i="10"/>
  <c r="AL46" i="10"/>
  <c r="AI46" i="10"/>
  <c r="AF46" i="10"/>
  <c r="AC46" i="10"/>
  <c r="Z46" i="10"/>
  <c r="Y46" i="10"/>
  <c r="X46" i="10"/>
  <c r="W46" i="10"/>
  <c r="T46" i="10"/>
  <c r="Q46" i="10"/>
  <c r="N46" i="10"/>
  <c r="K46" i="10"/>
  <c r="H46" i="10"/>
  <c r="CM45" i="10"/>
  <c r="CK45" i="10"/>
  <c r="CJ45" i="10"/>
  <c r="CI45" i="10"/>
  <c r="CG45" i="10"/>
  <c r="CF45" i="10"/>
  <c r="CH45" i="10" s="1"/>
  <c r="CD45" i="10"/>
  <c r="CC45" i="10"/>
  <c r="CE45" i="10" s="1"/>
  <c r="CB45" i="10"/>
  <c r="CA45" i="10"/>
  <c r="BZ45" i="10"/>
  <c r="BY45" i="10"/>
  <c r="BX45" i="10"/>
  <c r="BW45" i="10"/>
  <c r="BU45" i="10"/>
  <c r="BT45" i="10"/>
  <c r="BS45" i="10"/>
  <c r="BO45" i="10"/>
  <c r="BN45" i="10"/>
  <c r="BP45" i="10" s="1"/>
  <c r="BM45" i="10"/>
  <c r="BJ45" i="10"/>
  <c r="BG45" i="10"/>
  <c r="BD45" i="10"/>
  <c r="BA45" i="10"/>
  <c r="AX45" i="10"/>
  <c r="AU45" i="10"/>
  <c r="AT45" i="10"/>
  <c r="AS45" i="10"/>
  <c r="AR45" i="10"/>
  <c r="AO45" i="10"/>
  <c r="AL45" i="10"/>
  <c r="AI45" i="10"/>
  <c r="AF45" i="10"/>
  <c r="AC45" i="10"/>
  <c r="Z45" i="10"/>
  <c r="Y45" i="10"/>
  <c r="X45" i="10"/>
  <c r="W45" i="10"/>
  <c r="T45" i="10"/>
  <c r="Q45" i="10"/>
  <c r="N45" i="10"/>
  <c r="K45" i="10"/>
  <c r="H45" i="10"/>
  <c r="CM44" i="10"/>
  <c r="CK44" i="10"/>
  <c r="CJ44" i="10"/>
  <c r="CI44" i="10"/>
  <c r="CG44" i="10"/>
  <c r="CH44" i="10" s="1"/>
  <c r="CF44" i="10"/>
  <c r="CD44" i="10"/>
  <c r="CC44" i="10"/>
  <c r="CA44" i="10"/>
  <c r="BZ44" i="10"/>
  <c r="CB44" i="10" s="1"/>
  <c r="BY44" i="10"/>
  <c r="BX44" i="10"/>
  <c r="BW44" i="10"/>
  <c r="BV44" i="10"/>
  <c r="BU44" i="10"/>
  <c r="BT44" i="10"/>
  <c r="BS44" i="10"/>
  <c r="BP44" i="10"/>
  <c r="BO44" i="10"/>
  <c r="BN44" i="10"/>
  <c r="BM44" i="10"/>
  <c r="BJ44" i="10"/>
  <c r="BG44" i="10"/>
  <c r="BD44" i="10"/>
  <c r="BA44" i="10"/>
  <c r="AX44" i="10"/>
  <c r="AU44" i="10"/>
  <c r="AT44" i="10"/>
  <c r="AS44" i="10"/>
  <c r="AR44" i="10"/>
  <c r="AO44" i="10"/>
  <c r="AL44" i="10"/>
  <c r="AI44" i="10"/>
  <c r="AF44" i="10"/>
  <c r="AC44" i="10"/>
  <c r="Y44" i="10"/>
  <c r="X44" i="10"/>
  <c r="Z44" i="10" s="1"/>
  <c r="W44" i="10"/>
  <c r="T44" i="10"/>
  <c r="Q44" i="10"/>
  <c r="N44" i="10"/>
  <c r="K44" i="10"/>
  <c r="H44" i="10"/>
  <c r="CM43" i="10"/>
  <c r="CO43" i="10" s="1"/>
  <c r="CJ43" i="10"/>
  <c r="CI43" i="10"/>
  <c r="CK43" i="10" s="1"/>
  <c r="CH43" i="10"/>
  <c r="CG43" i="10"/>
  <c r="CF43" i="10"/>
  <c r="CE43" i="10"/>
  <c r="CD43" i="10"/>
  <c r="CC43" i="10"/>
  <c r="CA43" i="10"/>
  <c r="BZ43" i="10"/>
  <c r="CB43" i="10" s="1"/>
  <c r="BX43" i="10"/>
  <c r="BW43" i="10"/>
  <c r="BY43" i="10" s="1"/>
  <c r="BV43" i="10"/>
  <c r="BU43" i="10"/>
  <c r="BT43" i="10"/>
  <c r="BS43" i="10"/>
  <c r="BP43" i="10"/>
  <c r="BO43" i="10"/>
  <c r="BN43" i="10"/>
  <c r="BM43" i="10"/>
  <c r="BJ43" i="10"/>
  <c r="BG43" i="10"/>
  <c r="BD43" i="10"/>
  <c r="BA43" i="10"/>
  <c r="AX43" i="10"/>
  <c r="AT43" i="10"/>
  <c r="AS43" i="10"/>
  <c r="AU43" i="10" s="1"/>
  <c r="AR43" i="10"/>
  <c r="AO43" i="10"/>
  <c r="AL43" i="10"/>
  <c r="AI43" i="10"/>
  <c r="AF43" i="10"/>
  <c r="AC43" i="10"/>
  <c r="Y43" i="10"/>
  <c r="CN43" i="10" s="1"/>
  <c r="X43" i="10"/>
  <c r="W43" i="10"/>
  <c r="T43" i="10"/>
  <c r="Q43" i="10"/>
  <c r="N43" i="10"/>
  <c r="K43" i="10"/>
  <c r="H43" i="10"/>
  <c r="CM42" i="10"/>
  <c r="CJ42" i="10"/>
  <c r="CI42" i="10"/>
  <c r="CG42" i="10"/>
  <c r="CF42" i="10"/>
  <c r="CH42" i="10" s="1"/>
  <c r="CE42" i="10"/>
  <c r="CD42" i="10"/>
  <c r="CC42" i="10"/>
  <c r="CA42" i="10"/>
  <c r="CB42" i="10" s="1"/>
  <c r="BZ42" i="10"/>
  <c r="BX42" i="10"/>
  <c r="BW42" i="10"/>
  <c r="BY42" i="10" s="1"/>
  <c r="BU42" i="10"/>
  <c r="BT42" i="10"/>
  <c r="BV42" i="10" s="1"/>
  <c r="BS42" i="10"/>
  <c r="BO42" i="10"/>
  <c r="BN42" i="10"/>
  <c r="BP42" i="10" s="1"/>
  <c r="BM42" i="10"/>
  <c r="BJ42" i="10"/>
  <c r="BG42" i="10"/>
  <c r="BD42" i="10"/>
  <c r="BA42" i="10"/>
  <c r="AX42" i="10"/>
  <c r="AT42" i="10"/>
  <c r="AS42" i="10"/>
  <c r="AU42" i="10" s="1"/>
  <c r="AR42" i="10"/>
  <c r="AO42" i="10"/>
  <c r="AL42" i="10"/>
  <c r="AI42" i="10"/>
  <c r="AF42" i="10"/>
  <c r="AC42" i="10"/>
  <c r="Y42" i="10"/>
  <c r="CN42" i="10" s="1"/>
  <c r="CO42" i="10" s="1"/>
  <c r="X42" i="10"/>
  <c r="W42" i="10"/>
  <c r="T42" i="10"/>
  <c r="Q42" i="10"/>
  <c r="N42" i="10"/>
  <c r="K42" i="10"/>
  <c r="H42" i="10"/>
  <c r="CM41" i="10"/>
  <c r="CK41" i="10"/>
  <c r="CJ41" i="10"/>
  <c r="CI41" i="10"/>
  <c r="CG41" i="10"/>
  <c r="CF41" i="10"/>
  <c r="CH41" i="10" s="1"/>
  <c r="CD41" i="10"/>
  <c r="CC41" i="10"/>
  <c r="CE41" i="10" s="1"/>
  <c r="CB41" i="10"/>
  <c r="CA41" i="10"/>
  <c r="BZ41" i="10"/>
  <c r="BY41" i="10"/>
  <c r="BX41" i="10"/>
  <c r="BW41" i="10"/>
  <c r="BU41" i="10"/>
  <c r="BT41" i="10"/>
  <c r="BV41" i="10" s="1"/>
  <c r="BS41" i="10"/>
  <c r="BO41" i="10"/>
  <c r="BN41" i="10"/>
  <c r="BP41" i="10" s="1"/>
  <c r="BM41" i="10"/>
  <c r="BJ41" i="10"/>
  <c r="BG41" i="10"/>
  <c r="BD41" i="10"/>
  <c r="BA41" i="10"/>
  <c r="AX41" i="10"/>
  <c r="AU41" i="10"/>
  <c r="AT41" i="10"/>
  <c r="AS41" i="10"/>
  <c r="AR41" i="10"/>
  <c r="AO41" i="10"/>
  <c r="AL41" i="10"/>
  <c r="AI41" i="10"/>
  <c r="AF41" i="10"/>
  <c r="AC41" i="10"/>
  <c r="Z41" i="10"/>
  <c r="Y41" i="10"/>
  <c r="CN41" i="10" s="1"/>
  <c r="CO41" i="10" s="1"/>
  <c r="X41" i="10"/>
  <c r="W41" i="10"/>
  <c r="T41" i="10"/>
  <c r="Q41" i="10"/>
  <c r="N41" i="10"/>
  <c r="K41" i="10"/>
  <c r="H41" i="10"/>
  <c r="CM40" i="10"/>
  <c r="CK40" i="10"/>
  <c r="CJ40" i="10"/>
  <c r="CI40" i="10"/>
  <c r="CH40" i="10"/>
  <c r="CG40" i="10"/>
  <c r="CF40" i="10"/>
  <c r="CD40" i="10"/>
  <c r="CC40" i="10"/>
  <c r="CE40" i="10" s="1"/>
  <c r="CA40" i="10"/>
  <c r="BZ40" i="10"/>
  <c r="CB40" i="10" s="1"/>
  <c r="BY40" i="10"/>
  <c r="BX40" i="10"/>
  <c r="BW40" i="10"/>
  <c r="BU40" i="10"/>
  <c r="BV40" i="10" s="1"/>
  <c r="BT40" i="10"/>
  <c r="BS40" i="10"/>
  <c r="BP40" i="10"/>
  <c r="BO40" i="10"/>
  <c r="BN40" i="10"/>
  <c r="BM40" i="10"/>
  <c r="BJ40" i="10"/>
  <c r="BG40" i="10"/>
  <c r="BD40" i="10"/>
  <c r="BA40" i="10"/>
  <c r="AX40" i="10"/>
  <c r="AU40" i="10"/>
  <c r="AT40" i="10"/>
  <c r="AS40" i="10"/>
  <c r="AR40" i="10"/>
  <c r="AO40" i="10"/>
  <c r="AL40" i="10"/>
  <c r="AI40" i="10"/>
  <c r="AF40" i="10"/>
  <c r="AC40" i="10"/>
  <c r="Y40" i="10"/>
  <c r="X40" i="10"/>
  <c r="Z40" i="10" s="1"/>
  <c r="W40" i="10"/>
  <c r="T40" i="10"/>
  <c r="Q40" i="10"/>
  <c r="N40" i="10"/>
  <c r="K40" i="10"/>
  <c r="H40" i="10"/>
  <c r="CM39" i="10"/>
  <c r="CJ39" i="10"/>
  <c r="CI39" i="10"/>
  <c r="CK39" i="10" s="1"/>
  <c r="CH39" i="10"/>
  <c r="CG39" i="10"/>
  <c r="CF39" i="10"/>
  <c r="CE39" i="10"/>
  <c r="CD39" i="10"/>
  <c r="CC39" i="10"/>
  <c r="CA39" i="10"/>
  <c r="BZ39" i="10"/>
  <c r="CB39" i="10" s="1"/>
  <c r="BX39" i="10"/>
  <c r="BW39" i="10"/>
  <c r="BY39" i="10" s="1"/>
  <c r="BV39" i="10"/>
  <c r="BU39" i="10"/>
  <c r="BT39" i="10"/>
  <c r="BS39" i="10"/>
  <c r="BP39" i="10"/>
  <c r="BO39" i="10"/>
  <c r="BN39" i="10"/>
  <c r="BM39" i="10"/>
  <c r="BJ39" i="10"/>
  <c r="BG39" i="10"/>
  <c r="BD39" i="10"/>
  <c r="BA39" i="10"/>
  <c r="AX39" i="10"/>
  <c r="AT39" i="10"/>
  <c r="AS39" i="10"/>
  <c r="AU39" i="10" s="1"/>
  <c r="AR39" i="10"/>
  <c r="AO39" i="10"/>
  <c r="AL39" i="10"/>
  <c r="AI39" i="10"/>
  <c r="AF39" i="10"/>
  <c r="AC39" i="10"/>
  <c r="Y39" i="10"/>
  <c r="CN39" i="10" s="1"/>
  <c r="X39" i="10"/>
  <c r="Z39" i="10" s="1"/>
  <c r="W39" i="10"/>
  <c r="T39" i="10"/>
  <c r="Q39" i="10"/>
  <c r="N39" i="10"/>
  <c r="K39" i="10"/>
  <c r="H39" i="10"/>
  <c r="CO38" i="10"/>
  <c r="CN38" i="10"/>
  <c r="CM38" i="10"/>
  <c r="CJ38" i="10"/>
  <c r="CI38" i="10"/>
  <c r="CK38" i="10" s="1"/>
  <c r="CG38" i="10"/>
  <c r="CF38" i="10"/>
  <c r="CH38" i="10" s="1"/>
  <c r="CE38" i="10"/>
  <c r="CD38" i="10"/>
  <c r="CC38" i="10"/>
  <c r="CB38" i="10"/>
  <c r="CA38" i="10"/>
  <c r="BZ38" i="10"/>
  <c r="BX38" i="10"/>
  <c r="BW38" i="10"/>
  <c r="BY38" i="10" s="1"/>
  <c r="BU38" i="10"/>
  <c r="BT38" i="10"/>
  <c r="BV38" i="10" s="1"/>
  <c r="BS38" i="10"/>
  <c r="BO38" i="10"/>
  <c r="BN38" i="10"/>
  <c r="BP38" i="10" s="1"/>
  <c r="BM38" i="10"/>
  <c r="BJ38" i="10"/>
  <c r="BG38" i="10"/>
  <c r="BD38" i="10"/>
  <c r="BA38" i="10"/>
  <c r="AX38" i="10"/>
  <c r="AU38" i="10"/>
  <c r="AR38" i="10"/>
  <c r="AO38" i="10"/>
  <c r="AI38" i="10"/>
  <c r="AF38" i="10"/>
  <c r="AC38" i="10"/>
  <c r="Z38" i="10"/>
  <c r="T38" i="10"/>
  <c r="Q38" i="10"/>
  <c r="N38" i="10"/>
  <c r="K38" i="10"/>
  <c r="H38" i="10"/>
  <c r="CM37" i="10"/>
  <c r="CH37" i="10"/>
  <c r="CA37" i="10"/>
  <c r="BZ37" i="10"/>
  <c r="CB37" i="10" s="1"/>
  <c r="BX37" i="10"/>
  <c r="BS37" i="10"/>
  <c r="BP37" i="10"/>
  <c r="BO37" i="10"/>
  <c r="BN37" i="10"/>
  <c r="BM37" i="10"/>
  <c r="BJ37" i="10"/>
  <c r="BG37" i="10"/>
  <c r="BD37" i="10"/>
  <c r="BA37" i="10"/>
  <c r="AX37" i="10"/>
  <c r="AR37" i="10"/>
  <c r="AO37" i="10"/>
  <c r="AL37" i="10"/>
  <c r="AI37" i="10"/>
  <c r="T37" i="10"/>
  <c r="V37" i="10" s="1"/>
  <c r="P37" i="10"/>
  <c r="R37" i="10" s="1"/>
  <c r="CF37" i="10" s="1"/>
  <c r="O37" i="10"/>
  <c r="N37" i="10"/>
  <c r="K37" i="10"/>
  <c r="H37" i="10"/>
  <c r="CO36" i="10"/>
  <c r="CM36" i="10"/>
  <c r="CK36" i="10"/>
  <c r="CJ36" i="10"/>
  <c r="CI36" i="10"/>
  <c r="CG36" i="10"/>
  <c r="CF36" i="10"/>
  <c r="CD36" i="10"/>
  <c r="CC36" i="10"/>
  <c r="CE36" i="10" s="1"/>
  <c r="CB36" i="10"/>
  <c r="CA36" i="10"/>
  <c r="BZ36" i="10"/>
  <c r="BY36" i="10"/>
  <c r="BX36" i="10"/>
  <c r="BW36" i="10"/>
  <c r="BU36" i="10"/>
  <c r="BT36" i="10"/>
  <c r="BV36" i="10" s="1"/>
  <c r="BS36" i="10"/>
  <c r="BO36" i="10"/>
  <c r="CN36" i="10" s="1"/>
  <c r="BN36" i="10"/>
  <c r="BP36" i="10" s="1"/>
  <c r="BM36" i="10"/>
  <c r="BJ36" i="10"/>
  <c r="BG36" i="10"/>
  <c r="BD36" i="10"/>
  <c r="BA36" i="10"/>
  <c r="AX36" i="10"/>
  <c r="AU36" i="10"/>
  <c r="AR36" i="10"/>
  <c r="AO36" i="10"/>
  <c r="Q36" i="10"/>
  <c r="N36" i="10"/>
  <c r="K36" i="10"/>
  <c r="H36" i="10"/>
  <c r="CM35" i="10"/>
  <c r="CJ35" i="10"/>
  <c r="CI35" i="10"/>
  <c r="CK35" i="10" s="1"/>
  <c r="CH35" i="10"/>
  <c r="CG35" i="10"/>
  <c r="CF35" i="10"/>
  <c r="CE35" i="10"/>
  <c r="CD35" i="10"/>
  <c r="CC35" i="10"/>
  <c r="CA35" i="10"/>
  <c r="BZ35" i="10"/>
  <c r="CB35" i="10" s="1"/>
  <c r="BX35" i="10"/>
  <c r="BW35" i="10"/>
  <c r="BY35" i="10" s="1"/>
  <c r="BV35" i="10"/>
  <c r="BU35" i="10"/>
  <c r="BT35" i="10"/>
  <c r="BS35" i="10"/>
  <c r="BP35" i="10"/>
  <c r="BO35" i="10"/>
  <c r="BN35" i="10"/>
  <c r="BM35" i="10"/>
  <c r="BJ35" i="10"/>
  <c r="BG35" i="10"/>
  <c r="BD35" i="10"/>
  <c r="BA35" i="10"/>
  <c r="AX35" i="10"/>
  <c r="AU35" i="10"/>
  <c r="AT35" i="10"/>
  <c r="AS35" i="10"/>
  <c r="AR35" i="10"/>
  <c r="AO35" i="10"/>
  <c r="AL35" i="10"/>
  <c r="AI35" i="10"/>
  <c r="AF35" i="10"/>
  <c r="AC35" i="10"/>
  <c r="Y35" i="10"/>
  <c r="X35" i="10"/>
  <c r="Z35" i="10" s="1"/>
  <c r="W35" i="10"/>
  <c r="T35" i="10"/>
  <c r="Q35" i="10"/>
  <c r="N35" i="10"/>
  <c r="K35" i="10"/>
  <c r="H35" i="10"/>
  <c r="CM34" i="10"/>
  <c r="CJ34" i="10"/>
  <c r="CI34" i="10"/>
  <c r="CK34" i="10" s="1"/>
  <c r="CG34" i="10"/>
  <c r="CF34" i="10"/>
  <c r="CH34" i="10" s="1"/>
  <c r="CE34" i="10"/>
  <c r="CD34" i="10"/>
  <c r="CC34" i="10"/>
  <c r="CB34" i="10"/>
  <c r="CA34" i="10"/>
  <c r="BZ34" i="10"/>
  <c r="BX34" i="10"/>
  <c r="BW34" i="10"/>
  <c r="BY34" i="10" s="1"/>
  <c r="BV34" i="10"/>
  <c r="BU34" i="10"/>
  <c r="BT34" i="10"/>
  <c r="BS34" i="10"/>
  <c r="BP34" i="10"/>
  <c r="BO34" i="10"/>
  <c r="BN34" i="10"/>
  <c r="BM34" i="10"/>
  <c r="BJ34" i="10"/>
  <c r="BG34" i="10"/>
  <c r="BD34" i="10"/>
  <c r="BA34" i="10"/>
  <c r="AX34" i="10"/>
  <c r="AT34" i="10"/>
  <c r="CN34" i="10" s="1"/>
  <c r="CO34" i="10" s="1"/>
  <c r="AS34" i="10"/>
  <c r="AU34" i="10" s="1"/>
  <c r="AR34" i="10"/>
  <c r="AO34" i="10"/>
  <c r="AL34" i="10"/>
  <c r="AI34" i="10"/>
  <c r="AF34" i="10"/>
  <c r="AC34" i="10"/>
  <c r="Y34" i="10"/>
  <c r="X34" i="10"/>
  <c r="Z34" i="10" s="1"/>
  <c r="W34" i="10"/>
  <c r="T34" i="10"/>
  <c r="Q34" i="10"/>
  <c r="N34" i="10"/>
  <c r="K34" i="10"/>
  <c r="H34" i="10"/>
  <c r="CM33" i="10"/>
  <c r="CI33" i="10"/>
  <c r="CG33" i="10"/>
  <c r="CC33" i="10"/>
  <c r="CE33" i="10" s="1"/>
  <c r="CB33" i="10"/>
  <c r="CA33" i="10"/>
  <c r="BZ33" i="10"/>
  <c r="BY33" i="10"/>
  <c r="BX33" i="10"/>
  <c r="BW33" i="10"/>
  <c r="BU33" i="10"/>
  <c r="BT33" i="10"/>
  <c r="BV33" i="10" s="1"/>
  <c r="BS33" i="10"/>
  <c r="BO33" i="10"/>
  <c r="BN33" i="10"/>
  <c r="BP33" i="10" s="1"/>
  <c r="BM33" i="10"/>
  <c r="BJ33" i="10"/>
  <c r="BG33" i="10"/>
  <c r="BD33" i="10"/>
  <c r="BA33" i="10"/>
  <c r="AX33" i="10"/>
  <c r="AQ33" i="10"/>
  <c r="AP33" i="10"/>
  <c r="AN33" i="10"/>
  <c r="AM33" i="10"/>
  <c r="AL33" i="10"/>
  <c r="AK33" i="10"/>
  <c r="CD33" i="10" s="1"/>
  <c r="AJ33" i="10"/>
  <c r="AI33" i="10"/>
  <c r="AF33" i="10"/>
  <c r="AC33" i="10"/>
  <c r="Y33" i="10"/>
  <c r="X33" i="10"/>
  <c r="Z33" i="10" s="1"/>
  <c r="W33" i="10"/>
  <c r="T33" i="10"/>
  <c r="Q33" i="10"/>
  <c r="N33" i="10"/>
  <c r="K33" i="10"/>
  <c r="H33" i="10"/>
  <c r="CN32" i="10"/>
  <c r="CO32" i="10" s="1"/>
  <c r="CM32" i="10"/>
  <c r="CJ32" i="10"/>
  <c r="CI32" i="10"/>
  <c r="CK32" i="10" s="1"/>
  <c r="CH32" i="10"/>
  <c r="CG32" i="10"/>
  <c r="CF32" i="10"/>
  <c r="CE32" i="10"/>
  <c r="CD32" i="10"/>
  <c r="CC32" i="10"/>
  <c r="CA32" i="10"/>
  <c r="BZ32" i="10"/>
  <c r="CB32" i="10" s="1"/>
  <c r="BX32" i="10"/>
  <c r="BW32" i="10"/>
  <c r="BY32" i="10" s="1"/>
  <c r="BV32" i="10"/>
  <c r="BU32" i="10"/>
  <c r="BT32" i="10"/>
  <c r="BS32" i="10"/>
  <c r="BP32" i="10"/>
  <c r="BO32" i="10"/>
  <c r="BN32" i="10"/>
  <c r="BM32" i="10"/>
  <c r="BJ32" i="10"/>
  <c r="BG32" i="10"/>
  <c r="BD32" i="10"/>
  <c r="BA32" i="10"/>
  <c r="AX32" i="10"/>
  <c r="AT32" i="10"/>
  <c r="AS32" i="10"/>
  <c r="AU32" i="10" s="1"/>
  <c r="AR32" i="10"/>
  <c r="AO32" i="10"/>
  <c r="AL32" i="10"/>
  <c r="AI32" i="10"/>
  <c r="AF32" i="10"/>
  <c r="AC32" i="10"/>
  <c r="Z32" i="10"/>
  <c r="Y32" i="10"/>
  <c r="X32" i="10"/>
  <c r="W32" i="10"/>
  <c r="T32" i="10"/>
  <c r="Q32" i="10"/>
  <c r="N32" i="10"/>
  <c r="K32" i="10"/>
  <c r="H32" i="10"/>
  <c r="CM31" i="10"/>
  <c r="CK31" i="10"/>
  <c r="CJ31" i="10"/>
  <c r="CI31" i="10"/>
  <c r="CG31" i="10"/>
  <c r="CF31" i="10"/>
  <c r="CD31" i="10"/>
  <c r="CC31" i="10"/>
  <c r="CE31" i="10" s="1"/>
  <c r="CB31" i="10"/>
  <c r="CA31" i="10"/>
  <c r="BZ31" i="10"/>
  <c r="BY31" i="10"/>
  <c r="BX31" i="10"/>
  <c r="BW31" i="10"/>
  <c r="BU31" i="10"/>
  <c r="BT31" i="10"/>
  <c r="BV31" i="10" s="1"/>
  <c r="BS31" i="10"/>
  <c r="BO31" i="10"/>
  <c r="BN31" i="10"/>
  <c r="BP31" i="10" s="1"/>
  <c r="BM31" i="10"/>
  <c r="BJ31" i="10"/>
  <c r="BG31" i="10"/>
  <c r="BD31" i="10"/>
  <c r="BA31" i="10"/>
  <c r="AX31" i="10"/>
  <c r="AT31" i="10"/>
  <c r="AU31" i="10" s="1"/>
  <c r="AS31" i="10"/>
  <c r="AR31" i="10"/>
  <c r="AO31" i="10"/>
  <c r="AL31" i="10"/>
  <c r="AI31" i="10"/>
  <c r="AF31" i="10"/>
  <c r="AC31" i="10"/>
  <c r="Z31" i="10"/>
  <c r="Y31" i="10"/>
  <c r="X31" i="10"/>
  <c r="W31" i="10"/>
  <c r="T31" i="10"/>
  <c r="Q31" i="10"/>
  <c r="N31" i="10"/>
  <c r="K31" i="10"/>
  <c r="H31" i="10"/>
  <c r="CM30" i="10"/>
  <c r="CK30" i="10"/>
  <c r="CJ30" i="10"/>
  <c r="CI30" i="10"/>
  <c r="CH30" i="10"/>
  <c r="CG30" i="10"/>
  <c r="CF30" i="10"/>
  <c r="CD30" i="10"/>
  <c r="CC30" i="10"/>
  <c r="CE30" i="10" s="1"/>
  <c r="CA30" i="10"/>
  <c r="BZ30" i="10"/>
  <c r="CB30" i="10" s="1"/>
  <c r="BY30" i="10"/>
  <c r="BX30" i="10"/>
  <c r="BW30" i="10"/>
  <c r="BU30" i="10"/>
  <c r="BV30" i="10" s="1"/>
  <c r="BT30" i="10"/>
  <c r="BS30" i="10"/>
  <c r="BP30" i="10"/>
  <c r="BO30" i="10"/>
  <c r="CN30" i="10" s="1"/>
  <c r="BN30" i="10"/>
  <c r="BM30" i="10"/>
  <c r="BJ30" i="10"/>
  <c r="BG30" i="10"/>
  <c r="BD30" i="10"/>
  <c r="BA30" i="10"/>
  <c r="AX30" i="10"/>
  <c r="AU30" i="10"/>
  <c r="AR30" i="10"/>
  <c r="AO30" i="10"/>
  <c r="AL30" i="10"/>
  <c r="AI30" i="10"/>
  <c r="AF30" i="10"/>
  <c r="AC30" i="10"/>
  <c r="T30" i="10"/>
  <c r="Q30" i="10"/>
  <c r="N30" i="10"/>
  <c r="K30" i="10"/>
  <c r="H30" i="10"/>
  <c r="CM29" i="10"/>
  <c r="CK29" i="10"/>
  <c r="CJ29" i="10"/>
  <c r="CI29" i="10"/>
  <c r="CG29" i="10"/>
  <c r="CF29" i="10"/>
  <c r="CH29" i="10" s="1"/>
  <c r="CD29" i="10"/>
  <c r="CC29" i="10"/>
  <c r="CE29" i="10" s="1"/>
  <c r="CB29" i="10"/>
  <c r="CA29" i="10"/>
  <c r="BZ29" i="10"/>
  <c r="BY29" i="10"/>
  <c r="BX29" i="10"/>
  <c r="BW29" i="10"/>
  <c r="BU29" i="10"/>
  <c r="BT29" i="10"/>
  <c r="BV29" i="10" s="1"/>
  <c r="BS29" i="10"/>
  <c r="BO29" i="10"/>
  <c r="BN29" i="10"/>
  <c r="BP29" i="10" s="1"/>
  <c r="BM29" i="10"/>
  <c r="BJ29" i="10"/>
  <c r="BG29" i="10"/>
  <c r="BD29" i="10"/>
  <c r="BA29" i="10"/>
  <c r="AX29" i="10"/>
  <c r="AU29" i="10"/>
  <c r="AT29" i="10"/>
  <c r="AS29" i="10"/>
  <c r="AR29" i="10"/>
  <c r="AO29" i="10"/>
  <c r="AL29" i="10"/>
  <c r="AI29" i="10"/>
  <c r="AF29" i="10"/>
  <c r="AC29" i="10"/>
  <c r="Z29" i="10"/>
  <c r="Y29" i="10"/>
  <c r="X29" i="10"/>
  <c r="W29" i="10"/>
  <c r="T29" i="10"/>
  <c r="Q29" i="10"/>
  <c r="N29" i="10"/>
  <c r="K29" i="10"/>
  <c r="H29" i="10"/>
  <c r="CM28" i="10"/>
  <c r="CK28" i="10"/>
  <c r="CJ28" i="10"/>
  <c r="CI28" i="10"/>
  <c r="CH28" i="10"/>
  <c r="CG28" i="10"/>
  <c r="CF28" i="10"/>
  <c r="CD28" i="10"/>
  <c r="CC28" i="10"/>
  <c r="CE28" i="10" s="1"/>
  <c r="CA28" i="10"/>
  <c r="BZ28" i="10"/>
  <c r="CB28" i="10" s="1"/>
  <c r="BY28" i="10"/>
  <c r="BX28" i="10"/>
  <c r="BW28" i="10"/>
  <c r="BV28" i="10"/>
  <c r="BU28" i="10"/>
  <c r="BT28" i="10"/>
  <c r="BS28" i="10"/>
  <c r="BP28" i="10"/>
  <c r="BO28" i="10"/>
  <c r="BN28" i="10"/>
  <c r="BM28" i="10"/>
  <c r="BJ28" i="10"/>
  <c r="BG28" i="10"/>
  <c r="BD28" i="10"/>
  <c r="BA28" i="10"/>
  <c r="AX28" i="10"/>
  <c r="AU28" i="10"/>
  <c r="AT28" i="10"/>
  <c r="AS28" i="10"/>
  <c r="AR28" i="10"/>
  <c r="AO28" i="10"/>
  <c r="AL28" i="10"/>
  <c r="AI28" i="10"/>
  <c r="AF28" i="10"/>
  <c r="AC28" i="10"/>
  <c r="Y28" i="10"/>
  <c r="CN28" i="10" s="1"/>
  <c r="X28" i="10"/>
  <c r="Z28" i="10" s="1"/>
  <c r="W28" i="10"/>
  <c r="T28" i="10"/>
  <c r="Q28" i="10"/>
  <c r="N28" i="10"/>
  <c r="K28" i="10"/>
  <c r="H28" i="10"/>
  <c r="CN27" i="10"/>
  <c r="CM27" i="10"/>
  <c r="CJ27" i="10"/>
  <c r="CI27" i="10"/>
  <c r="CK27" i="10" s="1"/>
  <c r="CH27" i="10"/>
  <c r="CG27" i="10"/>
  <c r="CF27" i="10"/>
  <c r="CE27" i="10"/>
  <c r="CD27" i="10"/>
  <c r="CC27" i="10"/>
  <c r="CA27" i="10"/>
  <c r="BZ27" i="10"/>
  <c r="CB27" i="10" s="1"/>
  <c r="BX27" i="10"/>
  <c r="BW27" i="10"/>
  <c r="BY27" i="10" s="1"/>
  <c r="BV27" i="10"/>
  <c r="BU27" i="10"/>
  <c r="BT27" i="10"/>
  <c r="BS27" i="10"/>
  <c r="BP27" i="10"/>
  <c r="BO27" i="10"/>
  <c r="BN27" i="10"/>
  <c r="BM27" i="10"/>
  <c r="BJ27" i="10"/>
  <c r="BG27" i="10"/>
  <c r="BD27" i="10"/>
  <c r="BA27" i="10"/>
  <c r="AX27" i="10"/>
  <c r="AT27" i="10"/>
  <c r="AS27" i="10"/>
  <c r="AU27" i="10" s="1"/>
  <c r="AR27" i="10"/>
  <c r="AO27" i="10"/>
  <c r="AL27" i="10"/>
  <c r="AI27" i="10"/>
  <c r="AF27" i="10"/>
  <c r="AC27" i="10"/>
  <c r="Y27" i="10"/>
  <c r="X27" i="10"/>
  <c r="Z27" i="10" s="1"/>
  <c r="W27" i="10"/>
  <c r="T27" i="10"/>
  <c r="Q27" i="10"/>
  <c r="N27" i="10"/>
  <c r="K27" i="10"/>
  <c r="H27" i="10"/>
  <c r="CM26" i="10"/>
  <c r="CJ26" i="10"/>
  <c r="CI26" i="10"/>
  <c r="CG26" i="10"/>
  <c r="CF26" i="10"/>
  <c r="CH26" i="10" s="1"/>
  <c r="CE26" i="10"/>
  <c r="CD26" i="10"/>
  <c r="CC26" i="10"/>
  <c r="CB26" i="10"/>
  <c r="CA26" i="10"/>
  <c r="BZ26" i="10"/>
  <c r="BX26" i="10"/>
  <c r="CN26" i="10" s="1"/>
  <c r="CO26" i="10" s="1"/>
  <c r="BW26" i="10"/>
  <c r="BY26" i="10" s="1"/>
  <c r="BU26" i="10"/>
  <c r="BT26" i="10"/>
  <c r="BV26" i="10" s="1"/>
  <c r="BS26" i="10"/>
  <c r="BO26" i="10"/>
  <c r="BN26" i="10"/>
  <c r="BP26" i="10" s="1"/>
  <c r="BM26" i="10"/>
  <c r="BJ26" i="10"/>
  <c r="BG26" i="10"/>
  <c r="BD26" i="10"/>
  <c r="BA26" i="10"/>
  <c r="AX26" i="10"/>
  <c r="AU26" i="10"/>
  <c r="AR26" i="10"/>
  <c r="AO26" i="10"/>
  <c r="AL26" i="10"/>
  <c r="AI26" i="10"/>
  <c r="AF26" i="10"/>
  <c r="AC26" i="10"/>
  <c r="Z26" i="10"/>
  <c r="W26" i="10"/>
  <c r="Q26" i="10"/>
  <c r="N26" i="10"/>
  <c r="K26" i="10"/>
  <c r="H26" i="10"/>
  <c r="CM25" i="10"/>
  <c r="CJ25" i="10"/>
  <c r="CI25" i="10"/>
  <c r="CK25" i="10" s="1"/>
  <c r="CG25" i="10"/>
  <c r="CF25" i="10"/>
  <c r="CH25" i="10" s="1"/>
  <c r="CE25" i="10"/>
  <c r="CD25" i="10"/>
  <c r="CC25" i="10"/>
  <c r="CB25" i="10"/>
  <c r="CA25" i="10"/>
  <c r="BZ25" i="10"/>
  <c r="BX25" i="10"/>
  <c r="BW25" i="10"/>
  <c r="BY25" i="10" s="1"/>
  <c r="BU25" i="10"/>
  <c r="BT25" i="10"/>
  <c r="BV25" i="10" s="1"/>
  <c r="BS25" i="10"/>
  <c r="BO25" i="10"/>
  <c r="BN25" i="10"/>
  <c r="BP25" i="10" s="1"/>
  <c r="BM25" i="10"/>
  <c r="BJ25" i="10"/>
  <c r="BG25" i="10"/>
  <c r="BD25" i="10"/>
  <c r="BA25" i="10"/>
  <c r="AX25" i="10"/>
  <c r="AT25" i="10"/>
  <c r="AS25" i="10"/>
  <c r="AU25" i="10" s="1"/>
  <c r="AR25" i="10"/>
  <c r="AO25" i="10"/>
  <c r="AL25" i="10"/>
  <c r="AI25" i="10"/>
  <c r="AF25" i="10"/>
  <c r="AC25" i="10"/>
  <c r="Z25" i="10"/>
  <c r="Y25" i="10"/>
  <c r="CN25" i="10" s="1"/>
  <c r="CO25" i="10" s="1"/>
  <c r="X25" i="10"/>
  <c r="W25" i="10"/>
  <c r="T25" i="10"/>
  <c r="Q25" i="10"/>
  <c r="N25" i="10"/>
  <c r="K25" i="10"/>
  <c r="H25" i="10"/>
  <c r="CM24" i="10"/>
  <c r="CK24" i="10"/>
  <c r="CJ24" i="10"/>
  <c r="CI24" i="10"/>
  <c r="CG24" i="10"/>
  <c r="CF24" i="10"/>
  <c r="CH24" i="10" s="1"/>
  <c r="CD24" i="10"/>
  <c r="CC24" i="10"/>
  <c r="CE24" i="10" s="1"/>
  <c r="CB24" i="10"/>
  <c r="CA24" i="10"/>
  <c r="BZ24" i="10"/>
  <c r="BY24" i="10"/>
  <c r="BX24" i="10"/>
  <c r="BW24" i="10"/>
  <c r="BU24" i="10"/>
  <c r="BT24" i="10"/>
  <c r="BV24" i="10" s="1"/>
  <c r="BS24" i="10"/>
  <c r="BO24" i="10"/>
  <c r="BN24" i="10"/>
  <c r="BP24" i="10" s="1"/>
  <c r="BM24" i="10"/>
  <c r="BJ24" i="10"/>
  <c r="BG24" i="10"/>
  <c r="BD24" i="10"/>
  <c r="BA24" i="10"/>
  <c r="AX24" i="10"/>
  <c r="AU24" i="10"/>
  <c r="AT24" i="10"/>
  <c r="AS24" i="10"/>
  <c r="AR24" i="10"/>
  <c r="AO24" i="10"/>
  <c r="AL24" i="10"/>
  <c r="AI24" i="10"/>
  <c r="AF24" i="10"/>
  <c r="AC24" i="10"/>
  <c r="Z24" i="10"/>
  <c r="Y24" i="10"/>
  <c r="X24" i="10"/>
  <c r="W24" i="10"/>
  <c r="T24" i="10"/>
  <c r="Q24" i="10"/>
  <c r="N24" i="10"/>
  <c r="K24" i="10"/>
  <c r="H24" i="10"/>
  <c r="CM23" i="10"/>
  <c r="CK23" i="10"/>
  <c r="CJ23" i="10"/>
  <c r="CI23" i="10"/>
  <c r="CH23" i="10"/>
  <c r="CG23" i="10"/>
  <c r="CF23" i="10"/>
  <c r="CD23" i="10"/>
  <c r="CC23" i="10"/>
  <c r="CE23" i="10" s="1"/>
  <c r="CA23" i="10"/>
  <c r="BZ23" i="10"/>
  <c r="CB23" i="10" s="1"/>
  <c r="BY23" i="10"/>
  <c r="BX23" i="10"/>
  <c r="BW23" i="10"/>
  <c r="BV23" i="10"/>
  <c r="BU23" i="10"/>
  <c r="BT23" i="10"/>
  <c r="BS23" i="10"/>
  <c r="BP23" i="10"/>
  <c r="BO23" i="10"/>
  <c r="BN23" i="10"/>
  <c r="BM23" i="10"/>
  <c r="BJ23" i="10"/>
  <c r="BG23" i="10"/>
  <c r="BD23" i="10"/>
  <c r="BA23" i="10"/>
  <c r="AX23" i="10"/>
  <c r="AU23" i="10"/>
  <c r="AT23" i="10"/>
  <c r="AS23" i="10"/>
  <c r="AR23" i="10"/>
  <c r="AO23" i="10"/>
  <c r="AL23" i="10"/>
  <c r="AI23" i="10"/>
  <c r="AF23" i="10"/>
  <c r="AC23" i="10"/>
  <c r="Y23" i="10"/>
  <c r="X23" i="10"/>
  <c r="Z23" i="10" s="1"/>
  <c r="W23" i="10"/>
  <c r="T23" i="10"/>
  <c r="Q23" i="10"/>
  <c r="N23" i="10"/>
  <c r="K23" i="10"/>
  <c r="H23" i="10"/>
  <c r="CM22" i="10"/>
  <c r="CJ22" i="10"/>
  <c r="CI22" i="10"/>
  <c r="CK22" i="10" s="1"/>
  <c r="CH22" i="10"/>
  <c r="CG22" i="10"/>
  <c r="CF22" i="10"/>
  <c r="CE22" i="10"/>
  <c r="CD22" i="10"/>
  <c r="CC22" i="10"/>
  <c r="CA22" i="10"/>
  <c r="BZ22" i="10"/>
  <c r="CB22" i="10" s="1"/>
  <c r="BX22" i="10"/>
  <c r="BW22" i="10"/>
  <c r="BY22" i="10" s="1"/>
  <c r="BV22" i="10"/>
  <c r="BU22" i="10"/>
  <c r="BT22" i="10"/>
  <c r="BS22" i="10"/>
  <c r="BP22" i="10"/>
  <c r="BO22" i="10"/>
  <c r="BN22" i="10"/>
  <c r="BM22" i="10"/>
  <c r="BJ22" i="10"/>
  <c r="BG22" i="10"/>
  <c r="BD22" i="10"/>
  <c r="BA22" i="10"/>
  <c r="AX22" i="10"/>
  <c r="AT22" i="10"/>
  <c r="AS22" i="10"/>
  <c r="AU22" i="10" s="1"/>
  <c r="AR22" i="10"/>
  <c r="AO22" i="10"/>
  <c r="AL22" i="10"/>
  <c r="AI22" i="10"/>
  <c r="AF22" i="10"/>
  <c r="AC22" i="10"/>
  <c r="Y22" i="10"/>
  <c r="CN22" i="10" s="1"/>
  <c r="X22" i="10"/>
  <c r="Z22" i="10" s="1"/>
  <c r="W22" i="10"/>
  <c r="T22" i="10"/>
  <c r="Q22" i="10"/>
  <c r="N22" i="10"/>
  <c r="K22" i="10"/>
  <c r="H22" i="10"/>
  <c r="CM21" i="10"/>
  <c r="CJ21" i="10"/>
  <c r="CI21" i="10"/>
  <c r="CK21" i="10" s="1"/>
  <c r="CG21" i="10"/>
  <c r="CF21" i="10"/>
  <c r="CH21" i="10" s="1"/>
  <c r="CE21" i="10"/>
  <c r="CD21" i="10"/>
  <c r="CC21" i="10"/>
  <c r="CB21" i="10"/>
  <c r="CA21" i="10"/>
  <c r="BZ21" i="10"/>
  <c r="BX21" i="10"/>
  <c r="BW21" i="10"/>
  <c r="BY21" i="10" s="1"/>
  <c r="BU21" i="10"/>
  <c r="BT21" i="10"/>
  <c r="BV21" i="10" s="1"/>
  <c r="BS21" i="10"/>
  <c r="BO21" i="10"/>
  <c r="BN21" i="10"/>
  <c r="BP21" i="10" s="1"/>
  <c r="BM21" i="10"/>
  <c r="BJ21" i="10"/>
  <c r="BG21" i="10"/>
  <c r="BD21" i="10"/>
  <c r="BA21" i="10"/>
  <c r="AX21" i="10"/>
  <c r="AT21" i="10"/>
  <c r="CN21" i="10" s="1"/>
  <c r="CO21" i="10" s="1"/>
  <c r="AS21" i="10"/>
  <c r="AU21" i="10" s="1"/>
  <c r="AR21" i="10"/>
  <c r="AO21" i="10"/>
  <c r="AL21" i="10"/>
  <c r="AI21" i="10"/>
  <c r="AF21" i="10"/>
  <c r="AC21" i="10"/>
  <c r="Z21" i="10"/>
  <c r="Y21" i="10"/>
  <c r="X21" i="10"/>
  <c r="W21" i="10"/>
  <c r="T21" i="10"/>
  <c r="Q21" i="10"/>
  <c r="N21" i="10"/>
  <c r="K21" i="10"/>
  <c r="H21" i="10"/>
  <c r="CM20" i="10"/>
  <c r="CK20" i="10"/>
  <c r="CJ20" i="10"/>
  <c r="CI20" i="10"/>
  <c r="CG20" i="10"/>
  <c r="CF20" i="10"/>
  <c r="CH20" i="10" s="1"/>
  <c r="CD20" i="10"/>
  <c r="CC20" i="10"/>
  <c r="CE20" i="10" s="1"/>
  <c r="CB20" i="10"/>
  <c r="CA20" i="10"/>
  <c r="BZ20" i="10"/>
  <c r="BY20" i="10"/>
  <c r="BX20" i="10"/>
  <c r="BW20" i="10"/>
  <c r="BU20" i="10"/>
  <c r="BT20" i="10"/>
  <c r="BV20" i="10" s="1"/>
  <c r="BS20" i="10"/>
  <c r="BO20" i="10"/>
  <c r="BN20" i="10"/>
  <c r="BP20" i="10" s="1"/>
  <c r="BM20" i="10"/>
  <c r="BJ20" i="10"/>
  <c r="BG20" i="10"/>
  <c r="BD20" i="10"/>
  <c r="BA20" i="10"/>
  <c r="AX20" i="10"/>
  <c r="AU20" i="10"/>
  <c r="AT20" i="10"/>
  <c r="AS20" i="10"/>
  <c r="AR20" i="10"/>
  <c r="AO20" i="10"/>
  <c r="AL20" i="10"/>
  <c r="AI20" i="10"/>
  <c r="AF20" i="10"/>
  <c r="AC20" i="10"/>
  <c r="Z20" i="10"/>
  <c r="Y20" i="10"/>
  <c r="X20" i="10"/>
  <c r="W20" i="10"/>
  <c r="T20" i="10"/>
  <c r="Q20" i="10"/>
  <c r="N20" i="10"/>
  <c r="K20" i="10"/>
  <c r="H20" i="10"/>
  <c r="CM19" i="10"/>
  <c r="CK19" i="10"/>
  <c r="CJ19" i="10"/>
  <c r="CI19" i="10"/>
  <c r="CH19" i="10"/>
  <c r="CG19" i="10"/>
  <c r="CF19" i="10"/>
  <c r="CD19" i="10"/>
  <c r="CC19" i="10"/>
  <c r="CE19" i="10" s="1"/>
  <c r="CA19" i="10"/>
  <c r="BZ19" i="10"/>
  <c r="CB19" i="10" s="1"/>
  <c r="BY19" i="10"/>
  <c r="BX19" i="10"/>
  <c r="BW19" i="10"/>
  <c r="BU19" i="10"/>
  <c r="BV19" i="10" s="1"/>
  <c r="BT19" i="10"/>
  <c r="BS19" i="10"/>
  <c r="BP19" i="10"/>
  <c r="BO19" i="10"/>
  <c r="BN19" i="10"/>
  <c r="BM19" i="10"/>
  <c r="BJ19" i="10"/>
  <c r="BG19" i="10"/>
  <c r="BD19" i="10"/>
  <c r="BA19" i="10"/>
  <c r="AX19" i="10"/>
  <c r="AU19" i="10"/>
  <c r="AT19" i="10"/>
  <c r="AS19" i="10"/>
  <c r="AR19" i="10"/>
  <c r="AO19" i="10"/>
  <c r="AL19" i="10"/>
  <c r="AI19" i="10"/>
  <c r="AF19" i="10"/>
  <c r="AC19" i="10"/>
  <c r="Y19" i="10"/>
  <c r="X19" i="10"/>
  <c r="Z19" i="10" s="1"/>
  <c r="W19" i="10"/>
  <c r="T19" i="10"/>
  <c r="Q19" i="10"/>
  <c r="N19" i="10"/>
  <c r="K19" i="10"/>
  <c r="H19" i="10"/>
  <c r="CM18" i="10"/>
  <c r="CJ18" i="10"/>
  <c r="CI18" i="10"/>
  <c r="CK18" i="10" s="1"/>
  <c r="CH18" i="10"/>
  <c r="CG18" i="10"/>
  <c r="CF18" i="10"/>
  <c r="CE18" i="10"/>
  <c r="CD18" i="10"/>
  <c r="CC18" i="10"/>
  <c r="CA18" i="10"/>
  <c r="BZ18" i="10"/>
  <c r="CB18" i="10" s="1"/>
  <c r="BX18" i="10"/>
  <c r="BW18" i="10"/>
  <c r="BY18" i="10" s="1"/>
  <c r="BV18" i="10"/>
  <c r="BU18" i="10"/>
  <c r="BT18" i="10"/>
  <c r="BS18" i="10"/>
  <c r="BP18" i="10"/>
  <c r="BO18" i="10"/>
  <c r="BN18" i="10"/>
  <c r="BM18" i="10"/>
  <c r="BJ18" i="10"/>
  <c r="BG18" i="10"/>
  <c r="BD18" i="10"/>
  <c r="BA18" i="10"/>
  <c r="AX18" i="10"/>
  <c r="AT18" i="10"/>
  <c r="AS18" i="10"/>
  <c r="AU18" i="10" s="1"/>
  <c r="AR18" i="10"/>
  <c r="AO18" i="10"/>
  <c r="AL18" i="10"/>
  <c r="AI18" i="10"/>
  <c r="AF18" i="10"/>
  <c r="AC18" i="10"/>
  <c r="Y18" i="10"/>
  <c r="CN18" i="10" s="1"/>
  <c r="X18" i="10"/>
  <c r="W18" i="10"/>
  <c r="T18" i="10"/>
  <c r="Q18" i="10"/>
  <c r="N18" i="10"/>
  <c r="K18" i="10"/>
  <c r="H18" i="10"/>
  <c r="CM17" i="10"/>
  <c r="CJ17" i="10"/>
  <c r="CI17" i="10"/>
  <c r="CK17" i="10" s="1"/>
  <c r="CG17" i="10"/>
  <c r="CF17" i="10"/>
  <c r="CH17" i="10" s="1"/>
  <c r="CE17" i="10"/>
  <c r="CD17" i="10"/>
  <c r="CC17" i="10"/>
  <c r="CB17" i="10"/>
  <c r="CA17" i="10"/>
  <c r="BZ17" i="10"/>
  <c r="BX17" i="10"/>
  <c r="BW17" i="10"/>
  <c r="BY17" i="10" s="1"/>
  <c r="BU17" i="10"/>
  <c r="BT17" i="10"/>
  <c r="BV17" i="10" s="1"/>
  <c r="BS17" i="10"/>
  <c r="BO17" i="10"/>
  <c r="BN17" i="10"/>
  <c r="BP17" i="10" s="1"/>
  <c r="BM17" i="10"/>
  <c r="BJ17" i="10"/>
  <c r="BG17" i="10"/>
  <c r="BD17" i="10"/>
  <c r="BA17" i="10"/>
  <c r="AX17" i="10"/>
  <c r="AT17" i="10"/>
  <c r="AS17" i="10"/>
  <c r="AR17" i="10"/>
  <c r="AO17" i="10"/>
  <c r="AL17" i="10"/>
  <c r="AI17" i="10"/>
  <c r="AF17" i="10"/>
  <c r="AC17" i="10"/>
  <c r="Z17" i="10"/>
  <c r="Y17" i="10"/>
  <c r="CN17" i="10" s="1"/>
  <c r="CO17" i="10" s="1"/>
  <c r="X17" i="10"/>
  <c r="W17" i="10"/>
  <c r="T17" i="10"/>
  <c r="Q17" i="10"/>
  <c r="N17" i="10"/>
  <c r="K17" i="10"/>
  <c r="H17" i="10"/>
  <c r="CM16" i="10"/>
  <c r="CK16" i="10"/>
  <c r="CJ16" i="10"/>
  <c r="CI16" i="10"/>
  <c r="CG16" i="10"/>
  <c r="CF16" i="10"/>
  <c r="CH16" i="10" s="1"/>
  <c r="CD16" i="10"/>
  <c r="CC16" i="10"/>
  <c r="CE16" i="10" s="1"/>
  <c r="CB16" i="10"/>
  <c r="CA16" i="10"/>
  <c r="BZ16" i="10"/>
  <c r="BY16" i="10"/>
  <c r="BX16" i="10"/>
  <c r="BX13" i="10" s="1"/>
  <c r="BW16" i="10"/>
  <c r="BU16" i="10"/>
  <c r="BT16" i="10"/>
  <c r="BV16" i="10" s="1"/>
  <c r="BS16" i="10"/>
  <c r="BO16" i="10"/>
  <c r="BN16" i="10"/>
  <c r="BM16" i="10"/>
  <c r="BJ16" i="10"/>
  <c r="BG16" i="10"/>
  <c r="BD16" i="10"/>
  <c r="BA16" i="10"/>
  <c r="AX16" i="10"/>
  <c r="AU16" i="10"/>
  <c r="AT16" i="10"/>
  <c r="AS16" i="10"/>
  <c r="AR16" i="10"/>
  <c r="AO16" i="10"/>
  <c r="AL16" i="10"/>
  <c r="AI16" i="10"/>
  <c r="AF16" i="10"/>
  <c r="AC16" i="10"/>
  <c r="Z16" i="10"/>
  <c r="Y16" i="10"/>
  <c r="X16" i="10"/>
  <c r="W16" i="10"/>
  <c r="T16" i="10"/>
  <c r="Q16" i="10"/>
  <c r="N16" i="10"/>
  <c r="K16" i="10"/>
  <c r="H16" i="10"/>
  <c r="CM15" i="10"/>
  <c r="CK15" i="10"/>
  <c r="CJ15" i="10"/>
  <c r="CI15" i="10"/>
  <c r="CG15" i="10"/>
  <c r="CH15" i="10" s="1"/>
  <c r="CF15" i="10"/>
  <c r="CD15" i="10"/>
  <c r="CC15" i="10"/>
  <c r="CE15" i="10" s="1"/>
  <c r="CA15" i="10"/>
  <c r="BZ15" i="10"/>
  <c r="CB15" i="10" s="1"/>
  <c r="BY15" i="10"/>
  <c r="BX15" i="10"/>
  <c r="BW15" i="10"/>
  <c r="BU15" i="10"/>
  <c r="BV15" i="10" s="1"/>
  <c r="BT15" i="10"/>
  <c r="BS15" i="10"/>
  <c r="BP15" i="10"/>
  <c r="BO15" i="10"/>
  <c r="BN15" i="10"/>
  <c r="BM15" i="10"/>
  <c r="BJ15" i="10"/>
  <c r="BG15" i="10"/>
  <c r="BD15" i="10"/>
  <c r="BA15" i="10"/>
  <c r="AX15" i="10"/>
  <c r="AU15" i="10"/>
  <c r="AT15" i="10"/>
  <c r="AS15" i="10"/>
  <c r="AR15" i="10"/>
  <c r="AO15" i="10"/>
  <c r="AL15" i="10"/>
  <c r="AI15" i="10"/>
  <c r="AF15" i="10"/>
  <c r="AC15" i="10"/>
  <c r="Y15" i="10"/>
  <c r="X15" i="10"/>
  <c r="Z15" i="10" s="1"/>
  <c r="W15" i="10"/>
  <c r="T15" i="10"/>
  <c r="Q15" i="10"/>
  <c r="N15" i="10"/>
  <c r="K15" i="10"/>
  <c r="H15" i="10"/>
  <c r="CM14" i="10"/>
  <c r="CO14" i="10" s="1"/>
  <c r="CJ14" i="10"/>
  <c r="CI14" i="10"/>
  <c r="CK14" i="10" s="1"/>
  <c r="CH14" i="10"/>
  <c r="CG14" i="10"/>
  <c r="CF14" i="10"/>
  <c r="CE14" i="10"/>
  <c r="CD14" i="10"/>
  <c r="CC14" i="10"/>
  <c r="CA14" i="10"/>
  <c r="BZ14" i="10"/>
  <c r="BX14" i="10"/>
  <c r="BW14" i="10"/>
  <c r="BY14" i="10" s="1"/>
  <c r="BV14" i="10"/>
  <c r="BU14" i="10"/>
  <c r="BT14" i="10"/>
  <c r="BS14" i="10"/>
  <c r="BP14" i="10"/>
  <c r="BO14" i="10"/>
  <c r="BN14" i="10"/>
  <c r="BM14" i="10"/>
  <c r="BJ14" i="10"/>
  <c r="BG14" i="10"/>
  <c r="BD14" i="10"/>
  <c r="BA14" i="10"/>
  <c r="AX14" i="10"/>
  <c r="AT14" i="10"/>
  <c r="AS14" i="10"/>
  <c r="AU14" i="10" s="1"/>
  <c r="AR14" i="10"/>
  <c r="AO14" i="10"/>
  <c r="AL14" i="10"/>
  <c r="AI14" i="10"/>
  <c r="AF14" i="10"/>
  <c r="AC14" i="10"/>
  <c r="Y14" i="10"/>
  <c r="CN14" i="10" s="1"/>
  <c r="X14" i="10"/>
  <c r="Z14" i="10" s="1"/>
  <c r="W14" i="10"/>
  <c r="T14" i="10"/>
  <c r="Q14" i="10"/>
  <c r="N14" i="10"/>
  <c r="K14" i="10"/>
  <c r="H14" i="10"/>
  <c r="CM13" i="10"/>
  <c r="E13" i="10" s="1"/>
  <c r="CA13" i="10"/>
  <c r="BS13" i="10"/>
  <c r="BR13" i="10"/>
  <c r="BQ13" i="10"/>
  <c r="BO13" i="10"/>
  <c r="BL13" i="10"/>
  <c r="BK13" i="10"/>
  <c r="BM13" i="10" s="1"/>
  <c r="BI13" i="10"/>
  <c r="BH13" i="10"/>
  <c r="BJ13" i="10" s="1"/>
  <c r="BG13" i="10"/>
  <c r="BF13" i="10"/>
  <c r="BE13" i="10"/>
  <c r="BD13" i="10"/>
  <c r="BC13" i="10"/>
  <c r="BB13" i="10"/>
  <c r="AZ13" i="10"/>
  <c r="AY13" i="10"/>
  <c r="BA13" i="10" s="1"/>
  <c r="AW13" i="10"/>
  <c r="AV13" i="10"/>
  <c r="AX13" i="10" s="1"/>
  <c r="AR13" i="10"/>
  <c r="AQ13" i="10"/>
  <c r="AP13" i="10"/>
  <c r="AN13" i="10"/>
  <c r="AM13" i="10"/>
  <c r="AO13" i="10" s="1"/>
  <c r="AK13" i="10"/>
  <c r="AJ13" i="10"/>
  <c r="AI13" i="10"/>
  <c r="AH13" i="10"/>
  <c r="AG13" i="10"/>
  <c r="AE13" i="10"/>
  <c r="R13" i="10"/>
  <c r="P13" i="10"/>
  <c r="O13" i="10"/>
  <c r="Q13" i="10" s="1"/>
  <c r="M13" i="10"/>
  <c r="L13" i="10"/>
  <c r="N13" i="10" s="1"/>
  <c r="K13" i="10"/>
  <c r="J13" i="10"/>
  <c r="I13" i="10"/>
  <c r="H13" i="10"/>
  <c r="G13" i="10"/>
  <c r="F13" i="10"/>
  <c r="D11" i="10"/>
  <c r="BN60" i="9"/>
  <c r="BL60" i="9"/>
  <c r="BK60" i="9"/>
  <c r="BJ60" i="9"/>
  <c r="BI60" i="9"/>
  <c r="BH60" i="9"/>
  <c r="BG60" i="9"/>
  <c r="BF60" i="9"/>
  <c r="BE60" i="9"/>
  <c r="BB60" i="9"/>
  <c r="BA60" i="9"/>
  <c r="AZ60" i="9"/>
  <c r="AG60" i="9"/>
  <c r="AF60" i="9"/>
  <c r="R60" i="9"/>
  <c r="Q60" i="9"/>
  <c r="BM60" i="9" s="1"/>
  <c r="C60" i="9" s="1"/>
  <c r="BL59" i="9"/>
  <c r="BK59" i="9"/>
  <c r="BJ59" i="9"/>
  <c r="BI59" i="9"/>
  <c r="BH59" i="9"/>
  <c r="BG59" i="9"/>
  <c r="BF59" i="9"/>
  <c r="BE59" i="9"/>
  <c r="BB59" i="9"/>
  <c r="BA59" i="9"/>
  <c r="AZ59" i="9"/>
  <c r="AG59" i="9"/>
  <c r="AF59" i="9"/>
  <c r="BM59" i="9" s="1"/>
  <c r="C59" i="9" s="1"/>
  <c r="R59" i="9"/>
  <c r="BN59" i="9" s="1"/>
  <c r="Q59" i="9"/>
  <c r="BN58" i="9"/>
  <c r="BL58" i="9"/>
  <c r="BK58" i="9"/>
  <c r="BJ58" i="9"/>
  <c r="BI58" i="9"/>
  <c r="BH58" i="9"/>
  <c r="BG58" i="9"/>
  <c r="BF58" i="9"/>
  <c r="BE58" i="9"/>
  <c r="BB58" i="9"/>
  <c r="BA58" i="9"/>
  <c r="AZ58" i="9"/>
  <c r="AG58" i="9"/>
  <c r="AF58" i="9"/>
  <c r="R58" i="9"/>
  <c r="Q58" i="9"/>
  <c r="BM58" i="9" s="1"/>
  <c r="C58" i="9" s="1"/>
  <c r="BL57" i="9"/>
  <c r="BK57" i="9"/>
  <c r="BJ57" i="9"/>
  <c r="BI57" i="9"/>
  <c r="BH57" i="9"/>
  <c r="BG57" i="9"/>
  <c r="BF57" i="9"/>
  <c r="BE57" i="9"/>
  <c r="BB57" i="9"/>
  <c r="BA57" i="9"/>
  <c r="AZ57" i="9"/>
  <c r="AG57" i="9"/>
  <c r="AF57" i="9"/>
  <c r="BM57" i="9" s="1"/>
  <c r="C57" i="9" s="1"/>
  <c r="R57" i="9"/>
  <c r="BN57" i="9" s="1"/>
  <c r="Q57" i="9"/>
  <c r="BN56" i="9"/>
  <c r="BL56" i="9"/>
  <c r="BK56" i="9"/>
  <c r="BJ56" i="9"/>
  <c r="BI56" i="9"/>
  <c r="BH56" i="9"/>
  <c r="BG56" i="9"/>
  <c r="BF56" i="9"/>
  <c r="BE56" i="9"/>
  <c r="BB56" i="9"/>
  <c r="BA56" i="9"/>
  <c r="AZ56" i="9"/>
  <c r="AG56" i="9"/>
  <c r="AF56" i="9"/>
  <c r="R56" i="9"/>
  <c r="Q56" i="9"/>
  <c r="BM56" i="9" s="1"/>
  <c r="C56" i="9" s="1"/>
  <c r="BL55" i="9"/>
  <c r="BK55" i="9"/>
  <c r="BJ55" i="9"/>
  <c r="BI55" i="9"/>
  <c r="BH55" i="9"/>
  <c r="BG55" i="9"/>
  <c r="BF55" i="9"/>
  <c r="BE55" i="9"/>
  <c r="BB55" i="9"/>
  <c r="BA55" i="9"/>
  <c r="AZ55" i="9"/>
  <c r="AG55" i="9"/>
  <c r="AF55" i="9"/>
  <c r="BM55" i="9" s="1"/>
  <c r="C55" i="9" s="1"/>
  <c r="R55" i="9"/>
  <c r="BN55" i="9" s="1"/>
  <c r="Q55" i="9"/>
  <c r="BN54" i="9"/>
  <c r="BL54" i="9"/>
  <c r="BK54" i="9"/>
  <c r="BJ54" i="9"/>
  <c r="BI54" i="9"/>
  <c r="BH54" i="9"/>
  <c r="BG54" i="9"/>
  <c r="BF54" i="9"/>
  <c r="BE54" i="9"/>
  <c r="BB54" i="9"/>
  <c r="BA54" i="9"/>
  <c r="AZ54" i="9"/>
  <c r="AG54" i="9"/>
  <c r="AF54" i="9"/>
  <c r="R54" i="9"/>
  <c r="Q54" i="9"/>
  <c r="BM54" i="9" s="1"/>
  <c r="C54" i="9" s="1"/>
  <c r="BL53" i="9"/>
  <c r="BK53" i="9"/>
  <c r="BJ53" i="9"/>
  <c r="BI53" i="9"/>
  <c r="BH53" i="9"/>
  <c r="BG53" i="9"/>
  <c r="BF53" i="9"/>
  <c r="BE53" i="9"/>
  <c r="BB53" i="9"/>
  <c r="BA53" i="9"/>
  <c r="AZ53" i="9"/>
  <c r="AG53" i="9"/>
  <c r="AF53" i="9"/>
  <c r="BM53" i="9" s="1"/>
  <c r="C53" i="9" s="1"/>
  <c r="R53" i="9"/>
  <c r="BN53" i="9" s="1"/>
  <c r="Q53" i="9"/>
  <c r="BN52" i="9"/>
  <c r="BL52" i="9"/>
  <c r="BK52" i="9"/>
  <c r="BJ52" i="9"/>
  <c r="BI52" i="9"/>
  <c r="BH52" i="9"/>
  <c r="BG52" i="9"/>
  <c r="BF52" i="9"/>
  <c r="BE52" i="9"/>
  <c r="BB52" i="9"/>
  <c r="BA52" i="9"/>
  <c r="AZ52" i="9"/>
  <c r="AG52" i="9"/>
  <c r="AF52" i="9"/>
  <c r="R52" i="9"/>
  <c r="Q52" i="9"/>
  <c r="BM52" i="9" s="1"/>
  <c r="C52" i="9" s="1"/>
  <c r="BL51" i="9"/>
  <c r="BK51" i="9"/>
  <c r="BJ51" i="9"/>
  <c r="BI51" i="9"/>
  <c r="BH51" i="9"/>
  <c r="BG51" i="9"/>
  <c r="BF51" i="9"/>
  <c r="BE51" i="9"/>
  <c r="BB51" i="9"/>
  <c r="BA51" i="9"/>
  <c r="AZ51" i="9"/>
  <c r="AG51" i="9"/>
  <c r="AF51" i="9"/>
  <c r="BM51" i="9" s="1"/>
  <c r="C51" i="9" s="1"/>
  <c r="R51" i="9"/>
  <c r="BN51" i="9" s="1"/>
  <c r="Q51" i="9"/>
  <c r="BN50" i="9"/>
  <c r="BL50" i="9"/>
  <c r="BK50" i="9"/>
  <c r="BJ50" i="9"/>
  <c r="BI50" i="9"/>
  <c r="BH50" i="9"/>
  <c r="BG50" i="9"/>
  <c r="BF50" i="9"/>
  <c r="BE50" i="9"/>
  <c r="BB50" i="9"/>
  <c r="BA50" i="9"/>
  <c r="AZ50" i="9"/>
  <c r="AG50" i="9"/>
  <c r="AF50" i="9"/>
  <c r="R50" i="9"/>
  <c r="Q50" i="9"/>
  <c r="BM50" i="9" s="1"/>
  <c r="C50" i="9" s="1"/>
  <c r="BL49" i="9"/>
  <c r="BK49" i="9"/>
  <c r="BJ49" i="9"/>
  <c r="BI49" i="9"/>
  <c r="BH49" i="9"/>
  <c r="BG49" i="9"/>
  <c r="BF49" i="9"/>
  <c r="BE49" i="9"/>
  <c r="BB49" i="9"/>
  <c r="BA49" i="9"/>
  <c r="AZ49" i="9"/>
  <c r="AG49" i="9"/>
  <c r="AF49" i="9"/>
  <c r="BM49" i="9" s="1"/>
  <c r="C49" i="9" s="1"/>
  <c r="R49" i="9"/>
  <c r="BN49" i="9" s="1"/>
  <c r="Q49" i="9"/>
  <c r="BN48" i="9"/>
  <c r="BL48" i="9"/>
  <c r="BK48" i="9"/>
  <c r="BJ48" i="9"/>
  <c r="BI48" i="9"/>
  <c r="BH48" i="9"/>
  <c r="BG48" i="9"/>
  <c r="BF48" i="9"/>
  <c r="BE48" i="9"/>
  <c r="BB48" i="9"/>
  <c r="BA48" i="9"/>
  <c r="AZ48" i="9"/>
  <c r="AG48" i="9"/>
  <c r="AF48" i="9"/>
  <c r="R48" i="9"/>
  <c r="Q48" i="9"/>
  <c r="BM48" i="9" s="1"/>
  <c r="C48" i="9" s="1"/>
  <c r="BL47" i="9"/>
  <c r="BK47" i="9"/>
  <c r="BJ47" i="9"/>
  <c r="BI47" i="9"/>
  <c r="BH47" i="9"/>
  <c r="BG47" i="9"/>
  <c r="BF47" i="9"/>
  <c r="BE47" i="9"/>
  <c r="BB47" i="9"/>
  <c r="BA47" i="9"/>
  <c r="AZ47" i="9"/>
  <c r="AG47" i="9"/>
  <c r="AF47" i="9"/>
  <c r="BM47" i="9" s="1"/>
  <c r="C47" i="9" s="1"/>
  <c r="R47" i="9"/>
  <c r="BN47" i="9" s="1"/>
  <c r="Q47" i="9"/>
  <c r="BN46" i="9"/>
  <c r="BL46" i="9"/>
  <c r="BK46" i="9"/>
  <c r="BJ46" i="9"/>
  <c r="BI46" i="9"/>
  <c r="BH46" i="9"/>
  <c r="BG46" i="9"/>
  <c r="BF46" i="9"/>
  <c r="BE46" i="9"/>
  <c r="BB46" i="9"/>
  <c r="BA46" i="9"/>
  <c r="AZ46" i="9"/>
  <c r="AG46" i="9"/>
  <c r="AF46" i="9"/>
  <c r="R46" i="9"/>
  <c r="Q46" i="9"/>
  <c r="BM46" i="9" s="1"/>
  <c r="C46" i="9" s="1"/>
  <c r="BL45" i="9"/>
  <c r="BK45" i="9"/>
  <c r="BJ45" i="9"/>
  <c r="BI45" i="9"/>
  <c r="BH45" i="9"/>
  <c r="BG45" i="9"/>
  <c r="BF45" i="9"/>
  <c r="BE45" i="9"/>
  <c r="BB45" i="9"/>
  <c r="BA45" i="9"/>
  <c r="AZ45" i="9"/>
  <c r="AG45" i="9"/>
  <c r="AF45" i="9"/>
  <c r="BM45" i="9" s="1"/>
  <c r="C45" i="9" s="1"/>
  <c r="R45" i="9"/>
  <c r="BN45" i="9" s="1"/>
  <c r="Q45" i="9"/>
  <c r="BN44" i="9"/>
  <c r="BL44" i="9"/>
  <c r="BK44" i="9"/>
  <c r="BJ44" i="9"/>
  <c r="BI44" i="9"/>
  <c r="BH44" i="9"/>
  <c r="BG44" i="9"/>
  <c r="BF44" i="9"/>
  <c r="BE44" i="9"/>
  <c r="BB44" i="9"/>
  <c r="BA44" i="9"/>
  <c r="AZ44" i="9"/>
  <c r="AG44" i="9"/>
  <c r="AF44" i="9"/>
  <c r="R44" i="9"/>
  <c r="Q44" i="9"/>
  <c r="BM44" i="9" s="1"/>
  <c r="C44" i="9" s="1"/>
  <c r="BL43" i="9"/>
  <c r="BK43" i="9"/>
  <c r="BJ43" i="9"/>
  <c r="BI43" i="9"/>
  <c r="BH43" i="9"/>
  <c r="BG43" i="9"/>
  <c r="BF43" i="9"/>
  <c r="BE43" i="9"/>
  <c r="BB43" i="9"/>
  <c r="BA43" i="9"/>
  <c r="AZ43" i="9"/>
  <c r="AG43" i="9"/>
  <c r="AF43" i="9"/>
  <c r="BM43" i="9" s="1"/>
  <c r="C43" i="9" s="1"/>
  <c r="R43" i="9"/>
  <c r="BN43" i="9" s="1"/>
  <c r="Q43" i="9"/>
  <c r="BN42" i="9"/>
  <c r="BL42" i="9"/>
  <c r="BK42" i="9"/>
  <c r="BJ42" i="9"/>
  <c r="BI42" i="9"/>
  <c r="BH42" i="9"/>
  <c r="BG42" i="9"/>
  <c r="BF42" i="9"/>
  <c r="BE42" i="9"/>
  <c r="BB42" i="9"/>
  <c r="BA42" i="9"/>
  <c r="AZ42" i="9"/>
  <c r="AG42" i="9"/>
  <c r="AF42" i="9"/>
  <c r="R42" i="9"/>
  <c r="Q42" i="9"/>
  <c r="BM42" i="9" s="1"/>
  <c r="C42" i="9" s="1"/>
  <c r="BL41" i="9"/>
  <c r="BK41" i="9"/>
  <c r="BJ41" i="9"/>
  <c r="BI41" i="9"/>
  <c r="BH41" i="9"/>
  <c r="BG41" i="9"/>
  <c r="BF41" i="9"/>
  <c r="BE41" i="9"/>
  <c r="BB41" i="9"/>
  <c r="BA41" i="9"/>
  <c r="AZ41" i="9"/>
  <c r="AG41" i="9"/>
  <c r="AF41" i="9"/>
  <c r="BM41" i="9" s="1"/>
  <c r="C41" i="9" s="1"/>
  <c r="R41" i="9"/>
  <c r="BN41" i="9" s="1"/>
  <c r="Q41" i="9"/>
  <c r="BN40" i="9"/>
  <c r="BL40" i="9"/>
  <c r="BK40" i="9"/>
  <c r="BJ40" i="9"/>
  <c r="BI40" i="9"/>
  <c r="BH40" i="9"/>
  <c r="BG40" i="9"/>
  <c r="BF40" i="9"/>
  <c r="BE40" i="9"/>
  <c r="BB40" i="9"/>
  <c r="BA40" i="9"/>
  <c r="AZ40" i="9"/>
  <c r="AG40" i="9"/>
  <c r="AF40" i="9"/>
  <c r="R40" i="9"/>
  <c r="Q40" i="9"/>
  <c r="BM40" i="9" s="1"/>
  <c r="C40" i="9" s="1"/>
  <c r="BL39" i="9"/>
  <c r="BK39" i="9"/>
  <c r="BJ39" i="9"/>
  <c r="BI39" i="9"/>
  <c r="BH39" i="9"/>
  <c r="BG39" i="9"/>
  <c r="BF39" i="9"/>
  <c r="BE39" i="9"/>
  <c r="BB39" i="9"/>
  <c r="BA39" i="9"/>
  <c r="AZ39" i="9"/>
  <c r="AG39" i="9"/>
  <c r="AF39" i="9"/>
  <c r="BM39" i="9" s="1"/>
  <c r="C39" i="9" s="1"/>
  <c r="R39" i="9"/>
  <c r="BN39" i="9" s="1"/>
  <c r="Q39" i="9"/>
  <c r="BN38" i="9"/>
  <c r="BL38" i="9"/>
  <c r="BK38" i="9"/>
  <c r="BJ38" i="9"/>
  <c r="BI38" i="9"/>
  <c r="BH38" i="9"/>
  <c r="BG38" i="9"/>
  <c r="BF38" i="9"/>
  <c r="BE38" i="9"/>
  <c r="BB38" i="9"/>
  <c r="BA38" i="9"/>
  <c r="AZ38" i="9"/>
  <c r="AG38" i="9"/>
  <c r="AF38" i="9"/>
  <c r="R38" i="9"/>
  <c r="Q38" i="9"/>
  <c r="BM38" i="9" s="1"/>
  <c r="C38" i="9" s="1"/>
  <c r="BL37" i="9"/>
  <c r="BK37" i="9"/>
  <c r="BJ37" i="9"/>
  <c r="BI37" i="9"/>
  <c r="BH37" i="9"/>
  <c r="BG37" i="9"/>
  <c r="BF37" i="9"/>
  <c r="BE37" i="9"/>
  <c r="BB37" i="9"/>
  <c r="BA37" i="9"/>
  <c r="AZ37" i="9"/>
  <c r="AG37" i="9"/>
  <c r="AF37" i="9"/>
  <c r="BM37" i="9" s="1"/>
  <c r="C37" i="9" s="1"/>
  <c r="R37" i="9"/>
  <c r="BN37" i="9" s="1"/>
  <c r="Q37" i="9"/>
  <c r="BN36" i="9"/>
  <c r="BL36" i="9"/>
  <c r="BK36" i="9"/>
  <c r="BJ36" i="9"/>
  <c r="BI36" i="9"/>
  <c r="BH36" i="9"/>
  <c r="BG36" i="9"/>
  <c r="BF36" i="9"/>
  <c r="BE36" i="9"/>
  <c r="BB36" i="9"/>
  <c r="BA36" i="9"/>
  <c r="AZ36" i="9"/>
  <c r="AG36" i="9"/>
  <c r="AF36" i="9"/>
  <c r="R36" i="9"/>
  <c r="Q36" i="9"/>
  <c r="BM36" i="9" s="1"/>
  <c r="C36" i="9" s="1"/>
  <c r="BL35" i="9"/>
  <c r="BK35" i="9"/>
  <c r="BJ35" i="9"/>
  <c r="BI35" i="9"/>
  <c r="BH35" i="9"/>
  <c r="BG35" i="9"/>
  <c r="BF35" i="9"/>
  <c r="BE35" i="9"/>
  <c r="BB35" i="9"/>
  <c r="BA35" i="9"/>
  <c r="AZ35" i="9"/>
  <c r="AG35" i="9"/>
  <c r="AF35" i="9"/>
  <c r="BM35" i="9" s="1"/>
  <c r="C35" i="9" s="1"/>
  <c r="R35" i="9"/>
  <c r="BN35" i="9" s="1"/>
  <c r="Q35" i="9"/>
  <c r="BN34" i="9"/>
  <c r="BL34" i="9"/>
  <c r="BK34" i="9"/>
  <c r="BJ34" i="9"/>
  <c r="BI34" i="9"/>
  <c r="BH34" i="9"/>
  <c r="BG34" i="9"/>
  <c r="BF34" i="9"/>
  <c r="BE34" i="9"/>
  <c r="BB34" i="9"/>
  <c r="BA34" i="9"/>
  <c r="AZ34" i="9"/>
  <c r="AG34" i="9"/>
  <c r="AF34" i="9"/>
  <c r="R34" i="9"/>
  <c r="Q34" i="9"/>
  <c r="BM34" i="9" s="1"/>
  <c r="C34" i="9" s="1"/>
  <c r="BL33" i="9"/>
  <c r="BK33" i="9"/>
  <c r="BJ33" i="9"/>
  <c r="BI33" i="9"/>
  <c r="BH33" i="9"/>
  <c r="BG33" i="9"/>
  <c r="BF33" i="9"/>
  <c r="BE33" i="9"/>
  <c r="BB33" i="9"/>
  <c r="BA33" i="9"/>
  <c r="AZ33" i="9"/>
  <c r="AG33" i="9"/>
  <c r="AF33" i="9"/>
  <c r="BM33" i="9" s="1"/>
  <c r="C33" i="9" s="1"/>
  <c r="R33" i="9"/>
  <c r="BN33" i="9" s="1"/>
  <c r="Q33" i="9"/>
  <c r="BN32" i="9"/>
  <c r="BL32" i="9"/>
  <c r="BK32" i="9"/>
  <c r="BJ32" i="9"/>
  <c r="BI32" i="9"/>
  <c r="BH32" i="9"/>
  <c r="BG32" i="9"/>
  <c r="BF32" i="9"/>
  <c r="BE32" i="9"/>
  <c r="BB32" i="9"/>
  <c r="BA32" i="9"/>
  <c r="AZ32" i="9"/>
  <c r="AG32" i="9"/>
  <c r="AF32" i="9"/>
  <c r="R32" i="9"/>
  <c r="Q32" i="9"/>
  <c r="BM32" i="9" s="1"/>
  <c r="C32" i="9" s="1"/>
  <c r="BL31" i="9"/>
  <c r="BK31" i="9"/>
  <c r="BJ31" i="9"/>
  <c r="BI31" i="9"/>
  <c r="BH31" i="9"/>
  <c r="BG31" i="9"/>
  <c r="BF31" i="9"/>
  <c r="BE31" i="9"/>
  <c r="BB31" i="9"/>
  <c r="BA31" i="9"/>
  <c r="AZ31" i="9"/>
  <c r="AG31" i="9"/>
  <c r="AF31" i="9"/>
  <c r="BM31" i="9" s="1"/>
  <c r="C31" i="9" s="1"/>
  <c r="R31" i="9"/>
  <c r="BN31" i="9" s="1"/>
  <c r="Q31" i="9"/>
  <c r="BN30" i="9"/>
  <c r="BL30" i="9"/>
  <c r="BK30" i="9"/>
  <c r="BJ30" i="9"/>
  <c r="BI30" i="9"/>
  <c r="BH30" i="9"/>
  <c r="BG30" i="9"/>
  <c r="BF30" i="9"/>
  <c r="BE30" i="9"/>
  <c r="BB30" i="9"/>
  <c r="BA30" i="9"/>
  <c r="AZ30" i="9"/>
  <c r="AG30" i="9"/>
  <c r="AF30" i="9"/>
  <c r="R30" i="9"/>
  <c r="Q30" i="9"/>
  <c r="BM30" i="9" s="1"/>
  <c r="C30" i="9" s="1"/>
  <c r="BL29" i="9"/>
  <c r="BK29" i="9"/>
  <c r="BJ29" i="9"/>
  <c r="BI29" i="9"/>
  <c r="BH29" i="9"/>
  <c r="BG29" i="9"/>
  <c r="BF29" i="9"/>
  <c r="BE29" i="9"/>
  <c r="BB29" i="9"/>
  <c r="BA29" i="9"/>
  <c r="AZ29" i="9"/>
  <c r="AG29" i="9"/>
  <c r="AF29" i="9"/>
  <c r="BM29" i="9" s="1"/>
  <c r="C29" i="9" s="1"/>
  <c r="R29" i="9"/>
  <c r="BN29" i="9" s="1"/>
  <c r="Q29" i="9"/>
  <c r="BN28" i="9"/>
  <c r="BL28" i="9"/>
  <c r="BK28" i="9"/>
  <c r="BJ28" i="9"/>
  <c r="BI28" i="9"/>
  <c r="BH28" i="9"/>
  <c r="BG28" i="9"/>
  <c r="BF28" i="9"/>
  <c r="BE28" i="9"/>
  <c r="BB28" i="9"/>
  <c r="BA28" i="9"/>
  <c r="AZ28" i="9"/>
  <c r="AG28" i="9"/>
  <c r="AF28" i="9"/>
  <c r="R28" i="9"/>
  <c r="Q28" i="9"/>
  <c r="BM28" i="9" s="1"/>
  <c r="C28" i="9" s="1"/>
  <c r="BL27" i="9"/>
  <c r="BK27" i="9"/>
  <c r="BJ27" i="9"/>
  <c r="BI27" i="9"/>
  <c r="BH27" i="9"/>
  <c r="BG27" i="9"/>
  <c r="BF27" i="9"/>
  <c r="BE27" i="9"/>
  <c r="BB27" i="9"/>
  <c r="BA27" i="9"/>
  <c r="AZ27" i="9"/>
  <c r="AG27" i="9"/>
  <c r="AF27" i="9"/>
  <c r="BM27" i="9" s="1"/>
  <c r="C27" i="9" s="1"/>
  <c r="R27" i="9"/>
  <c r="BN27" i="9" s="1"/>
  <c r="Q27" i="9"/>
  <c r="BN26" i="9"/>
  <c r="BL26" i="9"/>
  <c r="BK26" i="9"/>
  <c r="BJ26" i="9"/>
  <c r="BI26" i="9"/>
  <c r="BH26" i="9"/>
  <c r="BG26" i="9"/>
  <c r="BF26" i="9"/>
  <c r="BE26" i="9"/>
  <c r="BB26" i="9"/>
  <c r="BA26" i="9"/>
  <c r="AZ26" i="9"/>
  <c r="AG26" i="9"/>
  <c r="AF26" i="9"/>
  <c r="R26" i="9"/>
  <c r="Q26" i="9"/>
  <c r="BM26" i="9" s="1"/>
  <c r="C26" i="9" s="1"/>
  <c r="BL25" i="9"/>
  <c r="BK25" i="9"/>
  <c r="BJ25" i="9"/>
  <c r="BI25" i="9"/>
  <c r="BH25" i="9"/>
  <c r="BG25" i="9"/>
  <c r="BF25" i="9"/>
  <c r="BE25" i="9"/>
  <c r="BB25" i="9"/>
  <c r="BA25" i="9"/>
  <c r="AZ25" i="9"/>
  <c r="AG25" i="9"/>
  <c r="AF25" i="9"/>
  <c r="BM25" i="9" s="1"/>
  <c r="C25" i="9" s="1"/>
  <c r="R25" i="9"/>
  <c r="BN25" i="9" s="1"/>
  <c r="Q25" i="9"/>
  <c r="BN24" i="9"/>
  <c r="BL24" i="9"/>
  <c r="BK24" i="9"/>
  <c r="BJ24" i="9"/>
  <c r="BI24" i="9"/>
  <c r="BH24" i="9"/>
  <c r="BG24" i="9"/>
  <c r="BF24" i="9"/>
  <c r="BE24" i="9"/>
  <c r="BB24" i="9"/>
  <c r="BA24" i="9"/>
  <c r="AZ24" i="9"/>
  <c r="AG24" i="9"/>
  <c r="AF24" i="9"/>
  <c r="R24" i="9"/>
  <c r="Q24" i="9"/>
  <c r="BM24" i="9" s="1"/>
  <c r="C24" i="9" s="1"/>
  <c r="BL23" i="9"/>
  <c r="BK23" i="9"/>
  <c r="BJ23" i="9"/>
  <c r="BI23" i="9"/>
  <c r="BH23" i="9"/>
  <c r="BG23" i="9"/>
  <c r="BF23" i="9"/>
  <c r="BE23" i="9"/>
  <c r="BB23" i="9"/>
  <c r="BA23" i="9"/>
  <c r="AZ23" i="9"/>
  <c r="AG23" i="9"/>
  <c r="AF23" i="9"/>
  <c r="BM23" i="9" s="1"/>
  <c r="C23" i="9" s="1"/>
  <c r="R23" i="9"/>
  <c r="BN23" i="9" s="1"/>
  <c r="Q23" i="9"/>
  <c r="BN22" i="9"/>
  <c r="BL22" i="9"/>
  <c r="BK22" i="9"/>
  <c r="BJ22" i="9"/>
  <c r="BI22" i="9"/>
  <c r="BH22" i="9"/>
  <c r="BG22" i="9"/>
  <c r="BF22" i="9"/>
  <c r="BE22" i="9"/>
  <c r="BB22" i="9"/>
  <c r="BA22" i="9"/>
  <c r="AZ22" i="9"/>
  <c r="AG22" i="9"/>
  <c r="AF22" i="9"/>
  <c r="R22" i="9"/>
  <c r="Q22" i="9"/>
  <c r="BM22" i="9" s="1"/>
  <c r="C22" i="9" s="1"/>
  <c r="BL21" i="9"/>
  <c r="BK21" i="9"/>
  <c r="BJ21" i="9"/>
  <c r="BI21" i="9"/>
  <c r="BH21" i="9"/>
  <c r="BG21" i="9"/>
  <c r="BF21" i="9"/>
  <c r="BE21" i="9"/>
  <c r="BB21" i="9"/>
  <c r="BA21" i="9"/>
  <c r="AZ21" i="9"/>
  <c r="AG21" i="9"/>
  <c r="AF21" i="9"/>
  <c r="BM21" i="9" s="1"/>
  <c r="C21" i="9" s="1"/>
  <c r="R21" i="9"/>
  <c r="BN21" i="9" s="1"/>
  <c r="Q21" i="9"/>
  <c r="BN20" i="9"/>
  <c r="BL20" i="9"/>
  <c r="BK20" i="9"/>
  <c r="BJ20" i="9"/>
  <c r="BI20" i="9"/>
  <c r="BH20" i="9"/>
  <c r="BG20" i="9"/>
  <c r="BF20" i="9"/>
  <c r="BE20" i="9"/>
  <c r="BB20" i="9"/>
  <c r="BA20" i="9"/>
  <c r="AZ20" i="9"/>
  <c r="AG20" i="9"/>
  <c r="AF20" i="9"/>
  <c r="R20" i="9"/>
  <c r="Q20" i="9"/>
  <c r="BM20" i="9" s="1"/>
  <c r="C20" i="9" s="1"/>
  <c r="BL19" i="9"/>
  <c r="BK19" i="9"/>
  <c r="BJ19" i="9"/>
  <c r="BI19" i="9"/>
  <c r="BH19" i="9"/>
  <c r="BG19" i="9"/>
  <c r="BF19" i="9"/>
  <c r="BE19" i="9"/>
  <c r="BB19" i="9"/>
  <c r="BA19" i="9"/>
  <c r="AZ19" i="9"/>
  <c r="AG19" i="9"/>
  <c r="AF19" i="9"/>
  <c r="BM19" i="9" s="1"/>
  <c r="C19" i="9" s="1"/>
  <c r="R19" i="9"/>
  <c r="BN19" i="9" s="1"/>
  <c r="Q19" i="9"/>
  <c r="BN18" i="9"/>
  <c r="BL18" i="9"/>
  <c r="BK18" i="9"/>
  <c r="BJ18" i="9"/>
  <c r="BI18" i="9"/>
  <c r="BH18" i="9"/>
  <c r="BG18" i="9"/>
  <c r="BF18" i="9"/>
  <c r="BE18" i="9"/>
  <c r="BB18" i="9"/>
  <c r="BA18" i="9"/>
  <c r="AZ18" i="9"/>
  <c r="AG18" i="9"/>
  <c r="AF18" i="9"/>
  <c r="R18" i="9"/>
  <c r="Q18" i="9"/>
  <c r="BM18" i="9" s="1"/>
  <c r="C18" i="9" s="1"/>
  <c r="BL17" i="9"/>
  <c r="BK17" i="9"/>
  <c r="BJ17" i="9"/>
  <c r="BI17" i="9"/>
  <c r="BH17" i="9"/>
  <c r="BG17" i="9"/>
  <c r="BF17" i="9"/>
  <c r="BE17" i="9"/>
  <c r="BB17" i="9"/>
  <c r="BB15" i="9" s="1"/>
  <c r="BA17" i="9"/>
  <c r="AZ17" i="9"/>
  <c r="AG17" i="9"/>
  <c r="AG15" i="9" s="1"/>
  <c r="AF17" i="9"/>
  <c r="AF15" i="9" s="1"/>
  <c r="R17" i="9"/>
  <c r="BN17" i="9" s="1"/>
  <c r="Q17" i="9"/>
  <c r="BN16" i="9"/>
  <c r="BL16" i="9"/>
  <c r="BK16" i="9"/>
  <c r="BK15" i="9" s="1"/>
  <c r="BJ16" i="9"/>
  <c r="BJ15" i="9" s="1"/>
  <c r="BI16" i="9"/>
  <c r="BH16" i="9"/>
  <c r="BG16" i="9"/>
  <c r="BG15" i="9" s="1"/>
  <c r="BF16" i="9"/>
  <c r="BF15" i="9" s="1"/>
  <c r="BE16" i="9"/>
  <c r="BB16" i="9"/>
  <c r="BA16" i="9"/>
  <c r="AZ16" i="9"/>
  <c r="AG16" i="9"/>
  <c r="AF16" i="9"/>
  <c r="R16" i="9"/>
  <c r="Q16" i="9"/>
  <c r="BM16" i="9" s="1"/>
  <c r="BL15" i="9"/>
  <c r="BI15" i="9"/>
  <c r="BH15" i="9"/>
  <c r="BE15" i="9"/>
  <c r="BD15" i="9"/>
  <c r="BC15" i="9"/>
  <c r="BA15" i="9"/>
  <c r="AZ15" i="9"/>
  <c r="AY15" i="9"/>
  <c r="AX15" i="9"/>
  <c r="AW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L59" i="8"/>
  <c r="CM59" i="8" s="1"/>
  <c r="CK59" i="8"/>
  <c r="CI59" i="8"/>
  <c r="CH59" i="8"/>
  <c r="CJ59" i="8" s="1"/>
  <c r="CF59" i="8"/>
  <c r="CE59" i="8"/>
  <c r="CG59" i="8" s="1"/>
  <c r="CD59" i="8"/>
  <c r="CC59" i="8"/>
  <c r="CB59" i="8"/>
  <c r="CA59" i="8"/>
  <c r="BZ59" i="8"/>
  <c r="BY59" i="8"/>
  <c r="BW59" i="8"/>
  <c r="BV59" i="8"/>
  <c r="BX59" i="8" s="1"/>
  <c r="BU59" i="8"/>
  <c r="BQ59" i="8"/>
  <c r="BP59" i="8"/>
  <c r="BR59" i="8" s="1"/>
  <c r="BO59" i="8"/>
  <c r="BL59" i="8"/>
  <c r="BI59" i="8"/>
  <c r="BF59" i="8"/>
  <c r="BC59" i="8"/>
  <c r="AZ59" i="8"/>
  <c r="AV59" i="8"/>
  <c r="AW59" i="8" s="1"/>
  <c r="AU59" i="8"/>
  <c r="AT59" i="8"/>
  <c r="AQ59" i="8"/>
  <c r="AN59" i="8"/>
  <c r="AK59" i="8"/>
  <c r="AH59" i="8"/>
  <c r="AE59" i="8"/>
  <c r="AB59" i="8"/>
  <c r="AA59" i="8"/>
  <c r="Z59" i="8"/>
  <c r="CN59" i="8" s="1"/>
  <c r="Y59" i="8"/>
  <c r="V59" i="8"/>
  <c r="S59" i="8"/>
  <c r="P59" i="8"/>
  <c r="M59" i="8"/>
  <c r="J59" i="8"/>
  <c r="E59" i="8"/>
  <c r="CL58" i="8"/>
  <c r="CM58" i="8" s="1"/>
  <c r="CK58" i="8"/>
  <c r="CI58" i="8"/>
  <c r="CH58" i="8"/>
  <c r="CJ58" i="8" s="1"/>
  <c r="CF58" i="8"/>
  <c r="CE58" i="8"/>
  <c r="CG58" i="8" s="1"/>
  <c r="CD58" i="8"/>
  <c r="CC58" i="8"/>
  <c r="CB58" i="8"/>
  <c r="BZ58" i="8"/>
  <c r="CA58" i="8" s="1"/>
  <c r="BY58" i="8"/>
  <c r="BW58" i="8"/>
  <c r="BV58" i="8"/>
  <c r="BX58" i="8" s="1"/>
  <c r="BU58" i="8"/>
  <c r="BQ58" i="8"/>
  <c r="BP58" i="8"/>
  <c r="BR58" i="8" s="1"/>
  <c r="BO58" i="8"/>
  <c r="BL58" i="8"/>
  <c r="BI58" i="8"/>
  <c r="BF58" i="8"/>
  <c r="BC58" i="8"/>
  <c r="AZ58" i="8"/>
  <c r="AV58" i="8"/>
  <c r="AW58" i="8" s="1"/>
  <c r="AU58" i="8"/>
  <c r="AT58" i="8"/>
  <c r="AQ58" i="8"/>
  <c r="AN58" i="8"/>
  <c r="AK58" i="8"/>
  <c r="AH58" i="8"/>
  <c r="AE58" i="8"/>
  <c r="AB58" i="8"/>
  <c r="AA58" i="8"/>
  <c r="CO58" i="8" s="1"/>
  <c r="Z58" i="8"/>
  <c r="Y58" i="8"/>
  <c r="V58" i="8"/>
  <c r="S58" i="8"/>
  <c r="P58" i="8"/>
  <c r="M58" i="8"/>
  <c r="J58" i="8"/>
  <c r="E58" i="8"/>
  <c r="CL57" i="8"/>
  <c r="CM57" i="8" s="1"/>
  <c r="CK57" i="8"/>
  <c r="CI57" i="8"/>
  <c r="CH57" i="8"/>
  <c r="CJ57" i="8" s="1"/>
  <c r="CF57" i="8"/>
  <c r="CE57" i="8"/>
  <c r="CG57" i="8" s="1"/>
  <c r="CD57" i="8"/>
  <c r="CC57" i="8"/>
  <c r="CB57" i="8"/>
  <c r="CA57" i="8"/>
  <c r="BZ57" i="8"/>
  <c r="BY57" i="8"/>
  <c r="BW57" i="8"/>
  <c r="BV57" i="8"/>
  <c r="BX57" i="8" s="1"/>
  <c r="BU57" i="8"/>
  <c r="BQ57" i="8"/>
  <c r="BP57" i="8"/>
  <c r="BR57" i="8" s="1"/>
  <c r="BO57" i="8"/>
  <c r="BL57" i="8"/>
  <c r="BI57" i="8"/>
  <c r="BF57" i="8"/>
  <c r="BC57" i="8"/>
  <c r="AZ57" i="8"/>
  <c r="AV57" i="8"/>
  <c r="AW57" i="8" s="1"/>
  <c r="AU57" i="8"/>
  <c r="AT57" i="8"/>
  <c r="AQ57" i="8"/>
  <c r="AN57" i="8"/>
  <c r="AK57" i="8"/>
  <c r="AH57" i="8"/>
  <c r="AE57" i="8"/>
  <c r="AB57" i="8"/>
  <c r="AA57" i="8"/>
  <c r="CO57" i="8" s="1"/>
  <c r="Z57" i="8"/>
  <c r="Y57" i="8"/>
  <c r="V57" i="8"/>
  <c r="S57" i="8"/>
  <c r="P57" i="8"/>
  <c r="M57" i="8"/>
  <c r="J57" i="8"/>
  <c r="E57" i="8"/>
  <c r="CL56" i="8"/>
  <c r="CM56" i="8" s="1"/>
  <c r="CK56" i="8"/>
  <c r="CI56" i="8"/>
  <c r="CH56" i="8"/>
  <c r="CJ56" i="8" s="1"/>
  <c r="CF56" i="8"/>
  <c r="CE56" i="8"/>
  <c r="CG56" i="8" s="1"/>
  <c r="CD56" i="8"/>
  <c r="CC56" i="8"/>
  <c r="CB56" i="8"/>
  <c r="BZ56" i="8"/>
  <c r="CA56" i="8" s="1"/>
  <c r="BY56" i="8"/>
  <c r="BW56" i="8"/>
  <c r="BV56" i="8"/>
  <c r="BX56" i="8" s="1"/>
  <c r="BU56" i="8"/>
  <c r="BQ56" i="8"/>
  <c r="BP56" i="8"/>
  <c r="BR56" i="8" s="1"/>
  <c r="BO56" i="8"/>
  <c r="BL56" i="8"/>
  <c r="BI56" i="8"/>
  <c r="BF56" i="8"/>
  <c r="BC56" i="8"/>
  <c r="AZ56" i="8"/>
  <c r="AV56" i="8"/>
  <c r="AW56" i="8" s="1"/>
  <c r="AU56" i="8"/>
  <c r="AT56" i="8"/>
  <c r="AQ56" i="8"/>
  <c r="AN56" i="8"/>
  <c r="AK56" i="8"/>
  <c r="AH56" i="8"/>
  <c r="AE56" i="8"/>
  <c r="AB56" i="8"/>
  <c r="AA56" i="8"/>
  <c r="Z56" i="8"/>
  <c r="CN56" i="8" s="1"/>
  <c r="Y56" i="8"/>
  <c r="V56" i="8"/>
  <c r="S56" i="8"/>
  <c r="P56" i="8"/>
  <c r="M56" i="8"/>
  <c r="J56" i="8"/>
  <c r="E56" i="8"/>
  <c r="CM55" i="8"/>
  <c r="CL55" i="8"/>
  <c r="CK55" i="8"/>
  <c r="CI55" i="8"/>
  <c r="CH55" i="8"/>
  <c r="CJ55" i="8" s="1"/>
  <c r="CF55" i="8"/>
  <c r="CE55" i="8"/>
  <c r="CG55" i="8" s="1"/>
  <c r="CD55" i="8"/>
  <c r="CC55" i="8"/>
  <c r="CB55" i="8"/>
  <c r="CA55" i="8"/>
  <c r="BZ55" i="8"/>
  <c r="BY55" i="8"/>
  <c r="BW55" i="8"/>
  <c r="BV55" i="8"/>
  <c r="BX55" i="8" s="1"/>
  <c r="BU55" i="8"/>
  <c r="BQ55" i="8"/>
  <c r="BP55" i="8"/>
  <c r="BR55" i="8" s="1"/>
  <c r="BO55" i="8"/>
  <c r="BL55" i="8"/>
  <c r="BI55" i="8"/>
  <c r="BF55" i="8"/>
  <c r="BC55" i="8"/>
  <c r="AZ55" i="8"/>
  <c r="AV55" i="8"/>
  <c r="AW55" i="8" s="1"/>
  <c r="AU55" i="8"/>
  <c r="AT55" i="8"/>
  <c r="AQ55" i="8"/>
  <c r="AN55" i="8"/>
  <c r="AK55" i="8"/>
  <c r="AH55" i="8"/>
  <c r="AE55" i="8"/>
  <c r="AB55" i="8"/>
  <c r="AA55" i="8"/>
  <c r="CO55" i="8" s="1"/>
  <c r="Z55" i="8"/>
  <c r="Y55" i="8"/>
  <c r="V55" i="8"/>
  <c r="S55" i="8"/>
  <c r="P55" i="8"/>
  <c r="M55" i="8"/>
  <c r="J55" i="8"/>
  <c r="E55" i="8"/>
  <c r="CL54" i="8"/>
  <c r="CM54" i="8" s="1"/>
  <c r="CK54" i="8"/>
  <c r="CI54" i="8"/>
  <c r="CH54" i="8"/>
  <c r="CJ54" i="8" s="1"/>
  <c r="CF54" i="8"/>
  <c r="CE54" i="8"/>
  <c r="CG54" i="8" s="1"/>
  <c r="CD54" i="8"/>
  <c r="CC54" i="8"/>
  <c r="CB54" i="8"/>
  <c r="CA54" i="8"/>
  <c r="BZ54" i="8"/>
  <c r="BY54" i="8"/>
  <c r="BW54" i="8"/>
  <c r="BV54" i="8"/>
  <c r="BX54" i="8" s="1"/>
  <c r="BU54" i="8"/>
  <c r="BQ54" i="8"/>
  <c r="BP54" i="8"/>
  <c r="BR54" i="8" s="1"/>
  <c r="BO54" i="8"/>
  <c r="BL54" i="8"/>
  <c r="BI54" i="8"/>
  <c r="BF54" i="8"/>
  <c r="BC54" i="8"/>
  <c r="AZ54" i="8"/>
  <c r="AV54" i="8"/>
  <c r="AW54" i="8" s="1"/>
  <c r="AU54" i="8"/>
  <c r="AT54" i="8"/>
  <c r="AQ54" i="8"/>
  <c r="AN54" i="8"/>
  <c r="AK54" i="8"/>
  <c r="AH54" i="8"/>
  <c r="AE54" i="8"/>
  <c r="AB54" i="8"/>
  <c r="AA54" i="8"/>
  <c r="CO54" i="8" s="1"/>
  <c r="Z54" i="8"/>
  <c r="Y54" i="8"/>
  <c r="V54" i="8"/>
  <c r="S54" i="8"/>
  <c r="P54" i="8"/>
  <c r="M54" i="8"/>
  <c r="J54" i="8"/>
  <c r="E54" i="8"/>
  <c r="CL53" i="8"/>
  <c r="CK53" i="8"/>
  <c r="CI53" i="8"/>
  <c r="CH53" i="8"/>
  <c r="CJ53" i="8" s="1"/>
  <c r="CF53" i="8"/>
  <c r="CE53" i="8"/>
  <c r="CG53" i="8" s="1"/>
  <c r="CD53" i="8"/>
  <c r="CC53" i="8"/>
  <c r="CB53" i="8"/>
  <c r="CA53" i="8"/>
  <c r="BZ53" i="8"/>
  <c r="BY53" i="8"/>
  <c r="BW53" i="8"/>
  <c r="BV53" i="8"/>
  <c r="BX53" i="8" s="1"/>
  <c r="BU53" i="8"/>
  <c r="BQ53" i="8"/>
  <c r="BP53" i="8"/>
  <c r="BR53" i="8" s="1"/>
  <c r="BO53" i="8"/>
  <c r="BL53" i="8"/>
  <c r="BI53" i="8"/>
  <c r="BF53" i="8"/>
  <c r="BC53" i="8"/>
  <c r="AZ53" i="8"/>
  <c r="AV53" i="8"/>
  <c r="AW53" i="8" s="1"/>
  <c r="AU53" i="8"/>
  <c r="AT53" i="8"/>
  <c r="AQ53" i="8"/>
  <c r="AN53" i="8"/>
  <c r="AK53" i="8"/>
  <c r="AH53" i="8"/>
  <c r="AE53" i="8"/>
  <c r="AB53" i="8"/>
  <c r="AA53" i="8"/>
  <c r="CO53" i="8" s="1"/>
  <c r="Z53" i="8"/>
  <c r="Y53" i="8"/>
  <c r="V53" i="8"/>
  <c r="S53" i="8"/>
  <c r="P53" i="8"/>
  <c r="M53" i="8"/>
  <c r="J53" i="8"/>
  <c r="E53" i="8"/>
  <c r="CL52" i="8"/>
  <c r="CK52" i="8"/>
  <c r="CM52" i="8" s="1"/>
  <c r="CI52" i="8"/>
  <c r="CH52" i="8"/>
  <c r="CJ52" i="8" s="1"/>
  <c r="CF52" i="8"/>
  <c r="CE52" i="8"/>
  <c r="CG52" i="8" s="1"/>
  <c r="CD52" i="8"/>
  <c r="CC52" i="8"/>
  <c r="CB52" i="8"/>
  <c r="BZ52" i="8"/>
  <c r="BY52" i="8"/>
  <c r="CA52" i="8" s="1"/>
  <c r="BW52" i="8"/>
  <c r="BV52" i="8"/>
  <c r="BX52" i="8" s="1"/>
  <c r="BU52" i="8"/>
  <c r="BQ52" i="8"/>
  <c r="BP52" i="8"/>
  <c r="BR52" i="8" s="1"/>
  <c r="BO52" i="8"/>
  <c r="BL52" i="8"/>
  <c r="BI52" i="8"/>
  <c r="BF52" i="8"/>
  <c r="BC52" i="8"/>
  <c r="AZ52" i="8"/>
  <c r="AV52" i="8"/>
  <c r="AU52" i="8"/>
  <c r="AW52" i="8" s="1"/>
  <c r="AT52" i="8"/>
  <c r="AQ52" i="8"/>
  <c r="AN52" i="8"/>
  <c r="AK52" i="8"/>
  <c r="AH52" i="8"/>
  <c r="AE52" i="8"/>
  <c r="AB52" i="8"/>
  <c r="AA52" i="8"/>
  <c r="Z52" i="8"/>
  <c r="CN52" i="8" s="1"/>
  <c r="Y52" i="8"/>
  <c r="V52" i="8"/>
  <c r="S52" i="8"/>
  <c r="P52" i="8"/>
  <c r="M52" i="8"/>
  <c r="J52" i="8"/>
  <c r="E52" i="8"/>
  <c r="CL51" i="8"/>
  <c r="CK51" i="8"/>
  <c r="CM51" i="8" s="1"/>
  <c r="CI51" i="8"/>
  <c r="CH51" i="8"/>
  <c r="CJ51" i="8" s="1"/>
  <c r="CG51" i="8"/>
  <c r="CF51" i="8"/>
  <c r="CE51" i="8"/>
  <c r="CD51" i="8"/>
  <c r="CC51" i="8"/>
  <c r="CB51" i="8"/>
  <c r="BZ51" i="8"/>
  <c r="BY51" i="8"/>
  <c r="CA51" i="8" s="1"/>
  <c r="BW51" i="8"/>
  <c r="BV51" i="8"/>
  <c r="BX51" i="8" s="1"/>
  <c r="BU51" i="8"/>
  <c r="BQ51" i="8"/>
  <c r="BP51" i="8"/>
  <c r="BR51" i="8" s="1"/>
  <c r="BO51" i="8"/>
  <c r="BL51" i="8"/>
  <c r="BI51" i="8"/>
  <c r="BF51" i="8"/>
  <c r="BC51" i="8"/>
  <c r="AZ51" i="8"/>
  <c r="AV51" i="8"/>
  <c r="AU51" i="8"/>
  <c r="AT51" i="8"/>
  <c r="AQ51" i="8"/>
  <c r="AN51" i="8"/>
  <c r="AK51" i="8"/>
  <c r="AH51" i="8"/>
  <c r="AE51" i="8"/>
  <c r="AB51" i="8"/>
  <c r="AA51" i="8"/>
  <c r="Z51" i="8"/>
  <c r="CN51" i="8" s="1"/>
  <c r="Y51" i="8"/>
  <c r="V51" i="8"/>
  <c r="S51" i="8"/>
  <c r="P51" i="8"/>
  <c r="M51" i="8"/>
  <c r="J51" i="8"/>
  <c r="E51" i="8"/>
  <c r="CL50" i="8"/>
  <c r="CK50" i="8"/>
  <c r="CM50" i="8" s="1"/>
  <c r="CI50" i="8"/>
  <c r="CH50" i="8"/>
  <c r="CJ50" i="8" s="1"/>
  <c r="CG50" i="8"/>
  <c r="CF50" i="8"/>
  <c r="CE50" i="8"/>
  <c r="CD50" i="8"/>
  <c r="CC50" i="8"/>
  <c r="CB50" i="8"/>
  <c r="BZ50" i="8"/>
  <c r="BY50" i="8"/>
  <c r="CA50" i="8" s="1"/>
  <c r="BW50" i="8"/>
  <c r="BV50" i="8"/>
  <c r="BX50" i="8" s="1"/>
  <c r="BU50" i="8"/>
  <c r="BQ50" i="8"/>
  <c r="BP50" i="8"/>
  <c r="BR50" i="8" s="1"/>
  <c r="BO50" i="8"/>
  <c r="BL50" i="8"/>
  <c r="BI50" i="8"/>
  <c r="BF50" i="8"/>
  <c r="BC50" i="8"/>
  <c r="AZ50" i="8"/>
  <c r="AV50" i="8"/>
  <c r="AU50" i="8"/>
  <c r="AT50" i="8"/>
  <c r="AQ50" i="8"/>
  <c r="AN50" i="8"/>
  <c r="AK50" i="8"/>
  <c r="AH50" i="8"/>
  <c r="AE50" i="8"/>
  <c r="AB50" i="8"/>
  <c r="AA50" i="8"/>
  <c r="Z50" i="8"/>
  <c r="CN50" i="8" s="1"/>
  <c r="Y50" i="8"/>
  <c r="V50" i="8"/>
  <c r="S50" i="8"/>
  <c r="P50" i="8"/>
  <c r="M50" i="8"/>
  <c r="J50" i="8"/>
  <c r="E50" i="8"/>
  <c r="CL49" i="8"/>
  <c r="CK49" i="8"/>
  <c r="CM49" i="8" s="1"/>
  <c r="CI49" i="8"/>
  <c r="CH49" i="8"/>
  <c r="CJ49" i="8" s="1"/>
  <c r="CG49" i="8"/>
  <c r="CF49" i="8"/>
  <c r="CE49" i="8"/>
  <c r="CD49" i="8"/>
  <c r="CC49" i="8"/>
  <c r="CB49" i="8"/>
  <c r="BZ49" i="8"/>
  <c r="BY49" i="8"/>
  <c r="CA49" i="8" s="1"/>
  <c r="BW49" i="8"/>
  <c r="BV49" i="8"/>
  <c r="BX49" i="8" s="1"/>
  <c r="BU49" i="8"/>
  <c r="BQ49" i="8"/>
  <c r="BP49" i="8"/>
  <c r="BR49" i="8" s="1"/>
  <c r="BO49" i="8"/>
  <c r="BL49" i="8"/>
  <c r="BI49" i="8"/>
  <c r="BF49" i="8"/>
  <c r="BC49" i="8"/>
  <c r="AZ49" i="8"/>
  <c r="AV49" i="8"/>
  <c r="AU49" i="8"/>
  <c r="AW49" i="8" s="1"/>
  <c r="AT49" i="8"/>
  <c r="AQ49" i="8"/>
  <c r="AN49" i="8"/>
  <c r="AK49" i="8"/>
  <c r="AH49" i="8"/>
  <c r="AE49" i="8"/>
  <c r="AB49" i="8"/>
  <c r="AA49" i="8"/>
  <c r="Z49" i="8"/>
  <c r="CN49" i="8" s="1"/>
  <c r="Y49" i="8"/>
  <c r="V49" i="8"/>
  <c r="S49" i="8"/>
  <c r="P49" i="8"/>
  <c r="M49" i="8"/>
  <c r="J49" i="8"/>
  <c r="E49" i="8"/>
  <c r="CL48" i="8"/>
  <c r="CK48" i="8"/>
  <c r="CM48" i="8" s="1"/>
  <c r="CI48" i="8"/>
  <c r="CH48" i="8"/>
  <c r="CJ48" i="8" s="1"/>
  <c r="CG48" i="8"/>
  <c r="CF48" i="8"/>
  <c r="CE48" i="8"/>
  <c r="CD48" i="8"/>
  <c r="CC48" i="8"/>
  <c r="CB48" i="8"/>
  <c r="BZ48" i="8"/>
  <c r="BY48" i="8"/>
  <c r="CA48" i="8" s="1"/>
  <c r="BW48" i="8"/>
  <c r="BV48" i="8"/>
  <c r="BX48" i="8" s="1"/>
  <c r="BU48" i="8"/>
  <c r="BQ48" i="8"/>
  <c r="BP48" i="8"/>
  <c r="BR48" i="8" s="1"/>
  <c r="BO48" i="8"/>
  <c r="BL48" i="8"/>
  <c r="BI48" i="8"/>
  <c r="BF48" i="8"/>
  <c r="BC48" i="8"/>
  <c r="AZ48" i="8"/>
  <c r="AV48" i="8"/>
  <c r="AU48" i="8"/>
  <c r="AT48" i="8"/>
  <c r="AQ48" i="8"/>
  <c r="AN48" i="8"/>
  <c r="AK48" i="8"/>
  <c r="AH48" i="8"/>
  <c r="AE48" i="8"/>
  <c r="AB48" i="8"/>
  <c r="AA48" i="8"/>
  <c r="Z48" i="8"/>
  <c r="CN48" i="8" s="1"/>
  <c r="Y48" i="8"/>
  <c r="V48" i="8"/>
  <c r="S48" i="8"/>
  <c r="P48" i="8"/>
  <c r="M48" i="8"/>
  <c r="J48" i="8"/>
  <c r="E48" i="8"/>
  <c r="CL47" i="8"/>
  <c r="CK47" i="8"/>
  <c r="CM47" i="8" s="1"/>
  <c r="CI47" i="8"/>
  <c r="CH47" i="8"/>
  <c r="CJ47" i="8" s="1"/>
  <c r="CG47" i="8"/>
  <c r="CF47" i="8"/>
  <c r="CE47" i="8"/>
  <c r="CD47" i="8"/>
  <c r="CC47" i="8"/>
  <c r="CB47" i="8"/>
  <c r="BZ47" i="8"/>
  <c r="BY47" i="8"/>
  <c r="CA47" i="8" s="1"/>
  <c r="BW47" i="8"/>
  <c r="BV47" i="8"/>
  <c r="BX47" i="8" s="1"/>
  <c r="BU47" i="8"/>
  <c r="BQ47" i="8"/>
  <c r="BP47" i="8"/>
  <c r="BR47" i="8" s="1"/>
  <c r="BO47" i="8"/>
  <c r="BL47" i="8"/>
  <c r="BI47" i="8"/>
  <c r="BF47" i="8"/>
  <c r="BC47" i="8"/>
  <c r="AZ47" i="8"/>
  <c r="AU47" i="8"/>
  <c r="AW47" i="8" s="1"/>
  <c r="AT47" i="8"/>
  <c r="AQ47" i="8"/>
  <c r="AN47" i="8"/>
  <c r="AK47" i="8"/>
  <c r="AH47" i="8"/>
  <c r="AE47" i="8"/>
  <c r="AA47" i="8"/>
  <c r="CO47" i="8" s="1"/>
  <c r="Z47" i="8"/>
  <c r="Y47" i="8"/>
  <c r="V47" i="8"/>
  <c r="S47" i="8"/>
  <c r="P47" i="8"/>
  <c r="M47" i="8"/>
  <c r="J47" i="8"/>
  <c r="E47" i="8"/>
  <c r="CL46" i="8"/>
  <c r="CK46" i="8"/>
  <c r="CM46" i="8" s="1"/>
  <c r="CJ46" i="8"/>
  <c r="CI46" i="8"/>
  <c r="CH46" i="8"/>
  <c r="CF46" i="8"/>
  <c r="CG46" i="8" s="1"/>
  <c r="CE46" i="8"/>
  <c r="CC46" i="8"/>
  <c r="CB46" i="8"/>
  <c r="BZ46" i="8"/>
  <c r="BY46" i="8"/>
  <c r="CA46" i="8" s="1"/>
  <c r="BX46" i="8"/>
  <c r="BW46" i="8"/>
  <c r="BV46" i="8"/>
  <c r="BU46" i="8"/>
  <c r="BR46" i="8"/>
  <c r="BQ46" i="8"/>
  <c r="BP46" i="8"/>
  <c r="BO46" i="8"/>
  <c r="BL46" i="8"/>
  <c r="BI46" i="8"/>
  <c r="BF46" i="8"/>
  <c r="BC46" i="8"/>
  <c r="AZ46" i="8"/>
  <c r="AV46" i="8"/>
  <c r="AU46" i="8"/>
  <c r="AW46" i="8" s="1"/>
  <c r="AT46" i="8"/>
  <c r="AQ46" i="8"/>
  <c r="AN46" i="8"/>
  <c r="AK46" i="8"/>
  <c r="AH46" i="8"/>
  <c r="AE46" i="8"/>
  <c r="AA46" i="8"/>
  <c r="CO46" i="8" s="1"/>
  <c r="Z46" i="8"/>
  <c r="CN46" i="8" s="1"/>
  <c r="Y46" i="8"/>
  <c r="V46" i="8"/>
  <c r="S46" i="8"/>
  <c r="P46" i="8"/>
  <c r="M46" i="8"/>
  <c r="J46" i="8"/>
  <c r="E46" i="8"/>
  <c r="CL45" i="8"/>
  <c r="CK45" i="8"/>
  <c r="CM45" i="8" s="1"/>
  <c r="CI45" i="8"/>
  <c r="CH45" i="8"/>
  <c r="CJ45" i="8" s="1"/>
  <c r="CF45" i="8"/>
  <c r="CG45" i="8" s="1"/>
  <c r="CE45" i="8"/>
  <c r="CD45" i="8"/>
  <c r="CC45" i="8"/>
  <c r="CB45" i="8"/>
  <c r="BZ45" i="8"/>
  <c r="BY45" i="8"/>
  <c r="CA45" i="8" s="1"/>
  <c r="BW45" i="8"/>
  <c r="BV45" i="8"/>
  <c r="BX45" i="8" s="1"/>
  <c r="BU45" i="8"/>
  <c r="BQ45" i="8"/>
  <c r="BP45" i="8"/>
  <c r="BR45" i="8" s="1"/>
  <c r="BO45" i="8"/>
  <c r="BL45" i="8"/>
  <c r="BI45" i="8"/>
  <c r="BF45" i="8"/>
  <c r="BC45" i="8"/>
  <c r="AZ45" i="8"/>
  <c r="AV45" i="8"/>
  <c r="CO45" i="8" s="1"/>
  <c r="AU45" i="8"/>
  <c r="AT45" i="8"/>
  <c r="AQ45" i="8"/>
  <c r="AN45" i="8"/>
  <c r="AK45" i="8"/>
  <c r="AH45" i="8"/>
  <c r="AE45" i="8"/>
  <c r="AA45" i="8"/>
  <c r="Z45" i="8"/>
  <c r="Y45" i="8"/>
  <c r="V45" i="8"/>
  <c r="S45" i="8"/>
  <c r="P45" i="8"/>
  <c r="M45" i="8"/>
  <c r="J45" i="8"/>
  <c r="E45" i="8"/>
  <c r="CN44" i="8"/>
  <c r="CL44" i="8"/>
  <c r="CK44" i="8"/>
  <c r="CM44" i="8" s="1"/>
  <c r="CJ44" i="8"/>
  <c r="CI44" i="8"/>
  <c r="CH44" i="8"/>
  <c r="CG44" i="8"/>
  <c r="CF44" i="8"/>
  <c r="CE44" i="8"/>
  <c r="CC44" i="8"/>
  <c r="CB44" i="8"/>
  <c r="CD44" i="8" s="1"/>
  <c r="BZ44" i="8"/>
  <c r="BY44" i="8"/>
  <c r="CA44" i="8" s="1"/>
  <c r="BW44" i="8"/>
  <c r="BV44" i="8"/>
  <c r="BX44" i="8" s="1"/>
  <c r="BU44" i="8"/>
  <c r="BQ44" i="8"/>
  <c r="BP44" i="8"/>
  <c r="BR44" i="8" s="1"/>
  <c r="BO44" i="8"/>
  <c r="BL44" i="8"/>
  <c r="BI44" i="8"/>
  <c r="BF44" i="8"/>
  <c r="BC44" i="8"/>
  <c r="AZ44" i="8"/>
  <c r="AV44" i="8"/>
  <c r="AU44" i="8"/>
  <c r="AW44" i="8" s="1"/>
  <c r="AT44" i="8"/>
  <c r="AQ44" i="8"/>
  <c r="AN44" i="8"/>
  <c r="AK44" i="8"/>
  <c r="AH44" i="8"/>
  <c r="AE44" i="8"/>
  <c r="AA44" i="8"/>
  <c r="Z44" i="8"/>
  <c r="Y44" i="8"/>
  <c r="V44" i="8"/>
  <c r="S44" i="8"/>
  <c r="P44" i="8"/>
  <c r="M44" i="8"/>
  <c r="J44" i="8"/>
  <c r="G44" i="8"/>
  <c r="E44" i="8"/>
  <c r="CO43" i="8"/>
  <c r="CL43" i="8"/>
  <c r="CK43" i="8"/>
  <c r="CJ43" i="8"/>
  <c r="CI43" i="8"/>
  <c r="CH43" i="8"/>
  <c r="CG43" i="8"/>
  <c r="CF43" i="8"/>
  <c r="CE43" i="8"/>
  <c r="CC43" i="8"/>
  <c r="CB43" i="8"/>
  <c r="CD43" i="8" s="1"/>
  <c r="BZ43" i="8"/>
  <c r="BY43" i="8"/>
  <c r="CA43" i="8" s="1"/>
  <c r="BX43" i="8"/>
  <c r="BW43" i="8"/>
  <c r="BV43" i="8"/>
  <c r="BU43" i="8"/>
  <c r="BR43" i="8"/>
  <c r="BQ43" i="8"/>
  <c r="BP43" i="8"/>
  <c r="BO43" i="8"/>
  <c r="BL43" i="8"/>
  <c r="BI43" i="8"/>
  <c r="BF43" i="8"/>
  <c r="BC43" i="8"/>
  <c r="AZ43" i="8"/>
  <c r="AV43" i="8"/>
  <c r="AU43" i="8"/>
  <c r="AT43" i="8"/>
  <c r="AQ43" i="8"/>
  <c r="AN43" i="8"/>
  <c r="AK43" i="8"/>
  <c r="AH43" i="8"/>
  <c r="AE43" i="8"/>
  <c r="AB43" i="8"/>
  <c r="AA43" i="8"/>
  <c r="Z43" i="8"/>
  <c r="CN43" i="8" s="1"/>
  <c r="Y43" i="8"/>
  <c r="V43" i="8"/>
  <c r="S43" i="8"/>
  <c r="P43" i="8"/>
  <c r="M43" i="8"/>
  <c r="J43" i="8"/>
  <c r="E43" i="8"/>
  <c r="CL42" i="8"/>
  <c r="CK42" i="8"/>
  <c r="CM42" i="8" s="1"/>
  <c r="CI42" i="8"/>
  <c r="CH42" i="8"/>
  <c r="CJ42" i="8" s="1"/>
  <c r="CG42" i="8"/>
  <c r="CF42" i="8"/>
  <c r="CE42" i="8"/>
  <c r="CC42" i="8"/>
  <c r="CD42" i="8" s="1"/>
  <c r="CB42" i="8"/>
  <c r="BZ42" i="8"/>
  <c r="BY42" i="8"/>
  <c r="CA42" i="8" s="1"/>
  <c r="BX42" i="8"/>
  <c r="BW42" i="8"/>
  <c r="BV42" i="8"/>
  <c r="BU42" i="8"/>
  <c r="BR42" i="8"/>
  <c r="BQ42" i="8"/>
  <c r="BP42" i="8"/>
  <c r="BO42" i="8"/>
  <c r="BL42" i="8"/>
  <c r="BI42" i="8"/>
  <c r="BF42" i="8"/>
  <c r="BC42" i="8"/>
  <c r="AZ42" i="8"/>
  <c r="AV42" i="8"/>
  <c r="AU42" i="8"/>
  <c r="AW42" i="8" s="1"/>
  <c r="AT42" i="8"/>
  <c r="AQ42" i="8"/>
  <c r="AN42" i="8"/>
  <c r="AK42" i="8"/>
  <c r="AH42" i="8"/>
  <c r="AE42" i="8"/>
  <c r="AA42" i="8"/>
  <c r="CO42" i="8" s="1"/>
  <c r="Z42" i="8"/>
  <c r="AB42" i="8" s="1"/>
  <c r="Y42" i="8"/>
  <c r="V42" i="8"/>
  <c r="S42" i="8"/>
  <c r="P42" i="8"/>
  <c r="M42" i="8"/>
  <c r="J42" i="8"/>
  <c r="E42" i="8"/>
  <c r="CL41" i="8"/>
  <c r="CK41" i="8"/>
  <c r="CI41" i="8"/>
  <c r="CH41" i="8"/>
  <c r="CJ41" i="8" s="1"/>
  <c r="CF41" i="8"/>
  <c r="CG41" i="8" s="1"/>
  <c r="CE41" i="8"/>
  <c r="CD41" i="8"/>
  <c r="CC41" i="8"/>
  <c r="CB41" i="8"/>
  <c r="BZ41" i="8"/>
  <c r="BY41" i="8"/>
  <c r="CA41" i="8" s="1"/>
  <c r="BW41" i="8"/>
  <c r="BV41" i="8"/>
  <c r="BX41" i="8" s="1"/>
  <c r="BU41" i="8"/>
  <c r="BQ41" i="8"/>
  <c r="BP41" i="8"/>
  <c r="BR41" i="8" s="1"/>
  <c r="BO41" i="8"/>
  <c r="BL41" i="8"/>
  <c r="BI41" i="8"/>
  <c r="BF41" i="8"/>
  <c r="BC41" i="8"/>
  <c r="AZ41" i="8"/>
  <c r="AV41" i="8"/>
  <c r="CO41" i="8" s="1"/>
  <c r="AU41" i="8"/>
  <c r="AT41" i="8"/>
  <c r="AQ41" i="8"/>
  <c r="AN41" i="8"/>
  <c r="AK41" i="8"/>
  <c r="AH41" i="8"/>
  <c r="AE41" i="8"/>
  <c r="AA41" i="8"/>
  <c r="Z41" i="8"/>
  <c r="Y41" i="8"/>
  <c r="V41" i="8"/>
  <c r="S41" i="8"/>
  <c r="P41" i="8"/>
  <c r="M41" i="8"/>
  <c r="J41" i="8"/>
  <c r="E41" i="8"/>
  <c r="CN40" i="8"/>
  <c r="CL40" i="8"/>
  <c r="CK40" i="8"/>
  <c r="CM40" i="8" s="1"/>
  <c r="CJ40" i="8"/>
  <c r="CI40" i="8"/>
  <c r="CH40" i="8"/>
  <c r="CG40" i="8"/>
  <c r="CF40" i="8"/>
  <c r="CE40" i="8"/>
  <c r="CC40" i="8"/>
  <c r="CB40" i="8"/>
  <c r="CD40" i="8" s="1"/>
  <c r="BZ40" i="8"/>
  <c r="BY40" i="8"/>
  <c r="BW40" i="8"/>
  <c r="BV40" i="8"/>
  <c r="BX40" i="8" s="1"/>
  <c r="BU40" i="8"/>
  <c r="BQ40" i="8"/>
  <c r="BP40" i="8"/>
  <c r="BR40" i="8" s="1"/>
  <c r="BO40" i="8"/>
  <c r="BL40" i="8"/>
  <c r="BI40" i="8"/>
  <c r="BF40" i="8"/>
  <c r="BC40" i="8"/>
  <c r="AZ40" i="8"/>
  <c r="AV40" i="8"/>
  <c r="AU40" i="8"/>
  <c r="AW40" i="8" s="1"/>
  <c r="AT40" i="8"/>
  <c r="AQ40" i="8"/>
  <c r="AN40" i="8"/>
  <c r="AK40" i="8"/>
  <c r="AH40" i="8"/>
  <c r="AE40" i="8"/>
  <c r="AA40" i="8"/>
  <c r="Z40" i="8"/>
  <c r="Y40" i="8"/>
  <c r="V40" i="8"/>
  <c r="S40" i="8"/>
  <c r="P40" i="8"/>
  <c r="M40" i="8"/>
  <c r="J40" i="8"/>
  <c r="G40" i="8"/>
  <c r="E40" i="8"/>
  <c r="CL39" i="8"/>
  <c r="CK39" i="8"/>
  <c r="CM39" i="8" s="1"/>
  <c r="CI39" i="8"/>
  <c r="CH39" i="8"/>
  <c r="CJ39" i="8" s="1"/>
  <c r="CG39" i="8"/>
  <c r="CF39" i="8"/>
  <c r="CE39" i="8"/>
  <c r="CD39" i="8"/>
  <c r="CC39" i="8"/>
  <c r="CB39" i="8"/>
  <c r="BZ39" i="8"/>
  <c r="BY39" i="8"/>
  <c r="CA39" i="8" s="1"/>
  <c r="BW39" i="8"/>
  <c r="BV39" i="8"/>
  <c r="BX39" i="8" s="1"/>
  <c r="BU39" i="8"/>
  <c r="BQ39" i="8"/>
  <c r="BP39" i="8"/>
  <c r="BR39" i="8" s="1"/>
  <c r="BO39" i="8"/>
  <c r="BL39" i="8"/>
  <c r="BI39" i="8"/>
  <c r="BF39" i="8"/>
  <c r="BC39" i="8"/>
  <c r="AZ39" i="8"/>
  <c r="AV39" i="8"/>
  <c r="AU39" i="8"/>
  <c r="AW39" i="8" s="1"/>
  <c r="AT39" i="8"/>
  <c r="AQ39" i="8"/>
  <c r="AN39" i="8"/>
  <c r="AK39" i="8"/>
  <c r="AH39" i="8"/>
  <c r="AE39" i="8"/>
  <c r="AA39" i="8"/>
  <c r="AB39" i="8" s="1"/>
  <c r="Z39" i="8"/>
  <c r="CN39" i="8" s="1"/>
  <c r="Y39" i="8"/>
  <c r="V39" i="8"/>
  <c r="S39" i="8"/>
  <c r="P39" i="8"/>
  <c r="M39" i="8"/>
  <c r="J39" i="8"/>
  <c r="G39" i="8"/>
  <c r="E39" i="8"/>
  <c r="CO38" i="8"/>
  <c r="CL38" i="8"/>
  <c r="CK38" i="8"/>
  <c r="CM38" i="8" s="1"/>
  <c r="CI38" i="8"/>
  <c r="CH38" i="8"/>
  <c r="CJ38" i="8" s="1"/>
  <c r="CG38" i="8"/>
  <c r="CF38" i="8"/>
  <c r="CE38" i="8"/>
  <c r="CC38" i="8"/>
  <c r="CD38" i="8" s="1"/>
  <c r="CB38" i="8"/>
  <c r="BZ38" i="8"/>
  <c r="BY38" i="8"/>
  <c r="CA38" i="8" s="1"/>
  <c r="BW38" i="8"/>
  <c r="BV38" i="8"/>
  <c r="BX38" i="8" s="1"/>
  <c r="BU38" i="8"/>
  <c r="BQ38" i="8"/>
  <c r="BP38" i="8"/>
  <c r="BR38" i="8" s="1"/>
  <c r="BO38" i="8"/>
  <c r="BL38" i="8"/>
  <c r="BI38" i="8"/>
  <c r="BF38" i="8"/>
  <c r="BC38" i="8"/>
  <c r="AZ38" i="8"/>
  <c r="AV38" i="8"/>
  <c r="AU38" i="8"/>
  <c r="AW38" i="8" s="1"/>
  <c r="AT38" i="8"/>
  <c r="AQ38" i="8"/>
  <c r="AN38" i="8"/>
  <c r="AK38" i="8"/>
  <c r="AH38" i="8"/>
  <c r="AE38" i="8"/>
  <c r="AA38" i="8"/>
  <c r="AB38" i="8" s="1"/>
  <c r="Z38" i="8"/>
  <c r="CN38" i="8" s="1"/>
  <c r="G38" i="8" s="1"/>
  <c r="Y38" i="8"/>
  <c r="V38" i="8"/>
  <c r="S38" i="8"/>
  <c r="P38" i="8"/>
  <c r="M38" i="8"/>
  <c r="J38" i="8"/>
  <c r="E38" i="8"/>
  <c r="CO37" i="8"/>
  <c r="CL37" i="8"/>
  <c r="CK37" i="8"/>
  <c r="CM37" i="8" s="1"/>
  <c r="CI37" i="8"/>
  <c r="CH37" i="8"/>
  <c r="CJ37" i="8" s="1"/>
  <c r="CG37" i="8"/>
  <c r="CF37" i="8"/>
  <c r="CE37" i="8"/>
  <c r="CC37" i="8"/>
  <c r="CD37" i="8" s="1"/>
  <c r="CB37" i="8"/>
  <c r="BZ37" i="8"/>
  <c r="BY37" i="8"/>
  <c r="CA37" i="8" s="1"/>
  <c r="BW37" i="8"/>
  <c r="BV37" i="8"/>
  <c r="BX37" i="8" s="1"/>
  <c r="BU37" i="8"/>
  <c r="BQ37" i="8"/>
  <c r="BP37" i="8"/>
  <c r="BR37" i="8" s="1"/>
  <c r="BO37" i="8"/>
  <c r="BL37" i="8"/>
  <c r="BI37" i="8"/>
  <c r="BF37" i="8"/>
  <c r="BC37" i="8"/>
  <c r="AZ37" i="8"/>
  <c r="AV37" i="8"/>
  <c r="AU37" i="8"/>
  <c r="AW37" i="8" s="1"/>
  <c r="AT37" i="8"/>
  <c r="AQ37" i="8"/>
  <c r="AN37" i="8"/>
  <c r="AH37" i="8"/>
  <c r="AE37" i="8"/>
  <c r="AA37" i="8"/>
  <c r="Z37" i="8"/>
  <c r="Y37" i="8"/>
  <c r="V37" i="8"/>
  <c r="S37" i="8"/>
  <c r="P37" i="8"/>
  <c r="M37" i="8"/>
  <c r="J37" i="8"/>
  <c r="E37" i="8"/>
  <c r="CL36" i="8"/>
  <c r="CK36" i="8"/>
  <c r="CM36" i="8" s="1"/>
  <c r="CJ36" i="8"/>
  <c r="CI36" i="8"/>
  <c r="CH36" i="8"/>
  <c r="CG36" i="8"/>
  <c r="CF36" i="8"/>
  <c r="CE36" i="8"/>
  <c r="CC36" i="8"/>
  <c r="CB36" i="8"/>
  <c r="CD36" i="8" s="1"/>
  <c r="BZ36" i="8"/>
  <c r="BY36" i="8"/>
  <c r="CA36" i="8" s="1"/>
  <c r="BX36" i="8"/>
  <c r="BW36" i="8"/>
  <c r="BV36" i="8"/>
  <c r="BU36" i="8"/>
  <c r="BR36" i="8"/>
  <c r="BQ36" i="8"/>
  <c r="BP36" i="8"/>
  <c r="BO36" i="8"/>
  <c r="BL36" i="8"/>
  <c r="BI36" i="8"/>
  <c r="BF36" i="8"/>
  <c r="BC36" i="8"/>
  <c r="AZ36" i="8"/>
  <c r="AV36" i="8"/>
  <c r="AU36" i="8"/>
  <c r="AW36" i="8" s="1"/>
  <c r="AT36" i="8"/>
  <c r="AQ36" i="8"/>
  <c r="AN36" i="8"/>
  <c r="AK36" i="8"/>
  <c r="AH36" i="8"/>
  <c r="AE36" i="8"/>
  <c r="AA36" i="8"/>
  <c r="CO36" i="8" s="1"/>
  <c r="Z36" i="8"/>
  <c r="AB36" i="8" s="1"/>
  <c r="Y36" i="8"/>
  <c r="V36" i="8"/>
  <c r="S36" i="8"/>
  <c r="P36" i="8"/>
  <c r="M36" i="8"/>
  <c r="J36" i="8"/>
  <c r="E36" i="8"/>
  <c r="CN35" i="8"/>
  <c r="CL35" i="8"/>
  <c r="CK35" i="8"/>
  <c r="CM35" i="8" s="1"/>
  <c r="CJ35" i="8"/>
  <c r="CI35" i="8"/>
  <c r="CH35" i="8"/>
  <c r="CF35" i="8"/>
  <c r="CG35" i="8" s="1"/>
  <c r="CE35" i="8"/>
  <c r="CC35" i="8"/>
  <c r="CB35" i="8"/>
  <c r="CD35" i="8" s="1"/>
  <c r="BZ35" i="8"/>
  <c r="BY35" i="8"/>
  <c r="CA35" i="8" s="1"/>
  <c r="BX35" i="8"/>
  <c r="BW35" i="8"/>
  <c r="BV35" i="8"/>
  <c r="BU35" i="8"/>
  <c r="BR35" i="8"/>
  <c r="BQ35" i="8"/>
  <c r="BP35" i="8"/>
  <c r="BO35" i="8"/>
  <c r="BL35" i="8"/>
  <c r="BI35" i="8"/>
  <c r="BF35" i="8"/>
  <c r="BC35" i="8"/>
  <c r="AZ35" i="8"/>
  <c r="AV35" i="8"/>
  <c r="AU35" i="8"/>
  <c r="AW35" i="8" s="1"/>
  <c r="AT35" i="8"/>
  <c r="AQ35" i="8"/>
  <c r="AN35" i="8"/>
  <c r="AK35" i="8"/>
  <c r="AH35" i="8"/>
  <c r="AE35" i="8"/>
  <c r="AA35" i="8"/>
  <c r="CO35" i="8" s="1"/>
  <c r="Z35" i="8"/>
  <c r="AB35" i="8" s="1"/>
  <c r="Y35" i="8"/>
  <c r="V35" i="8"/>
  <c r="S35" i="8"/>
  <c r="P35" i="8"/>
  <c r="M35" i="8"/>
  <c r="J35" i="8"/>
  <c r="F35" i="8"/>
  <c r="E35" i="8"/>
  <c r="CL34" i="8"/>
  <c r="CK34" i="8"/>
  <c r="CM34" i="8" s="1"/>
  <c r="CJ34" i="8"/>
  <c r="CI34" i="8"/>
  <c r="CH34" i="8"/>
  <c r="CF34" i="8"/>
  <c r="CG34" i="8" s="1"/>
  <c r="CE34" i="8"/>
  <c r="CC34" i="8"/>
  <c r="CB34" i="8"/>
  <c r="CD34" i="8" s="1"/>
  <c r="BZ34" i="8"/>
  <c r="BY34" i="8"/>
  <c r="CA34" i="8" s="1"/>
  <c r="BX34" i="8"/>
  <c r="BW34" i="8"/>
  <c r="BV34" i="8"/>
  <c r="BU34" i="8"/>
  <c r="BR34" i="8"/>
  <c r="BQ34" i="8"/>
  <c r="BP34" i="8"/>
  <c r="BO34" i="8"/>
  <c r="BL34" i="8"/>
  <c r="BI34" i="8"/>
  <c r="BF34" i="8"/>
  <c r="BC34" i="8"/>
  <c r="AZ34" i="8"/>
  <c r="AV34" i="8"/>
  <c r="AU34" i="8"/>
  <c r="AW34" i="8" s="1"/>
  <c r="AT34" i="8"/>
  <c r="AQ34" i="8"/>
  <c r="AN34" i="8"/>
  <c r="AK34" i="8"/>
  <c r="AH34" i="8"/>
  <c r="AE34" i="8"/>
  <c r="AA34" i="8"/>
  <c r="CO34" i="8" s="1"/>
  <c r="Z34" i="8"/>
  <c r="AB34" i="8" s="1"/>
  <c r="Y34" i="8"/>
  <c r="V34" i="8"/>
  <c r="S34" i="8"/>
  <c r="P34" i="8"/>
  <c r="M34" i="8"/>
  <c r="J34" i="8"/>
  <c r="E34" i="8"/>
  <c r="CL33" i="8"/>
  <c r="CK33" i="8"/>
  <c r="CM33" i="8" s="1"/>
  <c r="CJ33" i="8"/>
  <c r="CI33" i="8"/>
  <c r="CH33" i="8"/>
  <c r="CF33" i="8"/>
  <c r="CG33" i="8" s="1"/>
  <c r="CE33" i="8"/>
  <c r="CC33" i="8"/>
  <c r="CB33" i="8"/>
  <c r="CD33" i="8" s="1"/>
  <c r="BZ33" i="8"/>
  <c r="BY33" i="8"/>
  <c r="CA33" i="8" s="1"/>
  <c r="BX33" i="8"/>
  <c r="BW33" i="8"/>
  <c r="BV33" i="8"/>
  <c r="BU33" i="8"/>
  <c r="BR33" i="8"/>
  <c r="BQ33" i="8"/>
  <c r="BP33" i="8"/>
  <c r="BO33" i="8"/>
  <c r="BL33" i="8"/>
  <c r="BI33" i="8"/>
  <c r="BF33" i="8"/>
  <c r="BC33" i="8"/>
  <c r="AZ33" i="8"/>
  <c r="AV33" i="8"/>
  <c r="AU33" i="8"/>
  <c r="AW33" i="8" s="1"/>
  <c r="AT33" i="8"/>
  <c r="AQ33" i="8"/>
  <c r="AN33" i="8"/>
  <c r="AK33" i="8"/>
  <c r="AH33" i="8"/>
  <c r="AE33" i="8"/>
  <c r="AA33" i="8"/>
  <c r="CO33" i="8" s="1"/>
  <c r="Z33" i="8"/>
  <c r="AB33" i="8" s="1"/>
  <c r="Y33" i="8"/>
  <c r="V33" i="8"/>
  <c r="S33" i="8"/>
  <c r="P33" i="8"/>
  <c r="M33" i="8"/>
  <c r="J33" i="8"/>
  <c r="E33" i="8"/>
  <c r="CN32" i="8"/>
  <c r="CL32" i="8"/>
  <c r="CK32" i="8"/>
  <c r="CM32" i="8" s="1"/>
  <c r="CJ32" i="8"/>
  <c r="CI32" i="8"/>
  <c r="CH32" i="8"/>
  <c r="CG32" i="8"/>
  <c r="CF32" i="8"/>
  <c r="CE32" i="8"/>
  <c r="CC32" i="8"/>
  <c r="CB32" i="8"/>
  <c r="CD32" i="8" s="1"/>
  <c r="BZ32" i="8"/>
  <c r="BY32" i="8"/>
  <c r="CA32" i="8" s="1"/>
  <c r="BX32" i="8"/>
  <c r="BW32" i="8"/>
  <c r="BV32" i="8"/>
  <c r="BU32" i="8"/>
  <c r="BR32" i="8"/>
  <c r="BQ32" i="8"/>
  <c r="BP32" i="8"/>
  <c r="BO32" i="8"/>
  <c r="BL32" i="8"/>
  <c r="BI32" i="8"/>
  <c r="BF32" i="8"/>
  <c r="BC32" i="8"/>
  <c r="AZ32" i="8"/>
  <c r="AV32" i="8"/>
  <c r="AU32" i="8"/>
  <c r="AW32" i="8" s="1"/>
  <c r="AT32" i="8"/>
  <c r="AQ32" i="8"/>
  <c r="AN32" i="8"/>
  <c r="AK32" i="8"/>
  <c r="AH32" i="8"/>
  <c r="AE32" i="8"/>
  <c r="AA32" i="8"/>
  <c r="CO32" i="8" s="1"/>
  <c r="Z32" i="8"/>
  <c r="AB32" i="8" s="1"/>
  <c r="Y32" i="8"/>
  <c r="V32" i="8"/>
  <c r="S32" i="8"/>
  <c r="P32" i="8"/>
  <c r="M32" i="8"/>
  <c r="J32" i="8"/>
  <c r="E32" i="8"/>
  <c r="CN31" i="8"/>
  <c r="CL31" i="8"/>
  <c r="CK31" i="8"/>
  <c r="CM31" i="8" s="1"/>
  <c r="CJ31" i="8"/>
  <c r="CI31" i="8"/>
  <c r="CH31" i="8"/>
  <c r="CG31" i="8"/>
  <c r="CF31" i="8"/>
  <c r="CE31" i="8"/>
  <c r="CC31" i="8"/>
  <c r="CB31" i="8"/>
  <c r="CD31" i="8" s="1"/>
  <c r="BZ31" i="8"/>
  <c r="BY31" i="8"/>
  <c r="CA31" i="8" s="1"/>
  <c r="BX31" i="8"/>
  <c r="BW31" i="8"/>
  <c r="BV31" i="8"/>
  <c r="BU31" i="8"/>
  <c r="BR31" i="8"/>
  <c r="BQ31" i="8"/>
  <c r="BP31" i="8"/>
  <c r="BO31" i="8"/>
  <c r="BL31" i="8"/>
  <c r="BI31" i="8"/>
  <c r="BF31" i="8"/>
  <c r="BC31" i="8"/>
  <c r="AZ31" i="8"/>
  <c r="AV31" i="8"/>
  <c r="AU31" i="8"/>
  <c r="AW31" i="8" s="1"/>
  <c r="AT31" i="8"/>
  <c r="AQ31" i="8"/>
  <c r="AN31" i="8"/>
  <c r="AK31" i="8"/>
  <c r="AH31" i="8"/>
  <c r="AE31" i="8"/>
  <c r="AA31" i="8"/>
  <c r="CO31" i="8" s="1"/>
  <c r="Z31" i="8"/>
  <c r="AB31" i="8" s="1"/>
  <c r="Y31" i="8"/>
  <c r="V31" i="8"/>
  <c r="S31" i="8"/>
  <c r="P31" i="8"/>
  <c r="M31" i="8"/>
  <c r="J31" i="8"/>
  <c r="E31" i="8"/>
  <c r="CN30" i="8"/>
  <c r="CL30" i="8"/>
  <c r="CK30" i="8"/>
  <c r="CM30" i="8" s="1"/>
  <c r="CJ30" i="8"/>
  <c r="CI30" i="8"/>
  <c r="CH30" i="8"/>
  <c r="CF30" i="8"/>
  <c r="CG30" i="8" s="1"/>
  <c r="CE30" i="8"/>
  <c r="CC30" i="8"/>
  <c r="CB30" i="8"/>
  <c r="CD30" i="8" s="1"/>
  <c r="BZ30" i="8"/>
  <c r="BY30" i="8"/>
  <c r="CA30" i="8" s="1"/>
  <c r="BX30" i="8"/>
  <c r="BW30" i="8"/>
  <c r="BV30" i="8"/>
  <c r="BU30" i="8"/>
  <c r="BR30" i="8"/>
  <c r="BQ30" i="8"/>
  <c r="BP30" i="8"/>
  <c r="BO30" i="8"/>
  <c r="BL30" i="8"/>
  <c r="BI30" i="8"/>
  <c r="BF30" i="8"/>
  <c r="BC30" i="8"/>
  <c r="AZ30" i="8"/>
  <c r="AV30" i="8"/>
  <c r="AU30" i="8"/>
  <c r="AW30" i="8" s="1"/>
  <c r="AT30" i="8"/>
  <c r="AQ30" i="8"/>
  <c r="AN30" i="8"/>
  <c r="AK30" i="8"/>
  <c r="AH30" i="8"/>
  <c r="AE30" i="8"/>
  <c r="AA30" i="8"/>
  <c r="CO30" i="8" s="1"/>
  <c r="Z30" i="8"/>
  <c r="AB30" i="8" s="1"/>
  <c r="Y30" i="8"/>
  <c r="V30" i="8"/>
  <c r="S30" i="8"/>
  <c r="P30" i="8"/>
  <c r="M30" i="8"/>
  <c r="J30" i="8"/>
  <c r="E30" i="8"/>
  <c r="CL29" i="8"/>
  <c r="CK29" i="8"/>
  <c r="CM29" i="8" s="1"/>
  <c r="CJ29" i="8"/>
  <c r="CI29" i="8"/>
  <c r="CH29" i="8"/>
  <c r="CG29" i="8"/>
  <c r="CF29" i="8"/>
  <c r="CE29" i="8"/>
  <c r="CC29" i="8"/>
  <c r="CB29" i="8"/>
  <c r="CD29" i="8" s="1"/>
  <c r="BZ29" i="8"/>
  <c r="BY29" i="8"/>
  <c r="CA29" i="8" s="1"/>
  <c r="BX29" i="8"/>
  <c r="BW29" i="8"/>
  <c r="BV29" i="8"/>
  <c r="BU29" i="8"/>
  <c r="BR29" i="8"/>
  <c r="BQ29" i="8"/>
  <c r="BP29" i="8"/>
  <c r="BO29" i="8"/>
  <c r="BL29" i="8"/>
  <c r="BI29" i="8"/>
  <c r="BF29" i="8"/>
  <c r="BC29" i="8"/>
  <c r="AZ29" i="8"/>
  <c r="AV29" i="8"/>
  <c r="AU29" i="8"/>
  <c r="AW29" i="8" s="1"/>
  <c r="AT29" i="8"/>
  <c r="AQ29" i="8"/>
  <c r="AN29" i="8"/>
  <c r="AK29" i="8"/>
  <c r="AH29" i="8"/>
  <c r="AE29" i="8"/>
  <c r="AA29" i="8"/>
  <c r="CO29" i="8" s="1"/>
  <c r="Z29" i="8"/>
  <c r="AB29" i="8" s="1"/>
  <c r="Y29" i="8"/>
  <c r="V29" i="8"/>
  <c r="S29" i="8"/>
  <c r="P29" i="8"/>
  <c r="M29" i="8"/>
  <c r="J29" i="8"/>
  <c r="E29" i="8"/>
  <c r="CL28" i="8"/>
  <c r="CK28" i="8"/>
  <c r="CM28" i="8" s="1"/>
  <c r="CJ28" i="8"/>
  <c r="CI28" i="8"/>
  <c r="CH28" i="8"/>
  <c r="CG28" i="8"/>
  <c r="CF28" i="8"/>
  <c r="CE28" i="8"/>
  <c r="CC28" i="8"/>
  <c r="CB28" i="8"/>
  <c r="CD28" i="8" s="1"/>
  <c r="BZ28" i="8"/>
  <c r="BY28" i="8"/>
  <c r="CA28" i="8" s="1"/>
  <c r="BX28" i="8"/>
  <c r="BW28" i="8"/>
  <c r="BV28" i="8"/>
  <c r="BU28" i="8"/>
  <c r="BR28" i="8"/>
  <c r="BQ28" i="8"/>
  <c r="BP28" i="8"/>
  <c r="BO28" i="8"/>
  <c r="BL28" i="8"/>
  <c r="BI28" i="8"/>
  <c r="BF28" i="8"/>
  <c r="BC28" i="8"/>
  <c r="AZ28" i="8"/>
  <c r="AV28" i="8"/>
  <c r="AU28" i="8"/>
  <c r="AW28" i="8" s="1"/>
  <c r="AT28" i="8"/>
  <c r="AQ28" i="8"/>
  <c r="AN28" i="8"/>
  <c r="AK28" i="8"/>
  <c r="AH28" i="8"/>
  <c r="AE28" i="8"/>
  <c r="AA28" i="8"/>
  <c r="CO28" i="8" s="1"/>
  <c r="Z28" i="8"/>
  <c r="AB28" i="8" s="1"/>
  <c r="Y28" i="8"/>
  <c r="V28" i="8"/>
  <c r="S28" i="8"/>
  <c r="P28" i="8"/>
  <c r="M28" i="8"/>
  <c r="J28" i="8"/>
  <c r="E28" i="8"/>
  <c r="CL27" i="8"/>
  <c r="CK27" i="8"/>
  <c r="CM27" i="8" s="1"/>
  <c r="CJ27" i="8"/>
  <c r="CI27" i="8"/>
  <c r="CH27" i="8"/>
  <c r="CF27" i="8"/>
  <c r="CO27" i="8" s="1"/>
  <c r="CE27" i="8"/>
  <c r="CC27" i="8"/>
  <c r="CB27" i="8"/>
  <c r="CD27" i="8" s="1"/>
  <c r="BZ27" i="8"/>
  <c r="BY27" i="8"/>
  <c r="CA27" i="8" s="1"/>
  <c r="BX27" i="8"/>
  <c r="BW27" i="8"/>
  <c r="BV27" i="8"/>
  <c r="BU27" i="8"/>
  <c r="BR27" i="8"/>
  <c r="BQ27" i="8"/>
  <c r="BP27" i="8"/>
  <c r="BO27" i="8"/>
  <c r="BL27" i="8"/>
  <c r="BI27" i="8"/>
  <c r="BF27" i="8"/>
  <c r="BC27" i="8"/>
  <c r="AZ27" i="8"/>
  <c r="AV27" i="8"/>
  <c r="AU27" i="8"/>
  <c r="AW27" i="8" s="1"/>
  <c r="AT27" i="8"/>
  <c r="AQ27" i="8"/>
  <c r="AN27" i="8"/>
  <c r="AK27" i="8"/>
  <c r="AH27" i="8"/>
  <c r="AE27" i="8"/>
  <c r="AB27" i="8"/>
  <c r="Y27" i="8"/>
  <c r="S27" i="8"/>
  <c r="P27" i="8"/>
  <c r="M27" i="8"/>
  <c r="J27" i="8"/>
  <c r="E27" i="8"/>
  <c r="CL26" i="8"/>
  <c r="CK26" i="8"/>
  <c r="CM26" i="8" s="1"/>
  <c r="CI26" i="8"/>
  <c r="CH26" i="8"/>
  <c r="CJ26" i="8" s="1"/>
  <c r="CG26" i="8"/>
  <c r="CF26" i="8"/>
  <c r="CE26" i="8"/>
  <c r="CD26" i="8"/>
  <c r="CC26" i="8"/>
  <c r="CB26" i="8"/>
  <c r="BZ26" i="8"/>
  <c r="BY26" i="8"/>
  <c r="CA26" i="8" s="1"/>
  <c r="BW26" i="8"/>
  <c r="BV26" i="8"/>
  <c r="BX26" i="8" s="1"/>
  <c r="BU26" i="8"/>
  <c r="BQ26" i="8"/>
  <c r="BP26" i="8"/>
  <c r="BR26" i="8" s="1"/>
  <c r="BO26" i="8"/>
  <c r="BL26" i="8"/>
  <c r="BI26" i="8"/>
  <c r="BF26" i="8"/>
  <c r="BC26" i="8"/>
  <c r="AZ26" i="8"/>
  <c r="AV26" i="8"/>
  <c r="CO26" i="8" s="1"/>
  <c r="AU26" i="8"/>
  <c r="AT26" i="8"/>
  <c r="AQ26" i="8"/>
  <c r="AN26" i="8"/>
  <c r="AK26" i="8"/>
  <c r="AH26" i="8"/>
  <c r="AE26" i="8"/>
  <c r="AB26" i="8"/>
  <c r="AA26" i="8"/>
  <c r="Z26" i="8"/>
  <c r="CN26" i="8" s="1"/>
  <c r="F26" i="8" s="1"/>
  <c r="Y26" i="8"/>
  <c r="V26" i="8"/>
  <c r="S26" i="8"/>
  <c r="P26" i="8"/>
  <c r="M26" i="8"/>
  <c r="J26" i="8"/>
  <c r="E26" i="8"/>
  <c r="CL25" i="8"/>
  <c r="CK25" i="8"/>
  <c r="CM25" i="8" s="1"/>
  <c r="CI25" i="8"/>
  <c r="CH25" i="8"/>
  <c r="CJ25" i="8" s="1"/>
  <c r="CG25" i="8"/>
  <c r="CF25" i="8"/>
  <c r="CE25" i="8"/>
  <c r="CD25" i="8"/>
  <c r="CC25" i="8"/>
  <c r="CB25" i="8"/>
  <c r="BZ25" i="8"/>
  <c r="BY25" i="8"/>
  <c r="CA25" i="8" s="1"/>
  <c r="BW25" i="8"/>
  <c r="BV25" i="8"/>
  <c r="BX25" i="8" s="1"/>
  <c r="BU25" i="8"/>
  <c r="BQ25" i="8"/>
  <c r="BP25" i="8"/>
  <c r="BR25" i="8" s="1"/>
  <c r="BO25" i="8"/>
  <c r="BL25" i="8"/>
  <c r="BI25" i="8"/>
  <c r="BF25" i="8"/>
  <c r="BC25" i="8"/>
  <c r="AZ25" i="8"/>
  <c r="AV25" i="8"/>
  <c r="CO25" i="8" s="1"/>
  <c r="AU25" i="8"/>
  <c r="AT25" i="8"/>
  <c r="AQ25" i="8"/>
  <c r="AN25" i="8"/>
  <c r="AK25" i="8"/>
  <c r="AH25" i="8"/>
  <c r="AE25" i="8"/>
  <c r="AB25" i="8"/>
  <c r="AA25" i="8"/>
  <c r="Z25" i="8"/>
  <c r="CN25" i="8" s="1"/>
  <c r="F25" i="8" s="1"/>
  <c r="Y25" i="8"/>
  <c r="V25" i="8"/>
  <c r="S25" i="8"/>
  <c r="P25" i="8"/>
  <c r="M25" i="8"/>
  <c r="J25" i="8"/>
  <c r="E25" i="8"/>
  <c r="CL24" i="8"/>
  <c r="CK24" i="8"/>
  <c r="CJ24" i="8"/>
  <c r="CI24" i="8"/>
  <c r="CH24" i="8"/>
  <c r="CG24" i="8"/>
  <c r="CF24" i="8"/>
  <c r="CF14" i="8" s="1"/>
  <c r="CE24" i="8"/>
  <c r="CC24" i="8"/>
  <c r="CB24" i="8"/>
  <c r="CD24" i="8" s="1"/>
  <c r="BZ24" i="8"/>
  <c r="BY24" i="8"/>
  <c r="CA24" i="8" s="1"/>
  <c r="BX24" i="8"/>
  <c r="BW24" i="8"/>
  <c r="BV24" i="8"/>
  <c r="BU24" i="8"/>
  <c r="BR24" i="8"/>
  <c r="BQ24" i="8"/>
  <c r="BP24" i="8"/>
  <c r="BO24" i="8"/>
  <c r="BL24" i="8"/>
  <c r="BI24" i="8"/>
  <c r="BF24" i="8"/>
  <c r="BC24" i="8"/>
  <c r="AZ24" i="8"/>
  <c r="AV24" i="8"/>
  <c r="CO24" i="8" s="1"/>
  <c r="AU24" i="8"/>
  <c r="AT24" i="8"/>
  <c r="AQ24" i="8"/>
  <c r="AN24" i="8"/>
  <c r="AK24" i="8"/>
  <c r="AH24" i="8"/>
  <c r="AE24" i="8"/>
  <c r="AB24" i="8"/>
  <c r="AA24" i="8"/>
  <c r="Z24" i="8"/>
  <c r="CN24" i="8" s="1"/>
  <c r="Y24" i="8"/>
  <c r="V24" i="8"/>
  <c r="S24" i="8"/>
  <c r="P24" i="8"/>
  <c r="M24" i="8"/>
  <c r="J24" i="8"/>
  <c r="E24" i="8"/>
  <c r="CL23" i="8"/>
  <c r="CK23" i="8"/>
  <c r="CM23" i="8" s="1"/>
  <c r="CI23" i="8"/>
  <c r="CH23" i="8"/>
  <c r="CJ23" i="8" s="1"/>
  <c r="CG23" i="8"/>
  <c r="CF23" i="8"/>
  <c r="CE23" i="8"/>
  <c r="CD23" i="8"/>
  <c r="CC23" i="8"/>
  <c r="CB23" i="8"/>
  <c r="BZ23" i="8"/>
  <c r="BY23" i="8"/>
  <c r="CA23" i="8" s="1"/>
  <c r="BX23" i="8"/>
  <c r="BW23" i="8"/>
  <c r="BV23" i="8"/>
  <c r="BU23" i="8"/>
  <c r="BR23" i="8"/>
  <c r="BQ23" i="8"/>
  <c r="BP23" i="8"/>
  <c r="BO23" i="8"/>
  <c r="BL23" i="8"/>
  <c r="BI23" i="8"/>
  <c r="BF23" i="8"/>
  <c r="BC23" i="8"/>
  <c r="AZ23" i="8"/>
  <c r="AV23" i="8"/>
  <c r="AU23" i="8"/>
  <c r="AW23" i="8" s="1"/>
  <c r="AT23" i="8"/>
  <c r="AQ23" i="8"/>
  <c r="AN23" i="8"/>
  <c r="AK23" i="8"/>
  <c r="AH23" i="8"/>
  <c r="AE23" i="8"/>
  <c r="AA23" i="8"/>
  <c r="CO23" i="8" s="1"/>
  <c r="Z23" i="8"/>
  <c r="AB23" i="8" s="1"/>
  <c r="Y23" i="8"/>
  <c r="V23" i="8"/>
  <c r="S23" i="8"/>
  <c r="P23" i="8"/>
  <c r="M23" i="8"/>
  <c r="J23" i="8"/>
  <c r="E23" i="8"/>
  <c r="CL22" i="8"/>
  <c r="CK22" i="8"/>
  <c r="CI22" i="8"/>
  <c r="CH22" i="8"/>
  <c r="CJ22" i="8" s="1"/>
  <c r="CG22" i="8"/>
  <c r="CF22" i="8"/>
  <c r="CE22" i="8"/>
  <c r="CD22" i="8"/>
  <c r="CC22" i="8"/>
  <c r="CB22" i="8"/>
  <c r="BZ22" i="8"/>
  <c r="BY22" i="8"/>
  <c r="CA22" i="8" s="1"/>
  <c r="BW22" i="8"/>
  <c r="BV22" i="8"/>
  <c r="BX22" i="8" s="1"/>
  <c r="BU22" i="8"/>
  <c r="BQ22" i="8"/>
  <c r="BP22" i="8"/>
  <c r="BR22" i="8" s="1"/>
  <c r="BO22" i="8"/>
  <c r="BL22" i="8"/>
  <c r="BI22" i="8"/>
  <c r="BF22" i="8"/>
  <c r="BC22" i="8"/>
  <c r="AZ22" i="8"/>
  <c r="AV22" i="8"/>
  <c r="CO22" i="8" s="1"/>
  <c r="AU22" i="8"/>
  <c r="AT22" i="8"/>
  <c r="AQ22" i="8"/>
  <c r="AN22" i="8"/>
  <c r="AK22" i="8"/>
  <c r="AH22" i="8"/>
  <c r="AE22" i="8"/>
  <c r="AA22" i="8"/>
  <c r="Z22" i="8"/>
  <c r="AB22" i="8" s="1"/>
  <c r="Y22" i="8"/>
  <c r="V22" i="8"/>
  <c r="S22" i="8"/>
  <c r="P22" i="8"/>
  <c r="M22" i="8"/>
  <c r="J22" i="8"/>
  <c r="E22" i="8"/>
  <c r="CL21" i="8"/>
  <c r="CK21" i="8"/>
  <c r="CM21" i="8" s="1"/>
  <c r="CJ21" i="8"/>
  <c r="CI21" i="8"/>
  <c r="CH21" i="8"/>
  <c r="CG21" i="8"/>
  <c r="CF21" i="8"/>
  <c r="CE21" i="8"/>
  <c r="CC21" i="8"/>
  <c r="CC14" i="8" s="1"/>
  <c r="CB21" i="8"/>
  <c r="CD21" i="8" s="1"/>
  <c r="BZ21" i="8"/>
  <c r="BY21" i="8"/>
  <c r="CA21" i="8" s="1"/>
  <c r="BW21" i="8"/>
  <c r="BV21" i="8"/>
  <c r="BX21" i="8" s="1"/>
  <c r="BU21" i="8"/>
  <c r="BQ21" i="8"/>
  <c r="BP21" i="8"/>
  <c r="BR21" i="8" s="1"/>
  <c r="BO21" i="8"/>
  <c r="BL21" i="8"/>
  <c r="BI21" i="8"/>
  <c r="BF21" i="8"/>
  <c r="BC21" i="8"/>
  <c r="AZ21" i="8"/>
  <c r="AV21" i="8"/>
  <c r="CO21" i="8" s="1"/>
  <c r="AU21" i="8"/>
  <c r="AT21" i="8"/>
  <c r="AQ21" i="8"/>
  <c r="AN21" i="8"/>
  <c r="AK21" i="8"/>
  <c r="AH21" i="8"/>
  <c r="AE21" i="8"/>
  <c r="AB21" i="8"/>
  <c r="AA21" i="8"/>
  <c r="Z21" i="8"/>
  <c r="Y21" i="8"/>
  <c r="V21" i="8"/>
  <c r="S21" i="8"/>
  <c r="P21" i="8"/>
  <c r="M21" i="8"/>
  <c r="J21" i="8"/>
  <c r="E21" i="8"/>
  <c r="CL20" i="8"/>
  <c r="CM20" i="8" s="1"/>
  <c r="CK20" i="8"/>
  <c r="CI20" i="8"/>
  <c r="CH20" i="8"/>
  <c r="CJ20" i="8" s="1"/>
  <c r="CF20" i="8"/>
  <c r="CE20" i="8"/>
  <c r="CG20" i="8" s="1"/>
  <c r="CD20" i="8"/>
  <c r="CC20" i="8"/>
  <c r="CB20" i="8"/>
  <c r="BZ20" i="8"/>
  <c r="CA20" i="8" s="1"/>
  <c r="BY20" i="8"/>
  <c r="BW20" i="8"/>
  <c r="BV20" i="8"/>
  <c r="BX20" i="8" s="1"/>
  <c r="BU20" i="8"/>
  <c r="BQ20" i="8"/>
  <c r="BP20" i="8"/>
  <c r="BR20" i="8" s="1"/>
  <c r="BO20" i="8"/>
  <c r="BL20" i="8"/>
  <c r="BI20" i="8"/>
  <c r="BF20" i="8"/>
  <c r="BC20" i="8"/>
  <c r="AZ20" i="8"/>
  <c r="AV20" i="8"/>
  <c r="AW20" i="8" s="1"/>
  <c r="AU20" i="8"/>
  <c r="AT20" i="8"/>
  <c r="AQ20" i="8"/>
  <c r="AN20" i="8"/>
  <c r="AK20" i="8"/>
  <c r="AH20" i="8"/>
  <c r="AE20" i="8"/>
  <c r="AB20" i="8"/>
  <c r="AA20" i="8"/>
  <c r="CO20" i="8" s="1"/>
  <c r="Z20" i="8"/>
  <c r="CN20" i="8" s="1"/>
  <c r="Y20" i="8"/>
  <c r="V20" i="8"/>
  <c r="S20" i="8"/>
  <c r="P20" i="8"/>
  <c r="M20" i="8"/>
  <c r="J20" i="8"/>
  <c r="E20" i="8"/>
  <c r="CL19" i="8"/>
  <c r="CM19" i="8" s="1"/>
  <c r="CK19" i="8"/>
  <c r="CI19" i="8"/>
  <c r="CH19" i="8"/>
  <c r="CJ19" i="8" s="1"/>
  <c r="CF19" i="8"/>
  <c r="CE19" i="8"/>
  <c r="CG19" i="8" s="1"/>
  <c r="CD19" i="8"/>
  <c r="CC19" i="8"/>
  <c r="CB19" i="8"/>
  <c r="CA19" i="8"/>
  <c r="BZ19" i="8"/>
  <c r="BY19" i="8"/>
  <c r="BW19" i="8"/>
  <c r="BV19" i="8"/>
  <c r="BX19" i="8" s="1"/>
  <c r="BU19" i="8"/>
  <c r="BQ19" i="8"/>
  <c r="BP19" i="8"/>
  <c r="BR19" i="8" s="1"/>
  <c r="BO19" i="8"/>
  <c r="BL19" i="8"/>
  <c r="BI19" i="8"/>
  <c r="BF19" i="8"/>
  <c r="BC19" i="8"/>
  <c r="AZ19" i="8"/>
  <c r="AV19" i="8"/>
  <c r="AW19" i="8" s="1"/>
  <c r="AU19" i="8"/>
  <c r="AT19" i="8"/>
  <c r="AQ19" i="8"/>
  <c r="AN19" i="8"/>
  <c r="AK19" i="8"/>
  <c r="AH19" i="8"/>
  <c r="AE19" i="8"/>
  <c r="AB19" i="8"/>
  <c r="AA19" i="8"/>
  <c r="CO19" i="8" s="1"/>
  <c r="Z19" i="8"/>
  <c r="CN19" i="8" s="1"/>
  <c r="Y19" i="8"/>
  <c r="V19" i="8"/>
  <c r="S19" i="8"/>
  <c r="P19" i="8"/>
  <c r="M19" i="8"/>
  <c r="J19" i="8"/>
  <c r="E19" i="8"/>
  <c r="CL18" i="8"/>
  <c r="CM18" i="8" s="1"/>
  <c r="CK18" i="8"/>
  <c r="CI18" i="8"/>
  <c r="CH18" i="8"/>
  <c r="CJ18" i="8" s="1"/>
  <c r="CF18" i="8"/>
  <c r="CE18" i="8"/>
  <c r="CG18" i="8" s="1"/>
  <c r="CD18" i="8"/>
  <c r="CC18" i="8"/>
  <c r="CB18" i="8"/>
  <c r="CA18" i="8"/>
  <c r="BZ18" i="8"/>
  <c r="BY18" i="8"/>
  <c r="BW18" i="8"/>
  <c r="BV18" i="8"/>
  <c r="BX18" i="8" s="1"/>
  <c r="BU18" i="8"/>
  <c r="BQ18" i="8"/>
  <c r="BP18" i="8"/>
  <c r="BR18" i="8" s="1"/>
  <c r="BO18" i="8"/>
  <c r="BL18" i="8"/>
  <c r="BI18" i="8"/>
  <c r="BF18" i="8"/>
  <c r="BC18" i="8"/>
  <c r="AZ18" i="8"/>
  <c r="AV18" i="8"/>
  <c r="AW18" i="8" s="1"/>
  <c r="AU18" i="8"/>
  <c r="AT18" i="8"/>
  <c r="AQ18" i="8"/>
  <c r="AN18" i="8"/>
  <c r="AK18" i="8"/>
  <c r="AH18" i="8"/>
  <c r="AE18" i="8"/>
  <c r="AB18" i="8"/>
  <c r="AA18" i="8"/>
  <c r="CO18" i="8" s="1"/>
  <c r="Z18" i="8"/>
  <c r="CN18" i="8" s="1"/>
  <c r="Y18" i="8"/>
  <c r="V18" i="8"/>
  <c r="S18" i="8"/>
  <c r="P18" i="8"/>
  <c r="M18" i="8"/>
  <c r="J18" i="8"/>
  <c r="E18" i="8"/>
  <c r="CL17" i="8"/>
  <c r="CM17" i="8" s="1"/>
  <c r="CK17" i="8"/>
  <c r="CI17" i="8"/>
  <c r="CH17" i="8"/>
  <c r="CJ17" i="8" s="1"/>
  <c r="CF17" i="8"/>
  <c r="CE17" i="8"/>
  <c r="CG17" i="8" s="1"/>
  <c r="CD17" i="8"/>
  <c r="CC17" i="8"/>
  <c r="CB17" i="8"/>
  <c r="CA17" i="8"/>
  <c r="BZ17" i="8"/>
  <c r="BY17" i="8"/>
  <c r="BW17" i="8"/>
  <c r="BV17" i="8"/>
  <c r="BX17" i="8" s="1"/>
  <c r="BU17" i="8"/>
  <c r="BQ17" i="8"/>
  <c r="BP17" i="8"/>
  <c r="BR17" i="8" s="1"/>
  <c r="BO17" i="8"/>
  <c r="BL17" i="8"/>
  <c r="BI17" i="8"/>
  <c r="BF17" i="8"/>
  <c r="BC17" i="8"/>
  <c r="AZ17" i="8"/>
  <c r="AV17" i="8"/>
  <c r="AW17" i="8" s="1"/>
  <c r="AU17" i="8"/>
  <c r="AT17" i="8"/>
  <c r="AQ17" i="8"/>
  <c r="AN17" i="8"/>
  <c r="AK17" i="8"/>
  <c r="AH17" i="8"/>
  <c r="AE17" i="8"/>
  <c r="AB17" i="8"/>
  <c r="AA17" i="8"/>
  <c r="CO17" i="8" s="1"/>
  <c r="Z17" i="8"/>
  <c r="CN17" i="8" s="1"/>
  <c r="Y17" i="8"/>
  <c r="V17" i="8"/>
  <c r="S17" i="8"/>
  <c r="P17" i="8"/>
  <c r="M17" i="8"/>
  <c r="J17" i="8"/>
  <c r="E17" i="8"/>
  <c r="CM16" i="8"/>
  <c r="CL16" i="8"/>
  <c r="CK16" i="8"/>
  <c r="CI16" i="8"/>
  <c r="CH16" i="8"/>
  <c r="CJ16" i="8" s="1"/>
  <c r="CF16" i="8"/>
  <c r="CE16" i="8"/>
  <c r="CG16" i="8" s="1"/>
  <c r="CD16" i="8"/>
  <c r="CC16" i="8"/>
  <c r="CB16" i="8"/>
  <c r="CA16" i="8"/>
  <c r="BZ16" i="8"/>
  <c r="BY16" i="8"/>
  <c r="BW16" i="8"/>
  <c r="BV16" i="8"/>
  <c r="BX16" i="8" s="1"/>
  <c r="BU16" i="8"/>
  <c r="BQ16" i="8"/>
  <c r="BP16" i="8"/>
  <c r="BR16" i="8" s="1"/>
  <c r="BO16" i="8"/>
  <c r="BL16" i="8"/>
  <c r="BI16" i="8"/>
  <c r="BF16" i="8"/>
  <c r="BC16" i="8"/>
  <c r="AZ16" i="8"/>
  <c r="AV16" i="8"/>
  <c r="AW16" i="8" s="1"/>
  <c r="AU16" i="8"/>
  <c r="AT16" i="8"/>
  <c r="AQ16" i="8"/>
  <c r="AN16" i="8"/>
  <c r="AK16" i="8"/>
  <c r="AH16" i="8"/>
  <c r="AE16" i="8"/>
  <c r="AB16" i="8"/>
  <c r="AA16" i="8"/>
  <c r="CO16" i="8" s="1"/>
  <c r="Z16" i="8"/>
  <c r="CN16" i="8" s="1"/>
  <c r="Y16" i="8"/>
  <c r="V16" i="8"/>
  <c r="S16" i="8"/>
  <c r="P16" i="8"/>
  <c r="M16" i="8"/>
  <c r="J16" i="8"/>
  <c r="E16" i="8"/>
  <c r="CL15" i="8"/>
  <c r="CM15" i="8" s="1"/>
  <c r="CK15" i="8"/>
  <c r="CI15" i="8"/>
  <c r="CH15" i="8"/>
  <c r="CJ15" i="8" s="1"/>
  <c r="CF15" i="8"/>
  <c r="CE15" i="8"/>
  <c r="CG15" i="8" s="1"/>
  <c r="CD15" i="8"/>
  <c r="CC15" i="8"/>
  <c r="CB15" i="8"/>
  <c r="CA15" i="8"/>
  <c r="BZ15" i="8"/>
  <c r="BY15" i="8"/>
  <c r="BW15" i="8"/>
  <c r="BV15" i="8"/>
  <c r="BX15" i="8" s="1"/>
  <c r="BU15" i="8"/>
  <c r="BQ15" i="8"/>
  <c r="BQ14" i="8" s="1"/>
  <c r="BP15" i="8"/>
  <c r="BR15" i="8" s="1"/>
  <c r="BO15" i="8"/>
  <c r="BL15" i="8"/>
  <c r="BI15" i="8"/>
  <c r="BF15" i="8"/>
  <c r="BC15" i="8"/>
  <c r="AZ15" i="8"/>
  <c r="AV15" i="8"/>
  <c r="AV14" i="8" s="1"/>
  <c r="AU15" i="8"/>
  <c r="AT15" i="8"/>
  <c r="AQ15" i="8"/>
  <c r="AN15" i="8"/>
  <c r="AK15" i="8"/>
  <c r="AH15" i="8"/>
  <c r="AE15" i="8"/>
  <c r="AB15" i="8"/>
  <c r="AA15" i="8"/>
  <c r="CO15" i="8" s="1"/>
  <c r="Z15" i="8"/>
  <c r="CN15" i="8" s="1"/>
  <c r="Y15" i="8"/>
  <c r="V15" i="8"/>
  <c r="S15" i="8"/>
  <c r="P15" i="8"/>
  <c r="M15" i="8"/>
  <c r="J15" i="8"/>
  <c r="E15" i="8"/>
  <c r="CL14" i="8"/>
  <c r="CI14" i="8"/>
  <c r="CH14" i="8"/>
  <c r="CJ14" i="8" s="1"/>
  <c r="CE14" i="8"/>
  <c r="CG14" i="8" s="1"/>
  <c r="BZ14" i="8"/>
  <c r="BW14" i="8"/>
  <c r="BV14" i="8"/>
  <c r="BX14" i="8" s="1"/>
  <c r="BT14" i="8"/>
  <c r="BS14" i="8"/>
  <c r="BU14" i="8" s="1"/>
  <c r="BN14" i="8"/>
  <c r="BO14" i="8" s="1"/>
  <c r="BM14" i="8"/>
  <c r="BK14" i="8"/>
  <c r="BJ14" i="8"/>
  <c r="BL14" i="8" s="1"/>
  <c r="BH14" i="8"/>
  <c r="BG14" i="8"/>
  <c r="BI14" i="8" s="1"/>
  <c r="BF14" i="8"/>
  <c r="BE14" i="8"/>
  <c r="BD14" i="8"/>
  <c r="BC14" i="8"/>
  <c r="BB14" i="8"/>
  <c r="BA14" i="8"/>
  <c r="AY14" i="8"/>
  <c r="AX14" i="8"/>
  <c r="AZ14" i="8" s="1"/>
  <c r="AT14" i="8"/>
  <c r="AS14" i="8"/>
  <c r="AR14" i="8"/>
  <c r="AP14" i="8"/>
  <c r="AQ14" i="8" s="1"/>
  <c r="AO14" i="8"/>
  <c r="AM14" i="8"/>
  <c r="AL14" i="8"/>
  <c r="AN14" i="8" s="1"/>
  <c r="AJ14" i="8"/>
  <c r="AI14" i="8"/>
  <c r="AK14" i="8" s="1"/>
  <c r="AH14" i="8"/>
  <c r="AG14" i="8"/>
  <c r="AF14" i="8"/>
  <c r="AD14" i="8"/>
  <c r="AE14" i="8" s="1"/>
  <c r="AC14" i="8"/>
  <c r="Z14" i="8"/>
  <c r="X14" i="8"/>
  <c r="W14" i="8"/>
  <c r="Y14" i="8" s="1"/>
  <c r="V14" i="8"/>
  <c r="U14" i="8"/>
  <c r="T14" i="8"/>
  <c r="R14" i="8"/>
  <c r="S14" i="8" s="1"/>
  <c r="Q14" i="8"/>
  <c r="O14" i="8"/>
  <c r="N14" i="8"/>
  <c r="P14" i="8" s="1"/>
  <c r="L14" i="8"/>
  <c r="K14" i="8"/>
  <c r="M14" i="8" s="1"/>
  <c r="J14" i="8"/>
  <c r="I14" i="8"/>
  <c r="H14" i="8"/>
  <c r="E14" i="8"/>
  <c r="CH7" i="8"/>
  <c r="BV7" i="8"/>
  <c r="CL58" i="7"/>
  <c r="CK58" i="7"/>
  <c r="CJ58" i="7"/>
  <c r="CI58" i="7"/>
  <c r="CH58" i="7"/>
  <c r="CG58" i="7"/>
  <c r="CF58" i="7"/>
  <c r="CD58" i="7"/>
  <c r="CC58" i="7"/>
  <c r="CE58" i="7" s="1"/>
  <c r="CA58" i="7"/>
  <c r="BZ58" i="7"/>
  <c r="CB58" i="7" s="1"/>
  <c r="BY58" i="7"/>
  <c r="BX58" i="7"/>
  <c r="BW58" i="7"/>
  <c r="BU58" i="7"/>
  <c r="BV58" i="7" s="1"/>
  <c r="BT58" i="7"/>
  <c r="BS58" i="7"/>
  <c r="BP58" i="7"/>
  <c r="BO58" i="7"/>
  <c r="BN58" i="7"/>
  <c r="BM58" i="7"/>
  <c r="BJ58" i="7"/>
  <c r="BG58" i="7"/>
  <c r="BD58" i="7"/>
  <c r="BA58" i="7"/>
  <c r="AX58" i="7"/>
  <c r="AU58" i="7"/>
  <c r="AR58" i="7"/>
  <c r="AO58" i="7"/>
  <c r="AL58" i="7"/>
  <c r="AI58" i="7"/>
  <c r="AF58" i="7"/>
  <c r="Y58" i="7"/>
  <c r="W58" i="7"/>
  <c r="Q58" i="7"/>
  <c r="N58" i="7"/>
  <c r="K58" i="7"/>
  <c r="H58" i="7"/>
  <c r="E58" i="7"/>
  <c r="CK57" i="7"/>
  <c r="CJ57" i="7"/>
  <c r="CI57" i="7"/>
  <c r="CH57" i="7"/>
  <c r="CG57" i="7"/>
  <c r="CF57" i="7"/>
  <c r="CD57" i="7"/>
  <c r="CC57" i="7"/>
  <c r="CE57" i="7" s="1"/>
  <c r="CA57" i="7"/>
  <c r="BZ57" i="7"/>
  <c r="CB57" i="7" s="1"/>
  <c r="BY57" i="7"/>
  <c r="BX57" i="7"/>
  <c r="BW57" i="7"/>
  <c r="BU57" i="7"/>
  <c r="BV57" i="7" s="1"/>
  <c r="BT57" i="7"/>
  <c r="BS57" i="7"/>
  <c r="BP57" i="7"/>
  <c r="BO57" i="7"/>
  <c r="BN57" i="7"/>
  <c r="BM57" i="7"/>
  <c r="BJ57" i="7"/>
  <c r="BG57" i="7"/>
  <c r="BD57" i="7"/>
  <c r="BA57" i="7"/>
  <c r="AX57" i="7"/>
  <c r="AU57" i="7"/>
  <c r="AT57" i="7"/>
  <c r="AS57" i="7"/>
  <c r="AR57" i="7"/>
  <c r="AO57" i="7"/>
  <c r="AL57" i="7"/>
  <c r="AI57" i="7"/>
  <c r="AF57" i="7"/>
  <c r="AC57" i="7"/>
  <c r="Y57" i="7"/>
  <c r="X57" i="7"/>
  <c r="Z57" i="7" s="1"/>
  <c r="W57" i="7"/>
  <c r="T57" i="7"/>
  <c r="Q57" i="7"/>
  <c r="N57" i="7"/>
  <c r="K57" i="7"/>
  <c r="H57" i="7"/>
  <c r="CJ56" i="7"/>
  <c r="CI56" i="7"/>
  <c r="CG56" i="7"/>
  <c r="CF56" i="7"/>
  <c r="CH56" i="7" s="1"/>
  <c r="CE56" i="7"/>
  <c r="CD56" i="7"/>
  <c r="CC56" i="7"/>
  <c r="CB56" i="7"/>
  <c r="CA56" i="7"/>
  <c r="BZ56" i="7"/>
  <c r="BX56" i="7"/>
  <c r="BW56" i="7"/>
  <c r="BY56" i="7" s="1"/>
  <c r="BU56" i="7"/>
  <c r="BT56" i="7"/>
  <c r="BV56" i="7" s="1"/>
  <c r="BS56" i="7"/>
  <c r="BO56" i="7"/>
  <c r="BN56" i="7"/>
  <c r="BP56" i="7" s="1"/>
  <c r="BM56" i="7"/>
  <c r="BJ56" i="7"/>
  <c r="BG56" i="7"/>
  <c r="BD56" i="7"/>
  <c r="BA56" i="7"/>
  <c r="AX56" i="7"/>
  <c r="AT56" i="7"/>
  <c r="AS56" i="7"/>
  <c r="AU56" i="7" s="1"/>
  <c r="AR56" i="7"/>
  <c r="AO56" i="7"/>
  <c r="AL56" i="7"/>
  <c r="AI56" i="7"/>
  <c r="AF56" i="7"/>
  <c r="AC56" i="7"/>
  <c r="Z56" i="7"/>
  <c r="Y56" i="7"/>
  <c r="CM56" i="7" s="1"/>
  <c r="X56" i="7"/>
  <c r="W56" i="7"/>
  <c r="T56" i="7"/>
  <c r="Q56" i="7"/>
  <c r="N56" i="7"/>
  <c r="K56" i="7"/>
  <c r="H56" i="7"/>
  <c r="CL55" i="7"/>
  <c r="CK55" i="7"/>
  <c r="CJ55" i="7"/>
  <c r="CI55" i="7"/>
  <c r="CH55" i="7"/>
  <c r="CG55" i="7"/>
  <c r="CF55" i="7"/>
  <c r="CD55" i="7"/>
  <c r="CC55" i="7"/>
  <c r="CA55" i="7"/>
  <c r="BZ55" i="7"/>
  <c r="CB55" i="7" s="1"/>
  <c r="BY55" i="7"/>
  <c r="BX55" i="7"/>
  <c r="BW55" i="7"/>
  <c r="BU55" i="7"/>
  <c r="BV55" i="7" s="1"/>
  <c r="BT55" i="7"/>
  <c r="BS55" i="7"/>
  <c r="BP55" i="7"/>
  <c r="BO55" i="7"/>
  <c r="BN55" i="7"/>
  <c r="BM55" i="7"/>
  <c r="BJ55" i="7"/>
  <c r="BG55" i="7"/>
  <c r="BD55" i="7"/>
  <c r="BA55" i="7"/>
  <c r="AX55" i="7"/>
  <c r="AU55" i="7"/>
  <c r="AT55" i="7"/>
  <c r="AS55" i="7"/>
  <c r="AR55" i="7"/>
  <c r="AO55" i="7"/>
  <c r="AL55" i="7"/>
  <c r="AI55" i="7"/>
  <c r="AF55" i="7"/>
  <c r="AC55" i="7"/>
  <c r="Y55" i="7"/>
  <c r="CM55" i="7" s="1"/>
  <c r="X55" i="7"/>
  <c r="Z55" i="7" s="1"/>
  <c r="W55" i="7"/>
  <c r="T55" i="7"/>
  <c r="Q55" i="7"/>
  <c r="N55" i="7"/>
  <c r="K55" i="7"/>
  <c r="H55" i="7"/>
  <c r="CN54" i="7"/>
  <c r="CJ54" i="7"/>
  <c r="CI54" i="7"/>
  <c r="CK54" i="7" s="1"/>
  <c r="CG54" i="7"/>
  <c r="CF54" i="7"/>
  <c r="CH54" i="7" s="1"/>
  <c r="CE54" i="7"/>
  <c r="CD54" i="7"/>
  <c r="CC54" i="7"/>
  <c r="CB54" i="7"/>
  <c r="CA54" i="7"/>
  <c r="BZ54" i="7"/>
  <c r="BX54" i="7"/>
  <c r="BW54" i="7"/>
  <c r="BY54" i="7" s="1"/>
  <c r="BU54" i="7"/>
  <c r="BT54" i="7"/>
  <c r="BV54" i="7" s="1"/>
  <c r="BS54" i="7"/>
  <c r="BO54" i="7"/>
  <c r="BN54" i="7"/>
  <c r="BP54" i="7" s="1"/>
  <c r="BM54" i="7"/>
  <c r="BJ54" i="7"/>
  <c r="BG54" i="7"/>
  <c r="BD54" i="7"/>
  <c r="BA54" i="7"/>
  <c r="AX54" i="7"/>
  <c r="AT54" i="7"/>
  <c r="AS54" i="7"/>
  <c r="AU54" i="7" s="1"/>
  <c r="AR54" i="7"/>
  <c r="AO54" i="7"/>
  <c r="AL54" i="7"/>
  <c r="AI54" i="7"/>
  <c r="AF54" i="7"/>
  <c r="AC54" i="7"/>
  <c r="Z54" i="7"/>
  <c r="Y54" i="7"/>
  <c r="CM54" i="7" s="1"/>
  <c r="X54" i="7"/>
  <c r="CL54" i="7" s="1"/>
  <c r="E54" i="7" s="1"/>
  <c r="W54" i="7"/>
  <c r="T54" i="7"/>
  <c r="Q54" i="7"/>
  <c r="N54" i="7"/>
  <c r="K54" i="7"/>
  <c r="H54" i="7"/>
  <c r="CK53" i="7"/>
  <c r="CJ53" i="7"/>
  <c r="CI53" i="7"/>
  <c r="CH53" i="7"/>
  <c r="CG53" i="7"/>
  <c r="CF53" i="7"/>
  <c r="CD53" i="7"/>
  <c r="CC53" i="7"/>
  <c r="CE53" i="7" s="1"/>
  <c r="CA53" i="7"/>
  <c r="BZ53" i="7"/>
  <c r="CB53" i="7" s="1"/>
  <c r="BY53" i="7"/>
  <c r="BX53" i="7"/>
  <c r="BW53" i="7"/>
  <c r="BU53" i="7"/>
  <c r="BV53" i="7" s="1"/>
  <c r="BT53" i="7"/>
  <c r="BS53" i="7"/>
  <c r="BP53" i="7"/>
  <c r="BO53" i="7"/>
  <c r="BN53" i="7"/>
  <c r="BM53" i="7"/>
  <c r="BJ53" i="7"/>
  <c r="BG53" i="7"/>
  <c r="BD53" i="7"/>
  <c r="BA53" i="7"/>
  <c r="AX53" i="7"/>
  <c r="AU53" i="7"/>
  <c r="AT53" i="7"/>
  <c r="AS53" i="7"/>
  <c r="AR53" i="7"/>
  <c r="AO53" i="7"/>
  <c r="AL53" i="7"/>
  <c r="AI53" i="7"/>
  <c r="AF53" i="7"/>
  <c r="AC53" i="7"/>
  <c r="Y53" i="7"/>
  <c r="CM53" i="7" s="1"/>
  <c r="X53" i="7"/>
  <c r="Z53" i="7" s="1"/>
  <c r="W53" i="7"/>
  <c r="T53" i="7"/>
  <c r="Q53" i="7"/>
  <c r="N53" i="7"/>
  <c r="K53" i="7"/>
  <c r="H53" i="7"/>
  <c r="CN52" i="7"/>
  <c r="CJ52" i="7"/>
  <c r="CI52" i="7"/>
  <c r="CK52" i="7" s="1"/>
  <c r="CG52" i="7"/>
  <c r="CF52" i="7"/>
  <c r="CH52" i="7" s="1"/>
  <c r="CE52" i="7"/>
  <c r="CD52" i="7"/>
  <c r="CC52" i="7"/>
  <c r="CB52" i="7"/>
  <c r="CA52" i="7"/>
  <c r="BZ52" i="7"/>
  <c r="BX52" i="7"/>
  <c r="BW52" i="7"/>
  <c r="BY52" i="7" s="1"/>
  <c r="BU52" i="7"/>
  <c r="BT52" i="7"/>
  <c r="BV52" i="7" s="1"/>
  <c r="BS52" i="7"/>
  <c r="BO52" i="7"/>
  <c r="BN52" i="7"/>
  <c r="BP52" i="7" s="1"/>
  <c r="BM52" i="7"/>
  <c r="BJ52" i="7"/>
  <c r="BG52" i="7"/>
  <c r="BD52" i="7"/>
  <c r="BA52" i="7"/>
  <c r="AX52" i="7"/>
  <c r="AT52" i="7"/>
  <c r="CM52" i="7" s="1"/>
  <c r="AS52" i="7"/>
  <c r="AU52" i="7" s="1"/>
  <c r="AR52" i="7"/>
  <c r="AO52" i="7"/>
  <c r="AL52" i="7"/>
  <c r="AI52" i="7"/>
  <c r="AF52" i="7"/>
  <c r="AC52" i="7"/>
  <c r="Z52" i="7"/>
  <c r="Y52" i="7"/>
  <c r="X52" i="7"/>
  <c r="CL52" i="7" s="1"/>
  <c r="E52" i="7" s="1"/>
  <c r="W52" i="7"/>
  <c r="T52" i="7"/>
  <c r="Q52" i="7"/>
  <c r="N52" i="7"/>
  <c r="K52" i="7"/>
  <c r="H52" i="7"/>
  <c r="CK51" i="7"/>
  <c r="CJ51" i="7"/>
  <c r="CI51" i="7"/>
  <c r="CH51" i="7"/>
  <c r="CG51" i="7"/>
  <c r="CF51" i="7"/>
  <c r="CD51" i="7"/>
  <c r="CC51" i="7"/>
  <c r="CE51" i="7" s="1"/>
  <c r="CA51" i="7"/>
  <c r="BZ51" i="7"/>
  <c r="CB51" i="7" s="1"/>
  <c r="BY51" i="7"/>
  <c r="BX51" i="7"/>
  <c r="BW51" i="7"/>
  <c r="BV51" i="7"/>
  <c r="BU51" i="7"/>
  <c r="BT51" i="7"/>
  <c r="BS51" i="7"/>
  <c r="BP51" i="7"/>
  <c r="BO51" i="7"/>
  <c r="BN51" i="7"/>
  <c r="BM51" i="7"/>
  <c r="BJ51" i="7"/>
  <c r="BG51" i="7"/>
  <c r="BD51" i="7"/>
  <c r="BA51" i="7"/>
  <c r="AX51" i="7"/>
  <c r="AU51" i="7"/>
  <c r="AT51" i="7"/>
  <c r="AS51" i="7"/>
  <c r="AR51" i="7"/>
  <c r="AO51" i="7"/>
  <c r="AL51" i="7"/>
  <c r="AI51" i="7"/>
  <c r="AF51" i="7"/>
  <c r="AC51" i="7"/>
  <c r="Y51" i="7"/>
  <c r="CM51" i="7" s="1"/>
  <c r="X51" i="7"/>
  <c r="W51" i="7"/>
  <c r="T51" i="7"/>
  <c r="Q51" i="7"/>
  <c r="N51" i="7"/>
  <c r="K51" i="7"/>
  <c r="H51" i="7"/>
  <c r="CJ50" i="7"/>
  <c r="CI50" i="7"/>
  <c r="CG50" i="7"/>
  <c r="CF50" i="7"/>
  <c r="CH50" i="7" s="1"/>
  <c r="CE50" i="7"/>
  <c r="CD50" i="7"/>
  <c r="CC50" i="7"/>
  <c r="CB50" i="7"/>
  <c r="CA50" i="7"/>
  <c r="BZ50" i="7"/>
  <c r="BX50" i="7"/>
  <c r="BW50" i="7"/>
  <c r="BY50" i="7" s="1"/>
  <c r="BU50" i="7"/>
  <c r="BT50" i="7"/>
  <c r="BV50" i="7" s="1"/>
  <c r="BS50" i="7"/>
  <c r="BO50" i="7"/>
  <c r="BN50" i="7"/>
  <c r="BP50" i="7" s="1"/>
  <c r="BM50" i="7"/>
  <c r="BJ50" i="7"/>
  <c r="BG50" i="7"/>
  <c r="BD50" i="7"/>
  <c r="BA50" i="7"/>
  <c r="AX50" i="7"/>
  <c r="AT50" i="7"/>
  <c r="AS50" i="7"/>
  <c r="AR50" i="7"/>
  <c r="AO50" i="7"/>
  <c r="AL50" i="7"/>
  <c r="AI50" i="7"/>
  <c r="AF50" i="7"/>
  <c r="AC50" i="7"/>
  <c r="Z50" i="7"/>
  <c r="Y50" i="7"/>
  <c r="CM50" i="7" s="1"/>
  <c r="X50" i="7"/>
  <c r="W50" i="7"/>
  <c r="T50" i="7"/>
  <c r="Q50" i="7"/>
  <c r="N50" i="7"/>
  <c r="K50" i="7"/>
  <c r="H50" i="7"/>
  <c r="CK49" i="7"/>
  <c r="CJ49" i="7"/>
  <c r="CI49" i="7"/>
  <c r="CH49" i="7"/>
  <c r="CG49" i="7"/>
  <c r="CF49" i="7"/>
  <c r="CD49" i="7"/>
  <c r="CC49" i="7"/>
  <c r="CE49" i="7" s="1"/>
  <c r="CA49" i="7"/>
  <c r="BZ49" i="7"/>
  <c r="CB49" i="7" s="1"/>
  <c r="BY49" i="7"/>
  <c r="BX49" i="7"/>
  <c r="BW49" i="7"/>
  <c r="BV49" i="7"/>
  <c r="BU49" i="7"/>
  <c r="BT49" i="7"/>
  <c r="BS49" i="7"/>
  <c r="BP49" i="7"/>
  <c r="BO49" i="7"/>
  <c r="BN49" i="7"/>
  <c r="BM49" i="7"/>
  <c r="BJ49" i="7"/>
  <c r="BG49" i="7"/>
  <c r="BD49" i="7"/>
  <c r="BA49" i="7"/>
  <c r="AX49" i="7"/>
  <c r="AU49" i="7"/>
  <c r="AT49" i="7"/>
  <c r="AS49" i="7"/>
  <c r="AR49" i="7"/>
  <c r="AO49" i="7"/>
  <c r="AL49" i="7"/>
  <c r="AI49" i="7"/>
  <c r="AF49" i="7"/>
  <c r="AC49" i="7"/>
  <c r="Y49" i="7"/>
  <c r="X49" i="7"/>
  <c r="Z49" i="7" s="1"/>
  <c r="W49" i="7"/>
  <c r="T49" i="7"/>
  <c r="Q49" i="7"/>
  <c r="N49" i="7"/>
  <c r="K49" i="7"/>
  <c r="H49" i="7"/>
  <c r="CJ48" i="7"/>
  <c r="CI48" i="7"/>
  <c r="CK48" i="7" s="1"/>
  <c r="CG48" i="7"/>
  <c r="CF48" i="7"/>
  <c r="CH48" i="7" s="1"/>
  <c r="CE48" i="7"/>
  <c r="CD48" i="7"/>
  <c r="CC48" i="7"/>
  <c r="CB48" i="7"/>
  <c r="CA48" i="7"/>
  <c r="BZ48" i="7"/>
  <c r="BX48" i="7"/>
  <c r="BW48" i="7"/>
  <c r="BY48" i="7" s="1"/>
  <c r="BU48" i="7"/>
  <c r="BT48" i="7"/>
  <c r="BV48" i="7" s="1"/>
  <c r="BS48" i="7"/>
  <c r="BO48" i="7"/>
  <c r="BN48" i="7"/>
  <c r="BP48" i="7" s="1"/>
  <c r="BM48" i="7"/>
  <c r="BJ48" i="7"/>
  <c r="BG48" i="7"/>
  <c r="BD48" i="7"/>
  <c r="BA48" i="7"/>
  <c r="AX48" i="7"/>
  <c r="AT48" i="7"/>
  <c r="AS48" i="7"/>
  <c r="AU48" i="7" s="1"/>
  <c r="AR48" i="7"/>
  <c r="AO48" i="7"/>
  <c r="AL48" i="7"/>
  <c r="AI48" i="7"/>
  <c r="AF48" i="7"/>
  <c r="AC48" i="7"/>
  <c r="Z48" i="7"/>
  <c r="Y48" i="7"/>
  <c r="CM48" i="7" s="1"/>
  <c r="X48" i="7"/>
  <c r="CL48" i="7" s="1"/>
  <c r="CN48" i="7" s="1"/>
  <c r="W48" i="7"/>
  <c r="T48" i="7"/>
  <c r="Q48" i="7"/>
  <c r="N48" i="7"/>
  <c r="K48" i="7"/>
  <c r="H48" i="7"/>
  <c r="CL47" i="7"/>
  <c r="CK47" i="7"/>
  <c r="CJ47" i="7"/>
  <c r="CI47" i="7"/>
  <c r="CH47" i="7"/>
  <c r="CG47" i="7"/>
  <c r="CF47" i="7"/>
  <c r="CD47" i="7"/>
  <c r="CC47" i="7"/>
  <c r="CE47" i="7" s="1"/>
  <c r="CA47" i="7"/>
  <c r="BZ47" i="7"/>
  <c r="CB47" i="7" s="1"/>
  <c r="BY47" i="7"/>
  <c r="BX47" i="7"/>
  <c r="BW47" i="7"/>
  <c r="BV47" i="7"/>
  <c r="BU47" i="7"/>
  <c r="BT47" i="7"/>
  <c r="BS47" i="7"/>
  <c r="BP47" i="7"/>
  <c r="BO47" i="7"/>
  <c r="BN47" i="7"/>
  <c r="BM47" i="7"/>
  <c r="BJ47" i="7"/>
  <c r="BG47" i="7"/>
  <c r="BD47" i="7"/>
  <c r="BA47" i="7"/>
  <c r="AX47" i="7"/>
  <c r="AU47" i="7"/>
  <c r="AT47" i="7"/>
  <c r="AS47" i="7"/>
  <c r="AR47" i="7"/>
  <c r="AO47" i="7"/>
  <c r="AL47" i="7"/>
  <c r="AI47" i="7"/>
  <c r="AF47" i="7"/>
  <c r="AC47" i="7"/>
  <c r="Y47" i="7"/>
  <c r="CM47" i="7" s="1"/>
  <c r="X47" i="7"/>
  <c r="Z47" i="7" s="1"/>
  <c r="W47" i="7"/>
  <c r="T47" i="7"/>
  <c r="Q47" i="7"/>
  <c r="N47" i="7"/>
  <c r="K47" i="7"/>
  <c r="H47" i="7"/>
  <c r="CJ46" i="7"/>
  <c r="CI46" i="7"/>
  <c r="CK46" i="7" s="1"/>
  <c r="CG46" i="7"/>
  <c r="CF46" i="7"/>
  <c r="CH46" i="7" s="1"/>
  <c r="CE46" i="7"/>
  <c r="CD46" i="7"/>
  <c r="CC46" i="7"/>
  <c r="CB46" i="7"/>
  <c r="CA46" i="7"/>
  <c r="BZ46" i="7"/>
  <c r="BX46" i="7"/>
  <c r="BW46" i="7"/>
  <c r="BU46" i="7"/>
  <c r="BT46" i="7"/>
  <c r="BV46" i="7" s="1"/>
  <c r="BS46" i="7"/>
  <c r="BO46" i="7"/>
  <c r="BN46" i="7"/>
  <c r="BP46" i="7" s="1"/>
  <c r="BM46" i="7"/>
  <c r="BJ46" i="7"/>
  <c r="BG46" i="7"/>
  <c r="BD46" i="7"/>
  <c r="BA46" i="7"/>
  <c r="AX46" i="7"/>
  <c r="AT46" i="7"/>
  <c r="AS46" i="7"/>
  <c r="AU46" i="7" s="1"/>
  <c r="AR46" i="7"/>
  <c r="AO46" i="7"/>
  <c r="AL46" i="7"/>
  <c r="AI46" i="7"/>
  <c r="AF46" i="7"/>
  <c r="AC46" i="7"/>
  <c r="Y46" i="7"/>
  <c r="CM46" i="7" s="1"/>
  <c r="X46" i="7"/>
  <c r="CL46" i="7" s="1"/>
  <c r="E46" i="7" s="1"/>
  <c r="W46" i="7"/>
  <c r="T46" i="7"/>
  <c r="Q46" i="7"/>
  <c r="N46" i="7"/>
  <c r="K46" i="7"/>
  <c r="H46" i="7"/>
  <c r="CK45" i="7"/>
  <c r="CJ45" i="7"/>
  <c r="CI45" i="7"/>
  <c r="CG45" i="7"/>
  <c r="CH45" i="7" s="1"/>
  <c r="CF45" i="7"/>
  <c r="CD45" i="7"/>
  <c r="CC45" i="7"/>
  <c r="CE45" i="7" s="1"/>
  <c r="CA45" i="7"/>
  <c r="BZ45" i="7"/>
  <c r="CB45" i="7" s="1"/>
  <c r="BY45" i="7"/>
  <c r="BX45" i="7"/>
  <c r="BW45" i="7"/>
  <c r="BU45" i="7"/>
  <c r="BV45" i="7" s="1"/>
  <c r="BT45" i="7"/>
  <c r="BS45" i="7"/>
  <c r="BP45" i="7"/>
  <c r="BO45" i="7"/>
  <c r="BN45" i="7"/>
  <c r="BM45" i="7"/>
  <c r="BJ45" i="7"/>
  <c r="BG45" i="7"/>
  <c r="BD45" i="7"/>
  <c r="BA45" i="7"/>
  <c r="AX45" i="7"/>
  <c r="AU45" i="7"/>
  <c r="AT45" i="7"/>
  <c r="AS45" i="7"/>
  <c r="AR45" i="7"/>
  <c r="AO45" i="7"/>
  <c r="AL45" i="7"/>
  <c r="AI45" i="7"/>
  <c r="AF45" i="7"/>
  <c r="AC45" i="7"/>
  <c r="Y45" i="7"/>
  <c r="CM45" i="7" s="1"/>
  <c r="X45" i="7"/>
  <c r="Z45" i="7" s="1"/>
  <c r="W45" i="7"/>
  <c r="T45" i="7"/>
  <c r="Q45" i="7"/>
  <c r="N45" i="7"/>
  <c r="K45" i="7"/>
  <c r="H45" i="7"/>
  <c r="CJ44" i="7"/>
  <c r="CI44" i="7"/>
  <c r="CK44" i="7" s="1"/>
  <c r="CG44" i="7"/>
  <c r="CF44" i="7"/>
  <c r="CH44" i="7" s="1"/>
  <c r="CE44" i="7"/>
  <c r="CD44" i="7"/>
  <c r="CC44" i="7"/>
  <c r="CB44" i="7"/>
  <c r="CA44" i="7"/>
  <c r="BZ44" i="7"/>
  <c r="BX44" i="7"/>
  <c r="BW44" i="7"/>
  <c r="BY44" i="7" s="1"/>
  <c r="BU44" i="7"/>
  <c r="BT44" i="7"/>
  <c r="BV44" i="7" s="1"/>
  <c r="BS44" i="7"/>
  <c r="BO44" i="7"/>
  <c r="BN44" i="7"/>
  <c r="BP44" i="7" s="1"/>
  <c r="BM44" i="7"/>
  <c r="BJ44" i="7"/>
  <c r="BG44" i="7"/>
  <c r="BD44" i="7"/>
  <c r="BA44" i="7"/>
  <c r="AX44" i="7"/>
  <c r="AT44" i="7"/>
  <c r="CM44" i="7" s="1"/>
  <c r="CN44" i="7" s="1"/>
  <c r="AS44" i="7"/>
  <c r="AR44" i="7"/>
  <c r="AO44" i="7"/>
  <c r="AL44" i="7"/>
  <c r="AI44" i="7"/>
  <c r="AF44" i="7"/>
  <c r="AC44" i="7"/>
  <c r="Z44" i="7"/>
  <c r="Y44" i="7"/>
  <c r="X44" i="7"/>
  <c r="CL44" i="7" s="1"/>
  <c r="E44" i="7" s="1"/>
  <c r="W44" i="7"/>
  <c r="T44" i="7"/>
  <c r="Q44" i="7"/>
  <c r="N44" i="7"/>
  <c r="K44" i="7"/>
  <c r="H44" i="7"/>
  <c r="CK43" i="7"/>
  <c r="CJ43" i="7"/>
  <c r="CI43" i="7"/>
  <c r="CG43" i="7"/>
  <c r="CH43" i="7" s="1"/>
  <c r="CF43" i="7"/>
  <c r="CD43" i="7"/>
  <c r="CC43" i="7"/>
  <c r="CE43" i="7" s="1"/>
  <c r="CA43" i="7"/>
  <c r="BZ43" i="7"/>
  <c r="CB43" i="7" s="1"/>
  <c r="BY43" i="7"/>
  <c r="BX43" i="7"/>
  <c r="BW43" i="7"/>
  <c r="BV43" i="7"/>
  <c r="BU43" i="7"/>
  <c r="BT43" i="7"/>
  <c r="BS43" i="7"/>
  <c r="BP43" i="7"/>
  <c r="BO43" i="7"/>
  <c r="BN43" i="7"/>
  <c r="BM43" i="7"/>
  <c r="BJ43" i="7"/>
  <c r="BG43" i="7"/>
  <c r="BD43" i="7"/>
  <c r="BA43" i="7"/>
  <c r="AX43" i="7"/>
  <c r="AU43" i="7"/>
  <c r="AT43" i="7"/>
  <c r="AS43" i="7"/>
  <c r="AR43" i="7"/>
  <c r="AO43" i="7"/>
  <c r="AL43" i="7"/>
  <c r="AI43" i="7"/>
  <c r="AF43" i="7"/>
  <c r="AC43" i="7"/>
  <c r="Y43" i="7"/>
  <c r="CM43" i="7" s="1"/>
  <c r="X43" i="7"/>
  <c r="W43" i="7"/>
  <c r="T43" i="7"/>
  <c r="Q43" i="7"/>
  <c r="N43" i="7"/>
  <c r="K43" i="7"/>
  <c r="H43" i="7"/>
  <c r="CJ42" i="7"/>
  <c r="CI42" i="7"/>
  <c r="CG42" i="7"/>
  <c r="CF42" i="7"/>
  <c r="CH42" i="7" s="1"/>
  <c r="CE42" i="7"/>
  <c r="CD42" i="7"/>
  <c r="CC42" i="7"/>
  <c r="CA42" i="7"/>
  <c r="CB42" i="7" s="1"/>
  <c r="BZ42" i="7"/>
  <c r="BX42" i="7"/>
  <c r="BW42" i="7"/>
  <c r="BY42" i="7" s="1"/>
  <c r="BU42" i="7"/>
  <c r="BT42" i="7"/>
  <c r="BV42" i="7" s="1"/>
  <c r="BS42" i="7"/>
  <c r="BO42" i="7"/>
  <c r="BN42" i="7"/>
  <c r="BP42" i="7" s="1"/>
  <c r="BM42" i="7"/>
  <c r="BJ42" i="7"/>
  <c r="BG42" i="7"/>
  <c r="BD42" i="7"/>
  <c r="BA42" i="7"/>
  <c r="AX42" i="7"/>
  <c r="AT42" i="7"/>
  <c r="AS42" i="7"/>
  <c r="AU42" i="7" s="1"/>
  <c r="AR42" i="7"/>
  <c r="AO42" i="7"/>
  <c r="AL42" i="7"/>
  <c r="AI42" i="7"/>
  <c r="AF42" i="7"/>
  <c r="AC42" i="7"/>
  <c r="Y42" i="7"/>
  <c r="CM42" i="7" s="1"/>
  <c r="X42" i="7"/>
  <c r="W42" i="7"/>
  <c r="T42" i="7"/>
  <c r="Q42" i="7"/>
  <c r="N42" i="7"/>
  <c r="K42" i="7"/>
  <c r="H42" i="7"/>
  <c r="CL41" i="7"/>
  <c r="CK41" i="7"/>
  <c r="CJ41" i="7"/>
  <c r="CI41" i="7"/>
  <c r="CH41" i="7"/>
  <c r="CG41" i="7"/>
  <c r="CF41" i="7"/>
  <c r="CD41" i="7"/>
  <c r="CC41" i="7"/>
  <c r="CE41" i="7" s="1"/>
  <c r="CA41" i="7"/>
  <c r="BZ41" i="7"/>
  <c r="CB41" i="7" s="1"/>
  <c r="BY41" i="7"/>
  <c r="BX41" i="7"/>
  <c r="BW41" i="7"/>
  <c r="BV41" i="7"/>
  <c r="BU41" i="7"/>
  <c r="BT41" i="7"/>
  <c r="BS41" i="7"/>
  <c r="BP41" i="7"/>
  <c r="BO41" i="7"/>
  <c r="BN41" i="7"/>
  <c r="BM41" i="7"/>
  <c r="BJ41" i="7"/>
  <c r="BG41" i="7"/>
  <c r="BD41" i="7"/>
  <c r="BA41" i="7"/>
  <c r="AX41" i="7"/>
  <c r="AU41" i="7"/>
  <c r="AT41" i="7"/>
  <c r="AS41" i="7"/>
  <c r="AR41" i="7"/>
  <c r="AO41" i="7"/>
  <c r="AL41" i="7"/>
  <c r="AI41" i="7"/>
  <c r="AF41" i="7"/>
  <c r="AC41" i="7"/>
  <c r="Y41" i="7"/>
  <c r="X41" i="7"/>
  <c r="Z41" i="7" s="1"/>
  <c r="W41" i="7"/>
  <c r="T41" i="7"/>
  <c r="Q41" i="7"/>
  <c r="N41" i="7"/>
  <c r="K41" i="7"/>
  <c r="H41" i="7"/>
  <c r="CJ40" i="7"/>
  <c r="CI40" i="7"/>
  <c r="CG40" i="7"/>
  <c r="CF40" i="7"/>
  <c r="CH40" i="7" s="1"/>
  <c r="CE40" i="7"/>
  <c r="CD40" i="7"/>
  <c r="CC40" i="7"/>
  <c r="CB40" i="7"/>
  <c r="CA40" i="7"/>
  <c r="BZ40" i="7"/>
  <c r="BX40" i="7"/>
  <c r="BW40" i="7"/>
  <c r="BY40" i="7" s="1"/>
  <c r="BU40" i="7"/>
  <c r="BT40" i="7"/>
  <c r="BV40" i="7" s="1"/>
  <c r="BS40" i="7"/>
  <c r="BO40" i="7"/>
  <c r="BN40" i="7"/>
  <c r="BP40" i="7" s="1"/>
  <c r="BM40" i="7"/>
  <c r="BJ40" i="7"/>
  <c r="BG40" i="7"/>
  <c r="BD40" i="7"/>
  <c r="BA40" i="7"/>
  <c r="AX40" i="7"/>
  <c r="AT40" i="7"/>
  <c r="AS40" i="7"/>
  <c r="AU40" i="7" s="1"/>
  <c r="AR40" i="7"/>
  <c r="AO40" i="7"/>
  <c r="AL40" i="7"/>
  <c r="AI40" i="7"/>
  <c r="AF40" i="7"/>
  <c r="AC40" i="7"/>
  <c r="Y40" i="7"/>
  <c r="X40" i="7"/>
  <c r="CL40" i="7" s="1"/>
  <c r="W40" i="7"/>
  <c r="T40" i="7"/>
  <c r="Q40" i="7"/>
  <c r="N40" i="7"/>
  <c r="K40" i="7"/>
  <c r="H40" i="7"/>
  <c r="CL39" i="7"/>
  <c r="CK39" i="7"/>
  <c r="CJ39" i="7"/>
  <c r="CI39" i="7"/>
  <c r="CH39" i="7"/>
  <c r="CG39" i="7"/>
  <c r="CF39" i="7"/>
  <c r="CD39" i="7"/>
  <c r="CC39" i="7"/>
  <c r="CE39" i="7" s="1"/>
  <c r="CA39" i="7"/>
  <c r="BZ39" i="7"/>
  <c r="CB39" i="7" s="1"/>
  <c r="BY39" i="7"/>
  <c r="BX39" i="7"/>
  <c r="BW39" i="7"/>
  <c r="BV39" i="7"/>
  <c r="BU39" i="7"/>
  <c r="BT39" i="7"/>
  <c r="BS39" i="7"/>
  <c r="BP39" i="7"/>
  <c r="BO39" i="7"/>
  <c r="BN39" i="7"/>
  <c r="BM39" i="7"/>
  <c r="BJ39" i="7"/>
  <c r="BG39" i="7"/>
  <c r="BD39" i="7"/>
  <c r="BA39" i="7"/>
  <c r="AX39" i="7"/>
  <c r="AU39" i="7"/>
  <c r="AT39" i="7"/>
  <c r="AS39" i="7"/>
  <c r="AR39" i="7"/>
  <c r="AO39" i="7"/>
  <c r="AL39" i="7"/>
  <c r="AI39" i="7"/>
  <c r="AF39" i="7"/>
  <c r="AC39" i="7"/>
  <c r="Y39" i="7"/>
  <c r="CM39" i="7" s="1"/>
  <c r="X39" i="7"/>
  <c r="Z39" i="7" s="1"/>
  <c r="W39" i="7"/>
  <c r="T39" i="7"/>
  <c r="Q39" i="7"/>
  <c r="N39" i="7"/>
  <c r="K39" i="7"/>
  <c r="H39" i="7"/>
  <c r="CM38" i="7"/>
  <c r="CJ38" i="7"/>
  <c r="CI38" i="7"/>
  <c r="CK38" i="7" s="1"/>
  <c r="CG38" i="7"/>
  <c r="CF38" i="7"/>
  <c r="CH38" i="7" s="1"/>
  <c r="CE38" i="7"/>
  <c r="CD38" i="7"/>
  <c r="CC38" i="7"/>
  <c r="CB38" i="7"/>
  <c r="CA38" i="7"/>
  <c r="BZ38" i="7"/>
  <c r="BX38" i="7"/>
  <c r="BW38" i="7"/>
  <c r="BY38" i="7" s="1"/>
  <c r="BU38" i="7"/>
  <c r="BT38" i="7"/>
  <c r="BV38" i="7" s="1"/>
  <c r="BS38" i="7"/>
  <c r="BO38" i="7"/>
  <c r="BN38" i="7"/>
  <c r="BM38" i="7"/>
  <c r="BJ38" i="7"/>
  <c r="BG38" i="7"/>
  <c r="BD38" i="7"/>
  <c r="BA38" i="7"/>
  <c r="AX38" i="7"/>
  <c r="AU38" i="7"/>
  <c r="AR38" i="7"/>
  <c r="AO38" i="7"/>
  <c r="AI38" i="7"/>
  <c r="AF38" i="7"/>
  <c r="AC38" i="7"/>
  <c r="Z38" i="7"/>
  <c r="T38" i="7"/>
  <c r="Q38" i="7"/>
  <c r="N38" i="7"/>
  <c r="K38" i="7"/>
  <c r="H38" i="7"/>
  <c r="CI37" i="7"/>
  <c r="CK37" i="7" s="1"/>
  <c r="CB37" i="7"/>
  <c r="CA37" i="7"/>
  <c r="BZ37" i="7"/>
  <c r="BX37" i="7"/>
  <c r="BS37" i="7"/>
  <c r="BO37" i="7"/>
  <c r="BN37" i="7"/>
  <c r="BP37" i="7" s="1"/>
  <c r="BM37" i="7"/>
  <c r="BJ37" i="7"/>
  <c r="BG37" i="7"/>
  <c r="BD37" i="7"/>
  <c r="BA37" i="7"/>
  <c r="AX37" i="7"/>
  <c r="AR37" i="7"/>
  <c r="AO37" i="7"/>
  <c r="AL37" i="7"/>
  <c r="AI37" i="7"/>
  <c r="U37" i="7"/>
  <c r="W37" i="7" s="1"/>
  <c r="Y37" i="7" s="1"/>
  <c r="Q37" i="7"/>
  <c r="S37" i="7" s="1"/>
  <c r="CG37" i="7" s="1"/>
  <c r="P37" i="7"/>
  <c r="O37" i="7"/>
  <c r="CC37" i="7" s="1"/>
  <c r="CE37" i="7" s="1"/>
  <c r="N37" i="7"/>
  <c r="K37" i="7"/>
  <c r="H37" i="7"/>
  <c r="CM36" i="7"/>
  <c r="CJ36" i="7"/>
  <c r="CI36" i="7"/>
  <c r="CK36" i="7" s="1"/>
  <c r="CH36" i="7"/>
  <c r="CG36" i="7"/>
  <c r="CF36" i="7"/>
  <c r="CE36" i="7"/>
  <c r="CD36" i="7"/>
  <c r="CC36" i="7"/>
  <c r="CA36" i="7"/>
  <c r="BZ36" i="7"/>
  <c r="CB36" i="7" s="1"/>
  <c r="BX36" i="7"/>
  <c r="BW36" i="7"/>
  <c r="BY36" i="7" s="1"/>
  <c r="BV36" i="7"/>
  <c r="BU36" i="7"/>
  <c r="BT36" i="7"/>
  <c r="BS36" i="7"/>
  <c r="BO36" i="7"/>
  <c r="BN36" i="7"/>
  <c r="BM36" i="7"/>
  <c r="BJ36" i="7"/>
  <c r="BG36" i="7"/>
  <c r="BD36" i="7"/>
  <c r="BA36" i="7"/>
  <c r="AX36" i="7"/>
  <c r="AU36" i="7"/>
  <c r="AR36" i="7"/>
  <c r="AO36" i="7"/>
  <c r="Q36" i="7"/>
  <c r="N36" i="7"/>
  <c r="K36" i="7"/>
  <c r="H36" i="7"/>
  <c r="CM35" i="7"/>
  <c r="CJ35" i="7"/>
  <c r="CI35" i="7"/>
  <c r="CK35" i="7" s="1"/>
  <c r="CH35" i="7"/>
  <c r="CG35" i="7"/>
  <c r="CF35" i="7"/>
  <c r="CE35" i="7"/>
  <c r="CD35" i="7"/>
  <c r="CC35" i="7"/>
  <c r="CA35" i="7"/>
  <c r="BZ35" i="7"/>
  <c r="CB35" i="7" s="1"/>
  <c r="BX35" i="7"/>
  <c r="BW35" i="7"/>
  <c r="BY35" i="7" s="1"/>
  <c r="BV35" i="7"/>
  <c r="BU35" i="7"/>
  <c r="BT35" i="7"/>
  <c r="BS35" i="7"/>
  <c r="BP35" i="7"/>
  <c r="BO35" i="7"/>
  <c r="BN35" i="7"/>
  <c r="BM35" i="7"/>
  <c r="BJ35" i="7"/>
  <c r="BG35" i="7"/>
  <c r="BD35" i="7"/>
  <c r="BA35" i="7"/>
  <c r="AX35" i="7"/>
  <c r="AT35" i="7"/>
  <c r="AS35" i="7"/>
  <c r="AU35" i="7" s="1"/>
  <c r="AR35" i="7"/>
  <c r="AO35" i="7"/>
  <c r="AL35" i="7"/>
  <c r="AI35" i="7"/>
  <c r="AF35" i="7"/>
  <c r="AC35" i="7"/>
  <c r="Y35" i="7"/>
  <c r="X35" i="7"/>
  <c r="Z35" i="7" s="1"/>
  <c r="W35" i="7"/>
  <c r="T35" i="7"/>
  <c r="Q35" i="7"/>
  <c r="N35" i="7"/>
  <c r="K35" i="7"/>
  <c r="H35" i="7"/>
  <c r="CK34" i="7"/>
  <c r="CJ34" i="7"/>
  <c r="CI34" i="7"/>
  <c r="CG34" i="7"/>
  <c r="CF34" i="7"/>
  <c r="CH34" i="7" s="1"/>
  <c r="CD34" i="7"/>
  <c r="CC34" i="7"/>
  <c r="CE34" i="7" s="1"/>
  <c r="CB34" i="7"/>
  <c r="CA34" i="7"/>
  <c r="BZ34" i="7"/>
  <c r="BY34" i="7"/>
  <c r="BX34" i="7"/>
  <c r="BW34" i="7"/>
  <c r="BU34" i="7"/>
  <c r="BT34" i="7"/>
  <c r="BV34" i="7" s="1"/>
  <c r="BS34" i="7"/>
  <c r="BO34" i="7"/>
  <c r="BN34" i="7"/>
  <c r="BP34" i="7" s="1"/>
  <c r="BM34" i="7"/>
  <c r="BJ34" i="7"/>
  <c r="BG34" i="7"/>
  <c r="BD34" i="7"/>
  <c r="BA34" i="7"/>
  <c r="AX34" i="7"/>
  <c r="AU34" i="7"/>
  <c r="AT34" i="7"/>
  <c r="AS34" i="7"/>
  <c r="AR34" i="7"/>
  <c r="AO34" i="7"/>
  <c r="AL34" i="7"/>
  <c r="AI34" i="7"/>
  <c r="AF34" i="7"/>
  <c r="AC34" i="7"/>
  <c r="Z34" i="7"/>
  <c r="Y34" i="7"/>
  <c r="CM34" i="7" s="1"/>
  <c r="X34" i="7"/>
  <c r="CL34" i="7" s="1"/>
  <c r="E34" i="7" s="1"/>
  <c r="W34" i="7"/>
  <c r="T34" i="7"/>
  <c r="Q34" i="7"/>
  <c r="N34" i="7"/>
  <c r="K34" i="7"/>
  <c r="H34" i="7"/>
  <c r="CI33" i="7"/>
  <c r="CD33" i="7"/>
  <c r="CA33" i="7"/>
  <c r="BZ33" i="7"/>
  <c r="CB33" i="7" s="1"/>
  <c r="BX33" i="7"/>
  <c r="BW33" i="7"/>
  <c r="BY33" i="7" s="1"/>
  <c r="BV33" i="7"/>
  <c r="BU33" i="7"/>
  <c r="BT33" i="7"/>
  <c r="BS33" i="7"/>
  <c r="BP33" i="7"/>
  <c r="BO33" i="7"/>
  <c r="BN33" i="7"/>
  <c r="BM33" i="7"/>
  <c r="BJ33" i="7"/>
  <c r="BG33" i="7"/>
  <c r="BD33" i="7"/>
  <c r="BA33" i="7"/>
  <c r="AX33" i="7"/>
  <c r="AR33" i="7"/>
  <c r="AQ33" i="7"/>
  <c r="CJ33" i="7" s="1"/>
  <c r="AP33" i="7"/>
  <c r="AN33" i="7"/>
  <c r="AM33" i="7"/>
  <c r="CF33" i="7" s="1"/>
  <c r="AK33" i="7"/>
  <c r="AJ33" i="7"/>
  <c r="AI33" i="7"/>
  <c r="AF33" i="7"/>
  <c r="AC33" i="7"/>
  <c r="Z33" i="7"/>
  <c r="Y33" i="7"/>
  <c r="X33" i="7"/>
  <c r="W33" i="7"/>
  <c r="T33" i="7"/>
  <c r="Q33" i="7"/>
  <c r="N33" i="7"/>
  <c r="K33" i="7"/>
  <c r="H33" i="7"/>
  <c r="CM32" i="7"/>
  <c r="CL32" i="7"/>
  <c r="CN32" i="7" s="1"/>
  <c r="CJ32" i="7"/>
  <c r="CI32" i="7"/>
  <c r="CK32" i="7" s="1"/>
  <c r="CH32" i="7"/>
  <c r="CG32" i="7"/>
  <c r="CF32" i="7"/>
  <c r="CE32" i="7"/>
  <c r="CD32" i="7"/>
  <c r="CC32" i="7"/>
  <c r="CA32" i="7"/>
  <c r="BZ32" i="7"/>
  <c r="CB32" i="7" s="1"/>
  <c r="BX32" i="7"/>
  <c r="BW32" i="7"/>
  <c r="BY32" i="7" s="1"/>
  <c r="BV32" i="7"/>
  <c r="BU32" i="7"/>
  <c r="BT32" i="7"/>
  <c r="BS32" i="7"/>
  <c r="BP32" i="7"/>
  <c r="BO32" i="7"/>
  <c r="BN32" i="7"/>
  <c r="BM32" i="7"/>
  <c r="BJ32" i="7"/>
  <c r="BG32" i="7"/>
  <c r="BD32" i="7"/>
  <c r="BA32" i="7"/>
  <c r="AX32" i="7"/>
  <c r="AT32" i="7"/>
  <c r="AS32" i="7"/>
  <c r="AU32" i="7" s="1"/>
  <c r="AR32" i="7"/>
  <c r="AO32" i="7"/>
  <c r="AL32" i="7"/>
  <c r="AI32" i="7"/>
  <c r="AF32" i="7"/>
  <c r="AC32" i="7"/>
  <c r="Y32" i="7"/>
  <c r="X32" i="7"/>
  <c r="Z32" i="7" s="1"/>
  <c r="W32" i="7"/>
  <c r="T32" i="7"/>
  <c r="Q32" i="7"/>
  <c r="N32" i="7"/>
  <c r="K32" i="7"/>
  <c r="H32" i="7"/>
  <c r="CK31" i="7"/>
  <c r="CJ31" i="7"/>
  <c r="CI31" i="7"/>
  <c r="CG31" i="7"/>
  <c r="CF31" i="7"/>
  <c r="CH31" i="7" s="1"/>
  <c r="CD31" i="7"/>
  <c r="CC31" i="7"/>
  <c r="CE31" i="7" s="1"/>
  <c r="CB31" i="7"/>
  <c r="CA31" i="7"/>
  <c r="BZ31" i="7"/>
  <c r="BY31" i="7"/>
  <c r="BX31" i="7"/>
  <c r="BW31" i="7"/>
  <c r="BU31" i="7"/>
  <c r="BT31" i="7"/>
  <c r="BV31" i="7" s="1"/>
  <c r="BS31" i="7"/>
  <c r="BO31" i="7"/>
  <c r="BN31" i="7"/>
  <c r="BP31" i="7" s="1"/>
  <c r="BM31" i="7"/>
  <c r="BJ31" i="7"/>
  <c r="BG31" i="7"/>
  <c r="BD31" i="7"/>
  <c r="BA31" i="7"/>
  <c r="AX31" i="7"/>
  <c r="AU31" i="7"/>
  <c r="AT31" i="7"/>
  <c r="AS31" i="7"/>
  <c r="AR31" i="7"/>
  <c r="AO31" i="7"/>
  <c r="AL31" i="7"/>
  <c r="AI31" i="7"/>
  <c r="AF31" i="7"/>
  <c r="AC31" i="7"/>
  <c r="Z31" i="7"/>
  <c r="Y31" i="7"/>
  <c r="X31" i="7"/>
  <c r="CL31" i="7" s="1"/>
  <c r="E31" i="7" s="1"/>
  <c r="W31" i="7"/>
  <c r="T31" i="7"/>
  <c r="Q31" i="7"/>
  <c r="N31" i="7"/>
  <c r="K31" i="7"/>
  <c r="H31" i="7"/>
  <c r="CM30" i="7"/>
  <c r="CL30" i="7"/>
  <c r="CJ30" i="7"/>
  <c r="CI30" i="7"/>
  <c r="CK30" i="7" s="1"/>
  <c r="CH30" i="7"/>
  <c r="CG30" i="7"/>
  <c r="CF30" i="7"/>
  <c r="CE30" i="7"/>
  <c r="CD30" i="7"/>
  <c r="CC30" i="7"/>
  <c r="CA30" i="7"/>
  <c r="BZ30" i="7"/>
  <c r="CB30" i="7" s="1"/>
  <c r="BX30" i="7"/>
  <c r="BW30" i="7"/>
  <c r="BY30" i="7" s="1"/>
  <c r="BV30" i="7"/>
  <c r="BU30" i="7"/>
  <c r="BT30" i="7"/>
  <c r="BS30" i="7"/>
  <c r="BP30" i="7"/>
  <c r="BO30" i="7"/>
  <c r="BN30" i="7"/>
  <c r="BM30" i="7"/>
  <c r="BJ30" i="7"/>
  <c r="BG30" i="7"/>
  <c r="BD30" i="7"/>
  <c r="BA30" i="7"/>
  <c r="AX30" i="7"/>
  <c r="AU30" i="7"/>
  <c r="AR30" i="7"/>
  <c r="AO30" i="7"/>
  <c r="AL30" i="7"/>
  <c r="AI30" i="7"/>
  <c r="AF30" i="7"/>
  <c r="AC30" i="7"/>
  <c r="T30" i="7"/>
  <c r="Q30" i="7"/>
  <c r="N30" i="7"/>
  <c r="K30" i="7"/>
  <c r="H30" i="7"/>
  <c r="CL29" i="7"/>
  <c r="CJ29" i="7"/>
  <c r="CI29" i="7"/>
  <c r="CK29" i="7" s="1"/>
  <c r="CH29" i="7"/>
  <c r="CG29" i="7"/>
  <c r="CF29" i="7"/>
  <c r="CE29" i="7"/>
  <c r="CD29" i="7"/>
  <c r="CC29" i="7"/>
  <c r="CA29" i="7"/>
  <c r="BZ29" i="7"/>
  <c r="CB29" i="7" s="1"/>
  <c r="BX29" i="7"/>
  <c r="BW29" i="7"/>
  <c r="BY29" i="7" s="1"/>
  <c r="BV29" i="7"/>
  <c r="BU29" i="7"/>
  <c r="BT29" i="7"/>
  <c r="BS29" i="7"/>
  <c r="BP29" i="7"/>
  <c r="BO29" i="7"/>
  <c r="BN29" i="7"/>
  <c r="BM29" i="7"/>
  <c r="BJ29" i="7"/>
  <c r="BG29" i="7"/>
  <c r="BD29" i="7"/>
  <c r="BA29" i="7"/>
  <c r="AX29" i="7"/>
  <c r="AT29" i="7"/>
  <c r="AS29" i="7"/>
  <c r="AU29" i="7" s="1"/>
  <c r="AR29" i="7"/>
  <c r="AO29" i="7"/>
  <c r="AL29" i="7"/>
  <c r="AI29" i="7"/>
  <c r="AF29" i="7"/>
  <c r="AC29" i="7"/>
  <c r="Y29" i="7"/>
  <c r="CM29" i="7" s="1"/>
  <c r="X29" i="7"/>
  <c r="W29" i="7"/>
  <c r="T29" i="7"/>
  <c r="Q29" i="7"/>
  <c r="N29" i="7"/>
  <c r="K29" i="7"/>
  <c r="H29" i="7"/>
  <c r="E29" i="7"/>
  <c r="CJ28" i="7"/>
  <c r="CK28" i="7" s="1"/>
  <c r="CI28" i="7"/>
  <c r="CG28" i="7"/>
  <c r="CF28" i="7"/>
  <c r="CH28" i="7" s="1"/>
  <c r="CD28" i="7"/>
  <c r="CC28" i="7"/>
  <c r="CE28" i="7" s="1"/>
  <c r="CB28" i="7"/>
  <c r="CA28" i="7"/>
  <c r="BZ28" i="7"/>
  <c r="BY28" i="7"/>
  <c r="BX28" i="7"/>
  <c r="BW28" i="7"/>
  <c r="BU28" i="7"/>
  <c r="BT28" i="7"/>
  <c r="BV28" i="7" s="1"/>
  <c r="BS28" i="7"/>
  <c r="BO28" i="7"/>
  <c r="BN28" i="7"/>
  <c r="BP28" i="7" s="1"/>
  <c r="BM28" i="7"/>
  <c r="BJ28" i="7"/>
  <c r="BG28" i="7"/>
  <c r="BD28" i="7"/>
  <c r="BA28" i="7"/>
  <c r="AX28" i="7"/>
  <c r="AU28" i="7"/>
  <c r="AT28" i="7"/>
  <c r="AS28" i="7"/>
  <c r="AR28" i="7"/>
  <c r="AO28" i="7"/>
  <c r="AL28" i="7"/>
  <c r="AI28" i="7"/>
  <c r="AF28" i="7"/>
  <c r="AC28" i="7"/>
  <c r="Z28" i="7"/>
  <c r="Y28" i="7"/>
  <c r="CM28" i="7" s="1"/>
  <c r="X28" i="7"/>
  <c r="W28" i="7"/>
  <c r="T28" i="7"/>
  <c r="Q28" i="7"/>
  <c r="N28" i="7"/>
  <c r="K28" i="7"/>
  <c r="H28" i="7"/>
  <c r="CM27" i="7"/>
  <c r="CJ27" i="7"/>
  <c r="CI27" i="7"/>
  <c r="CK27" i="7" s="1"/>
  <c r="CH27" i="7"/>
  <c r="CG27" i="7"/>
  <c r="CF27" i="7"/>
  <c r="CE27" i="7"/>
  <c r="CD27" i="7"/>
  <c r="CC27" i="7"/>
  <c r="CA27" i="7"/>
  <c r="BZ27" i="7"/>
  <c r="CB27" i="7" s="1"/>
  <c r="BX27" i="7"/>
  <c r="BW27" i="7"/>
  <c r="BY27" i="7" s="1"/>
  <c r="BV27" i="7"/>
  <c r="BU27" i="7"/>
  <c r="BT27" i="7"/>
  <c r="BS27" i="7"/>
  <c r="BP27" i="7"/>
  <c r="BO27" i="7"/>
  <c r="BN27" i="7"/>
  <c r="BM27" i="7"/>
  <c r="BJ27" i="7"/>
  <c r="BG27" i="7"/>
  <c r="BD27" i="7"/>
  <c r="BA27" i="7"/>
  <c r="AX27" i="7"/>
  <c r="AT27" i="7"/>
  <c r="AS27" i="7"/>
  <c r="AU27" i="7" s="1"/>
  <c r="AR27" i="7"/>
  <c r="AO27" i="7"/>
  <c r="AL27" i="7"/>
  <c r="AI27" i="7"/>
  <c r="AF27" i="7"/>
  <c r="AC27" i="7"/>
  <c r="Y27" i="7"/>
  <c r="X27" i="7"/>
  <c r="Z27" i="7" s="1"/>
  <c r="W27" i="7"/>
  <c r="T27" i="7"/>
  <c r="Q27" i="7"/>
  <c r="N27" i="7"/>
  <c r="K27" i="7"/>
  <c r="H27" i="7"/>
  <c r="CJ26" i="7"/>
  <c r="CK26" i="7" s="1"/>
  <c r="CI26" i="7"/>
  <c r="CG26" i="7"/>
  <c r="CF26" i="7"/>
  <c r="CD26" i="7"/>
  <c r="CC26" i="7"/>
  <c r="CE26" i="7" s="1"/>
  <c r="CB26" i="7"/>
  <c r="CA26" i="7"/>
  <c r="BZ26" i="7"/>
  <c r="BY26" i="7"/>
  <c r="BX26" i="7"/>
  <c r="BW26" i="7"/>
  <c r="BU26" i="7"/>
  <c r="BT26" i="7"/>
  <c r="BS26" i="7"/>
  <c r="BO26" i="7"/>
  <c r="BN26" i="7"/>
  <c r="BP26" i="7" s="1"/>
  <c r="BM26" i="7"/>
  <c r="BJ26" i="7"/>
  <c r="BG26" i="7"/>
  <c r="BD26" i="7"/>
  <c r="BA26" i="7"/>
  <c r="AX26" i="7"/>
  <c r="AU26" i="7"/>
  <c r="AR26" i="7"/>
  <c r="AO26" i="7"/>
  <c r="AL26" i="7"/>
  <c r="AI26" i="7"/>
  <c r="AF26" i="7"/>
  <c r="AC26" i="7"/>
  <c r="Z26" i="7"/>
  <c r="W26" i="7"/>
  <c r="Q26" i="7"/>
  <c r="N26" i="7"/>
  <c r="K26" i="7"/>
  <c r="H26" i="7"/>
  <c r="CK25" i="7"/>
  <c r="CJ25" i="7"/>
  <c r="CI25" i="7"/>
  <c r="CH25" i="7"/>
  <c r="CG25" i="7"/>
  <c r="CF25" i="7"/>
  <c r="CD25" i="7"/>
  <c r="CC25" i="7"/>
  <c r="CE25" i="7" s="1"/>
  <c r="CA25" i="7"/>
  <c r="BZ25" i="7"/>
  <c r="CB25" i="7" s="1"/>
  <c r="BY25" i="7"/>
  <c r="BX25" i="7"/>
  <c r="BW25" i="7"/>
  <c r="BV25" i="7"/>
  <c r="BU25" i="7"/>
  <c r="BT25" i="7"/>
  <c r="BS25" i="7"/>
  <c r="BP25" i="7"/>
  <c r="BO25" i="7"/>
  <c r="BN25" i="7"/>
  <c r="BM25" i="7"/>
  <c r="BJ25" i="7"/>
  <c r="BG25" i="7"/>
  <c r="BD25" i="7"/>
  <c r="BA25" i="7"/>
  <c r="AX25" i="7"/>
  <c r="AU25" i="7"/>
  <c r="AT25" i="7"/>
  <c r="AS25" i="7"/>
  <c r="AR25" i="7"/>
  <c r="AO25" i="7"/>
  <c r="AL25" i="7"/>
  <c r="AI25" i="7"/>
  <c r="AF25" i="7"/>
  <c r="AC25" i="7"/>
  <c r="Y25" i="7"/>
  <c r="CM25" i="7" s="1"/>
  <c r="X25" i="7"/>
  <c r="Z25" i="7" s="1"/>
  <c r="W25" i="7"/>
  <c r="T25" i="7"/>
  <c r="Q25" i="7"/>
  <c r="N25" i="7"/>
  <c r="K25" i="7"/>
  <c r="H25" i="7"/>
  <c r="CN24" i="7"/>
  <c r="CJ24" i="7"/>
  <c r="CI24" i="7"/>
  <c r="CK24" i="7" s="1"/>
  <c r="CG24" i="7"/>
  <c r="CF24" i="7"/>
  <c r="CH24" i="7" s="1"/>
  <c r="CE24" i="7"/>
  <c r="CD24" i="7"/>
  <c r="CC24" i="7"/>
  <c r="CB24" i="7"/>
  <c r="CA24" i="7"/>
  <c r="BZ24" i="7"/>
  <c r="BX24" i="7"/>
  <c r="BW24" i="7"/>
  <c r="BY24" i="7" s="1"/>
  <c r="BU24" i="7"/>
  <c r="BT24" i="7"/>
  <c r="BV24" i="7" s="1"/>
  <c r="BS24" i="7"/>
  <c r="BO24" i="7"/>
  <c r="BN24" i="7"/>
  <c r="BP24" i="7" s="1"/>
  <c r="BM24" i="7"/>
  <c r="BJ24" i="7"/>
  <c r="BG24" i="7"/>
  <c r="BD24" i="7"/>
  <c r="BA24" i="7"/>
  <c r="AX24" i="7"/>
  <c r="AT24" i="7"/>
  <c r="CM24" i="7" s="1"/>
  <c r="AS24" i="7"/>
  <c r="AU24" i="7" s="1"/>
  <c r="AR24" i="7"/>
  <c r="AO24" i="7"/>
  <c r="AL24" i="7"/>
  <c r="AI24" i="7"/>
  <c r="AF24" i="7"/>
  <c r="AC24" i="7"/>
  <c r="Z24" i="7"/>
  <c r="Y24" i="7"/>
  <c r="X24" i="7"/>
  <c r="CL24" i="7" s="1"/>
  <c r="E24" i="7" s="1"/>
  <c r="W24" i="7"/>
  <c r="T24" i="7"/>
  <c r="Q24" i="7"/>
  <c r="N24" i="7"/>
  <c r="K24" i="7"/>
  <c r="H24" i="7"/>
  <c r="CK23" i="7"/>
  <c r="CJ23" i="7"/>
  <c r="CI23" i="7"/>
  <c r="CH23" i="7"/>
  <c r="CG23" i="7"/>
  <c r="CF23" i="7"/>
  <c r="CD23" i="7"/>
  <c r="CC23" i="7"/>
  <c r="CE23" i="7" s="1"/>
  <c r="CA23" i="7"/>
  <c r="BZ23" i="7"/>
  <c r="CB23" i="7" s="1"/>
  <c r="BY23" i="7"/>
  <c r="BX23" i="7"/>
  <c r="BW23" i="7"/>
  <c r="BV23" i="7"/>
  <c r="BU23" i="7"/>
  <c r="BT23" i="7"/>
  <c r="BS23" i="7"/>
  <c r="BP23" i="7"/>
  <c r="BO23" i="7"/>
  <c r="BN23" i="7"/>
  <c r="BM23" i="7"/>
  <c r="BJ23" i="7"/>
  <c r="BG23" i="7"/>
  <c r="BD23" i="7"/>
  <c r="BA23" i="7"/>
  <c r="AX23" i="7"/>
  <c r="AU23" i="7"/>
  <c r="AT23" i="7"/>
  <c r="AS23" i="7"/>
  <c r="AR23" i="7"/>
  <c r="AO23" i="7"/>
  <c r="AL23" i="7"/>
  <c r="AI23" i="7"/>
  <c r="AF23" i="7"/>
  <c r="AC23" i="7"/>
  <c r="Y23" i="7"/>
  <c r="CM23" i="7" s="1"/>
  <c r="X23" i="7"/>
  <c r="Z23" i="7" s="1"/>
  <c r="W23" i="7"/>
  <c r="T23" i="7"/>
  <c r="Q23" i="7"/>
  <c r="N23" i="7"/>
  <c r="K23" i="7"/>
  <c r="H23" i="7"/>
  <c r="CJ22" i="7"/>
  <c r="CI22" i="7"/>
  <c r="CG22" i="7"/>
  <c r="CF22" i="7"/>
  <c r="CH22" i="7" s="1"/>
  <c r="CE22" i="7"/>
  <c r="CD22" i="7"/>
  <c r="CC22" i="7"/>
  <c r="CB22" i="7"/>
  <c r="CA22" i="7"/>
  <c r="BZ22" i="7"/>
  <c r="BX22" i="7"/>
  <c r="BW22" i="7"/>
  <c r="BY22" i="7" s="1"/>
  <c r="BU22" i="7"/>
  <c r="BT22" i="7"/>
  <c r="BV22" i="7" s="1"/>
  <c r="BS22" i="7"/>
  <c r="BO22" i="7"/>
  <c r="BN22" i="7"/>
  <c r="BP22" i="7" s="1"/>
  <c r="BM22" i="7"/>
  <c r="BJ22" i="7"/>
  <c r="BG22" i="7"/>
  <c r="BD22" i="7"/>
  <c r="BA22" i="7"/>
  <c r="AX22" i="7"/>
  <c r="AT22" i="7"/>
  <c r="AS22" i="7"/>
  <c r="AU22" i="7" s="1"/>
  <c r="AR22" i="7"/>
  <c r="AO22" i="7"/>
  <c r="AL22" i="7"/>
  <c r="AI22" i="7"/>
  <c r="AF22" i="7"/>
  <c r="AC22" i="7"/>
  <c r="Z22" i="7"/>
  <c r="Y22" i="7"/>
  <c r="CM22" i="7" s="1"/>
  <c r="X22" i="7"/>
  <c r="W22" i="7"/>
  <c r="T22" i="7"/>
  <c r="Q22" i="7"/>
  <c r="N22" i="7"/>
  <c r="K22" i="7"/>
  <c r="H22" i="7"/>
  <c r="CK21" i="7"/>
  <c r="CJ21" i="7"/>
  <c r="CI21" i="7"/>
  <c r="CH21" i="7"/>
  <c r="CG21" i="7"/>
  <c r="CF21" i="7"/>
  <c r="CD21" i="7"/>
  <c r="CC21" i="7"/>
  <c r="CE21" i="7" s="1"/>
  <c r="CA21" i="7"/>
  <c r="BZ21" i="7"/>
  <c r="CB21" i="7" s="1"/>
  <c r="BY21" i="7"/>
  <c r="BX21" i="7"/>
  <c r="BW21" i="7"/>
  <c r="BV21" i="7"/>
  <c r="BU21" i="7"/>
  <c r="BT21" i="7"/>
  <c r="BS21" i="7"/>
  <c r="BP21" i="7"/>
  <c r="BO21" i="7"/>
  <c r="BN21" i="7"/>
  <c r="BM21" i="7"/>
  <c r="BJ21" i="7"/>
  <c r="BG21" i="7"/>
  <c r="BD21" i="7"/>
  <c r="BA21" i="7"/>
  <c r="AX21" i="7"/>
  <c r="AU21" i="7"/>
  <c r="AT21" i="7"/>
  <c r="AS21" i="7"/>
  <c r="AR21" i="7"/>
  <c r="AO21" i="7"/>
  <c r="AL21" i="7"/>
  <c r="AI21" i="7"/>
  <c r="AF21" i="7"/>
  <c r="AC21" i="7"/>
  <c r="Y21" i="7"/>
  <c r="X21" i="7"/>
  <c r="Z21" i="7" s="1"/>
  <c r="W21" i="7"/>
  <c r="T21" i="7"/>
  <c r="Q21" i="7"/>
  <c r="N21" i="7"/>
  <c r="K21" i="7"/>
  <c r="H21" i="7"/>
  <c r="CJ20" i="7"/>
  <c r="CI20" i="7"/>
  <c r="CK20" i="7" s="1"/>
  <c r="CG20" i="7"/>
  <c r="CF20" i="7"/>
  <c r="CH20" i="7" s="1"/>
  <c r="CE20" i="7"/>
  <c r="CD20" i="7"/>
  <c r="CC20" i="7"/>
  <c r="CB20" i="7"/>
  <c r="CA20" i="7"/>
  <c r="BZ20" i="7"/>
  <c r="BX20" i="7"/>
  <c r="BW20" i="7"/>
  <c r="BY20" i="7" s="1"/>
  <c r="BU20" i="7"/>
  <c r="BT20" i="7"/>
  <c r="BV20" i="7" s="1"/>
  <c r="BS20" i="7"/>
  <c r="BO20" i="7"/>
  <c r="BN20" i="7"/>
  <c r="BP20" i="7" s="1"/>
  <c r="BM20" i="7"/>
  <c r="BJ20" i="7"/>
  <c r="BG20" i="7"/>
  <c r="BD20" i="7"/>
  <c r="BA20" i="7"/>
  <c r="AX20" i="7"/>
  <c r="AT20" i="7"/>
  <c r="AS20" i="7"/>
  <c r="AU20" i="7" s="1"/>
  <c r="AR20" i="7"/>
  <c r="AO20" i="7"/>
  <c r="AL20" i="7"/>
  <c r="AI20" i="7"/>
  <c r="AF20" i="7"/>
  <c r="AC20" i="7"/>
  <c r="Z20" i="7"/>
  <c r="Y20" i="7"/>
  <c r="CM20" i="7" s="1"/>
  <c r="X20" i="7"/>
  <c r="CL20" i="7" s="1"/>
  <c r="CN20" i="7" s="1"/>
  <c r="W20" i="7"/>
  <c r="T20" i="7"/>
  <c r="Q20" i="7"/>
  <c r="N20" i="7"/>
  <c r="K20" i="7"/>
  <c r="H20" i="7"/>
  <c r="CL19" i="7"/>
  <c r="CK19" i="7"/>
  <c r="CJ19" i="7"/>
  <c r="CI19" i="7"/>
  <c r="CH19" i="7"/>
  <c r="CG19" i="7"/>
  <c r="CF19" i="7"/>
  <c r="CD19" i="7"/>
  <c r="CC19" i="7"/>
  <c r="CE19" i="7" s="1"/>
  <c r="CA19" i="7"/>
  <c r="BZ19" i="7"/>
  <c r="CB19" i="7" s="1"/>
  <c r="BY19" i="7"/>
  <c r="BX19" i="7"/>
  <c r="BW19" i="7"/>
  <c r="BU19" i="7"/>
  <c r="BV19" i="7" s="1"/>
  <c r="BT19" i="7"/>
  <c r="BS19" i="7"/>
  <c r="BP19" i="7"/>
  <c r="BO19" i="7"/>
  <c r="BN19" i="7"/>
  <c r="BM19" i="7"/>
  <c r="BJ19" i="7"/>
  <c r="BG19" i="7"/>
  <c r="BD19" i="7"/>
  <c r="BA19" i="7"/>
  <c r="AX19" i="7"/>
  <c r="AU19" i="7"/>
  <c r="AT19" i="7"/>
  <c r="AS19" i="7"/>
  <c r="AR19" i="7"/>
  <c r="AO19" i="7"/>
  <c r="AL19" i="7"/>
  <c r="AI19" i="7"/>
  <c r="AF19" i="7"/>
  <c r="AC19" i="7"/>
  <c r="Y19" i="7"/>
  <c r="CM19" i="7" s="1"/>
  <c r="X19" i="7"/>
  <c r="Z19" i="7" s="1"/>
  <c r="W19" i="7"/>
  <c r="T19" i="7"/>
  <c r="Q19" i="7"/>
  <c r="N19" i="7"/>
  <c r="K19" i="7"/>
  <c r="H19" i="7"/>
  <c r="CJ18" i="7"/>
  <c r="CI18" i="7"/>
  <c r="CK18" i="7" s="1"/>
  <c r="CG18" i="7"/>
  <c r="CF18" i="7"/>
  <c r="CH18" i="7" s="1"/>
  <c r="CE18" i="7"/>
  <c r="CD18" i="7"/>
  <c r="CC18" i="7"/>
  <c r="CB18" i="7"/>
  <c r="CA18" i="7"/>
  <c r="BZ18" i="7"/>
  <c r="BX18" i="7"/>
  <c r="BX13" i="7" s="1"/>
  <c r="BW18" i="7"/>
  <c r="BY18" i="7" s="1"/>
  <c r="BU18" i="7"/>
  <c r="BT18" i="7"/>
  <c r="BV18" i="7" s="1"/>
  <c r="BS18" i="7"/>
  <c r="BO18" i="7"/>
  <c r="BN18" i="7"/>
  <c r="BP18" i="7" s="1"/>
  <c r="BM18" i="7"/>
  <c r="BJ18" i="7"/>
  <c r="BG18" i="7"/>
  <c r="BD18" i="7"/>
  <c r="BA18" i="7"/>
  <c r="AX18" i="7"/>
  <c r="AT18" i="7"/>
  <c r="AS18" i="7"/>
  <c r="AU18" i="7" s="1"/>
  <c r="AR18" i="7"/>
  <c r="AO18" i="7"/>
  <c r="AL18" i="7"/>
  <c r="AI18" i="7"/>
  <c r="AF18" i="7"/>
  <c r="AC18" i="7"/>
  <c r="Y18" i="7"/>
  <c r="CM18" i="7" s="1"/>
  <c r="CN18" i="7" s="1"/>
  <c r="X18" i="7"/>
  <c r="CL18" i="7" s="1"/>
  <c r="E18" i="7" s="1"/>
  <c r="W18" i="7"/>
  <c r="T18" i="7"/>
  <c r="Q18" i="7"/>
  <c r="N18" i="7"/>
  <c r="K18" i="7"/>
  <c r="H18" i="7"/>
  <c r="CK17" i="7"/>
  <c r="CJ17" i="7"/>
  <c r="CI17" i="7"/>
  <c r="CH17" i="7"/>
  <c r="CG17" i="7"/>
  <c r="CF17" i="7"/>
  <c r="CD17" i="7"/>
  <c r="CC17" i="7"/>
  <c r="CE17" i="7" s="1"/>
  <c r="CA17" i="7"/>
  <c r="BZ17" i="7"/>
  <c r="CB17" i="7" s="1"/>
  <c r="BY17" i="7"/>
  <c r="BX17" i="7"/>
  <c r="BW17" i="7"/>
  <c r="BV17" i="7"/>
  <c r="BU17" i="7"/>
  <c r="BT17" i="7"/>
  <c r="BS17" i="7"/>
  <c r="BP17" i="7"/>
  <c r="BO17" i="7"/>
  <c r="BN17" i="7"/>
  <c r="BM17" i="7"/>
  <c r="BJ17" i="7"/>
  <c r="BG17" i="7"/>
  <c r="BD17" i="7"/>
  <c r="BA17" i="7"/>
  <c r="AX17" i="7"/>
  <c r="AU17" i="7"/>
  <c r="AT17" i="7"/>
  <c r="AS17" i="7"/>
  <c r="AR17" i="7"/>
  <c r="AO17" i="7"/>
  <c r="AL17" i="7"/>
  <c r="AI17" i="7"/>
  <c r="AF17" i="7"/>
  <c r="AC17" i="7"/>
  <c r="Y17" i="7"/>
  <c r="CM17" i="7" s="1"/>
  <c r="X17" i="7"/>
  <c r="Z17" i="7" s="1"/>
  <c r="W17" i="7"/>
  <c r="T17" i="7"/>
  <c r="Q17" i="7"/>
  <c r="N17" i="7"/>
  <c r="K17" i="7"/>
  <c r="H17" i="7"/>
  <c r="CN16" i="7"/>
  <c r="CJ16" i="7"/>
  <c r="CI16" i="7"/>
  <c r="CK16" i="7" s="1"/>
  <c r="CG16" i="7"/>
  <c r="CF16" i="7"/>
  <c r="CH16" i="7" s="1"/>
  <c r="CE16" i="7"/>
  <c r="CD16" i="7"/>
  <c r="CC16" i="7"/>
  <c r="CB16" i="7"/>
  <c r="CA16" i="7"/>
  <c r="BZ16" i="7"/>
  <c r="BX16" i="7"/>
  <c r="BW16" i="7"/>
  <c r="BY16" i="7" s="1"/>
  <c r="BU16" i="7"/>
  <c r="BT16" i="7"/>
  <c r="BV16" i="7" s="1"/>
  <c r="BS16" i="7"/>
  <c r="BO16" i="7"/>
  <c r="BN16" i="7"/>
  <c r="BP16" i="7" s="1"/>
  <c r="BM16" i="7"/>
  <c r="BJ16" i="7"/>
  <c r="BG16" i="7"/>
  <c r="BD16" i="7"/>
  <c r="BA16" i="7"/>
  <c r="AX16" i="7"/>
  <c r="AT16" i="7"/>
  <c r="CM16" i="7" s="1"/>
  <c r="AS16" i="7"/>
  <c r="AU16" i="7" s="1"/>
  <c r="AR16" i="7"/>
  <c r="AO16" i="7"/>
  <c r="AL16" i="7"/>
  <c r="AI16" i="7"/>
  <c r="AF16" i="7"/>
  <c r="AC16" i="7"/>
  <c r="Z16" i="7"/>
  <c r="Y16" i="7"/>
  <c r="X16" i="7"/>
  <c r="CL16" i="7" s="1"/>
  <c r="E16" i="7" s="1"/>
  <c r="W16" i="7"/>
  <c r="T16" i="7"/>
  <c r="Q16" i="7"/>
  <c r="N16" i="7"/>
  <c r="K16" i="7"/>
  <c r="H16" i="7"/>
  <c r="CK15" i="7"/>
  <c r="CJ15" i="7"/>
  <c r="CI15" i="7"/>
  <c r="CG15" i="7"/>
  <c r="CH15" i="7" s="1"/>
  <c r="CF15" i="7"/>
  <c r="CD15" i="7"/>
  <c r="CC15" i="7"/>
  <c r="CE15" i="7" s="1"/>
  <c r="CA15" i="7"/>
  <c r="BZ15" i="7"/>
  <c r="CB15" i="7" s="1"/>
  <c r="BX15" i="7"/>
  <c r="BW15" i="7"/>
  <c r="BY15" i="7" s="1"/>
  <c r="BU15" i="7"/>
  <c r="BV15" i="7" s="1"/>
  <c r="BT15" i="7"/>
  <c r="BS15" i="7"/>
  <c r="BO15" i="7"/>
  <c r="BN15" i="7"/>
  <c r="BP15" i="7" s="1"/>
  <c r="BM15" i="7"/>
  <c r="BJ15" i="7"/>
  <c r="BG15" i="7"/>
  <c r="BD15" i="7"/>
  <c r="BA15" i="7"/>
  <c r="AX15" i="7"/>
  <c r="AT15" i="7"/>
  <c r="AS15" i="7"/>
  <c r="CL15" i="7" s="1"/>
  <c r="AR15" i="7"/>
  <c r="AO15" i="7"/>
  <c r="AL15" i="7"/>
  <c r="AI15" i="7"/>
  <c r="AF15" i="7"/>
  <c r="AC15" i="7"/>
  <c r="Y15" i="7"/>
  <c r="CM15" i="7" s="1"/>
  <c r="X15" i="7"/>
  <c r="W15" i="7"/>
  <c r="T15" i="7"/>
  <c r="Q15" i="7"/>
  <c r="N15" i="7"/>
  <c r="K15" i="7"/>
  <c r="H15" i="7"/>
  <c r="CK14" i="7"/>
  <c r="CJ14" i="7"/>
  <c r="CI14" i="7"/>
  <c r="CH14" i="7"/>
  <c r="CG14" i="7"/>
  <c r="CF14" i="7"/>
  <c r="CD14" i="7"/>
  <c r="CC14" i="7"/>
  <c r="CE14" i="7" s="1"/>
  <c r="CA14" i="7"/>
  <c r="BZ14" i="7"/>
  <c r="CB14" i="7" s="1"/>
  <c r="BY14" i="7"/>
  <c r="BX14" i="7"/>
  <c r="BW14" i="7"/>
  <c r="BV14" i="7"/>
  <c r="BU14" i="7"/>
  <c r="BT14" i="7"/>
  <c r="BS14" i="7"/>
  <c r="BP14" i="7"/>
  <c r="BO14" i="7"/>
  <c r="BN14" i="7"/>
  <c r="BM14" i="7"/>
  <c r="BJ14" i="7"/>
  <c r="BG14" i="7"/>
  <c r="BD14" i="7"/>
  <c r="BA14" i="7"/>
  <c r="AX14" i="7"/>
  <c r="AU14" i="7"/>
  <c r="AT14" i="7"/>
  <c r="AS14" i="7"/>
  <c r="AR14" i="7"/>
  <c r="AO14" i="7"/>
  <c r="AL14" i="7"/>
  <c r="AI14" i="7"/>
  <c r="AF14" i="7"/>
  <c r="AC14" i="7"/>
  <c r="Y14" i="7"/>
  <c r="CM14" i="7" s="1"/>
  <c r="X14" i="7"/>
  <c r="Z14" i="7" s="1"/>
  <c r="W14" i="7"/>
  <c r="T14" i="7"/>
  <c r="Q14" i="7"/>
  <c r="N14" i="7"/>
  <c r="K14" i="7"/>
  <c r="H14" i="7"/>
  <c r="CI13" i="7"/>
  <c r="CA13" i="7"/>
  <c r="BS13" i="7"/>
  <c r="BR13" i="7"/>
  <c r="BQ13" i="7"/>
  <c r="BO13" i="7"/>
  <c r="BL13" i="7"/>
  <c r="BK13" i="7"/>
  <c r="BM13" i="7" s="1"/>
  <c r="BI13" i="7"/>
  <c r="BH13" i="7"/>
  <c r="BJ13" i="7" s="1"/>
  <c r="BG13" i="7"/>
  <c r="BF13" i="7"/>
  <c r="BE13" i="7"/>
  <c r="BD13" i="7"/>
  <c r="BC13" i="7"/>
  <c r="BB13" i="7"/>
  <c r="AZ13" i="7"/>
  <c r="AY13" i="7"/>
  <c r="BA13" i="7" s="1"/>
  <c r="AW13" i="7"/>
  <c r="AV13" i="7"/>
  <c r="AX13" i="7" s="1"/>
  <c r="AQ13" i="7"/>
  <c r="AR13" i="7" s="1"/>
  <c r="AP13" i="7"/>
  <c r="AN13" i="7"/>
  <c r="AM13" i="7"/>
  <c r="AO13" i="7" s="1"/>
  <c r="AK13" i="7"/>
  <c r="AJ13" i="7"/>
  <c r="AL13" i="7" s="1"/>
  <c r="AI13" i="7"/>
  <c r="AH13" i="7"/>
  <c r="AG13" i="7"/>
  <c r="AE13" i="7"/>
  <c r="U13" i="7"/>
  <c r="S13" i="7"/>
  <c r="P13" i="7"/>
  <c r="O13" i="7"/>
  <c r="Q13" i="7" s="1"/>
  <c r="M13" i="7"/>
  <c r="L13" i="7"/>
  <c r="N13" i="7" s="1"/>
  <c r="K13" i="7"/>
  <c r="J13" i="7"/>
  <c r="I13" i="7"/>
  <c r="G13" i="7"/>
  <c r="H13" i="7" s="1"/>
  <c r="F13" i="7"/>
  <c r="BN59" i="6"/>
  <c r="BM59" i="6"/>
  <c r="BL59" i="6"/>
  <c r="BK59" i="6"/>
  <c r="BJ59" i="6"/>
  <c r="BI59" i="6"/>
  <c r="BH59" i="6"/>
  <c r="BG59" i="6"/>
  <c r="BF59" i="6"/>
  <c r="BC59" i="6"/>
  <c r="BB59" i="6"/>
  <c r="BA59" i="6"/>
  <c r="AH59" i="6"/>
  <c r="BO59" i="6" s="1"/>
  <c r="AG59" i="6"/>
  <c r="S59" i="6"/>
  <c r="R59" i="6"/>
  <c r="D59" i="6"/>
  <c r="BM58" i="6"/>
  <c r="BL58" i="6"/>
  <c r="BK58" i="6"/>
  <c r="BJ58" i="6"/>
  <c r="BI58" i="6"/>
  <c r="BH58" i="6"/>
  <c r="BG58" i="6"/>
  <c r="BF58" i="6"/>
  <c r="BC58" i="6"/>
  <c r="BB58" i="6"/>
  <c r="BA58" i="6"/>
  <c r="AH58" i="6"/>
  <c r="AG58" i="6"/>
  <c r="S58" i="6"/>
  <c r="BO58" i="6" s="1"/>
  <c r="R58" i="6"/>
  <c r="BN58" i="6" s="1"/>
  <c r="D58" i="6" s="1"/>
  <c r="BN57" i="6"/>
  <c r="BM57" i="6"/>
  <c r="BL57" i="6"/>
  <c r="BK57" i="6"/>
  <c r="BJ57" i="6"/>
  <c r="BI57" i="6"/>
  <c r="BH57" i="6"/>
  <c r="BG57" i="6"/>
  <c r="BF57" i="6"/>
  <c r="BC57" i="6"/>
  <c r="BB57" i="6"/>
  <c r="BA57" i="6"/>
  <c r="AH57" i="6"/>
  <c r="BO57" i="6" s="1"/>
  <c r="AG57" i="6"/>
  <c r="S57" i="6"/>
  <c r="R57" i="6"/>
  <c r="D57" i="6"/>
  <c r="BM56" i="6"/>
  <c r="BL56" i="6"/>
  <c r="BK56" i="6"/>
  <c r="BJ56" i="6"/>
  <c r="BI56" i="6"/>
  <c r="BH56" i="6"/>
  <c r="BG56" i="6"/>
  <c r="BF56" i="6"/>
  <c r="BC56" i="6"/>
  <c r="BB56" i="6"/>
  <c r="BA56" i="6"/>
  <c r="AH56" i="6"/>
  <c r="AG56" i="6"/>
  <c r="S56" i="6"/>
  <c r="BO56" i="6" s="1"/>
  <c r="R56" i="6"/>
  <c r="BN56" i="6" s="1"/>
  <c r="D56" i="6" s="1"/>
  <c r="BN55" i="6"/>
  <c r="BM55" i="6"/>
  <c r="BL55" i="6"/>
  <c r="BK55" i="6"/>
  <c r="BJ55" i="6"/>
  <c r="BI55" i="6"/>
  <c r="BH55" i="6"/>
  <c r="BG55" i="6"/>
  <c r="BF55" i="6"/>
  <c r="BC55" i="6"/>
  <c r="BB55" i="6"/>
  <c r="BA55" i="6"/>
  <c r="AH55" i="6"/>
  <c r="BO55" i="6" s="1"/>
  <c r="AG55" i="6"/>
  <c r="S55" i="6"/>
  <c r="R55" i="6"/>
  <c r="D55" i="6"/>
  <c r="BM54" i="6"/>
  <c r="BL54" i="6"/>
  <c r="BK54" i="6"/>
  <c r="BJ54" i="6"/>
  <c r="BI54" i="6"/>
  <c r="BH54" i="6"/>
  <c r="BG54" i="6"/>
  <c r="BF54" i="6"/>
  <c r="BC54" i="6"/>
  <c r="BB54" i="6"/>
  <c r="BA54" i="6"/>
  <c r="AH54" i="6"/>
  <c r="AG54" i="6"/>
  <c r="S54" i="6"/>
  <c r="BO54" i="6" s="1"/>
  <c r="R54" i="6"/>
  <c r="BN54" i="6" s="1"/>
  <c r="D54" i="6" s="1"/>
  <c r="BN53" i="6"/>
  <c r="BM53" i="6"/>
  <c r="BL53" i="6"/>
  <c r="BK53" i="6"/>
  <c r="BJ53" i="6"/>
  <c r="BI53" i="6"/>
  <c r="BH53" i="6"/>
  <c r="BG53" i="6"/>
  <c r="BF53" i="6"/>
  <c r="BC53" i="6"/>
  <c r="BB53" i="6"/>
  <c r="BA53" i="6"/>
  <c r="AH53" i="6"/>
  <c r="BO53" i="6" s="1"/>
  <c r="AG53" i="6"/>
  <c r="S53" i="6"/>
  <c r="R53" i="6"/>
  <c r="D53" i="6"/>
  <c r="BM52" i="6"/>
  <c r="BL52" i="6"/>
  <c r="BK52" i="6"/>
  <c r="BJ52" i="6"/>
  <c r="BI52" i="6"/>
  <c r="BH52" i="6"/>
  <c r="BG52" i="6"/>
  <c r="BF52" i="6"/>
  <c r="BC52" i="6"/>
  <c r="BB52" i="6"/>
  <c r="BA52" i="6"/>
  <c r="AH52" i="6"/>
  <c r="AG52" i="6"/>
  <c r="S52" i="6"/>
  <c r="BO52" i="6" s="1"/>
  <c r="R52" i="6"/>
  <c r="BN52" i="6" s="1"/>
  <c r="D52" i="6" s="1"/>
  <c r="BN51" i="6"/>
  <c r="BM51" i="6"/>
  <c r="BL51" i="6"/>
  <c r="BK51" i="6"/>
  <c r="BJ51" i="6"/>
  <c r="BI51" i="6"/>
  <c r="BH51" i="6"/>
  <c r="BG51" i="6"/>
  <c r="BF51" i="6"/>
  <c r="BC51" i="6"/>
  <c r="BB51" i="6"/>
  <c r="BA51" i="6"/>
  <c r="AH51" i="6"/>
  <c r="BO51" i="6" s="1"/>
  <c r="AG51" i="6"/>
  <c r="S51" i="6"/>
  <c r="R51" i="6"/>
  <c r="D51" i="6"/>
  <c r="BM50" i="6"/>
  <c r="BL50" i="6"/>
  <c r="BK50" i="6"/>
  <c r="BJ50" i="6"/>
  <c r="BI50" i="6"/>
  <c r="BH50" i="6"/>
  <c r="BG50" i="6"/>
  <c r="BF50" i="6"/>
  <c r="BC50" i="6"/>
  <c r="BB50" i="6"/>
  <c r="BA50" i="6"/>
  <c r="AH50" i="6"/>
  <c r="AG50" i="6"/>
  <c r="S50" i="6"/>
  <c r="BO50" i="6" s="1"/>
  <c r="R50" i="6"/>
  <c r="BN50" i="6" s="1"/>
  <c r="D50" i="6" s="1"/>
  <c r="BN49" i="6"/>
  <c r="BM49" i="6"/>
  <c r="BL49" i="6"/>
  <c r="BK49" i="6"/>
  <c r="BJ49" i="6"/>
  <c r="BI49" i="6"/>
  <c r="BH49" i="6"/>
  <c r="BG49" i="6"/>
  <c r="BF49" i="6"/>
  <c r="BC49" i="6"/>
  <c r="BB49" i="6"/>
  <c r="BA49" i="6"/>
  <c r="AH49" i="6"/>
  <c r="BO49" i="6" s="1"/>
  <c r="AG49" i="6"/>
  <c r="S49" i="6"/>
  <c r="R49" i="6"/>
  <c r="D49" i="6"/>
  <c r="BM48" i="6"/>
  <c r="BL48" i="6"/>
  <c r="BK48" i="6"/>
  <c r="BJ48" i="6"/>
  <c r="BI48" i="6"/>
  <c r="BH48" i="6"/>
  <c r="BG48" i="6"/>
  <c r="BF48" i="6"/>
  <c r="BC48" i="6"/>
  <c r="BB48" i="6"/>
  <c r="BA48" i="6"/>
  <c r="AH48" i="6"/>
  <c r="AG48" i="6"/>
  <c r="S48" i="6"/>
  <c r="BO48" i="6" s="1"/>
  <c r="R48" i="6"/>
  <c r="BN48" i="6" s="1"/>
  <c r="D48" i="6" s="1"/>
  <c r="BN47" i="6"/>
  <c r="BM47" i="6"/>
  <c r="BL47" i="6"/>
  <c r="BK47" i="6"/>
  <c r="BJ47" i="6"/>
  <c r="BI47" i="6"/>
  <c r="BH47" i="6"/>
  <c r="BG47" i="6"/>
  <c r="BF47" i="6"/>
  <c r="BC47" i="6"/>
  <c r="BB47" i="6"/>
  <c r="BA47" i="6"/>
  <c r="AH47" i="6"/>
  <c r="BO47" i="6" s="1"/>
  <c r="AG47" i="6"/>
  <c r="S47" i="6"/>
  <c r="R47" i="6"/>
  <c r="D47" i="6"/>
  <c r="BM46" i="6"/>
  <c r="BL46" i="6"/>
  <c r="BK46" i="6"/>
  <c r="BJ46" i="6"/>
  <c r="BI46" i="6"/>
  <c r="BH46" i="6"/>
  <c r="BG46" i="6"/>
  <c r="BF46" i="6"/>
  <c r="BC46" i="6"/>
  <c r="BB46" i="6"/>
  <c r="BA46" i="6"/>
  <c r="AH46" i="6"/>
  <c r="AG46" i="6"/>
  <c r="S46" i="6"/>
  <c r="BO46" i="6" s="1"/>
  <c r="R46" i="6"/>
  <c r="BN46" i="6" s="1"/>
  <c r="D46" i="6" s="1"/>
  <c r="BN45" i="6"/>
  <c r="BM45" i="6"/>
  <c r="BL45" i="6"/>
  <c r="BK45" i="6"/>
  <c r="BJ45" i="6"/>
  <c r="BI45" i="6"/>
  <c r="BH45" i="6"/>
  <c r="BG45" i="6"/>
  <c r="BF45" i="6"/>
  <c r="BC45" i="6"/>
  <c r="BB45" i="6"/>
  <c r="BA45" i="6"/>
  <c r="AH45" i="6"/>
  <c r="BO45" i="6" s="1"/>
  <c r="AG45" i="6"/>
  <c r="S45" i="6"/>
  <c r="R45" i="6"/>
  <c r="D45" i="6"/>
  <c r="BM44" i="6"/>
  <c r="BL44" i="6"/>
  <c r="BK44" i="6"/>
  <c r="BJ44" i="6"/>
  <c r="BI44" i="6"/>
  <c r="BH44" i="6"/>
  <c r="BG44" i="6"/>
  <c r="BF44" i="6"/>
  <c r="BC44" i="6"/>
  <c r="BB44" i="6"/>
  <c r="BA44" i="6"/>
  <c r="AH44" i="6"/>
  <c r="AG44" i="6"/>
  <c r="S44" i="6"/>
  <c r="BO44" i="6" s="1"/>
  <c r="R44" i="6"/>
  <c r="BN44" i="6" s="1"/>
  <c r="D44" i="6" s="1"/>
  <c r="BN43" i="6"/>
  <c r="BM43" i="6"/>
  <c r="BL43" i="6"/>
  <c r="BK43" i="6"/>
  <c r="BJ43" i="6"/>
  <c r="BI43" i="6"/>
  <c r="BH43" i="6"/>
  <c r="BG43" i="6"/>
  <c r="BF43" i="6"/>
  <c r="BC43" i="6"/>
  <c r="BB43" i="6"/>
  <c r="BA43" i="6"/>
  <c r="AH43" i="6"/>
  <c r="BO43" i="6" s="1"/>
  <c r="AG43" i="6"/>
  <c r="S43" i="6"/>
  <c r="R43" i="6"/>
  <c r="D43" i="6"/>
  <c r="BM42" i="6"/>
  <c r="BL42" i="6"/>
  <c r="BK42" i="6"/>
  <c r="BJ42" i="6"/>
  <c r="BI42" i="6"/>
  <c r="BH42" i="6"/>
  <c r="BG42" i="6"/>
  <c r="BF42" i="6"/>
  <c r="BC42" i="6"/>
  <c r="BB42" i="6"/>
  <c r="BA42" i="6"/>
  <c r="AH42" i="6"/>
  <c r="AG42" i="6"/>
  <c r="S42" i="6"/>
  <c r="BO42" i="6" s="1"/>
  <c r="R42" i="6"/>
  <c r="BN42" i="6" s="1"/>
  <c r="D42" i="6" s="1"/>
  <c r="BN41" i="6"/>
  <c r="BM41" i="6"/>
  <c r="BL41" i="6"/>
  <c r="BK41" i="6"/>
  <c r="BJ41" i="6"/>
  <c r="BI41" i="6"/>
  <c r="BH41" i="6"/>
  <c r="BG41" i="6"/>
  <c r="BF41" i="6"/>
  <c r="BC41" i="6"/>
  <c r="BB41" i="6"/>
  <c r="BA41" i="6"/>
  <c r="AH41" i="6"/>
  <c r="BO41" i="6" s="1"/>
  <c r="AG41" i="6"/>
  <c r="S41" i="6"/>
  <c r="R41" i="6"/>
  <c r="D41" i="6"/>
  <c r="BM40" i="6"/>
  <c r="BL40" i="6"/>
  <c r="BK40" i="6"/>
  <c r="BJ40" i="6"/>
  <c r="BI40" i="6"/>
  <c r="BH40" i="6"/>
  <c r="BG40" i="6"/>
  <c r="BF40" i="6"/>
  <c r="BC40" i="6"/>
  <c r="BB40" i="6"/>
  <c r="BA40" i="6"/>
  <c r="AH40" i="6"/>
  <c r="AG40" i="6"/>
  <c r="S40" i="6"/>
  <c r="BO40" i="6" s="1"/>
  <c r="R40" i="6"/>
  <c r="BN40" i="6" s="1"/>
  <c r="D40" i="6" s="1"/>
  <c r="BN39" i="6"/>
  <c r="BM39" i="6"/>
  <c r="BL39" i="6"/>
  <c r="BK39" i="6"/>
  <c r="BJ39" i="6"/>
  <c r="BI39" i="6"/>
  <c r="BH39" i="6"/>
  <c r="BG39" i="6"/>
  <c r="BF39" i="6"/>
  <c r="BC39" i="6"/>
  <c r="BB39" i="6"/>
  <c r="BA39" i="6"/>
  <c r="AH39" i="6"/>
  <c r="BO39" i="6" s="1"/>
  <c r="AG39" i="6"/>
  <c r="S39" i="6"/>
  <c r="R39" i="6"/>
  <c r="D39" i="6"/>
  <c r="BM38" i="6"/>
  <c r="BL38" i="6"/>
  <c r="BK38" i="6"/>
  <c r="BJ38" i="6"/>
  <c r="BI38" i="6"/>
  <c r="BH38" i="6"/>
  <c r="BG38" i="6"/>
  <c r="BF38" i="6"/>
  <c r="BC38" i="6"/>
  <c r="BB38" i="6"/>
  <c r="BA38" i="6"/>
  <c r="AH38" i="6"/>
  <c r="AG38" i="6"/>
  <c r="S38" i="6"/>
  <c r="BO38" i="6" s="1"/>
  <c r="R38" i="6"/>
  <c r="BN38" i="6" s="1"/>
  <c r="D38" i="6" s="1"/>
  <c r="BN37" i="6"/>
  <c r="BM37" i="6"/>
  <c r="BL37" i="6"/>
  <c r="BK37" i="6"/>
  <c r="BJ37" i="6"/>
  <c r="BI37" i="6"/>
  <c r="BH37" i="6"/>
  <c r="BG37" i="6"/>
  <c r="BF37" i="6"/>
  <c r="BC37" i="6"/>
  <c r="BB37" i="6"/>
  <c r="BA37" i="6"/>
  <c r="AH37" i="6"/>
  <c r="BO37" i="6" s="1"/>
  <c r="AG37" i="6"/>
  <c r="S37" i="6"/>
  <c r="R37" i="6"/>
  <c r="D37" i="6"/>
  <c r="BM36" i="6"/>
  <c r="BL36" i="6"/>
  <c r="BK36" i="6"/>
  <c r="BJ36" i="6"/>
  <c r="BI36" i="6"/>
  <c r="BH36" i="6"/>
  <c r="BG36" i="6"/>
  <c r="BF36" i="6"/>
  <c r="BC36" i="6"/>
  <c r="BB36" i="6"/>
  <c r="BA36" i="6"/>
  <c r="AH36" i="6"/>
  <c r="AG36" i="6"/>
  <c r="S36" i="6"/>
  <c r="BO36" i="6" s="1"/>
  <c r="R36" i="6"/>
  <c r="BN36" i="6" s="1"/>
  <c r="D36" i="6" s="1"/>
  <c r="BN35" i="6"/>
  <c r="BM35" i="6"/>
  <c r="BL35" i="6"/>
  <c r="BK35" i="6"/>
  <c r="BJ35" i="6"/>
  <c r="BI35" i="6"/>
  <c r="BH35" i="6"/>
  <c r="BG35" i="6"/>
  <c r="BF35" i="6"/>
  <c r="BC35" i="6"/>
  <c r="BB35" i="6"/>
  <c r="BA35" i="6"/>
  <c r="AH35" i="6"/>
  <c r="BO35" i="6" s="1"/>
  <c r="AG35" i="6"/>
  <c r="S35" i="6"/>
  <c r="R35" i="6"/>
  <c r="D35" i="6"/>
  <c r="BM34" i="6"/>
  <c r="BL34" i="6"/>
  <c r="BK34" i="6"/>
  <c r="BJ34" i="6"/>
  <c r="BI34" i="6"/>
  <c r="BH34" i="6"/>
  <c r="BG34" i="6"/>
  <c r="BF34" i="6"/>
  <c r="BC34" i="6"/>
  <c r="BB34" i="6"/>
  <c r="BA34" i="6"/>
  <c r="AH34" i="6"/>
  <c r="AG34" i="6"/>
  <c r="S34" i="6"/>
  <c r="BO34" i="6" s="1"/>
  <c r="R34" i="6"/>
  <c r="BN34" i="6" s="1"/>
  <c r="D34" i="6" s="1"/>
  <c r="BN33" i="6"/>
  <c r="BM33" i="6"/>
  <c r="BL33" i="6"/>
  <c r="BK33" i="6"/>
  <c r="BJ33" i="6"/>
  <c r="BI33" i="6"/>
  <c r="BH33" i="6"/>
  <c r="BG33" i="6"/>
  <c r="BF33" i="6"/>
  <c r="BC33" i="6"/>
  <c r="BB33" i="6"/>
  <c r="BA33" i="6"/>
  <c r="AH33" i="6"/>
  <c r="BO33" i="6" s="1"/>
  <c r="AG33" i="6"/>
  <c r="S33" i="6"/>
  <c r="R33" i="6"/>
  <c r="D33" i="6"/>
  <c r="BM32" i="6"/>
  <c r="BL32" i="6"/>
  <c r="BK32" i="6"/>
  <c r="BJ32" i="6"/>
  <c r="BI32" i="6"/>
  <c r="BH32" i="6"/>
  <c r="BG32" i="6"/>
  <c r="BF32" i="6"/>
  <c r="BC32" i="6"/>
  <c r="BB32" i="6"/>
  <c r="BA32" i="6"/>
  <c r="AH32" i="6"/>
  <c r="AG32" i="6"/>
  <c r="S32" i="6"/>
  <c r="BO32" i="6" s="1"/>
  <c r="R32" i="6"/>
  <c r="BN32" i="6" s="1"/>
  <c r="D32" i="6" s="1"/>
  <c r="BN31" i="6"/>
  <c r="BM31" i="6"/>
  <c r="BL31" i="6"/>
  <c r="BK31" i="6"/>
  <c r="BJ31" i="6"/>
  <c r="BI31" i="6"/>
  <c r="BH31" i="6"/>
  <c r="BG31" i="6"/>
  <c r="BF31" i="6"/>
  <c r="BC31" i="6"/>
  <c r="BB31" i="6"/>
  <c r="BA31" i="6"/>
  <c r="AH31" i="6"/>
  <c r="BO31" i="6" s="1"/>
  <c r="AG31" i="6"/>
  <c r="S31" i="6"/>
  <c r="R31" i="6"/>
  <c r="D31" i="6"/>
  <c r="BM30" i="6"/>
  <c r="BL30" i="6"/>
  <c r="BK30" i="6"/>
  <c r="BJ30" i="6"/>
  <c r="BI30" i="6"/>
  <c r="BH30" i="6"/>
  <c r="BG30" i="6"/>
  <c r="BF30" i="6"/>
  <c r="BC30" i="6"/>
  <c r="BB30" i="6"/>
  <c r="BA30" i="6"/>
  <c r="AH30" i="6"/>
  <c r="AG30" i="6"/>
  <c r="S30" i="6"/>
  <c r="BO30" i="6" s="1"/>
  <c r="R30" i="6"/>
  <c r="BN30" i="6" s="1"/>
  <c r="D30" i="6" s="1"/>
  <c r="BN29" i="6"/>
  <c r="BM29" i="6"/>
  <c r="BL29" i="6"/>
  <c r="BK29" i="6"/>
  <c r="BJ29" i="6"/>
  <c r="BI29" i="6"/>
  <c r="BH29" i="6"/>
  <c r="BG29" i="6"/>
  <c r="BF29" i="6"/>
  <c r="BC29" i="6"/>
  <c r="BB29" i="6"/>
  <c r="BA29" i="6"/>
  <c r="AH29" i="6"/>
  <c r="BO29" i="6" s="1"/>
  <c r="AG29" i="6"/>
  <c r="S29" i="6"/>
  <c r="R29" i="6"/>
  <c r="D29" i="6"/>
  <c r="BM28" i="6"/>
  <c r="BL28" i="6"/>
  <c r="BK28" i="6"/>
  <c r="BJ28" i="6"/>
  <c r="BI28" i="6"/>
  <c r="BH28" i="6"/>
  <c r="BG28" i="6"/>
  <c r="BF28" i="6"/>
  <c r="BC28" i="6"/>
  <c r="BB28" i="6"/>
  <c r="BA28" i="6"/>
  <c r="AH28" i="6"/>
  <c r="AG28" i="6"/>
  <c r="S28" i="6"/>
  <c r="BO28" i="6" s="1"/>
  <c r="R28" i="6"/>
  <c r="BN28" i="6" s="1"/>
  <c r="D28" i="6" s="1"/>
  <c r="BN27" i="6"/>
  <c r="BM27" i="6"/>
  <c r="BL27" i="6"/>
  <c r="BK27" i="6"/>
  <c r="BJ27" i="6"/>
  <c r="BI27" i="6"/>
  <c r="BH27" i="6"/>
  <c r="BG27" i="6"/>
  <c r="BF27" i="6"/>
  <c r="BC27" i="6"/>
  <c r="BB27" i="6"/>
  <c r="BA27" i="6"/>
  <c r="AH27" i="6"/>
  <c r="BO27" i="6" s="1"/>
  <c r="AG27" i="6"/>
  <c r="S27" i="6"/>
  <c r="R27" i="6"/>
  <c r="D27" i="6"/>
  <c r="BM26" i="6"/>
  <c r="BL26" i="6"/>
  <c r="BK26" i="6"/>
  <c r="BJ26" i="6"/>
  <c r="BI26" i="6"/>
  <c r="BH26" i="6"/>
  <c r="BG26" i="6"/>
  <c r="BF26" i="6"/>
  <c r="BC26" i="6"/>
  <c r="BB26" i="6"/>
  <c r="BA26" i="6"/>
  <c r="AH26" i="6"/>
  <c r="AG26" i="6"/>
  <c r="S26" i="6"/>
  <c r="BO26" i="6" s="1"/>
  <c r="R26" i="6"/>
  <c r="BN26" i="6" s="1"/>
  <c r="D26" i="6" s="1"/>
  <c r="BN25" i="6"/>
  <c r="BM25" i="6"/>
  <c r="BL25" i="6"/>
  <c r="BK25" i="6"/>
  <c r="BJ25" i="6"/>
  <c r="BI25" i="6"/>
  <c r="BH25" i="6"/>
  <c r="BG25" i="6"/>
  <c r="BF25" i="6"/>
  <c r="BC25" i="6"/>
  <c r="BB25" i="6"/>
  <c r="BA25" i="6"/>
  <c r="AH25" i="6"/>
  <c r="BO25" i="6" s="1"/>
  <c r="AG25" i="6"/>
  <c r="S25" i="6"/>
  <c r="R25" i="6"/>
  <c r="D25" i="6"/>
  <c r="BM24" i="6"/>
  <c r="BL24" i="6"/>
  <c r="BK24" i="6"/>
  <c r="BJ24" i="6"/>
  <c r="BI24" i="6"/>
  <c r="BH24" i="6"/>
  <c r="BG24" i="6"/>
  <c r="BF24" i="6"/>
  <c r="BC24" i="6"/>
  <c r="BB24" i="6"/>
  <c r="BA24" i="6"/>
  <c r="AH24" i="6"/>
  <c r="AG24" i="6"/>
  <c r="S24" i="6"/>
  <c r="BO24" i="6" s="1"/>
  <c r="R24" i="6"/>
  <c r="BN24" i="6" s="1"/>
  <c r="D24" i="6" s="1"/>
  <c r="BN23" i="6"/>
  <c r="BM23" i="6"/>
  <c r="BL23" i="6"/>
  <c r="BK23" i="6"/>
  <c r="BJ23" i="6"/>
  <c r="BI23" i="6"/>
  <c r="BH23" i="6"/>
  <c r="BG23" i="6"/>
  <c r="BF23" i="6"/>
  <c r="BC23" i="6"/>
  <c r="BB23" i="6"/>
  <c r="BA23" i="6"/>
  <c r="AH23" i="6"/>
  <c r="BO23" i="6" s="1"/>
  <c r="AG23" i="6"/>
  <c r="S23" i="6"/>
  <c r="R23" i="6"/>
  <c r="D23" i="6"/>
  <c r="BM22" i="6"/>
  <c r="BL22" i="6"/>
  <c r="BK22" i="6"/>
  <c r="BJ22" i="6"/>
  <c r="BI22" i="6"/>
  <c r="BH22" i="6"/>
  <c r="BG22" i="6"/>
  <c r="BF22" i="6"/>
  <c r="BC22" i="6"/>
  <c r="BB22" i="6"/>
  <c r="BA22" i="6"/>
  <c r="AH22" i="6"/>
  <c r="AG22" i="6"/>
  <c r="S22" i="6"/>
  <c r="BO22" i="6" s="1"/>
  <c r="R22" i="6"/>
  <c r="BN22" i="6" s="1"/>
  <c r="D22" i="6" s="1"/>
  <c r="BN21" i="6"/>
  <c r="BM21" i="6"/>
  <c r="BL21" i="6"/>
  <c r="BK21" i="6"/>
  <c r="BJ21" i="6"/>
  <c r="BI21" i="6"/>
  <c r="BH21" i="6"/>
  <c r="BG21" i="6"/>
  <c r="BF21" i="6"/>
  <c r="BC21" i="6"/>
  <c r="BB21" i="6"/>
  <c r="BA21" i="6"/>
  <c r="AH21" i="6"/>
  <c r="BO21" i="6" s="1"/>
  <c r="AG21" i="6"/>
  <c r="S21" i="6"/>
  <c r="R21" i="6"/>
  <c r="D21" i="6"/>
  <c r="BM20" i="6"/>
  <c r="BL20" i="6"/>
  <c r="BK20" i="6"/>
  <c r="BJ20" i="6"/>
  <c r="BI20" i="6"/>
  <c r="BH20" i="6"/>
  <c r="BG20" i="6"/>
  <c r="BF20" i="6"/>
  <c r="BC20" i="6"/>
  <c r="BB20" i="6"/>
  <c r="BA20" i="6"/>
  <c r="AH20" i="6"/>
  <c r="AG20" i="6"/>
  <c r="S20" i="6"/>
  <c r="BO20" i="6" s="1"/>
  <c r="R20" i="6"/>
  <c r="BN20" i="6" s="1"/>
  <c r="D20" i="6" s="1"/>
  <c r="BN19" i="6"/>
  <c r="BM19" i="6"/>
  <c r="BL19" i="6"/>
  <c r="BK19" i="6"/>
  <c r="BJ19" i="6"/>
  <c r="BI19" i="6"/>
  <c r="BH19" i="6"/>
  <c r="BG19" i="6"/>
  <c r="BF19" i="6"/>
  <c r="BC19" i="6"/>
  <c r="BB19" i="6"/>
  <c r="BA19" i="6"/>
  <c r="AH19" i="6"/>
  <c r="BO19" i="6" s="1"/>
  <c r="AG19" i="6"/>
  <c r="S19" i="6"/>
  <c r="R19" i="6"/>
  <c r="D19" i="6"/>
  <c r="BM18" i="6"/>
  <c r="BL18" i="6"/>
  <c r="BK18" i="6"/>
  <c r="BJ18" i="6"/>
  <c r="BI18" i="6"/>
  <c r="BH18" i="6"/>
  <c r="BG18" i="6"/>
  <c r="BF18" i="6"/>
  <c r="BC18" i="6"/>
  <c r="BB18" i="6"/>
  <c r="BA18" i="6"/>
  <c r="AH18" i="6"/>
  <c r="AG18" i="6"/>
  <c r="S18" i="6"/>
  <c r="BO18" i="6" s="1"/>
  <c r="R18" i="6"/>
  <c r="BN18" i="6" s="1"/>
  <c r="D18" i="6" s="1"/>
  <c r="BN17" i="6"/>
  <c r="BM17" i="6"/>
  <c r="BL17" i="6"/>
  <c r="BK17" i="6"/>
  <c r="BJ17" i="6"/>
  <c r="BI17" i="6"/>
  <c r="BH17" i="6"/>
  <c r="BG17" i="6"/>
  <c r="BF17" i="6"/>
  <c r="BC17" i="6"/>
  <c r="BB17" i="6"/>
  <c r="BA17" i="6"/>
  <c r="AH17" i="6"/>
  <c r="BO17" i="6" s="1"/>
  <c r="AG17" i="6"/>
  <c r="S17" i="6"/>
  <c r="R17" i="6"/>
  <c r="D17" i="6"/>
  <c r="BM16" i="6"/>
  <c r="BL16" i="6"/>
  <c r="BK16" i="6"/>
  <c r="BJ16" i="6"/>
  <c r="BI16" i="6"/>
  <c r="BH16" i="6"/>
  <c r="BG16" i="6"/>
  <c r="BF16" i="6"/>
  <c r="BC16" i="6"/>
  <c r="BC14" i="6" s="1"/>
  <c r="BB16" i="6"/>
  <c r="BB14" i="6" s="1"/>
  <c r="BA16" i="6"/>
  <c r="AH16" i="6"/>
  <c r="AG16" i="6"/>
  <c r="AG14" i="6" s="1"/>
  <c r="S16" i="6"/>
  <c r="BO16" i="6" s="1"/>
  <c r="R16" i="6"/>
  <c r="BN16" i="6" s="1"/>
  <c r="D16" i="6" s="1"/>
  <c r="BN15" i="6"/>
  <c r="BM15" i="6"/>
  <c r="BL15" i="6"/>
  <c r="BK15" i="6"/>
  <c r="BK14" i="6" s="1"/>
  <c r="BJ15" i="6"/>
  <c r="BJ14" i="6" s="1"/>
  <c r="BI15" i="6"/>
  <c r="BH15" i="6"/>
  <c r="BG15" i="6"/>
  <c r="BG14" i="6" s="1"/>
  <c r="BF15" i="6"/>
  <c r="BF14" i="6" s="1"/>
  <c r="BC15" i="6"/>
  <c r="BB15" i="6"/>
  <c r="BA15" i="6"/>
  <c r="AH15" i="6"/>
  <c r="BO15" i="6" s="1"/>
  <c r="AG15" i="6"/>
  <c r="S15" i="6"/>
  <c r="R15" i="6"/>
  <c r="D15" i="6"/>
  <c r="BM14" i="6"/>
  <c r="BL14" i="6"/>
  <c r="BI14" i="6"/>
  <c r="BH14" i="6"/>
  <c r="BE14" i="6"/>
  <c r="BD14" i="6"/>
  <c r="BA14" i="6"/>
  <c r="AZ14" i="6"/>
  <c r="AY14" i="6"/>
  <c r="AX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CF61" i="5"/>
  <c r="CE61" i="5"/>
  <c r="CG61" i="5" s="1"/>
  <c r="CC61" i="5"/>
  <c r="CB61" i="5"/>
  <c r="CA61" i="5"/>
  <c r="BZ61" i="5"/>
  <c r="BY61" i="5"/>
  <c r="BX61" i="5"/>
  <c r="BW61" i="5"/>
  <c r="BV61" i="5"/>
  <c r="BT61" i="5"/>
  <c r="BS61" i="5"/>
  <c r="BU61" i="5" s="1"/>
  <c r="BQ61" i="5"/>
  <c r="BP61" i="5"/>
  <c r="BO61" i="5"/>
  <c r="BK61" i="5"/>
  <c r="BJ61" i="5"/>
  <c r="BL61" i="5" s="1"/>
  <c r="BI61" i="5"/>
  <c r="BF61" i="5"/>
  <c r="BC61" i="5"/>
  <c r="AZ61" i="5"/>
  <c r="AW61" i="5"/>
  <c r="AT61" i="5"/>
  <c r="AQ61" i="5"/>
  <c r="AP61" i="5"/>
  <c r="AO61" i="5"/>
  <c r="AN61" i="5"/>
  <c r="AK61" i="5"/>
  <c r="AH61" i="5"/>
  <c r="AE61" i="5"/>
  <c r="AB61" i="5"/>
  <c r="Y61" i="5"/>
  <c r="U61" i="5"/>
  <c r="T61" i="5"/>
  <c r="CH61" i="5" s="1"/>
  <c r="S61" i="5"/>
  <c r="P61" i="5"/>
  <c r="M61" i="5"/>
  <c r="J61" i="5"/>
  <c r="G61" i="5"/>
  <c r="D61" i="5"/>
  <c r="CG60" i="5"/>
  <c r="CF60" i="5"/>
  <c r="CE60" i="5"/>
  <c r="CC60" i="5"/>
  <c r="CB60" i="5"/>
  <c r="CD60" i="5" s="1"/>
  <c r="BZ60" i="5"/>
  <c r="BW60" i="5"/>
  <c r="BV60" i="5"/>
  <c r="BX60" i="5" s="1"/>
  <c r="BY60" i="5" s="1"/>
  <c r="CA60" i="5" s="1"/>
  <c r="BU60" i="5"/>
  <c r="BT60" i="5"/>
  <c r="BS60" i="5"/>
  <c r="BR60" i="5"/>
  <c r="BQ60" i="5"/>
  <c r="BP60" i="5"/>
  <c r="BO60" i="5"/>
  <c r="BL60" i="5"/>
  <c r="BK60" i="5"/>
  <c r="BJ60" i="5"/>
  <c r="BI60" i="5"/>
  <c r="BF60" i="5"/>
  <c r="BC60" i="5"/>
  <c r="AZ60" i="5"/>
  <c r="AW60" i="5"/>
  <c r="AT60" i="5"/>
  <c r="AQ60" i="5"/>
  <c r="AP60" i="5"/>
  <c r="AO60" i="5"/>
  <c r="AN60" i="5"/>
  <c r="AK60" i="5"/>
  <c r="AH60" i="5"/>
  <c r="AE60" i="5"/>
  <c r="AB60" i="5"/>
  <c r="Y60" i="5"/>
  <c r="U60" i="5"/>
  <c r="T60" i="5"/>
  <c r="S60" i="5"/>
  <c r="P60" i="5"/>
  <c r="M60" i="5"/>
  <c r="J60" i="5"/>
  <c r="G60" i="5"/>
  <c r="D60" i="5"/>
  <c r="CG59" i="5"/>
  <c r="CF59" i="5"/>
  <c r="CE59" i="5"/>
  <c r="CD59" i="5"/>
  <c r="CC59" i="5"/>
  <c r="CB59" i="5"/>
  <c r="BZ59" i="5"/>
  <c r="BY59" i="5"/>
  <c r="CA59" i="5" s="1"/>
  <c r="BW59" i="5"/>
  <c r="BV59" i="5"/>
  <c r="BX59" i="5" s="1"/>
  <c r="BT59" i="5"/>
  <c r="BS59" i="5"/>
  <c r="BU59" i="5" s="1"/>
  <c r="BR59" i="5"/>
  <c r="BQ59" i="5"/>
  <c r="BP59" i="5"/>
  <c r="BO59" i="5"/>
  <c r="BL59" i="5"/>
  <c r="BK59" i="5"/>
  <c r="BJ59" i="5"/>
  <c r="BI59" i="5"/>
  <c r="BF59" i="5"/>
  <c r="BC59" i="5"/>
  <c r="AZ59" i="5"/>
  <c r="AW59" i="5"/>
  <c r="AT59" i="5"/>
  <c r="AP59" i="5"/>
  <c r="AO59" i="5"/>
  <c r="AQ59" i="5" s="1"/>
  <c r="AN59" i="5"/>
  <c r="AK59" i="5"/>
  <c r="AH59" i="5"/>
  <c r="AE59" i="5"/>
  <c r="AB59" i="5"/>
  <c r="Y59" i="5"/>
  <c r="U59" i="5"/>
  <c r="CI59" i="5" s="1"/>
  <c r="T59" i="5"/>
  <c r="CH59" i="5" s="1"/>
  <c r="CJ59" i="5" s="1"/>
  <c r="S59" i="5"/>
  <c r="P59" i="5"/>
  <c r="M59" i="5"/>
  <c r="J59" i="5"/>
  <c r="G59" i="5"/>
  <c r="D59" i="5"/>
  <c r="CJ58" i="5"/>
  <c r="CH58" i="5"/>
  <c r="CF58" i="5"/>
  <c r="CE58" i="5"/>
  <c r="CG58" i="5" s="1"/>
  <c r="CD58" i="5"/>
  <c r="CC58" i="5"/>
  <c r="CB58" i="5"/>
  <c r="BZ58" i="5"/>
  <c r="BX58" i="5"/>
  <c r="BY58" i="5" s="1"/>
  <c r="CA58" i="5" s="1"/>
  <c r="BW58" i="5"/>
  <c r="BV58" i="5"/>
  <c r="BT58" i="5"/>
  <c r="BS58" i="5"/>
  <c r="BU58" i="5" s="1"/>
  <c r="BR58" i="5"/>
  <c r="BQ58" i="5"/>
  <c r="BP58" i="5"/>
  <c r="BO58" i="5"/>
  <c r="BL58" i="5"/>
  <c r="BK58" i="5"/>
  <c r="BJ58" i="5"/>
  <c r="BI58" i="5"/>
  <c r="BF58" i="5"/>
  <c r="BC58" i="5"/>
  <c r="AZ58" i="5"/>
  <c r="AW58" i="5"/>
  <c r="AT58" i="5"/>
  <c r="AP58" i="5"/>
  <c r="AO58" i="5"/>
  <c r="AQ58" i="5" s="1"/>
  <c r="AN58" i="5"/>
  <c r="AK58" i="5"/>
  <c r="AH58" i="5"/>
  <c r="AE58" i="5"/>
  <c r="AB58" i="5"/>
  <c r="Y58" i="5"/>
  <c r="U58" i="5"/>
  <c r="T58" i="5"/>
  <c r="V58" i="5" s="1"/>
  <c r="S58" i="5"/>
  <c r="P58" i="5"/>
  <c r="M58" i="5"/>
  <c r="J58" i="5"/>
  <c r="G58" i="5"/>
  <c r="D58" i="5"/>
  <c r="CG57" i="5"/>
  <c r="CF57" i="5"/>
  <c r="CE57" i="5"/>
  <c r="CC57" i="5"/>
  <c r="CB57" i="5"/>
  <c r="CD57" i="5" s="1"/>
  <c r="CA57" i="5"/>
  <c r="BZ57" i="5"/>
  <c r="BY57" i="5"/>
  <c r="BX57" i="5"/>
  <c r="BW57" i="5"/>
  <c r="BV57" i="5"/>
  <c r="BT57" i="5"/>
  <c r="BS57" i="5"/>
  <c r="BU57" i="5" s="1"/>
  <c r="BQ57" i="5"/>
  <c r="BP57" i="5"/>
  <c r="BR57" i="5" s="1"/>
  <c r="BO57" i="5"/>
  <c r="BK57" i="5"/>
  <c r="BJ57" i="5"/>
  <c r="BL57" i="5" s="1"/>
  <c r="BI57" i="5"/>
  <c r="BF57" i="5"/>
  <c r="BC57" i="5"/>
  <c r="AZ57" i="5"/>
  <c r="AW57" i="5"/>
  <c r="AT57" i="5"/>
  <c r="AQ57" i="5"/>
  <c r="AP57" i="5"/>
  <c r="AO57" i="5"/>
  <c r="AN57" i="5"/>
  <c r="AK57" i="5"/>
  <c r="AH57" i="5"/>
  <c r="AE57" i="5"/>
  <c r="AB57" i="5"/>
  <c r="Y57" i="5"/>
  <c r="V57" i="5"/>
  <c r="U57" i="5"/>
  <c r="CI57" i="5" s="1"/>
  <c r="T57" i="5"/>
  <c r="CH57" i="5" s="1"/>
  <c r="CJ57" i="5" s="1"/>
  <c r="S57" i="5"/>
  <c r="P57" i="5"/>
  <c r="M57" i="5"/>
  <c r="J57" i="5"/>
  <c r="G57" i="5"/>
  <c r="D57" i="5"/>
  <c r="CH56" i="5"/>
  <c r="CJ56" i="5" s="1"/>
  <c r="CG56" i="5"/>
  <c r="CF56" i="5"/>
  <c r="CE56" i="5"/>
  <c r="CD56" i="5"/>
  <c r="CC56" i="5"/>
  <c r="CB56" i="5"/>
  <c r="BZ56" i="5"/>
  <c r="BX56" i="5"/>
  <c r="BY56" i="5" s="1"/>
  <c r="CA56" i="5" s="1"/>
  <c r="BW56" i="5"/>
  <c r="BV56" i="5"/>
  <c r="BU56" i="5"/>
  <c r="BT56" i="5"/>
  <c r="BS56" i="5"/>
  <c r="BQ56" i="5"/>
  <c r="BP56" i="5"/>
  <c r="BR56" i="5" s="1"/>
  <c r="BO56" i="5"/>
  <c r="BK56" i="5"/>
  <c r="BJ56" i="5"/>
  <c r="BL56" i="5" s="1"/>
  <c r="BI56" i="5"/>
  <c r="BF56" i="5"/>
  <c r="BC56" i="5"/>
  <c r="AZ56" i="5"/>
  <c r="AW56" i="5"/>
  <c r="AT56" i="5"/>
  <c r="AQ56" i="5"/>
  <c r="AP56" i="5"/>
  <c r="AO56" i="5"/>
  <c r="AN56" i="5"/>
  <c r="AK56" i="5"/>
  <c r="AH56" i="5"/>
  <c r="AE56" i="5"/>
  <c r="AB56" i="5"/>
  <c r="Y56" i="5"/>
  <c r="V56" i="5"/>
  <c r="U56" i="5"/>
  <c r="T56" i="5"/>
  <c r="S56" i="5"/>
  <c r="P56" i="5"/>
  <c r="M56" i="5"/>
  <c r="J56" i="5"/>
  <c r="G56" i="5"/>
  <c r="D56" i="5"/>
  <c r="CF55" i="5"/>
  <c r="CE55" i="5"/>
  <c r="CG55" i="5" s="1"/>
  <c r="CD55" i="5"/>
  <c r="CC55" i="5"/>
  <c r="CB55" i="5"/>
  <c r="BZ55" i="5"/>
  <c r="BW55" i="5"/>
  <c r="BV55" i="5"/>
  <c r="BX55" i="5" s="1"/>
  <c r="BY55" i="5" s="1"/>
  <c r="CA55" i="5" s="1"/>
  <c r="BU55" i="5"/>
  <c r="BT55" i="5"/>
  <c r="BS55" i="5"/>
  <c r="BR55" i="5"/>
  <c r="BQ55" i="5"/>
  <c r="BP55" i="5"/>
  <c r="BO55" i="5"/>
  <c r="BL55" i="5"/>
  <c r="BK55" i="5"/>
  <c r="CI55" i="5" s="1"/>
  <c r="BJ55" i="5"/>
  <c r="BI55" i="5"/>
  <c r="BF55" i="5"/>
  <c r="BC55" i="5"/>
  <c r="AZ55" i="5"/>
  <c r="AW55" i="5"/>
  <c r="AT55" i="5"/>
  <c r="AQ55" i="5"/>
  <c r="AP55" i="5"/>
  <c r="AO55" i="5"/>
  <c r="AN55" i="5"/>
  <c r="AK55" i="5"/>
  <c r="AH55" i="5"/>
  <c r="AE55" i="5"/>
  <c r="AB55" i="5"/>
  <c r="Y55" i="5"/>
  <c r="U55" i="5"/>
  <c r="T55" i="5"/>
  <c r="CH55" i="5" s="1"/>
  <c r="CJ55" i="5" s="1"/>
  <c r="S55" i="5"/>
  <c r="P55" i="5"/>
  <c r="M55" i="5"/>
  <c r="J55" i="5"/>
  <c r="G55" i="5"/>
  <c r="D55" i="5"/>
  <c r="CF54" i="5"/>
  <c r="CE54" i="5"/>
  <c r="CG54" i="5" s="1"/>
  <c r="CC54" i="5"/>
  <c r="CB54" i="5"/>
  <c r="CD54" i="5" s="1"/>
  <c r="BZ54" i="5"/>
  <c r="BW54" i="5"/>
  <c r="BV54" i="5"/>
  <c r="BX54" i="5" s="1"/>
  <c r="BY54" i="5" s="1"/>
  <c r="CA54" i="5" s="1"/>
  <c r="BT54" i="5"/>
  <c r="BS54" i="5"/>
  <c r="BU54" i="5" s="1"/>
  <c r="BQ54" i="5"/>
  <c r="BP54" i="5"/>
  <c r="BR54" i="5" s="1"/>
  <c r="BO54" i="5"/>
  <c r="BK54" i="5"/>
  <c r="BJ54" i="5"/>
  <c r="BL54" i="5" s="1"/>
  <c r="BI54" i="5"/>
  <c r="BF54" i="5"/>
  <c r="BC54" i="5"/>
  <c r="AZ54" i="5"/>
  <c r="AW54" i="5"/>
  <c r="AT54" i="5"/>
  <c r="AP54" i="5"/>
  <c r="AO54" i="5"/>
  <c r="AQ54" i="5" s="1"/>
  <c r="AN54" i="5"/>
  <c r="AK54" i="5"/>
  <c r="AH54" i="5"/>
  <c r="AE54" i="5"/>
  <c r="AB54" i="5"/>
  <c r="Y54" i="5"/>
  <c r="V54" i="5"/>
  <c r="U54" i="5"/>
  <c r="T54" i="5"/>
  <c r="CH54" i="5" s="1"/>
  <c r="CJ54" i="5" s="1"/>
  <c r="S54" i="5"/>
  <c r="P54" i="5"/>
  <c r="M54" i="5"/>
  <c r="J54" i="5"/>
  <c r="G54" i="5"/>
  <c r="D54" i="5"/>
  <c r="CF53" i="5"/>
  <c r="CE53" i="5"/>
  <c r="CG53" i="5" s="1"/>
  <c r="CC53" i="5"/>
  <c r="CB53" i="5"/>
  <c r="CD53" i="5" s="1"/>
  <c r="BZ53" i="5"/>
  <c r="BY53" i="5"/>
  <c r="CA53" i="5" s="1"/>
  <c r="BX53" i="5"/>
  <c r="BW53" i="5"/>
  <c r="BV53" i="5"/>
  <c r="BU53" i="5"/>
  <c r="BT53" i="5"/>
  <c r="BS53" i="5"/>
  <c r="BQ53" i="5"/>
  <c r="BP53" i="5"/>
  <c r="BR53" i="5" s="1"/>
  <c r="BO53" i="5"/>
  <c r="BK53" i="5"/>
  <c r="BJ53" i="5"/>
  <c r="BL53" i="5" s="1"/>
  <c r="BI53" i="5"/>
  <c r="BF53" i="5"/>
  <c r="BC53" i="5"/>
  <c r="AZ53" i="5"/>
  <c r="AW53" i="5"/>
  <c r="AT53" i="5"/>
  <c r="AP53" i="5"/>
  <c r="AO53" i="5"/>
  <c r="AQ53" i="5" s="1"/>
  <c r="AN53" i="5"/>
  <c r="AK53" i="5"/>
  <c r="AH53" i="5"/>
  <c r="AE53" i="5"/>
  <c r="AB53" i="5"/>
  <c r="Y53" i="5"/>
  <c r="V53" i="5"/>
  <c r="U53" i="5"/>
  <c r="CI53" i="5" s="1"/>
  <c r="T53" i="5"/>
  <c r="S53" i="5"/>
  <c r="P53" i="5"/>
  <c r="M53" i="5"/>
  <c r="J53" i="5"/>
  <c r="G53" i="5"/>
  <c r="D53" i="5"/>
  <c r="CG52" i="5"/>
  <c r="CF52" i="5"/>
  <c r="CE52" i="5"/>
  <c r="CC52" i="5"/>
  <c r="CB52" i="5"/>
  <c r="CD52" i="5" s="1"/>
  <c r="BZ52" i="5"/>
  <c r="BW52" i="5"/>
  <c r="BV52" i="5"/>
  <c r="BX52" i="5" s="1"/>
  <c r="BY52" i="5" s="1"/>
  <c r="CA52" i="5" s="1"/>
  <c r="BU52" i="5"/>
  <c r="BT52" i="5"/>
  <c r="BS52" i="5"/>
  <c r="BR52" i="5"/>
  <c r="BQ52" i="5"/>
  <c r="BP52" i="5"/>
  <c r="BO52" i="5"/>
  <c r="BL52" i="5"/>
  <c r="BK52" i="5"/>
  <c r="BJ52" i="5"/>
  <c r="BI52" i="5"/>
  <c r="BF52" i="5"/>
  <c r="BC52" i="5"/>
  <c r="AZ52" i="5"/>
  <c r="AW52" i="5"/>
  <c r="AT52" i="5"/>
  <c r="AQ52" i="5"/>
  <c r="AP52" i="5"/>
  <c r="AO52" i="5"/>
  <c r="AN52" i="5"/>
  <c r="AK52" i="5"/>
  <c r="AH52" i="5"/>
  <c r="AE52" i="5"/>
  <c r="AB52" i="5"/>
  <c r="Y52" i="5"/>
  <c r="U52" i="5"/>
  <c r="T52" i="5"/>
  <c r="S52" i="5"/>
  <c r="P52" i="5"/>
  <c r="M52" i="5"/>
  <c r="J52" i="5"/>
  <c r="G52" i="5"/>
  <c r="D52" i="5"/>
  <c r="CG51" i="5"/>
  <c r="CF51" i="5"/>
  <c r="CE51" i="5"/>
  <c r="CD51" i="5"/>
  <c r="CC51" i="5"/>
  <c r="CB51" i="5"/>
  <c r="BZ51" i="5"/>
  <c r="BY51" i="5"/>
  <c r="CA51" i="5" s="1"/>
  <c r="BW51" i="5"/>
  <c r="BV51" i="5"/>
  <c r="BX51" i="5" s="1"/>
  <c r="BT51" i="5"/>
  <c r="BS51" i="5"/>
  <c r="BU51" i="5" s="1"/>
  <c r="BR51" i="5"/>
  <c r="BQ51" i="5"/>
  <c r="BP51" i="5"/>
  <c r="BO51" i="5"/>
  <c r="BL51" i="5"/>
  <c r="BK51" i="5"/>
  <c r="BJ51" i="5"/>
  <c r="BI51" i="5"/>
  <c r="BF51" i="5"/>
  <c r="BC51" i="5"/>
  <c r="AZ51" i="5"/>
  <c r="AW51" i="5"/>
  <c r="AT51" i="5"/>
  <c r="AP51" i="5"/>
  <c r="AO51" i="5"/>
  <c r="AQ51" i="5" s="1"/>
  <c r="AN51" i="5"/>
  <c r="AK51" i="5"/>
  <c r="AH51" i="5"/>
  <c r="AE51" i="5"/>
  <c r="AB51" i="5"/>
  <c r="Y51" i="5"/>
  <c r="U51" i="5"/>
  <c r="CI51" i="5" s="1"/>
  <c r="T51" i="5"/>
  <c r="CH51" i="5" s="1"/>
  <c r="CJ51" i="5" s="1"/>
  <c r="S51" i="5"/>
  <c r="P51" i="5"/>
  <c r="M51" i="5"/>
  <c r="J51" i="5"/>
  <c r="G51" i="5"/>
  <c r="D51" i="5"/>
  <c r="CH50" i="5"/>
  <c r="CJ50" i="5" s="1"/>
  <c r="CF50" i="5"/>
  <c r="CE50" i="5"/>
  <c r="CG50" i="5" s="1"/>
  <c r="CD50" i="5"/>
  <c r="CC50" i="5"/>
  <c r="CB50" i="5"/>
  <c r="BZ50" i="5"/>
  <c r="BX50" i="5"/>
  <c r="BY50" i="5" s="1"/>
  <c r="CA50" i="5" s="1"/>
  <c r="BW50" i="5"/>
  <c r="BV50" i="5"/>
  <c r="BT50" i="5"/>
  <c r="BS50" i="5"/>
  <c r="BU50" i="5" s="1"/>
  <c r="BR50" i="5"/>
  <c r="BQ50" i="5"/>
  <c r="BP50" i="5"/>
  <c r="BO50" i="5"/>
  <c r="BL50" i="5"/>
  <c r="BK50" i="5"/>
  <c r="BJ50" i="5"/>
  <c r="BI50" i="5"/>
  <c r="BF50" i="5"/>
  <c r="BC50" i="5"/>
  <c r="AZ50" i="5"/>
  <c r="AW50" i="5"/>
  <c r="AT50" i="5"/>
  <c r="AP50" i="5"/>
  <c r="AO50" i="5"/>
  <c r="AQ50" i="5" s="1"/>
  <c r="AN50" i="5"/>
  <c r="AK50" i="5"/>
  <c r="AH50" i="5"/>
  <c r="AE50" i="5"/>
  <c r="AB50" i="5"/>
  <c r="Y50" i="5"/>
  <c r="U50" i="5"/>
  <c r="T50" i="5"/>
  <c r="V50" i="5" s="1"/>
  <c r="S50" i="5"/>
  <c r="P50" i="5"/>
  <c r="M50" i="5"/>
  <c r="J50" i="5"/>
  <c r="G50" i="5"/>
  <c r="D50" i="5"/>
  <c r="CG49" i="5"/>
  <c r="CF49" i="5"/>
  <c r="CE49" i="5"/>
  <c r="CC49" i="5"/>
  <c r="CB49" i="5"/>
  <c r="CD49" i="5" s="1"/>
  <c r="CA49" i="5"/>
  <c r="BZ49" i="5"/>
  <c r="BY49" i="5"/>
  <c r="BX49" i="5"/>
  <c r="BW49" i="5"/>
  <c r="BV49" i="5"/>
  <c r="BT49" i="5"/>
  <c r="BS49" i="5"/>
  <c r="BU49" i="5" s="1"/>
  <c r="BQ49" i="5"/>
  <c r="BP49" i="5"/>
  <c r="BR49" i="5" s="1"/>
  <c r="BO49" i="5"/>
  <c r="BK49" i="5"/>
  <c r="BJ49" i="5"/>
  <c r="BL49" i="5" s="1"/>
  <c r="BI49" i="5"/>
  <c r="BF49" i="5"/>
  <c r="BC49" i="5"/>
  <c r="AZ49" i="5"/>
  <c r="AW49" i="5"/>
  <c r="AT49" i="5"/>
  <c r="AQ49" i="5"/>
  <c r="AP49" i="5"/>
  <c r="AO49" i="5"/>
  <c r="AN49" i="5"/>
  <c r="AK49" i="5"/>
  <c r="AH49" i="5"/>
  <c r="AE49" i="5"/>
  <c r="AB49" i="5"/>
  <c r="Y49" i="5"/>
  <c r="V49" i="5"/>
  <c r="U49" i="5"/>
  <c r="T49" i="5"/>
  <c r="CH49" i="5" s="1"/>
  <c r="CJ49" i="5" s="1"/>
  <c r="S49" i="5"/>
  <c r="P49" i="5"/>
  <c r="M49" i="5"/>
  <c r="J49" i="5"/>
  <c r="G49" i="5"/>
  <c r="D49" i="5"/>
  <c r="CG48" i="5"/>
  <c r="CF48" i="5"/>
  <c r="CE48" i="5"/>
  <c r="CD48" i="5"/>
  <c r="CC48" i="5"/>
  <c r="CB48" i="5"/>
  <c r="BZ48" i="5"/>
  <c r="BX48" i="5"/>
  <c r="BY48" i="5" s="1"/>
  <c r="CA48" i="5" s="1"/>
  <c r="BW48" i="5"/>
  <c r="BV48" i="5"/>
  <c r="BU48" i="5"/>
  <c r="BT48" i="5"/>
  <c r="BS48" i="5"/>
  <c r="BQ48" i="5"/>
  <c r="BP48" i="5"/>
  <c r="BR48" i="5" s="1"/>
  <c r="BO48" i="5"/>
  <c r="BK48" i="5"/>
  <c r="BJ48" i="5"/>
  <c r="BL48" i="5" s="1"/>
  <c r="BI48" i="5"/>
  <c r="BF48" i="5"/>
  <c r="BC48" i="5"/>
  <c r="AZ48" i="5"/>
  <c r="AW48" i="5"/>
  <c r="AT48" i="5"/>
  <c r="AQ48" i="5"/>
  <c r="AP48" i="5"/>
  <c r="AO48" i="5"/>
  <c r="AN48" i="5"/>
  <c r="AK48" i="5"/>
  <c r="AH48" i="5"/>
  <c r="AE48" i="5"/>
  <c r="AB48" i="5"/>
  <c r="Y48" i="5"/>
  <c r="V48" i="5"/>
  <c r="U48" i="5"/>
  <c r="CI48" i="5" s="1"/>
  <c r="T48" i="5"/>
  <c r="S48" i="5"/>
  <c r="P48" i="5"/>
  <c r="M48" i="5"/>
  <c r="J48" i="5"/>
  <c r="G48" i="5"/>
  <c r="D48" i="5"/>
  <c r="CF47" i="5"/>
  <c r="CE47" i="5"/>
  <c r="CG47" i="5" s="1"/>
  <c r="CD47" i="5"/>
  <c r="CC47" i="5"/>
  <c r="CB47" i="5"/>
  <c r="CA47" i="5"/>
  <c r="BZ47" i="5"/>
  <c r="BW47" i="5"/>
  <c r="BV47" i="5"/>
  <c r="BX47" i="5" s="1"/>
  <c r="BY47" i="5" s="1"/>
  <c r="BU47" i="5"/>
  <c r="BT47" i="5"/>
  <c r="BS47" i="5"/>
  <c r="BR47" i="5"/>
  <c r="BQ47" i="5"/>
  <c r="BP47" i="5"/>
  <c r="BO47" i="5"/>
  <c r="BL47" i="5"/>
  <c r="BK47" i="5"/>
  <c r="CI47" i="5" s="1"/>
  <c r="BJ47" i="5"/>
  <c r="BI47" i="5"/>
  <c r="BF47" i="5"/>
  <c r="BC47" i="5"/>
  <c r="AZ47" i="5"/>
  <c r="AW47" i="5"/>
  <c r="AT47" i="5"/>
  <c r="AQ47" i="5"/>
  <c r="AP47" i="5"/>
  <c r="AO47" i="5"/>
  <c r="AN47" i="5"/>
  <c r="AK47" i="5"/>
  <c r="AH47" i="5"/>
  <c r="AE47" i="5"/>
  <c r="AB47" i="5"/>
  <c r="Y47" i="5"/>
  <c r="U47" i="5"/>
  <c r="T47" i="5"/>
  <c r="CH47" i="5" s="1"/>
  <c r="CJ47" i="5" s="1"/>
  <c r="S47" i="5"/>
  <c r="P47" i="5"/>
  <c r="M47" i="5"/>
  <c r="J47" i="5"/>
  <c r="G47" i="5"/>
  <c r="D47" i="5"/>
  <c r="CF46" i="5"/>
  <c r="CE46" i="5"/>
  <c r="CG46" i="5" s="1"/>
  <c r="CC46" i="5"/>
  <c r="CB46" i="5"/>
  <c r="CD46" i="5" s="1"/>
  <c r="BZ46" i="5"/>
  <c r="BW46" i="5"/>
  <c r="BV46" i="5"/>
  <c r="BX46" i="5" s="1"/>
  <c r="BY46" i="5" s="1"/>
  <c r="CA46" i="5" s="1"/>
  <c r="BT46" i="5"/>
  <c r="BS46" i="5"/>
  <c r="BU46" i="5" s="1"/>
  <c r="BQ46" i="5"/>
  <c r="BP46" i="5"/>
  <c r="BR46" i="5" s="1"/>
  <c r="BO46" i="5"/>
  <c r="BK46" i="5"/>
  <c r="BJ46" i="5"/>
  <c r="BL46" i="5" s="1"/>
  <c r="BI46" i="5"/>
  <c r="BF46" i="5"/>
  <c r="BC46" i="5"/>
  <c r="AZ46" i="5"/>
  <c r="AW46" i="5"/>
  <c r="AT46" i="5"/>
  <c r="AP46" i="5"/>
  <c r="AO46" i="5"/>
  <c r="AQ46" i="5" s="1"/>
  <c r="AN46" i="5"/>
  <c r="AK46" i="5"/>
  <c r="AH46" i="5"/>
  <c r="AE46" i="5"/>
  <c r="AB46" i="5"/>
  <c r="Y46" i="5"/>
  <c r="V46" i="5"/>
  <c r="U46" i="5"/>
  <c r="CI46" i="5" s="1"/>
  <c r="T46" i="5"/>
  <c r="S46" i="5"/>
  <c r="P46" i="5"/>
  <c r="M46" i="5"/>
  <c r="J46" i="5"/>
  <c r="G46" i="5"/>
  <c r="D46" i="5"/>
  <c r="CF45" i="5"/>
  <c r="CE45" i="5"/>
  <c r="CG45" i="5" s="1"/>
  <c r="CC45" i="5"/>
  <c r="CB45" i="5"/>
  <c r="BZ45" i="5"/>
  <c r="BY45" i="5"/>
  <c r="CA45" i="5" s="1"/>
  <c r="BX45" i="5"/>
  <c r="BW45" i="5"/>
  <c r="BV45" i="5"/>
  <c r="BU45" i="5"/>
  <c r="BT45" i="5"/>
  <c r="BS45" i="5"/>
  <c r="BQ45" i="5"/>
  <c r="BP45" i="5"/>
  <c r="BR45" i="5" s="1"/>
  <c r="BO45" i="5"/>
  <c r="BK45" i="5"/>
  <c r="BJ45" i="5"/>
  <c r="BL45" i="5" s="1"/>
  <c r="BI45" i="5"/>
  <c r="BF45" i="5"/>
  <c r="BC45" i="5"/>
  <c r="AZ45" i="5"/>
  <c r="AW45" i="5"/>
  <c r="AT45" i="5"/>
  <c r="AP45" i="5"/>
  <c r="AO45" i="5"/>
  <c r="AQ45" i="5" s="1"/>
  <c r="AN45" i="5"/>
  <c r="AK45" i="5"/>
  <c r="AH45" i="5"/>
  <c r="AE45" i="5"/>
  <c r="AB45" i="5"/>
  <c r="Y45" i="5"/>
  <c r="U45" i="5"/>
  <c r="V45" i="5" s="1"/>
  <c r="T45" i="5"/>
  <c r="CH45" i="5" s="1"/>
  <c r="S45" i="5"/>
  <c r="P45" i="5"/>
  <c r="M45" i="5"/>
  <c r="J45" i="5"/>
  <c r="G45" i="5"/>
  <c r="D45" i="5"/>
  <c r="CG44" i="5"/>
  <c r="CF44" i="5"/>
  <c r="CE44" i="5"/>
  <c r="CD44" i="5"/>
  <c r="CC44" i="5"/>
  <c r="CB44" i="5"/>
  <c r="BZ44" i="5"/>
  <c r="BX44" i="5"/>
  <c r="BY44" i="5" s="1"/>
  <c r="CA44" i="5" s="1"/>
  <c r="BW44" i="5"/>
  <c r="BV44" i="5"/>
  <c r="BU44" i="5"/>
  <c r="BT44" i="5"/>
  <c r="BS44" i="5"/>
  <c r="BQ44" i="5"/>
  <c r="BP44" i="5"/>
  <c r="BR44" i="5" s="1"/>
  <c r="BO44" i="5"/>
  <c r="BK44" i="5"/>
  <c r="BJ44" i="5"/>
  <c r="BL44" i="5" s="1"/>
  <c r="BI44" i="5"/>
  <c r="BF44" i="5"/>
  <c r="BC44" i="5"/>
  <c r="AZ44" i="5"/>
  <c r="AW44" i="5"/>
  <c r="AT44" i="5"/>
  <c r="AQ44" i="5"/>
  <c r="AP44" i="5"/>
  <c r="AO44" i="5"/>
  <c r="AN44" i="5"/>
  <c r="AK44" i="5"/>
  <c r="AH44" i="5"/>
  <c r="AE44" i="5"/>
  <c r="AB44" i="5"/>
  <c r="Y44" i="5"/>
  <c r="V44" i="5"/>
  <c r="U44" i="5"/>
  <c r="T44" i="5"/>
  <c r="S44" i="5"/>
  <c r="P44" i="5"/>
  <c r="M44" i="5"/>
  <c r="J44" i="5"/>
  <c r="G44" i="5"/>
  <c r="D44" i="5"/>
  <c r="CF43" i="5"/>
  <c r="CE43" i="5"/>
  <c r="CG43" i="5" s="1"/>
  <c r="CD43" i="5"/>
  <c r="CC43" i="5"/>
  <c r="CB43" i="5"/>
  <c r="BZ43" i="5"/>
  <c r="BW43" i="5"/>
  <c r="BV43" i="5"/>
  <c r="BX43" i="5" s="1"/>
  <c r="BY43" i="5" s="1"/>
  <c r="CA43" i="5" s="1"/>
  <c r="BT43" i="5"/>
  <c r="BS43" i="5"/>
  <c r="BU43" i="5" s="1"/>
  <c r="BR43" i="5"/>
  <c r="BQ43" i="5"/>
  <c r="BP43" i="5"/>
  <c r="BO43" i="5"/>
  <c r="BL43" i="5"/>
  <c r="BK43" i="5"/>
  <c r="CI43" i="5" s="1"/>
  <c r="BJ43" i="5"/>
  <c r="BI43" i="5"/>
  <c r="BF43" i="5"/>
  <c r="BC43" i="5"/>
  <c r="AZ43" i="5"/>
  <c r="AW43" i="5"/>
  <c r="AT43" i="5"/>
  <c r="AP43" i="5"/>
  <c r="AO43" i="5"/>
  <c r="AQ43" i="5" s="1"/>
  <c r="AN43" i="5"/>
  <c r="AK43" i="5"/>
  <c r="AH43" i="5"/>
  <c r="AE43" i="5"/>
  <c r="AB43" i="5"/>
  <c r="Y43" i="5"/>
  <c r="U43" i="5"/>
  <c r="T43" i="5"/>
  <c r="CH43" i="5" s="1"/>
  <c r="CJ43" i="5" s="1"/>
  <c r="S43" i="5"/>
  <c r="P43" i="5"/>
  <c r="M43" i="5"/>
  <c r="J43" i="5"/>
  <c r="G43" i="5"/>
  <c r="D43" i="5"/>
  <c r="CH42" i="5"/>
  <c r="CJ42" i="5" s="1"/>
  <c r="CF42" i="5"/>
  <c r="CE42" i="5"/>
  <c r="CG42" i="5" s="1"/>
  <c r="CC42" i="5"/>
  <c r="CB42" i="5"/>
  <c r="CD42" i="5" s="1"/>
  <c r="BZ42" i="5"/>
  <c r="BW42" i="5"/>
  <c r="BV42" i="5"/>
  <c r="BX42" i="5" s="1"/>
  <c r="BY42" i="5" s="1"/>
  <c r="CA42" i="5" s="1"/>
  <c r="BT42" i="5"/>
  <c r="BS42" i="5"/>
  <c r="BU42" i="5" s="1"/>
  <c r="BR42" i="5"/>
  <c r="BQ42" i="5"/>
  <c r="BP42" i="5"/>
  <c r="BO42" i="5"/>
  <c r="BL42" i="5"/>
  <c r="BK42" i="5"/>
  <c r="BJ42" i="5"/>
  <c r="BI42" i="5"/>
  <c r="BF42" i="5"/>
  <c r="BC42" i="5"/>
  <c r="AZ42" i="5"/>
  <c r="AW42" i="5"/>
  <c r="AT42" i="5"/>
  <c r="AP42" i="5"/>
  <c r="AO42" i="5"/>
  <c r="AQ42" i="5" s="1"/>
  <c r="AN42" i="5"/>
  <c r="AK42" i="5"/>
  <c r="AH42" i="5"/>
  <c r="AE42" i="5"/>
  <c r="AB42" i="5"/>
  <c r="Y42" i="5"/>
  <c r="V42" i="5"/>
  <c r="U42" i="5"/>
  <c r="T42" i="5"/>
  <c r="S42" i="5"/>
  <c r="P42" i="5"/>
  <c r="M42" i="5"/>
  <c r="J42" i="5"/>
  <c r="G42" i="5"/>
  <c r="D42" i="5"/>
  <c r="CF41" i="5"/>
  <c r="CE41" i="5"/>
  <c r="CG41" i="5" s="1"/>
  <c r="CC41" i="5"/>
  <c r="CB41" i="5"/>
  <c r="CD41" i="5" s="1"/>
  <c r="CA41" i="5"/>
  <c r="BZ41" i="5"/>
  <c r="BY41" i="5"/>
  <c r="BX41" i="5"/>
  <c r="BW41" i="5"/>
  <c r="BV41" i="5"/>
  <c r="BT41" i="5"/>
  <c r="BS41" i="5"/>
  <c r="BU41" i="5" s="1"/>
  <c r="BQ41" i="5"/>
  <c r="BP41" i="5"/>
  <c r="BR41" i="5" s="1"/>
  <c r="BO41" i="5"/>
  <c r="BK41" i="5"/>
  <c r="BJ41" i="5"/>
  <c r="BL41" i="5" s="1"/>
  <c r="BI41" i="5"/>
  <c r="BF41" i="5"/>
  <c r="BC41" i="5"/>
  <c r="AZ41" i="5"/>
  <c r="AW41" i="5"/>
  <c r="AT41" i="5"/>
  <c r="AQ41" i="5"/>
  <c r="AP41" i="5"/>
  <c r="AO41" i="5"/>
  <c r="AN41" i="5"/>
  <c r="AK41" i="5"/>
  <c r="AH41" i="5"/>
  <c r="AE41" i="5"/>
  <c r="AB41" i="5"/>
  <c r="Y41" i="5"/>
  <c r="U41" i="5"/>
  <c r="T41" i="5"/>
  <c r="CH41" i="5" s="1"/>
  <c r="S41" i="5"/>
  <c r="P41" i="5"/>
  <c r="M41" i="5"/>
  <c r="J41" i="5"/>
  <c r="G41" i="5"/>
  <c r="D41" i="5"/>
  <c r="CJ40" i="5"/>
  <c r="CH40" i="5"/>
  <c r="CG40" i="5"/>
  <c r="CF40" i="5"/>
  <c r="CE40" i="5"/>
  <c r="CC40" i="5"/>
  <c r="CB40" i="5"/>
  <c r="CD40" i="5" s="1"/>
  <c r="BZ40" i="5"/>
  <c r="BW40" i="5"/>
  <c r="BV40" i="5"/>
  <c r="BX40" i="5" s="1"/>
  <c r="BY40" i="5" s="1"/>
  <c r="CA40" i="5" s="1"/>
  <c r="BU40" i="5"/>
  <c r="BT40" i="5"/>
  <c r="BS40" i="5"/>
  <c r="BR40" i="5"/>
  <c r="BQ40" i="5"/>
  <c r="BP40" i="5"/>
  <c r="BO40" i="5"/>
  <c r="BL40" i="5"/>
  <c r="BK40" i="5"/>
  <c r="BJ40" i="5"/>
  <c r="BI40" i="5"/>
  <c r="BF40" i="5"/>
  <c r="BC40" i="5"/>
  <c r="AZ40" i="5"/>
  <c r="AW40" i="5"/>
  <c r="AT40" i="5"/>
  <c r="AQ40" i="5"/>
  <c r="AP40" i="5"/>
  <c r="AO40" i="5"/>
  <c r="AN40" i="5"/>
  <c r="AK40" i="5"/>
  <c r="AH40" i="5"/>
  <c r="AE40" i="5"/>
  <c r="AB40" i="5"/>
  <c r="Y40" i="5"/>
  <c r="V40" i="5"/>
  <c r="S40" i="5"/>
  <c r="P40" i="5"/>
  <c r="M40" i="5"/>
  <c r="J40" i="5"/>
  <c r="G40" i="5"/>
  <c r="D40" i="5"/>
  <c r="CG39" i="5"/>
  <c r="CF39" i="5"/>
  <c r="CE39" i="5"/>
  <c r="CC39" i="5"/>
  <c r="CB39" i="5"/>
  <c r="CD39" i="5" s="1"/>
  <c r="CA39" i="5"/>
  <c r="BZ39" i="5"/>
  <c r="BX39" i="5"/>
  <c r="BY39" i="5" s="1"/>
  <c r="BW39" i="5"/>
  <c r="BV39" i="5"/>
  <c r="BT39" i="5"/>
  <c r="BS39" i="5"/>
  <c r="BU39" i="5" s="1"/>
  <c r="BQ39" i="5"/>
  <c r="BP39" i="5"/>
  <c r="BR39" i="5" s="1"/>
  <c r="BO39" i="5"/>
  <c r="BK39" i="5"/>
  <c r="BJ39" i="5"/>
  <c r="BL39" i="5" s="1"/>
  <c r="BI39" i="5"/>
  <c r="BF39" i="5"/>
  <c r="BC39" i="5"/>
  <c r="AZ39" i="5"/>
  <c r="AW39" i="5"/>
  <c r="AT39" i="5"/>
  <c r="AQ39" i="5"/>
  <c r="AP39" i="5"/>
  <c r="CI39" i="5" s="1"/>
  <c r="AO39" i="5"/>
  <c r="AN39" i="5"/>
  <c r="AK39" i="5"/>
  <c r="AH39" i="5"/>
  <c r="AE39" i="5"/>
  <c r="AB39" i="5"/>
  <c r="Y39" i="5"/>
  <c r="V39" i="5"/>
  <c r="S39" i="5"/>
  <c r="P39" i="5"/>
  <c r="M39" i="5"/>
  <c r="J39" i="5"/>
  <c r="G39" i="5"/>
  <c r="D39" i="5"/>
  <c r="CF38" i="5"/>
  <c r="CE38" i="5"/>
  <c r="CG38" i="5" s="1"/>
  <c r="CC38" i="5"/>
  <c r="CB38" i="5"/>
  <c r="CD38" i="5" s="1"/>
  <c r="CA38" i="5"/>
  <c r="BZ38" i="5"/>
  <c r="BW38" i="5"/>
  <c r="BV38" i="5"/>
  <c r="BX38" i="5" s="1"/>
  <c r="BY38" i="5" s="1"/>
  <c r="BT38" i="5"/>
  <c r="BS38" i="5"/>
  <c r="BU38" i="5" s="1"/>
  <c r="BR38" i="5"/>
  <c r="BQ38" i="5"/>
  <c r="BP38" i="5"/>
  <c r="BO38" i="5"/>
  <c r="BL38" i="5"/>
  <c r="BK38" i="5"/>
  <c r="BJ38" i="5"/>
  <c r="BI38" i="5"/>
  <c r="BF38" i="5"/>
  <c r="BC38" i="5"/>
  <c r="AZ38" i="5"/>
  <c r="AW38" i="5"/>
  <c r="AT38" i="5"/>
  <c r="AP38" i="5"/>
  <c r="CI38" i="5" s="1"/>
  <c r="AO38" i="5"/>
  <c r="AQ38" i="5" s="1"/>
  <c r="AN38" i="5"/>
  <c r="AK38" i="5"/>
  <c r="AH38" i="5"/>
  <c r="AE38" i="5"/>
  <c r="AB38" i="5"/>
  <c r="Y38" i="5"/>
  <c r="V38" i="5"/>
  <c r="S38" i="5"/>
  <c r="P38" i="5"/>
  <c r="M38" i="5"/>
  <c r="J38" i="5"/>
  <c r="G38" i="5"/>
  <c r="D38" i="5"/>
  <c r="CI37" i="5"/>
  <c r="CH37" i="5"/>
  <c r="CJ37" i="5" s="1"/>
  <c r="CF37" i="5"/>
  <c r="CE37" i="5"/>
  <c r="CG37" i="5" s="1"/>
  <c r="CD37" i="5"/>
  <c r="CC37" i="5"/>
  <c r="CB37" i="5"/>
  <c r="BZ37" i="5"/>
  <c r="BW37" i="5"/>
  <c r="BV37" i="5"/>
  <c r="BX37" i="5" s="1"/>
  <c r="BY37" i="5" s="1"/>
  <c r="CA37" i="5" s="1"/>
  <c r="BU37" i="5"/>
  <c r="BT37" i="5"/>
  <c r="BS37" i="5"/>
  <c r="BR37" i="5"/>
  <c r="BQ37" i="5"/>
  <c r="BP37" i="5"/>
  <c r="BO37" i="5"/>
  <c r="BL37" i="5"/>
  <c r="BK37" i="5"/>
  <c r="BJ37" i="5"/>
  <c r="BI37" i="5"/>
  <c r="BF37" i="5"/>
  <c r="BC37" i="5"/>
  <c r="AZ37" i="5"/>
  <c r="AW37" i="5"/>
  <c r="AT37" i="5"/>
  <c r="AQ37" i="5"/>
  <c r="AP37" i="5"/>
  <c r="AO37" i="5"/>
  <c r="AN37" i="5"/>
  <c r="AK37" i="5"/>
  <c r="AH37" i="5"/>
  <c r="AE37" i="5"/>
  <c r="AB37" i="5"/>
  <c r="Y37" i="5"/>
  <c r="V37" i="5"/>
  <c r="S37" i="5"/>
  <c r="P37" i="5"/>
  <c r="M37" i="5"/>
  <c r="J37" i="5"/>
  <c r="G37" i="5"/>
  <c r="D37" i="5"/>
  <c r="CJ36" i="5"/>
  <c r="CH36" i="5"/>
  <c r="CG36" i="5"/>
  <c r="CF36" i="5"/>
  <c r="CE36" i="5"/>
  <c r="CC36" i="5"/>
  <c r="CB36" i="5"/>
  <c r="CD36" i="5" s="1"/>
  <c r="BZ36" i="5"/>
  <c r="BW36" i="5"/>
  <c r="BV36" i="5"/>
  <c r="BX36" i="5" s="1"/>
  <c r="BY36" i="5" s="1"/>
  <c r="CA36" i="5" s="1"/>
  <c r="BU36" i="5"/>
  <c r="BT36" i="5"/>
  <c r="BS36" i="5"/>
  <c r="BR36" i="5"/>
  <c r="BQ36" i="5"/>
  <c r="BP36" i="5"/>
  <c r="BO36" i="5"/>
  <c r="BL36" i="5"/>
  <c r="BK36" i="5"/>
  <c r="BJ36" i="5"/>
  <c r="BI36" i="5"/>
  <c r="BF36" i="5"/>
  <c r="BC36" i="5"/>
  <c r="AZ36" i="5"/>
  <c r="AW36" i="5"/>
  <c r="AT36" i="5"/>
  <c r="AQ36" i="5"/>
  <c r="AP36" i="5"/>
  <c r="AO36" i="5"/>
  <c r="AN36" i="5"/>
  <c r="AK36" i="5"/>
  <c r="AH36" i="5"/>
  <c r="AE36" i="5"/>
  <c r="AB36" i="5"/>
  <c r="Y36" i="5"/>
  <c r="V36" i="5"/>
  <c r="S36" i="5"/>
  <c r="P36" i="5"/>
  <c r="M36" i="5"/>
  <c r="J36" i="5"/>
  <c r="G36" i="5"/>
  <c r="D36" i="5"/>
  <c r="CG35" i="5"/>
  <c r="CF35" i="5"/>
  <c r="CE35" i="5"/>
  <c r="CC35" i="5"/>
  <c r="CB35" i="5"/>
  <c r="CD35" i="5" s="1"/>
  <c r="CA35" i="5"/>
  <c r="BZ35" i="5"/>
  <c r="BX35" i="5"/>
  <c r="BY35" i="5" s="1"/>
  <c r="BW35" i="5"/>
  <c r="BV35" i="5"/>
  <c r="BT35" i="5"/>
  <c r="BS35" i="5"/>
  <c r="BU35" i="5" s="1"/>
  <c r="BQ35" i="5"/>
  <c r="BP35" i="5"/>
  <c r="BR35" i="5" s="1"/>
  <c r="BO35" i="5"/>
  <c r="BK35" i="5"/>
  <c r="BJ35" i="5"/>
  <c r="BL35" i="5" s="1"/>
  <c r="BI35" i="5"/>
  <c r="BF35" i="5"/>
  <c r="BC35" i="5"/>
  <c r="AZ35" i="5"/>
  <c r="AW35" i="5"/>
  <c r="AT35" i="5"/>
  <c r="AP35" i="5"/>
  <c r="CI35" i="5" s="1"/>
  <c r="AO35" i="5"/>
  <c r="AN35" i="5"/>
  <c r="AK35" i="5"/>
  <c r="AH35" i="5"/>
  <c r="AE35" i="5"/>
  <c r="AB35" i="5"/>
  <c r="Y35" i="5"/>
  <c r="V35" i="5"/>
  <c r="S35" i="5"/>
  <c r="P35" i="5"/>
  <c r="M35" i="5"/>
  <c r="J35" i="5"/>
  <c r="G35" i="5"/>
  <c r="D35" i="5"/>
  <c r="CI34" i="5"/>
  <c r="CF34" i="5"/>
  <c r="CE34" i="5"/>
  <c r="CG34" i="5" s="1"/>
  <c r="CD34" i="5"/>
  <c r="CC34" i="5"/>
  <c r="CB34" i="5"/>
  <c r="CA34" i="5"/>
  <c r="BZ34" i="5"/>
  <c r="BW34" i="5"/>
  <c r="BV34" i="5"/>
  <c r="BX34" i="5" s="1"/>
  <c r="BY34" i="5" s="1"/>
  <c r="BT34" i="5"/>
  <c r="BS34" i="5"/>
  <c r="BU34" i="5" s="1"/>
  <c r="BR34" i="5"/>
  <c r="BQ34" i="5"/>
  <c r="BP34" i="5"/>
  <c r="BO34" i="5"/>
  <c r="BL34" i="5"/>
  <c r="BK34" i="5"/>
  <c r="BJ34" i="5"/>
  <c r="BI34" i="5"/>
  <c r="BF34" i="5"/>
  <c r="BC34" i="5"/>
  <c r="AZ34" i="5"/>
  <c r="AW34" i="5"/>
  <c r="AT34" i="5"/>
  <c r="AP34" i="5"/>
  <c r="AO34" i="5"/>
  <c r="AQ34" i="5" s="1"/>
  <c r="AN34" i="5"/>
  <c r="AK34" i="5"/>
  <c r="AH34" i="5"/>
  <c r="AE34" i="5"/>
  <c r="AB34" i="5"/>
  <c r="Y34" i="5"/>
  <c r="V34" i="5"/>
  <c r="S34" i="5"/>
  <c r="P34" i="5"/>
  <c r="M34" i="5"/>
  <c r="J34" i="5"/>
  <c r="G34" i="5"/>
  <c r="D34" i="5"/>
  <c r="CH33" i="5"/>
  <c r="CJ33" i="5" s="1"/>
  <c r="CG33" i="5"/>
  <c r="CF33" i="5"/>
  <c r="CE33" i="5"/>
  <c r="CD33" i="5"/>
  <c r="CC33" i="5"/>
  <c r="CB33" i="5"/>
  <c r="BZ33" i="5"/>
  <c r="BY33" i="5"/>
  <c r="CA33" i="5" s="1"/>
  <c r="BW33" i="5"/>
  <c r="BV33" i="5"/>
  <c r="BX33" i="5" s="1"/>
  <c r="BU33" i="5"/>
  <c r="BT33" i="5"/>
  <c r="BS33" i="5"/>
  <c r="BR33" i="5"/>
  <c r="BQ33" i="5"/>
  <c r="BP33" i="5"/>
  <c r="BO33" i="5"/>
  <c r="BL33" i="5"/>
  <c r="BK33" i="5"/>
  <c r="BJ33" i="5"/>
  <c r="BI33" i="5"/>
  <c r="BF33" i="5"/>
  <c r="BC33" i="5"/>
  <c r="AZ33" i="5"/>
  <c r="AW33" i="5"/>
  <c r="AT33" i="5"/>
  <c r="AQ33" i="5"/>
  <c r="AP33" i="5"/>
  <c r="CI33" i="5" s="1"/>
  <c r="AO33" i="5"/>
  <c r="AN33" i="5"/>
  <c r="AK33" i="5"/>
  <c r="AH33" i="5"/>
  <c r="AE33" i="5"/>
  <c r="AB33" i="5"/>
  <c r="Y33" i="5"/>
  <c r="V33" i="5"/>
  <c r="S33" i="5"/>
  <c r="P33" i="5"/>
  <c r="M33" i="5"/>
  <c r="J33" i="5"/>
  <c r="G33" i="5"/>
  <c r="D33" i="5"/>
  <c r="CG32" i="5"/>
  <c r="CF32" i="5"/>
  <c r="CE32" i="5"/>
  <c r="CC32" i="5"/>
  <c r="CB32" i="5"/>
  <c r="CD32" i="5" s="1"/>
  <c r="BZ32" i="5"/>
  <c r="BY32" i="5"/>
  <c r="CA32" i="5" s="1"/>
  <c r="BX32" i="5"/>
  <c r="BW32" i="5"/>
  <c r="BV32" i="5"/>
  <c r="BU32" i="5"/>
  <c r="BT32" i="5"/>
  <c r="BS32" i="5"/>
  <c r="BQ32" i="5"/>
  <c r="BP32" i="5"/>
  <c r="BR32" i="5" s="1"/>
  <c r="BO32" i="5"/>
  <c r="BK32" i="5"/>
  <c r="BJ32" i="5"/>
  <c r="BL32" i="5" s="1"/>
  <c r="BI32" i="5"/>
  <c r="BF32" i="5"/>
  <c r="BC32" i="5"/>
  <c r="AZ32" i="5"/>
  <c r="AW32" i="5"/>
  <c r="AT32" i="5"/>
  <c r="AQ32" i="5"/>
  <c r="AP32" i="5"/>
  <c r="AO32" i="5"/>
  <c r="CH32" i="5" s="1"/>
  <c r="CJ32" i="5" s="1"/>
  <c r="AN32" i="5"/>
  <c r="AK32" i="5"/>
  <c r="AH32" i="5"/>
  <c r="AE32" i="5"/>
  <c r="AB32" i="5"/>
  <c r="Y32" i="5"/>
  <c r="V32" i="5"/>
  <c r="S32" i="5"/>
  <c r="P32" i="5"/>
  <c r="M32" i="5"/>
  <c r="J32" i="5"/>
  <c r="G32" i="5"/>
  <c r="D32" i="5"/>
  <c r="CJ31" i="5"/>
  <c r="CH31" i="5"/>
  <c r="CF31" i="5"/>
  <c r="CE31" i="5"/>
  <c r="CG31" i="5" s="1"/>
  <c r="CC31" i="5"/>
  <c r="CB31" i="5"/>
  <c r="CD31" i="5" s="1"/>
  <c r="BZ31" i="5"/>
  <c r="BW31" i="5"/>
  <c r="BV31" i="5"/>
  <c r="BX31" i="5" s="1"/>
  <c r="BY31" i="5" s="1"/>
  <c r="CA31" i="5" s="1"/>
  <c r="BT31" i="5"/>
  <c r="BS31" i="5"/>
  <c r="BU31" i="5" s="1"/>
  <c r="BR31" i="5"/>
  <c r="BQ31" i="5"/>
  <c r="BP31" i="5"/>
  <c r="BO31" i="5"/>
  <c r="BL31" i="5"/>
  <c r="BK31" i="5"/>
  <c r="BJ31" i="5"/>
  <c r="BI31" i="5"/>
  <c r="BF31" i="5"/>
  <c r="BC31" i="5"/>
  <c r="AZ31" i="5"/>
  <c r="AW31" i="5"/>
  <c r="AT31" i="5"/>
  <c r="AP31" i="5"/>
  <c r="CI31" i="5" s="1"/>
  <c r="AO31" i="5"/>
  <c r="AQ31" i="5" s="1"/>
  <c r="AN31" i="5"/>
  <c r="AK31" i="5"/>
  <c r="AH31" i="5"/>
  <c r="AE31" i="5"/>
  <c r="AB31" i="5"/>
  <c r="Y31" i="5"/>
  <c r="V31" i="5"/>
  <c r="S31" i="5"/>
  <c r="P31" i="5"/>
  <c r="M31" i="5"/>
  <c r="J31" i="5"/>
  <c r="G31" i="5"/>
  <c r="D31" i="5"/>
  <c r="CJ30" i="5"/>
  <c r="CG30" i="5"/>
  <c r="CF30" i="5"/>
  <c r="CE30" i="5"/>
  <c r="CD30" i="5"/>
  <c r="CC30" i="5"/>
  <c r="CB30" i="5"/>
  <c r="BZ30" i="5"/>
  <c r="BW30" i="5"/>
  <c r="BV30" i="5"/>
  <c r="BX30" i="5" s="1"/>
  <c r="BY30" i="5" s="1"/>
  <c r="CA30" i="5" s="1"/>
  <c r="BU30" i="5"/>
  <c r="BT30" i="5"/>
  <c r="BS30" i="5"/>
  <c r="BR30" i="5"/>
  <c r="BQ30" i="5"/>
  <c r="BP30" i="5"/>
  <c r="BO30" i="5"/>
  <c r="BL30" i="5"/>
  <c r="BK30" i="5"/>
  <c r="CI30" i="5" s="1"/>
  <c r="BJ30" i="5"/>
  <c r="BI30" i="5"/>
  <c r="BF30" i="5"/>
  <c r="BC30" i="5"/>
  <c r="AZ30" i="5"/>
  <c r="AW30" i="5"/>
  <c r="AT30" i="5"/>
  <c r="AQ30" i="5"/>
  <c r="AP30" i="5"/>
  <c r="AO30" i="5"/>
  <c r="AN30" i="5"/>
  <c r="AK30" i="5"/>
  <c r="AH30" i="5"/>
  <c r="AE30" i="5"/>
  <c r="AB30" i="5"/>
  <c r="Y30" i="5"/>
  <c r="V30" i="5"/>
  <c r="S30" i="5"/>
  <c r="P30" i="5"/>
  <c r="M30" i="5"/>
  <c r="J30" i="5"/>
  <c r="G30" i="5"/>
  <c r="D30" i="5"/>
  <c r="CF29" i="5"/>
  <c r="CE29" i="5"/>
  <c r="CG29" i="5" s="1"/>
  <c r="CC29" i="5"/>
  <c r="CB29" i="5"/>
  <c r="CD29" i="5" s="1"/>
  <c r="BZ29" i="5"/>
  <c r="BX29" i="5"/>
  <c r="BY29" i="5" s="1"/>
  <c r="CA29" i="5" s="1"/>
  <c r="BW29" i="5"/>
  <c r="BV29" i="5"/>
  <c r="BT29" i="5"/>
  <c r="BS29" i="5"/>
  <c r="BU29" i="5" s="1"/>
  <c r="BQ29" i="5"/>
  <c r="CI29" i="5" s="1"/>
  <c r="BP29" i="5"/>
  <c r="BO29" i="5"/>
  <c r="BK29" i="5"/>
  <c r="BJ29" i="5"/>
  <c r="BL29" i="5" s="1"/>
  <c r="BI29" i="5"/>
  <c r="BF29" i="5"/>
  <c r="BC29" i="5"/>
  <c r="AZ29" i="5"/>
  <c r="AW29" i="5"/>
  <c r="AT29" i="5"/>
  <c r="AQ29" i="5"/>
  <c r="AP29" i="5"/>
  <c r="AO29" i="5"/>
  <c r="AN29" i="5"/>
  <c r="AK29" i="5"/>
  <c r="AH29" i="5"/>
  <c r="AE29" i="5"/>
  <c r="AB29" i="5"/>
  <c r="Y29" i="5"/>
  <c r="V29" i="5"/>
  <c r="S29" i="5"/>
  <c r="P29" i="5"/>
  <c r="M29" i="5"/>
  <c r="J29" i="5"/>
  <c r="G29" i="5"/>
  <c r="D29" i="5"/>
  <c r="CI28" i="5"/>
  <c r="CF28" i="5"/>
  <c r="CE28" i="5"/>
  <c r="CG28" i="5" s="1"/>
  <c r="CD28" i="5"/>
  <c r="CC28" i="5"/>
  <c r="CB28" i="5"/>
  <c r="BZ28" i="5"/>
  <c r="BW28" i="5"/>
  <c r="BV28" i="5"/>
  <c r="BX28" i="5" s="1"/>
  <c r="BY28" i="5" s="1"/>
  <c r="CA28" i="5" s="1"/>
  <c r="BT28" i="5"/>
  <c r="BS28" i="5"/>
  <c r="BU28" i="5" s="1"/>
  <c r="BQ28" i="5"/>
  <c r="BP28" i="5"/>
  <c r="BR28" i="5" s="1"/>
  <c r="BO28" i="5"/>
  <c r="BK28" i="5"/>
  <c r="BJ28" i="5"/>
  <c r="BL28" i="5" s="1"/>
  <c r="BI28" i="5"/>
  <c r="BF28" i="5"/>
  <c r="BC28" i="5"/>
  <c r="AZ28" i="5"/>
  <c r="AW28" i="5"/>
  <c r="AT28" i="5"/>
  <c r="AP28" i="5"/>
  <c r="AO28" i="5"/>
  <c r="AQ28" i="5" s="1"/>
  <c r="AN28" i="5"/>
  <c r="AK28" i="5"/>
  <c r="AH28" i="5"/>
  <c r="AE28" i="5"/>
  <c r="AB28" i="5"/>
  <c r="Y28" i="5"/>
  <c r="V28" i="5"/>
  <c r="S28" i="5"/>
  <c r="P28" i="5"/>
  <c r="M28" i="5"/>
  <c r="J28" i="5"/>
  <c r="G28" i="5"/>
  <c r="D28" i="5"/>
  <c r="CI27" i="5"/>
  <c r="CH27" i="5"/>
  <c r="CJ27" i="5" s="1"/>
  <c r="CG27" i="5"/>
  <c r="CF27" i="5"/>
  <c r="CE27" i="5"/>
  <c r="CD27" i="5"/>
  <c r="CC27" i="5"/>
  <c r="CB27" i="5"/>
  <c r="BZ27" i="5"/>
  <c r="BY27" i="5"/>
  <c r="CA27" i="5" s="1"/>
  <c r="BW27" i="5"/>
  <c r="BV27" i="5"/>
  <c r="BX27" i="5" s="1"/>
  <c r="BU27" i="5"/>
  <c r="BT27" i="5"/>
  <c r="BS27" i="5"/>
  <c r="BR27" i="5"/>
  <c r="BQ27" i="5"/>
  <c r="BP27" i="5"/>
  <c r="BO27" i="5"/>
  <c r="BL27" i="5"/>
  <c r="BK27" i="5"/>
  <c r="BJ27" i="5"/>
  <c r="BI27" i="5"/>
  <c r="BF27" i="5"/>
  <c r="BC27" i="5"/>
  <c r="AZ27" i="5"/>
  <c r="AW27" i="5"/>
  <c r="AT27" i="5"/>
  <c r="AQ27" i="5"/>
  <c r="AP27" i="5"/>
  <c r="AO27" i="5"/>
  <c r="AN27" i="5"/>
  <c r="AK27" i="5"/>
  <c r="AH27" i="5"/>
  <c r="AE27" i="5"/>
  <c r="AB27" i="5"/>
  <c r="Y27" i="5"/>
  <c r="V27" i="5"/>
  <c r="S27" i="5"/>
  <c r="P27" i="5"/>
  <c r="M27" i="5"/>
  <c r="J27" i="5"/>
  <c r="G27" i="5"/>
  <c r="D27" i="5"/>
  <c r="CH26" i="5"/>
  <c r="CJ26" i="5" s="1"/>
  <c r="CG26" i="5"/>
  <c r="CF26" i="5"/>
  <c r="CE26" i="5"/>
  <c r="CD26" i="5"/>
  <c r="CC26" i="5"/>
  <c r="CB26" i="5"/>
  <c r="BZ26" i="5"/>
  <c r="BW26" i="5"/>
  <c r="BV26" i="5"/>
  <c r="BX26" i="5" s="1"/>
  <c r="BY26" i="5" s="1"/>
  <c r="CA26" i="5" s="1"/>
  <c r="BU26" i="5"/>
  <c r="BT26" i="5"/>
  <c r="BS26" i="5"/>
  <c r="BR26" i="5"/>
  <c r="BQ26" i="5"/>
  <c r="BP26" i="5"/>
  <c r="BO26" i="5"/>
  <c r="BL26" i="5"/>
  <c r="BK26" i="5"/>
  <c r="BJ26" i="5"/>
  <c r="BI26" i="5"/>
  <c r="BF26" i="5"/>
  <c r="BC26" i="5"/>
  <c r="AZ26" i="5"/>
  <c r="AW26" i="5"/>
  <c r="AT26" i="5"/>
  <c r="AQ26" i="5"/>
  <c r="AP26" i="5"/>
  <c r="AO26" i="5"/>
  <c r="AN26" i="5"/>
  <c r="AK26" i="5"/>
  <c r="AH26" i="5"/>
  <c r="AE26" i="5"/>
  <c r="AB26" i="5"/>
  <c r="Y26" i="5"/>
  <c r="V26" i="5"/>
  <c r="S26" i="5"/>
  <c r="P26" i="5"/>
  <c r="M26" i="5"/>
  <c r="J26" i="5"/>
  <c r="G26" i="5"/>
  <c r="D26" i="5"/>
  <c r="CF25" i="5"/>
  <c r="CE25" i="5"/>
  <c r="CG25" i="5" s="1"/>
  <c r="CC25" i="5"/>
  <c r="CB25" i="5"/>
  <c r="CD25" i="5" s="1"/>
  <c r="BZ25" i="5"/>
  <c r="BX25" i="5"/>
  <c r="BY25" i="5" s="1"/>
  <c r="CA25" i="5" s="1"/>
  <c r="BW25" i="5"/>
  <c r="BV25" i="5"/>
  <c r="BT25" i="5"/>
  <c r="BS25" i="5"/>
  <c r="BU25" i="5" s="1"/>
  <c r="BQ25" i="5"/>
  <c r="BP25" i="5"/>
  <c r="BR25" i="5" s="1"/>
  <c r="BO25" i="5"/>
  <c r="BK25" i="5"/>
  <c r="BJ25" i="5"/>
  <c r="BL25" i="5" s="1"/>
  <c r="BI25" i="5"/>
  <c r="BF25" i="5"/>
  <c r="BC25" i="5"/>
  <c r="AZ25" i="5"/>
  <c r="AW25" i="5"/>
  <c r="AT25" i="5"/>
  <c r="AQ25" i="5"/>
  <c r="AP25" i="5"/>
  <c r="CI25" i="5" s="1"/>
  <c r="AO25" i="5"/>
  <c r="AN25" i="5"/>
  <c r="AK25" i="5"/>
  <c r="AH25" i="5"/>
  <c r="AE25" i="5"/>
  <c r="AB25" i="5"/>
  <c r="Y25" i="5"/>
  <c r="V25" i="5"/>
  <c r="S25" i="5"/>
  <c r="P25" i="5"/>
  <c r="M25" i="5"/>
  <c r="J25" i="5"/>
  <c r="G25" i="5"/>
  <c r="D25" i="5"/>
  <c r="CI24" i="5"/>
  <c r="CF24" i="5"/>
  <c r="CE24" i="5"/>
  <c r="CG24" i="5" s="1"/>
  <c r="CD24" i="5"/>
  <c r="CC24" i="5"/>
  <c r="CB24" i="5"/>
  <c r="BZ24" i="5"/>
  <c r="BW24" i="5"/>
  <c r="BV24" i="5"/>
  <c r="BX24" i="5" s="1"/>
  <c r="BY24" i="5" s="1"/>
  <c r="CA24" i="5" s="1"/>
  <c r="BT24" i="5"/>
  <c r="BS24" i="5"/>
  <c r="BU24" i="5" s="1"/>
  <c r="BQ24" i="5"/>
  <c r="BP24" i="5"/>
  <c r="BR24" i="5" s="1"/>
  <c r="BO24" i="5"/>
  <c r="BK24" i="5"/>
  <c r="BJ24" i="5"/>
  <c r="BL24" i="5" s="1"/>
  <c r="BI24" i="5"/>
  <c r="BF24" i="5"/>
  <c r="BC24" i="5"/>
  <c r="AZ24" i="5"/>
  <c r="AW24" i="5"/>
  <c r="AT24" i="5"/>
  <c r="AP24" i="5"/>
  <c r="AO24" i="5"/>
  <c r="AQ24" i="5" s="1"/>
  <c r="AN24" i="5"/>
  <c r="AK24" i="5"/>
  <c r="AH24" i="5"/>
  <c r="AE24" i="5"/>
  <c r="AB24" i="5"/>
  <c r="Y24" i="5"/>
  <c r="V24" i="5"/>
  <c r="S24" i="5"/>
  <c r="P24" i="5"/>
  <c r="M24" i="5"/>
  <c r="J24" i="5"/>
  <c r="G24" i="5"/>
  <c r="D24" i="5"/>
  <c r="CG23" i="5"/>
  <c r="CF23" i="5"/>
  <c r="CE23" i="5"/>
  <c r="CD23" i="5"/>
  <c r="CC23" i="5"/>
  <c r="CB23" i="5"/>
  <c r="BZ23" i="5"/>
  <c r="BY23" i="5"/>
  <c r="CA23" i="5" s="1"/>
  <c r="BW23" i="5"/>
  <c r="BV23" i="5"/>
  <c r="BX23" i="5" s="1"/>
  <c r="BU23" i="5"/>
  <c r="BT23" i="5"/>
  <c r="BS23" i="5"/>
  <c r="BQ23" i="5"/>
  <c r="BP23" i="5"/>
  <c r="BR23" i="5" s="1"/>
  <c r="BO23" i="5"/>
  <c r="BK23" i="5"/>
  <c r="BJ23" i="5"/>
  <c r="CH23" i="5" s="1"/>
  <c r="CJ23" i="5" s="1"/>
  <c r="BI23" i="5"/>
  <c r="BF23" i="5"/>
  <c r="BC23" i="5"/>
  <c r="AZ23" i="5"/>
  <c r="AW23" i="5"/>
  <c r="AT23" i="5"/>
  <c r="AQ23" i="5"/>
  <c r="AP23" i="5"/>
  <c r="CI23" i="5" s="1"/>
  <c r="AO23" i="5"/>
  <c r="AN23" i="5"/>
  <c r="AK23" i="5"/>
  <c r="AH23" i="5"/>
  <c r="AE23" i="5"/>
  <c r="AB23" i="5"/>
  <c r="Y23" i="5"/>
  <c r="V23" i="5"/>
  <c r="S23" i="5"/>
  <c r="P23" i="5"/>
  <c r="M23" i="5"/>
  <c r="J23" i="5"/>
  <c r="G23" i="5"/>
  <c r="D23" i="5"/>
  <c r="CI22" i="5"/>
  <c r="CF22" i="5"/>
  <c r="CE22" i="5"/>
  <c r="CG22" i="5" s="1"/>
  <c r="CC22" i="5"/>
  <c r="CB22" i="5"/>
  <c r="CD22" i="5" s="1"/>
  <c r="CA22" i="5"/>
  <c r="BZ22" i="5"/>
  <c r="BY22" i="5"/>
  <c r="BX22" i="5"/>
  <c r="BW22" i="5"/>
  <c r="BV22" i="5"/>
  <c r="BT22" i="5"/>
  <c r="BS22" i="5"/>
  <c r="BU22" i="5" s="1"/>
  <c r="BQ22" i="5"/>
  <c r="BP22" i="5"/>
  <c r="BR22" i="5" s="1"/>
  <c r="BO22" i="5"/>
  <c r="BK22" i="5"/>
  <c r="BJ22" i="5"/>
  <c r="BL22" i="5" s="1"/>
  <c r="BI22" i="5"/>
  <c r="BF22" i="5"/>
  <c r="BC22" i="5"/>
  <c r="AZ22" i="5"/>
  <c r="AW22" i="5"/>
  <c r="AT22" i="5"/>
  <c r="AP22" i="5"/>
  <c r="AO22" i="5"/>
  <c r="CH22" i="5" s="1"/>
  <c r="CJ22" i="5" s="1"/>
  <c r="AN22" i="5"/>
  <c r="AK22" i="5"/>
  <c r="AH22" i="5"/>
  <c r="AE22" i="5"/>
  <c r="AB22" i="5"/>
  <c r="Y22" i="5"/>
  <c r="V22" i="5"/>
  <c r="S22" i="5"/>
  <c r="P22" i="5"/>
  <c r="M22" i="5"/>
  <c r="J22" i="5"/>
  <c r="G22" i="5"/>
  <c r="D22" i="5"/>
  <c r="CH21" i="5"/>
  <c r="CJ21" i="5" s="1"/>
  <c r="CF21" i="5"/>
  <c r="CE21" i="5"/>
  <c r="CG21" i="5" s="1"/>
  <c r="CD21" i="5"/>
  <c r="CC21" i="5"/>
  <c r="CB21" i="5"/>
  <c r="BZ21" i="5"/>
  <c r="BW21" i="5"/>
  <c r="BV21" i="5"/>
  <c r="BX21" i="5" s="1"/>
  <c r="BY21" i="5" s="1"/>
  <c r="CA21" i="5" s="1"/>
  <c r="BT21" i="5"/>
  <c r="BS21" i="5"/>
  <c r="BU21" i="5" s="1"/>
  <c r="BR21" i="5"/>
  <c r="BQ21" i="5"/>
  <c r="BP21" i="5"/>
  <c r="BO21" i="5"/>
  <c r="BL21" i="5"/>
  <c r="BK21" i="5"/>
  <c r="BJ21" i="5"/>
  <c r="BI21" i="5"/>
  <c r="BF21" i="5"/>
  <c r="BC21" i="5"/>
  <c r="AZ21" i="5"/>
  <c r="AW21" i="5"/>
  <c r="AT21" i="5"/>
  <c r="AP21" i="5"/>
  <c r="CI21" i="5" s="1"/>
  <c r="AO21" i="5"/>
  <c r="AQ21" i="5" s="1"/>
  <c r="AN21" i="5"/>
  <c r="AK21" i="5"/>
  <c r="AH21" i="5"/>
  <c r="AE21" i="5"/>
  <c r="AB21" i="5"/>
  <c r="Y21" i="5"/>
  <c r="V21" i="5"/>
  <c r="S21" i="5"/>
  <c r="P21" i="5"/>
  <c r="M21" i="5"/>
  <c r="J21" i="5"/>
  <c r="G21" i="5"/>
  <c r="D21" i="5"/>
  <c r="CG20" i="5"/>
  <c r="CF20" i="5"/>
  <c r="CE20" i="5"/>
  <c r="CD20" i="5"/>
  <c r="CC20" i="5"/>
  <c r="CB20" i="5"/>
  <c r="BZ20" i="5"/>
  <c r="BW20" i="5"/>
  <c r="BV20" i="5"/>
  <c r="BX20" i="5" s="1"/>
  <c r="BY20" i="5" s="1"/>
  <c r="CA20" i="5" s="1"/>
  <c r="BU20" i="5"/>
  <c r="BT20" i="5"/>
  <c r="BS20" i="5"/>
  <c r="BR20" i="5"/>
  <c r="BQ20" i="5"/>
  <c r="BP20" i="5"/>
  <c r="BO20" i="5"/>
  <c r="BL20" i="5"/>
  <c r="BK20" i="5"/>
  <c r="CI20" i="5" s="1"/>
  <c r="BJ20" i="5"/>
  <c r="BI20" i="5"/>
  <c r="BF20" i="5"/>
  <c r="BC20" i="5"/>
  <c r="AZ20" i="5"/>
  <c r="AW20" i="5"/>
  <c r="AT20" i="5"/>
  <c r="AQ20" i="5"/>
  <c r="AP20" i="5"/>
  <c r="AO20" i="5"/>
  <c r="CH20" i="5" s="1"/>
  <c r="CJ20" i="5" s="1"/>
  <c r="AN20" i="5"/>
  <c r="AK20" i="5"/>
  <c r="AH20" i="5"/>
  <c r="AE20" i="5"/>
  <c r="AB20" i="5"/>
  <c r="Y20" i="5"/>
  <c r="V20" i="5"/>
  <c r="S20" i="5"/>
  <c r="P20" i="5"/>
  <c r="M20" i="5"/>
  <c r="J20" i="5"/>
  <c r="G20" i="5"/>
  <c r="D20" i="5"/>
  <c r="CG19" i="5"/>
  <c r="CF19" i="5"/>
  <c r="CE19" i="5"/>
  <c r="CC19" i="5"/>
  <c r="CB19" i="5"/>
  <c r="CD19" i="5" s="1"/>
  <c r="BZ19" i="5"/>
  <c r="BX19" i="5"/>
  <c r="BY19" i="5" s="1"/>
  <c r="CA19" i="5" s="1"/>
  <c r="BW19" i="5"/>
  <c r="BV19" i="5"/>
  <c r="BU19" i="5"/>
  <c r="BT19" i="5"/>
  <c r="BS19" i="5"/>
  <c r="BQ19" i="5"/>
  <c r="BP19" i="5"/>
  <c r="BR19" i="5" s="1"/>
  <c r="BO19" i="5"/>
  <c r="BK19" i="5"/>
  <c r="BJ19" i="5"/>
  <c r="CH19" i="5" s="1"/>
  <c r="CJ19" i="5" s="1"/>
  <c r="BI19" i="5"/>
  <c r="BF19" i="5"/>
  <c r="BC19" i="5"/>
  <c r="AZ19" i="5"/>
  <c r="AW19" i="5"/>
  <c r="AT19" i="5"/>
  <c r="AQ19" i="5"/>
  <c r="AP19" i="5"/>
  <c r="CI19" i="5" s="1"/>
  <c r="AO19" i="5"/>
  <c r="AN19" i="5"/>
  <c r="AK19" i="5"/>
  <c r="AH19" i="5"/>
  <c r="AE19" i="5"/>
  <c r="AB19" i="5"/>
  <c r="Y19" i="5"/>
  <c r="V19" i="5"/>
  <c r="S19" i="5"/>
  <c r="P19" i="5"/>
  <c r="M19" i="5"/>
  <c r="J19" i="5"/>
  <c r="G19" i="5"/>
  <c r="D19" i="5"/>
  <c r="CI18" i="5"/>
  <c r="CF18" i="5"/>
  <c r="CE18" i="5"/>
  <c r="CG18" i="5" s="1"/>
  <c r="CC18" i="5"/>
  <c r="CB18" i="5"/>
  <c r="CD18" i="5" s="1"/>
  <c r="CA18" i="5"/>
  <c r="BZ18" i="5"/>
  <c r="BY18" i="5"/>
  <c r="BX18" i="5"/>
  <c r="BW18" i="5"/>
  <c r="BW16" i="5" s="1"/>
  <c r="BV18" i="5"/>
  <c r="BT18" i="5"/>
  <c r="BS18" i="5"/>
  <c r="BU18" i="5" s="1"/>
  <c r="BQ18" i="5"/>
  <c r="BP18" i="5"/>
  <c r="BR18" i="5" s="1"/>
  <c r="BO18" i="5"/>
  <c r="BK18" i="5"/>
  <c r="BJ18" i="5"/>
  <c r="BL18" i="5" s="1"/>
  <c r="BI18" i="5"/>
  <c r="BF18" i="5"/>
  <c r="BC18" i="5"/>
  <c r="AZ18" i="5"/>
  <c r="AW18" i="5"/>
  <c r="AT18" i="5"/>
  <c r="AP18" i="5"/>
  <c r="AO18" i="5"/>
  <c r="CH18" i="5" s="1"/>
  <c r="CJ18" i="5" s="1"/>
  <c r="AN18" i="5"/>
  <c r="AK18" i="5"/>
  <c r="AH18" i="5"/>
  <c r="AE18" i="5"/>
  <c r="AB18" i="5"/>
  <c r="Y18" i="5"/>
  <c r="V18" i="5"/>
  <c r="S18" i="5"/>
  <c r="P18" i="5"/>
  <c r="M18" i="5"/>
  <c r="J18" i="5"/>
  <c r="G18" i="5"/>
  <c r="D18" i="5"/>
  <c r="CH17" i="5"/>
  <c r="CF17" i="5"/>
  <c r="CF16" i="5" s="1"/>
  <c r="CE17" i="5"/>
  <c r="CG17" i="5" s="1"/>
  <c r="CD17" i="5"/>
  <c r="CC17" i="5"/>
  <c r="CB17" i="5"/>
  <c r="CB16" i="5" s="1"/>
  <c r="CD16" i="5" s="1"/>
  <c r="BZ17" i="5"/>
  <c r="BZ16" i="5" s="1"/>
  <c r="BW17" i="5"/>
  <c r="BV17" i="5"/>
  <c r="BV16" i="5" s="1"/>
  <c r="BX16" i="5" s="1"/>
  <c r="BT17" i="5"/>
  <c r="BT16" i="5" s="1"/>
  <c r="BS17" i="5"/>
  <c r="BU17" i="5" s="1"/>
  <c r="BR17" i="5"/>
  <c r="BQ17" i="5"/>
  <c r="BP17" i="5"/>
  <c r="BP16" i="5" s="1"/>
  <c r="BR16" i="5" s="1"/>
  <c r="BO17" i="5"/>
  <c r="BL17" i="5"/>
  <c r="BK17" i="5"/>
  <c r="BJ17" i="5"/>
  <c r="BJ16" i="5" s="1"/>
  <c r="BL16" i="5" s="1"/>
  <c r="BI17" i="5"/>
  <c r="BF17" i="5"/>
  <c r="BC17" i="5"/>
  <c r="AZ17" i="5"/>
  <c r="AW17" i="5"/>
  <c r="AT17" i="5"/>
  <c r="AP17" i="5"/>
  <c r="CI17" i="5" s="1"/>
  <c r="AO17" i="5"/>
  <c r="AQ17" i="5" s="1"/>
  <c r="AN17" i="5"/>
  <c r="AK17" i="5"/>
  <c r="AH17" i="5"/>
  <c r="AE17" i="5"/>
  <c r="AB17" i="5"/>
  <c r="Y17" i="5"/>
  <c r="V17" i="5"/>
  <c r="S17" i="5"/>
  <c r="P17" i="5"/>
  <c r="M17" i="5"/>
  <c r="J17" i="5"/>
  <c r="G17" i="5"/>
  <c r="D17" i="5"/>
  <c r="CC16" i="5"/>
  <c r="BQ16" i="5"/>
  <c r="BN16" i="5"/>
  <c r="BM16" i="5"/>
  <c r="BO16" i="5" s="1"/>
  <c r="BK16" i="5"/>
  <c r="BI16" i="5"/>
  <c r="BH16" i="5"/>
  <c r="BG16" i="5"/>
  <c r="BF16" i="5"/>
  <c r="BE16" i="5"/>
  <c r="BD16" i="5"/>
  <c r="BB16" i="5"/>
  <c r="BA16" i="5"/>
  <c r="BC16" i="5" s="1"/>
  <c r="AY16" i="5"/>
  <c r="AX16" i="5"/>
  <c r="AZ16" i="5" s="1"/>
  <c r="AW16" i="5"/>
  <c r="AV16" i="5"/>
  <c r="AU16" i="5"/>
  <c r="AT16" i="5"/>
  <c r="AS16" i="5"/>
  <c r="AR16" i="5"/>
  <c r="AO16" i="5"/>
  <c r="AM16" i="5"/>
  <c r="AL16" i="5"/>
  <c r="AN16" i="5" s="1"/>
  <c r="AK16" i="5"/>
  <c r="AJ16" i="5"/>
  <c r="AI16" i="5"/>
  <c r="AG16" i="5"/>
  <c r="AH16" i="5" s="1"/>
  <c r="AF16" i="5"/>
  <c r="AD16" i="5"/>
  <c r="AC16" i="5"/>
  <c r="AE16" i="5" s="1"/>
  <c r="AA16" i="5"/>
  <c r="Z16" i="5"/>
  <c r="AB16" i="5" s="1"/>
  <c r="Y16" i="5"/>
  <c r="X16" i="5"/>
  <c r="W16" i="5"/>
  <c r="U16" i="5"/>
  <c r="R16" i="5"/>
  <c r="Q16" i="5"/>
  <c r="S16" i="5" s="1"/>
  <c r="O16" i="5"/>
  <c r="N16" i="5"/>
  <c r="P16" i="5" s="1"/>
  <c r="M16" i="5"/>
  <c r="L16" i="5"/>
  <c r="K16" i="5"/>
  <c r="J16" i="5"/>
  <c r="I16" i="5"/>
  <c r="H16" i="5"/>
  <c r="F16" i="5"/>
  <c r="E16" i="5"/>
  <c r="G16" i="5" s="1"/>
  <c r="C16" i="5"/>
  <c r="B16" i="5"/>
  <c r="D16" i="5" s="1"/>
  <c r="BJ63" i="4"/>
  <c r="BI63" i="4"/>
  <c r="BH63" i="4"/>
  <c r="BG63" i="4"/>
  <c r="BF63" i="4"/>
  <c r="BE63" i="4"/>
  <c r="BD63" i="4"/>
  <c r="BC63" i="4"/>
  <c r="AZ63" i="4"/>
  <c r="AY63" i="4"/>
  <c r="AX63" i="4"/>
  <c r="AT63" i="4"/>
  <c r="AS63" i="4"/>
  <c r="AE63" i="4"/>
  <c r="AD63" i="4"/>
  <c r="P63" i="4"/>
  <c r="BL63" i="4" s="1"/>
  <c r="O63" i="4"/>
  <c r="BK63" i="4" s="1"/>
  <c r="BL62" i="4"/>
  <c r="BJ62" i="4"/>
  <c r="BI62" i="4"/>
  <c r="BH62" i="4"/>
  <c r="BG62" i="4"/>
  <c r="BF62" i="4"/>
  <c r="BE62" i="4"/>
  <c r="BD62" i="4"/>
  <c r="BC62" i="4"/>
  <c r="AZ62" i="4"/>
  <c r="AY62" i="4"/>
  <c r="AX62" i="4"/>
  <c r="AT62" i="4"/>
  <c r="AS62" i="4"/>
  <c r="AE62" i="4"/>
  <c r="AD62" i="4"/>
  <c r="P62" i="4"/>
  <c r="O62" i="4"/>
  <c r="BK62" i="4" s="1"/>
  <c r="BK61" i="4"/>
  <c r="BJ61" i="4"/>
  <c r="BI61" i="4"/>
  <c r="BH61" i="4"/>
  <c r="BG61" i="4"/>
  <c r="BF61" i="4"/>
  <c r="BE61" i="4"/>
  <c r="BD61" i="4"/>
  <c r="BC61" i="4"/>
  <c r="AZ61" i="4"/>
  <c r="AY61" i="4"/>
  <c r="AX61" i="4"/>
  <c r="AT61" i="4"/>
  <c r="AS61" i="4"/>
  <c r="AE61" i="4"/>
  <c r="AD61" i="4"/>
  <c r="P61" i="4"/>
  <c r="BL61" i="4" s="1"/>
  <c r="O61" i="4"/>
  <c r="BJ60" i="4"/>
  <c r="BI60" i="4"/>
  <c r="BH60" i="4"/>
  <c r="BG60" i="4"/>
  <c r="BF60" i="4"/>
  <c r="BE60" i="4"/>
  <c r="BD60" i="4"/>
  <c r="BC60" i="4"/>
  <c r="AZ60" i="4"/>
  <c r="AY60" i="4"/>
  <c r="AX60" i="4"/>
  <c r="AT60" i="4"/>
  <c r="AS60" i="4"/>
  <c r="AE60" i="4"/>
  <c r="AD60" i="4"/>
  <c r="P60" i="4"/>
  <c r="BL60" i="4" s="1"/>
  <c r="O60" i="4"/>
  <c r="BK60" i="4" s="1"/>
  <c r="BJ59" i="4"/>
  <c r="BI59" i="4"/>
  <c r="BH59" i="4"/>
  <c r="BG59" i="4"/>
  <c r="BF59" i="4"/>
  <c r="BE59" i="4"/>
  <c r="BD59" i="4"/>
  <c r="BC59" i="4"/>
  <c r="AZ59" i="4"/>
  <c r="AY59" i="4"/>
  <c r="AX59" i="4"/>
  <c r="AT59" i="4"/>
  <c r="AS59" i="4"/>
  <c r="AE59" i="4"/>
  <c r="AD59" i="4"/>
  <c r="P59" i="4"/>
  <c r="BL59" i="4" s="1"/>
  <c r="O59" i="4"/>
  <c r="BK59" i="4" s="1"/>
  <c r="BL58" i="4"/>
  <c r="BJ58" i="4"/>
  <c r="BI58" i="4"/>
  <c r="BH58" i="4"/>
  <c r="BG58" i="4"/>
  <c r="BF58" i="4"/>
  <c r="BE58" i="4"/>
  <c r="BD58" i="4"/>
  <c r="BC58" i="4"/>
  <c r="AZ58" i="4"/>
  <c r="AY58" i="4"/>
  <c r="AX58" i="4"/>
  <c r="AT58" i="4"/>
  <c r="AS58" i="4"/>
  <c r="AE58" i="4"/>
  <c r="AD58" i="4"/>
  <c r="P58" i="4"/>
  <c r="O58" i="4"/>
  <c r="BK58" i="4" s="1"/>
  <c r="BK57" i="4"/>
  <c r="BJ57" i="4"/>
  <c r="BI57" i="4"/>
  <c r="BH57" i="4"/>
  <c r="BG57" i="4"/>
  <c r="BF57" i="4"/>
  <c r="BE57" i="4"/>
  <c r="BD57" i="4"/>
  <c r="BC57" i="4"/>
  <c r="AZ57" i="4"/>
  <c r="AY57" i="4"/>
  <c r="AX57" i="4"/>
  <c r="AT57" i="4"/>
  <c r="AS57" i="4"/>
  <c r="AE57" i="4"/>
  <c r="AD57" i="4"/>
  <c r="P57" i="4"/>
  <c r="BL57" i="4" s="1"/>
  <c r="O57" i="4"/>
  <c r="BJ56" i="4"/>
  <c r="BI56" i="4"/>
  <c r="BH56" i="4"/>
  <c r="BG56" i="4"/>
  <c r="BF56" i="4"/>
  <c r="BE56" i="4"/>
  <c r="BD56" i="4"/>
  <c r="BC56" i="4"/>
  <c r="AZ56" i="4"/>
  <c r="AY56" i="4"/>
  <c r="AX56" i="4"/>
  <c r="AT56" i="4"/>
  <c r="AS56" i="4"/>
  <c r="AE56" i="4"/>
  <c r="AD56" i="4"/>
  <c r="P56" i="4"/>
  <c r="BL56" i="4" s="1"/>
  <c r="O56" i="4"/>
  <c r="BK56" i="4" s="1"/>
  <c r="BJ55" i="4"/>
  <c r="BI55" i="4"/>
  <c r="BH55" i="4"/>
  <c r="BG55" i="4"/>
  <c r="BF55" i="4"/>
  <c r="BE55" i="4"/>
  <c r="BD55" i="4"/>
  <c r="BC55" i="4"/>
  <c r="AZ55" i="4"/>
  <c r="AY55" i="4"/>
  <c r="AX55" i="4"/>
  <c r="AT55" i="4"/>
  <c r="AS55" i="4"/>
  <c r="AE55" i="4"/>
  <c r="AD55" i="4"/>
  <c r="P55" i="4"/>
  <c r="BL55" i="4" s="1"/>
  <c r="O55" i="4"/>
  <c r="BK55" i="4" s="1"/>
  <c r="BL54" i="4"/>
  <c r="BJ54" i="4"/>
  <c r="BI54" i="4"/>
  <c r="BH54" i="4"/>
  <c r="BG54" i="4"/>
  <c r="BF54" i="4"/>
  <c r="BE54" i="4"/>
  <c r="BD54" i="4"/>
  <c r="BC54" i="4"/>
  <c r="AZ54" i="4"/>
  <c r="AY54" i="4"/>
  <c r="AX54" i="4"/>
  <c r="AT54" i="4"/>
  <c r="AS54" i="4"/>
  <c r="AE54" i="4"/>
  <c r="AD54" i="4"/>
  <c r="P54" i="4"/>
  <c r="O54" i="4"/>
  <c r="BK54" i="4" s="1"/>
  <c r="BK53" i="4"/>
  <c r="BJ53" i="4"/>
  <c r="BI53" i="4"/>
  <c r="BH53" i="4"/>
  <c r="BG53" i="4"/>
  <c r="BF53" i="4"/>
  <c r="BE53" i="4"/>
  <c r="BD53" i="4"/>
  <c r="BC53" i="4"/>
  <c r="AZ53" i="4"/>
  <c r="AY53" i="4"/>
  <c r="AX53" i="4"/>
  <c r="AT53" i="4"/>
  <c r="AS53" i="4"/>
  <c r="AE53" i="4"/>
  <c r="AD53" i="4"/>
  <c r="P53" i="4"/>
  <c r="BL53" i="4" s="1"/>
  <c r="O53" i="4"/>
  <c r="BJ52" i="4"/>
  <c r="BI52" i="4"/>
  <c r="BH52" i="4"/>
  <c r="BG52" i="4"/>
  <c r="BF52" i="4"/>
  <c r="BE52" i="4"/>
  <c r="BD52" i="4"/>
  <c r="BC52" i="4"/>
  <c r="AZ52" i="4"/>
  <c r="AY52" i="4"/>
  <c r="AX52" i="4"/>
  <c r="AT52" i="4"/>
  <c r="AS52" i="4"/>
  <c r="AE52" i="4"/>
  <c r="AD52" i="4"/>
  <c r="P52" i="4"/>
  <c r="BL52" i="4" s="1"/>
  <c r="O52" i="4"/>
  <c r="BK52" i="4" s="1"/>
  <c r="BJ51" i="4"/>
  <c r="BI51" i="4"/>
  <c r="BH51" i="4"/>
  <c r="BG51" i="4"/>
  <c r="BF51" i="4"/>
  <c r="BE51" i="4"/>
  <c r="BD51" i="4"/>
  <c r="BC51" i="4"/>
  <c r="AZ51" i="4"/>
  <c r="AY51" i="4"/>
  <c r="AX51" i="4"/>
  <c r="AT51" i="4"/>
  <c r="AS51" i="4"/>
  <c r="AE51" i="4"/>
  <c r="AD51" i="4"/>
  <c r="P51" i="4"/>
  <c r="BL51" i="4" s="1"/>
  <c r="O51" i="4"/>
  <c r="BK51" i="4" s="1"/>
  <c r="BL50" i="4"/>
  <c r="BJ50" i="4"/>
  <c r="BI50" i="4"/>
  <c r="BH50" i="4"/>
  <c r="BG50" i="4"/>
  <c r="BF50" i="4"/>
  <c r="BE50" i="4"/>
  <c r="BD50" i="4"/>
  <c r="BC50" i="4"/>
  <c r="AZ50" i="4"/>
  <c r="AY50" i="4"/>
  <c r="AX50" i="4"/>
  <c r="AT50" i="4"/>
  <c r="AS50" i="4"/>
  <c r="AE50" i="4"/>
  <c r="AD50" i="4"/>
  <c r="P50" i="4"/>
  <c r="O50" i="4"/>
  <c r="BK50" i="4" s="1"/>
  <c r="BK49" i="4"/>
  <c r="BJ49" i="4"/>
  <c r="BI49" i="4"/>
  <c r="BH49" i="4"/>
  <c r="BG49" i="4"/>
  <c r="BF49" i="4"/>
  <c r="BE49" i="4"/>
  <c r="BD49" i="4"/>
  <c r="BC49" i="4"/>
  <c r="AZ49" i="4"/>
  <c r="AY49" i="4"/>
  <c r="AX49" i="4"/>
  <c r="AT49" i="4"/>
  <c r="AS49" i="4"/>
  <c r="AE49" i="4"/>
  <c r="AD49" i="4"/>
  <c r="P49" i="4"/>
  <c r="BL49" i="4" s="1"/>
  <c r="O49" i="4"/>
  <c r="BJ48" i="4"/>
  <c r="BI48" i="4"/>
  <c r="BH48" i="4"/>
  <c r="BG48" i="4"/>
  <c r="BF48" i="4"/>
  <c r="BE48" i="4"/>
  <c r="BD48" i="4"/>
  <c r="BC48" i="4"/>
  <c r="AZ48" i="4"/>
  <c r="AY48" i="4"/>
  <c r="AX48" i="4"/>
  <c r="AT48" i="4"/>
  <c r="AS48" i="4"/>
  <c r="AE48" i="4"/>
  <c r="AD48" i="4"/>
  <c r="P48" i="4"/>
  <c r="BL48" i="4" s="1"/>
  <c r="O48" i="4"/>
  <c r="BK48" i="4" s="1"/>
  <c r="BJ47" i="4"/>
  <c r="BI47" i="4"/>
  <c r="BH47" i="4"/>
  <c r="BG47" i="4"/>
  <c r="BF47" i="4"/>
  <c r="BE47" i="4"/>
  <c r="BD47" i="4"/>
  <c r="BC47" i="4"/>
  <c r="AZ47" i="4"/>
  <c r="AY47" i="4"/>
  <c r="AX47" i="4"/>
  <c r="AT47" i="4"/>
  <c r="AS47" i="4"/>
  <c r="AE47" i="4"/>
  <c r="AD47" i="4"/>
  <c r="P47" i="4"/>
  <c r="BL47" i="4" s="1"/>
  <c r="O47" i="4"/>
  <c r="BK47" i="4" s="1"/>
  <c r="BL46" i="4"/>
  <c r="BJ46" i="4"/>
  <c r="BI46" i="4"/>
  <c r="BH46" i="4"/>
  <c r="BG46" i="4"/>
  <c r="BF46" i="4"/>
  <c r="BE46" i="4"/>
  <c r="BD46" i="4"/>
  <c r="BC46" i="4"/>
  <c r="AZ46" i="4"/>
  <c r="AY46" i="4"/>
  <c r="AX46" i="4"/>
  <c r="AT46" i="4"/>
  <c r="AS46" i="4"/>
  <c r="AE46" i="4"/>
  <c r="AD46" i="4"/>
  <c r="P46" i="4"/>
  <c r="O46" i="4"/>
  <c r="BK46" i="4" s="1"/>
  <c r="BK45" i="4"/>
  <c r="BJ45" i="4"/>
  <c r="BI45" i="4"/>
  <c r="BH45" i="4"/>
  <c r="BG45" i="4"/>
  <c r="BF45" i="4"/>
  <c r="BE45" i="4"/>
  <c r="BD45" i="4"/>
  <c r="BC45" i="4"/>
  <c r="AZ45" i="4"/>
  <c r="AY45" i="4"/>
  <c r="AX45" i="4"/>
  <c r="AT45" i="4"/>
  <c r="AS45" i="4"/>
  <c r="AE45" i="4"/>
  <c r="AD45" i="4"/>
  <c r="P45" i="4"/>
  <c r="BL45" i="4" s="1"/>
  <c r="O45" i="4"/>
  <c r="BJ44" i="4"/>
  <c r="BI44" i="4"/>
  <c r="BH44" i="4"/>
  <c r="BG44" i="4"/>
  <c r="BF44" i="4"/>
  <c r="BE44" i="4"/>
  <c r="BD44" i="4"/>
  <c r="BC44" i="4"/>
  <c r="AZ44" i="4"/>
  <c r="AY44" i="4"/>
  <c r="AX44" i="4"/>
  <c r="AT44" i="4"/>
  <c r="AS44" i="4"/>
  <c r="AE44" i="4"/>
  <c r="AD44" i="4"/>
  <c r="P44" i="4"/>
  <c r="BL44" i="4" s="1"/>
  <c r="O44" i="4"/>
  <c r="BK44" i="4" s="1"/>
  <c r="BJ43" i="4"/>
  <c r="BI43" i="4"/>
  <c r="BH43" i="4"/>
  <c r="BG43" i="4"/>
  <c r="BF43" i="4"/>
  <c r="BE43" i="4"/>
  <c r="BD43" i="4"/>
  <c r="BC43" i="4"/>
  <c r="AZ43" i="4"/>
  <c r="AY43" i="4"/>
  <c r="AX43" i="4"/>
  <c r="AT43" i="4"/>
  <c r="AS43" i="4"/>
  <c r="AE43" i="4"/>
  <c r="AD43" i="4"/>
  <c r="P43" i="4"/>
  <c r="BL43" i="4" s="1"/>
  <c r="O43" i="4"/>
  <c r="BK43" i="4" s="1"/>
  <c r="BL42" i="4"/>
  <c r="BJ42" i="4"/>
  <c r="BI42" i="4"/>
  <c r="BH42" i="4"/>
  <c r="BG42" i="4"/>
  <c r="BF42" i="4"/>
  <c r="BE42" i="4"/>
  <c r="BD42" i="4"/>
  <c r="BC42" i="4"/>
  <c r="AZ42" i="4"/>
  <c r="AY42" i="4"/>
  <c r="AX42" i="4"/>
  <c r="AT42" i="4"/>
  <c r="AS42" i="4"/>
  <c r="AE42" i="4"/>
  <c r="AD42" i="4"/>
  <c r="P42" i="4"/>
  <c r="O42" i="4"/>
  <c r="BK42" i="4" s="1"/>
  <c r="BK41" i="4"/>
  <c r="BJ41" i="4"/>
  <c r="BI41" i="4"/>
  <c r="BH41" i="4"/>
  <c r="BG41" i="4"/>
  <c r="BF41" i="4"/>
  <c r="BE41" i="4"/>
  <c r="BD41" i="4"/>
  <c r="BC41" i="4"/>
  <c r="AZ41" i="4"/>
  <c r="AY41" i="4"/>
  <c r="AX41" i="4"/>
  <c r="AT41" i="4"/>
  <c r="AS41" i="4"/>
  <c r="AE41" i="4"/>
  <c r="AD41" i="4"/>
  <c r="P41" i="4"/>
  <c r="BL41" i="4" s="1"/>
  <c r="O41" i="4"/>
  <c r="BJ40" i="4"/>
  <c r="BI40" i="4"/>
  <c r="BH40" i="4"/>
  <c r="BG40" i="4"/>
  <c r="BF40" i="4"/>
  <c r="BE40" i="4"/>
  <c r="BD40" i="4"/>
  <c r="BC40" i="4"/>
  <c r="AZ40" i="4"/>
  <c r="AY40" i="4"/>
  <c r="AX40" i="4"/>
  <c r="AT40" i="4"/>
  <c r="AS40" i="4"/>
  <c r="AE40" i="4"/>
  <c r="AD40" i="4"/>
  <c r="P40" i="4"/>
  <c r="BL40" i="4" s="1"/>
  <c r="O40" i="4"/>
  <c r="BK40" i="4" s="1"/>
  <c r="BJ39" i="4"/>
  <c r="BI39" i="4"/>
  <c r="BH39" i="4"/>
  <c r="BG39" i="4"/>
  <c r="BF39" i="4"/>
  <c r="BE39" i="4"/>
  <c r="BD39" i="4"/>
  <c r="BC39" i="4"/>
  <c r="AZ39" i="4"/>
  <c r="AY39" i="4"/>
  <c r="AX39" i="4"/>
  <c r="AT39" i="4"/>
  <c r="AS39" i="4"/>
  <c r="AE39" i="4"/>
  <c r="AD39" i="4"/>
  <c r="P39" i="4"/>
  <c r="BL39" i="4" s="1"/>
  <c r="O39" i="4"/>
  <c r="BK39" i="4" s="1"/>
  <c r="BL38" i="4"/>
  <c r="BJ38" i="4"/>
  <c r="BI38" i="4"/>
  <c r="BH38" i="4"/>
  <c r="BG38" i="4"/>
  <c r="BF38" i="4"/>
  <c r="BE38" i="4"/>
  <c r="BD38" i="4"/>
  <c r="BC38" i="4"/>
  <c r="AZ38" i="4"/>
  <c r="AY38" i="4"/>
  <c r="AX38" i="4"/>
  <c r="AT38" i="4"/>
  <c r="AS38" i="4"/>
  <c r="AE38" i="4"/>
  <c r="AD38" i="4"/>
  <c r="P38" i="4"/>
  <c r="O38" i="4"/>
  <c r="BK38" i="4" s="1"/>
  <c r="BK37" i="4"/>
  <c r="BJ37" i="4"/>
  <c r="BI37" i="4"/>
  <c r="BH37" i="4"/>
  <c r="BG37" i="4"/>
  <c r="BF37" i="4"/>
  <c r="BE37" i="4"/>
  <c r="BD37" i="4"/>
  <c r="BC37" i="4"/>
  <c r="AZ37" i="4"/>
  <c r="AY37" i="4"/>
  <c r="AX37" i="4"/>
  <c r="AT37" i="4"/>
  <c r="AS37" i="4"/>
  <c r="AE37" i="4"/>
  <c r="AD37" i="4"/>
  <c r="P37" i="4"/>
  <c r="BL37" i="4" s="1"/>
  <c r="O37" i="4"/>
  <c r="BJ36" i="4"/>
  <c r="BI36" i="4"/>
  <c r="BH36" i="4"/>
  <c r="BG36" i="4"/>
  <c r="BF36" i="4"/>
  <c r="BE36" i="4"/>
  <c r="BD36" i="4"/>
  <c r="BC36" i="4"/>
  <c r="AZ36" i="4"/>
  <c r="AY36" i="4"/>
  <c r="AX36" i="4"/>
  <c r="AT36" i="4"/>
  <c r="AS36" i="4"/>
  <c r="AE36" i="4"/>
  <c r="AD36" i="4"/>
  <c r="P36" i="4"/>
  <c r="BL36" i="4" s="1"/>
  <c r="O36" i="4"/>
  <c r="BK36" i="4" s="1"/>
  <c r="BJ35" i="4"/>
  <c r="BI35" i="4"/>
  <c r="BH35" i="4"/>
  <c r="BG35" i="4"/>
  <c r="BF35" i="4"/>
  <c r="BE35" i="4"/>
  <c r="BD35" i="4"/>
  <c r="BC35" i="4"/>
  <c r="AZ35" i="4"/>
  <c r="AY35" i="4"/>
  <c r="AX35" i="4"/>
  <c r="AT35" i="4"/>
  <c r="AS35" i="4"/>
  <c r="AE35" i="4"/>
  <c r="AD35" i="4"/>
  <c r="P35" i="4"/>
  <c r="BL35" i="4" s="1"/>
  <c r="O35" i="4"/>
  <c r="BK35" i="4" s="1"/>
  <c r="BL34" i="4"/>
  <c r="BJ34" i="4"/>
  <c r="BI34" i="4"/>
  <c r="BH34" i="4"/>
  <c r="BG34" i="4"/>
  <c r="BF34" i="4"/>
  <c r="BE34" i="4"/>
  <c r="BD34" i="4"/>
  <c r="BC34" i="4"/>
  <c r="AZ34" i="4"/>
  <c r="AY34" i="4"/>
  <c r="AX34" i="4"/>
  <c r="AT34" i="4"/>
  <c r="AS34" i="4"/>
  <c r="AE34" i="4"/>
  <c r="AD34" i="4"/>
  <c r="P34" i="4"/>
  <c r="O34" i="4"/>
  <c r="BK34" i="4" s="1"/>
  <c r="BK33" i="4"/>
  <c r="BJ33" i="4"/>
  <c r="BI33" i="4"/>
  <c r="BH33" i="4"/>
  <c r="BG33" i="4"/>
  <c r="BF33" i="4"/>
  <c r="BE33" i="4"/>
  <c r="BD33" i="4"/>
  <c r="BC33" i="4"/>
  <c r="AZ33" i="4"/>
  <c r="AY33" i="4"/>
  <c r="AX33" i="4"/>
  <c r="AT33" i="4"/>
  <c r="AS33" i="4"/>
  <c r="AE33" i="4"/>
  <c r="AD33" i="4"/>
  <c r="P33" i="4"/>
  <c r="BL33" i="4" s="1"/>
  <c r="O33" i="4"/>
  <c r="BJ32" i="4"/>
  <c r="BI32" i="4"/>
  <c r="BH32" i="4"/>
  <c r="BG32" i="4"/>
  <c r="BF32" i="4"/>
  <c r="BE32" i="4"/>
  <c r="BD32" i="4"/>
  <c r="BC32" i="4"/>
  <c r="AZ32" i="4"/>
  <c r="AY32" i="4"/>
  <c r="AX32" i="4"/>
  <c r="AT32" i="4"/>
  <c r="AS32" i="4"/>
  <c r="AE32" i="4"/>
  <c r="AD32" i="4"/>
  <c r="P32" i="4"/>
  <c r="BL32" i="4" s="1"/>
  <c r="O32" i="4"/>
  <c r="BK32" i="4" s="1"/>
  <c r="BJ31" i="4"/>
  <c r="BI31" i="4"/>
  <c r="BH31" i="4"/>
  <c r="BG31" i="4"/>
  <c r="BF31" i="4"/>
  <c r="BE31" i="4"/>
  <c r="BD31" i="4"/>
  <c r="BC31" i="4"/>
  <c r="AZ31" i="4"/>
  <c r="AY31" i="4"/>
  <c r="AX31" i="4"/>
  <c r="AT31" i="4"/>
  <c r="AS31" i="4"/>
  <c r="AE31" i="4"/>
  <c r="AD31" i="4"/>
  <c r="P31" i="4"/>
  <c r="BL31" i="4" s="1"/>
  <c r="O31" i="4"/>
  <c r="BK31" i="4" s="1"/>
  <c r="BL30" i="4"/>
  <c r="BJ30" i="4"/>
  <c r="BI30" i="4"/>
  <c r="BH30" i="4"/>
  <c r="BG30" i="4"/>
  <c r="BF30" i="4"/>
  <c r="BE30" i="4"/>
  <c r="BD30" i="4"/>
  <c r="BC30" i="4"/>
  <c r="AZ30" i="4"/>
  <c r="AY30" i="4"/>
  <c r="AX30" i="4"/>
  <c r="AT30" i="4"/>
  <c r="AS30" i="4"/>
  <c r="AE30" i="4"/>
  <c r="AD30" i="4"/>
  <c r="P30" i="4"/>
  <c r="O30" i="4"/>
  <c r="BK30" i="4" s="1"/>
  <c r="BK29" i="4"/>
  <c r="BJ29" i="4"/>
  <c r="BI29" i="4"/>
  <c r="BH29" i="4"/>
  <c r="BG29" i="4"/>
  <c r="BF29" i="4"/>
  <c r="BE29" i="4"/>
  <c r="BD29" i="4"/>
  <c r="BC29" i="4"/>
  <c r="AZ29" i="4"/>
  <c r="AY29" i="4"/>
  <c r="AX29" i="4"/>
  <c r="AT29" i="4"/>
  <c r="AS29" i="4"/>
  <c r="AE29" i="4"/>
  <c r="AD29" i="4"/>
  <c r="P29" i="4"/>
  <c r="BL29" i="4" s="1"/>
  <c r="O29" i="4"/>
  <c r="BJ28" i="4"/>
  <c r="BI28" i="4"/>
  <c r="BH28" i="4"/>
  <c r="BG28" i="4"/>
  <c r="BF28" i="4"/>
  <c r="BE28" i="4"/>
  <c r="BD28" i="4"/>
  <c r="BC28" i="4"/>
  <c r="AZ28" i="4"/>
  <c r="AY28" i="4"/>
  <c r="AX28" i="4"/>
  <c r="AT28" i="4"/>
  <c r="AS28" i="4"/>
  <c r="AE28" i="4"/>
  <c r="AD28" i="4"/>
  <c r="P28" i="4"/>
  <c r="BL28" i="4" s="1"/>
  <c r="O28" i="4"/>
  <c r="BK28" i="4" s="1"/>
  <c r="BJ27" i="4"/>
  <c r="BI27" i="4"/>
  <c r="BH27" i="4"/>
  <c r="BG27" i="4"/>
  <c r="BF27" i="4"/>
  <c r="BE27" i="4"/>
  <c r="BD27" i="4"/>
  <c r="BC27" i="4"/>
  <c r="AZ27" i="4"/>
  <c r="AY27" i="4"/>
  <c r="AX27" i="4"/>
  <c r="AT27" i="4"/>
  <c r="AS27" i="4"/>
  <c r="AE27" i="4"/>
  <c r="AD27" i="4"/>
  <c r="P27" i="4"/>
  <c r="BL27" i="4" s="1"/>
  <c r="O27" i="4"/>
  <c r="BK27" i="4" s="1"/>
  <c r="BL26" i="4"/>
  <c r="BJ26" i="4"/>
  <c r="BI26" i="4"/>
  <c r="BH26" i="4"/>
  <c r="BG26" i="4"/>
  <c r="BF26" i="4"/>
  <c r="BE26" i="4"/>
  <c r="BD26" i="4"/>
  <c r="BC26" i="4"/>
  <c r="AZ26" i="4"/>
  <c r="AY26" i="4"/>
  <c r="AX26" i="4"/>
  <c r="AT26" i="4"/>
  <c r="AS26" i="4"/>
  <c r="AE26" i="4"/>
  <c r="AD26" i="4"/>
  <c r="P26" i="4"/>
  <c r="O26" i="4"/>
  <c r="BK26" i="4" s="1"/>
  <c r="BK25" i="4"/>
  <c r="BJ25" i="4"/>
  <c r="BI25" i="4"/>
  <c r="BH25" i="4"/>
  <c r="BG25" i="4"/>
  <c r="BF25" i="4"/>
  <c r="BE25" i="4"/>
  <c r="BD25" i="4"/>
  <c r="BC25" i="4"/>
  <c r="AZ25" i="4"/>
  <c r="AY25" i="4"/>
  <c r="AX25" i="4"/>
  <c r="AT25" i="4"/>
  <c r="AS25" i="4"/>
  <c r="AE25" i="4"/>
  <c r="AD25" i="4"/>
  <c r="P25" i="4"/>
  <c r="BL25" i="4" s="1"/>
  <c r="O25" i="4"/>
  <c r="BJ24" i="4"/>
  <c r="BI24" i="4"/>
  <c r="BH24" i="4"/>
  <c r="BG24" i="4"/>
  <c r="BF24" i="4"/>
  <c r="BE24" i="4"/>
  <c r="BD24" i="4"/>
  <c r="BC24" i="4"/>
  <c r="AZ24" i="4"/>
  <c r="AY24" i="4"/>
  <c r="AX24" i="4"/>
  <c r="AT24" i="4"/>
  <c r="AS24" i="4"/>
  <c r="AE24" i="4"/>
  <c r="AD24" i="4"/>
  <c r="P24" i="4"/>
  <c r="BL24" i="4" s="1"/>
  <c r="O24" i="4"/>
  <c r="BK24" i="4" s="1"/>
  <c r="BJ23" i="4"/>
  <c r="BI23" i="4"/>
  <c r="BH23" i="4"/>
  <c r="BG23" i="4"/>
  <c r="BF23" i="4"/>
  <c r="BE23" i="4"/>
  <c r="BD23" i="4"/>
  <c r="BC23" i="4"/>
  <c r="AZ23" i="4"/>
  <c r="AY23" i="4"/>
  <c r="AX23" i="4"/>
  <c r="AT23" i="4"/>
  <c r="AS23" i="4"/>
  <c r="AE23" i="4"/>
  <c r="AD23" i="4"/>
  <c r="P23" i="4"/>
  <c r="BL23" i="4" s="1"/>
  <c r="O23" i="4"/>
  <c r="BK23" i="4" s="1"/>
  <c r="BL22" i="4"/>
  <c r="BJ22" i="4"/>
  <c r="BI22" i="4"/>
  <c r="BH22" i="4"/>
  <c r="BG22" i="4"/>
  <c r="BF22" i="4"/>
  <c r="BE22" i="4"/>
  <c r="BD22" i="4"/>
  <c r="BC22" i="4"/>
  <c r="AZ22" i="4"/>
  <c r="AY22" i="4"/>
  <c r="AX22" i="4"/>
  <c r="AT22" i="4"/>
  <c r="AS22" i="4"/>
  <c r="AE22" i="4"/>
  <c r="AD22" i="4"/>
  <c r="P22" i="4"/>
  <c r="O22" i="4"/>
  <c r="BK22" i="4" s="1"/>
  <c r="BK21" i="4"/>
  <c r="BJ21" i="4"/>
  <c r="BI21" i="4"/>
  <c r="BH21" i="4"/>
  <c r="BG21" i="4"/>
  <c r="BF21" i="4"/>
  <c r="BE21" i="4"/>
  <c r="BD21" i="4"/>
  <c r="BC21" i="4"/>
  <c r="AZ21" i="4"/>
  <c r="AY21" i="4"/>
  <c r="AX21" i="4"/>
  <c r="AX18" i="4" s="1"/>
  <c r="AT21" i="4"/>
  <c r="AS21" i="4"/>
  <c r="AE21" i="4"/>
  <c r="AD21" i="4"/>
  <c r="AD18" i="4" s="1"/>
  <c r="P21" i="4"/>
  <c r="BL21" i="4" s="1"/>
  <c r="O21" i="4"/>
  <c r="BJ20" i="4"/>
  <c r="BI20" i="4"/>
  <c r="BH20" i="4"/>
  <c r="BG20" i="4"/>
  <c r="BF20" i="4"/>
  <c r="BE20" i="4"/>
  <c r="BD20" i="4"/>
  <c r="BC20" i="4"/>
  <c r="AZ20" i="4"/>
  <c r="AY20" i="4"/>
  <c r="AX20" i="4"/>
  <c r="AT20" i="4"/>
  <c r="AT18" i="4" s="1"/>
  <c r="AS20" i="4"/>
  <c r="AS18" i="4" s="1"/>
  <c r="AE20" i="4"/>
  <c r="AD20" i="4"/>
  <c r="P20" i="4"/>
  <c r="BL20" i="4" s="1"/>
  <c r="O20" i="4"/>
  <c r="BK20" i="4" s="1"/>
  <c r="BJ19" i="4"/>
  <c r="BJ18" i="4" s="1"/>
  <c r="BI19" i="4"/>
  <c r="BI18" i="4" s="1"/>
  <c r="BH19" i="4"/>
  <c r="BG19" i="4"/>
  <c r="BG18" i="4" s="1"/>
  <c r="BF19" i="4"/>
  <c r="BF18" i="4" s="1"/>
  <c r="BE19" i="4"/>
  <c r="BE18" i="4" s="1"/>
  <c r="BD19" i="4"/>
  <c r="BC19" i="4"/>
  <c r="BC18" i="4" s="1"/>
  <c r="AZ19" i="4"/>
  <c r="AY19" i="4"/>
  <c r="AY18" i="4" s="1"/>
  <c r="AX19" i="4"/>
  <c r="AT19" i="4"/>
  <c r="AS19" i="4"/>
  <c r="AE19" i="4"/>
  <c r="AE18" i="4" s="1"/>
  <c r="AD19" i="4"/>
  <c r="P19" i="4"/>
  <c r="BL19" i="4" s="1"/>
  <c r="O19" i="4"/>
  <c r="O18" i="4" s="1"/>
  <c r="BH18" i="4"/>
  <c r="BD18" i="4"/>
  <c r="BB18" i="4"/>
  <c r="BA18" i="4"/>
  <c r="AZ18" i="4"/>
  <c r="AW18" i="4"/>
  <c r="AV18" i="4"/>
  <c r="AU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BK63" i="2"/>
  <c r="BJ63" i="2"/>
  <c r="BI63" i="2"/>
  <c r="BH63" i="2"/>
  <c r="BG63" i="2"/>
  <c r="BF63" i="2"/>
  <c r="BE63" i="2"/>
  <c r="BD63" i="2"/>
  <c r="BC63" i="2"/>
  <c r="AZ63" i="2"/>
  <c r="AY63" i="2"/>
  <c r="AX63" i="2"/>
  <c r="AT63" i="2"/>
  <c r="AS63" i="2"/>
  <c r="AE63" i="2"/>
  <c r="AD63" i="2"/>
  <c r="P63" i="2"/>
  <c r="BL63" i="2" s="1"/>
  <c r="O63" i="2"/>
  <c r="BJ62" i="2"/>
  <c r="BI62" i="2"/>
  <c r="BH62" i="2"/>
  <c r="BG62" i="2"/>
  <c r="BF62" i="2"/>
  <c r="BE62" i="2"/>
  <c r="BD62" i="2"/>
  <c r="BC62" i="2"/>
  <c r="AZ62" i="2"/>
  <c r="AY62" i="2"/>
  <c r="AX62" i="2"/>
  <c r="AT62" i="2"/>
  <c r="AS62" i="2"/>
  <c r="AE62" i="2"/>
  <c r="AD62" i="2"/>
  <c r="P62" i="2"/>
  <c r="BL62" i="2" s="1"/>
  <c r="O62" i="2"/>
  <c r="BK62" i="2" s="1"/>
  <c r="BJ61" i="2"/>
  <c r="BI61" i="2"/>
  <c r="BH61" i="2"/>
  <c r="BG61" i="2"/>
  <c r="BF61" i="2"/>
  <c r="BE61" i="2"/>
  <c r="BD61" i="2"/>
  <c r="BC61" i="2"/>
  <c r="AZ61" i="2"/>
  <c r="AY61" i="2"/>
  <c r="AX61" i="2"/>
  <c r="AT61" i="2"/>
  <c r="AS61" i="2"/>
  <c r="AE61" i="2"/>
  <c r="AD61" i="2"/>
  <c r="P61" i="2"/>
  <c r="BL61" i="2" s="1"/>
  <c r="O61" i="2"/>
  <c r="BK61" i="2" s="1"/>
  <c r="BL60" i="2"/>
  <c r="BJ60" i="2"/>
  <c r="BI60" i="2"/>
  <c r="BH60" i="2"/>
  <c r="BG60" i="2"/>
  <c r="BF60" i="2"/>
  <c r="BE60" i="2"/>
  <c r="BD60" i="2"/>
  <c r="BC60" i="2"/>
  <c r="AZ60" i="2"/>
  <c r="AY60" i="2"/>
  <c r="AX60" i="2"/>
  <c r="AT60" i="2"/>
  <c r="AS60" i="2"/>
  <c r="AE60" i="2"/>
  <c r="AD60" i="2"/>
  <c r="P60" i="2"/>
  <c r="O60" i="2"/>
  <c r="BK60" i="2" s="1"/>
  <c r="BK59" i="2"/>
  <c r="BJ59" i="2"/>
  <c r="BI59" i="2"/>
  <c r="BH59" i="2"/>
  <c r="BG59" i="2"/>
  <c r="BF59" i="2"/>
  <c r="BE59" i="2"/>
  <c r="BD59" i="2"/>
  <c r="BC59" i="2"/>
  <c r="AZ59" i="2"/>
  <c r="AY59" i="2"/>
  <c r="AX59" i="2"/>
  <c r="AT59" i="2"/>
  <c r="AS59" i="2"/>
  <c r="AE59" i="2"/>
  <c r="AD59" i="2"/>
  <c r="P59" i="2"/>
  <c r="BL59" i="2" s="1"/>
  <c r="O59" i="2"/>
  <c r="BJ58" i="2"/>
  <c r="BI58" i="2"/>
  <c r="BH58" i="2"/>
  <c r="BG58" i="2"/>
  <c r="BF58" i="2"/>
  <c r="BE58" i="2"/>
  <c r="BD58" i="2"/>
  <c r="BC58" i="2"/>
  <c r="AZ58" i="2"/>
  <c r="AY58" i="2"/>
  <c r="AX58" i="2"/>
  <c r="AT58" i="2"/>
  <c r="AS58" i="2"/>
  <c r="AE58" i="2"/>
  <c r="AD58" i="2"/>
  <c r="P58" i="2"/>
  <c r="BL58" i="2" s="1"/>
  <c r="O58" i="2"/>
  <c r="BK58" i="2" s="1"/>
  <c r="BJ57" i="2"/>
  <c r="BI57" i="2"/>
  <c r="BH57" i="2"/>
  <c r="BG57" i="2"/>
  <c r="BF57" i="2"/>
  <c r="BE57" i="2"/>
  <c r="BD57" i="2"/>
  <c r="BC57" i="2"/>
  <c r="AZ57" i="2"/>
  <c r="AY57" i="2"/>
  <c r="AX57" i="2"/>
  <c r="AT57" i="2"/>
  <c r="AS57" i="2"/>
  <c r="AE57" i="2"/>
  <c r="AD57" i="2"/>
  <c r="P57" i="2"/>
  <c r="BL57" i="2" s="1"/>
  <c r="O57" i="2"/>
  <c r="BK57" i="2" s="1"/>
  <c r="BL56" i="2"/>
  <c r="BJ56" i="2"/>
  <c r="BI56" i="2"/>
  <c r="BH56" i="2"/>
  <c r="BG56" i="2"/>
  <c r="BF56" i="2"/>
  <c r="BE56" i="2"/>
  <c r="BD56" i="2"/>
  <c r="BC56" i="2"/>
  <c r="AZ56" i="2"/>
  <c r="AY56" i="2"/>
  <c r="AX56" i="2"/>
  <c r="AT56" i="2"/>
  <c r="AS56" i="2"/>
  <c r="AE56" i="2"/>
  <c r="AD56" i="2"/>
  <c r="P56" i="2"/>
  <c r="O56" i="2"/>
  <c r="BK56" i="2" s="1"/>
  <c r="BK55" i="2"/>
  <c r="BJ55" i="2"/>
  <c r="BI55" i="2"/>
  <c r="BH55" i="2"/>
  <c r="BG55" i="2"/>
  <c r="BF55" i="2"/>
  <c r="BE55" i="2"/>
  <c r="BD55" i="2"/>
  <c r="BC55" i="2"/>
  <c r="AZ55" i="2"/>
  <c r="AY55" i="2"/>
  <c r="AX55" i="2"/>
  <c r="AT55" i="2"/>
  <c r="AS55" i="2"/>
  <c r="AE55" i="2"/>
  <c r="AD55" i="2"/>
  <c r="P55" i="2"/>
  <c r="BL55" i="2" s="1"/>
  <c r="O55" i="2"/>
  <c r="BJ54" i="2"/>
  <c r="BI54" i="2"/>
  <c r="BH54" i="2"/>
  <c r="BG54" i="2"/>
  <c r="BF54" i="2"/>
  <c r="BE54" i="2"/>
  <c r="BD54" i="2"/>
  <c r="BC54" i="2"/>
  <c r="AZ54" i="2"/>
  <c r="AY54" i="2"/>
  <c r="AX54" i="2"/>
  <c r="AT54" i="2"/>
  <c r="AS54" i="2"/>
  <c r="AE54" i="2"/>
  <c r="AD54" i="2"/>
  <c r="P54" i="2"/>
  <c r="BL54" i="2" s="1"/>
  <c r="O54" i="2"/>
  <c r="BK54" i="2" s="1"/>
  <c r="BJ53" i="2"/>
  <c r="BI53" i="2"/>
  <c r="BH53" i="2"/>
  <c r="BG53" i="2"/>
  <c r="BF53" i="2"/>
  <c r="BE53" i="2"/>
  <c r="BD53" i="2"/>
  <c r="BC53" i="2"/>
  <c r="AZ53" i="2"/>
  <c r="AY53" i="2"/>
  <c r="AX53" i="2"/>
  <c r="AT53" i="2"/>
  <c r="AS53" i="2"/>
  <c r="AE53" i="2"/>
  <c r="AD53" i="2"/>
  <c r="P53" i="2"/>
  <c r="BL53" i="2" s="1"/>
  <c r="O53" i="2"/>
  <c r="BK53" i="2" s="1"/>
  <c r="BL52" i="2"/>
  <c r="BJ52" i="2"/>
  <c r="BI52" i="2"/>
  <c r="BH52" i="2"/>
  <c r="BG52" i="2"/>
  <c r="BF52" i="2"/>
  <c r="BE52" i="2"/>
  <c r="BD52" i="2"/>
  <c r="BC52" i="2"/>
  <c r="AZ52" i="2"/>
  <c r="AY52" i="2"/>
  <c r="AX52" i="2"/>
  <c r="AT52" i="2"/>
  <c r="AS52" i="2"/>
  <c r="AE52" i="2"/>
  <c r="AD52" i="2"/>
  <c r="P52" i="2"/>
  <c r="O52" i="2"/>
  <c r="BK52" i="2" s="1"/>
  <c r="BK51" i="2"/>
  <c r="BJ51" i="2"/>
  <c r="BI51" i="2"/>
  <c r="BH51" i="2"/>
  <c r="BG51" i="2"/>
  <c r="BF51" i="2"/>
  <c r="BE51" i="2"/>
  <c r="BD51" i="2"/>
  <c r="BC51" i="2"/>
  <c r="AZ51" i="2"/>
  <c r="AY51" i="2"/>
  <c r="AX51" i="2"/>
  <c r="AT51" i="2"/>
  <c r="AS51" i="2"/>
  <c r="AE51" i="2"/>
  <c r="AD51" i="2"/>
  <c r="P51" i="2"/>
  <c r="BL51" i="2" s="1"/>
  <c r="O51" i="2"/>
  <c r="BJ50" i="2"/>
  <c r="BI50" i="2"/>
  <c r="BH50" i="2"/>
  <c r="BG50" i="2"/>
  <c r="BF50" i="2"/>
  <c r="BE50" i="2"/>
  <c r="BD50" i="2"/>
  <c r="BC50" i="2"/>
  <c r="AZ50" i="2"/>
  <c r="AY50" i="2"/>
  <c r="AX50" i="2"/>
  <c r="AT50" i="2"/>
  <c r="AS50" i="2"/>
  <c r="AE50" i="2"/>
  <c r="AD50" i="2"/>
  <c r="P50" i="2"/>
  <c r="BL50" i="2" s="1"/>
  <c r="O50" i="2"/>
  <c r="BK50" i="2" s="1"/>
  <c r="BJ49" i="2"/>
  <c r="BI49" i="2"/>
  <c r="BH49" i="2"/>
  <c r="BG49" i="2"/>
  <c r="BF49" i="2"/>
  <c r="BE49" i="2"/>
  <c r="BD49" i="2"/>
  <c r="BC49" i="2"/>
  <c r="AZ49" i="2"/>
  <c r="AY49" i="2"/>
  <c r="AX49" i="2"/>
  <c r="AT49" i="2"/>
  <c r="AS49" i="2"/>
  <c r="AE49" i="2"/>
  <c r="AD49" i="2"/>
  <c r="P49" i="2"/>
  <c r="BL49" i="2" s="1"/>
  <c r="O49" i="2"/>
  <c r="BK49" i="2" s="1"/>
  <c r="BL48" i="2"/>
  <c r="BJ48" i="2"/>
  <c r="BI48" i="2"/>
  <c r="BH48" i="2"/>
  <c r="BG48" i="2"/>
  <c r="BF48" i="2"/>
  <c r="BE48" i="2"/>
  <c r="BD48" i="2"/>
  <c r="BC48" i="2"/>
  <c r="AZ48" i="2"/>
  <c r="AY48" i="2"/>
  <c r="AX48" i="2"/>
  <c r="AT48" i="2"/>
  <c r="AS48" i="2"/>
  <c r="AE48" i="2"/>
  <c r="AD48" i="2"/>
  <c r="P48" i="2"/>
  <c r="O48" i="2"/>
  <c r="BK48" i="2" s="1"/>
  <c r="BK47" i="2"/>
  <c r="BJ47" i="2"/>
  <c r="BI47" i="2"/>
  <c r="BH47" i="2"/>
  <c r="BG47" i="2"/>
  <c r="BF47" i="2"/>
  <c r="BE47" i="2"/>
  <c r="BD47" i="2"/>
  <c r="BC47" i="2"/>
  <c r="AZ47" i="2"/>
  <c r="AY47" i="2"/>
  <c r="AX47" i="2"/>
  <c r="AT47" i="2"/>
  <c r="AS47" i="2"/>
  <c r="AE47" i="2"/>
  <c r="AD47" i="2"/>
  <c r="P47" i="2"/>
  <c r="BL47" i="2" s="1"/>
  <c r="O47" i="2"/>
  <c r="BJ46" i="2"/>
  <c r="BI46" i="2"/>
  <c r="BH46" i="2"/>
  <c r="BG46" i="2"/>
  <c r="BF46" i="2"/>
  <c r="BE46" i="2"/>
  <c r="BD46" i="2"/>
  <c r="BC46" i="2"/>
  <c r="AZ46" i="2"/>
  <c r="AY46" i="2"/>
  <c r="AX46" i="2"/>
  <c r="AT46" i="2"/>
  <c r="AS46" i="2"/>
  <c r="AE46" i="2"/>
  <c r="AD46" i="2"/>
  <c r="P46" i="2"/>
  <c r="BL46" i="2" s="1"/>
  <c r="O46" i="2"/>
  <c r="BK46" i="2" s="1"/>
  <c r="BJ45" i="2"/>
  <c r="BI45" i="2"/>
  <c r="BH45" i="2"/>
  <c r="BG45" i="2"/>
  <c r="BF45" i="2"/>
  <c r="BE45" i="2"/>
  <c r="BD45" i="2"/>
  <c r="BC45" i="2"/>
  <c r="AZ45" i="2"/>
  <c r="AY45" i="2"/>
  <c r="AX45" i="2"/>
  <c r="AT45" i="2"/>
  <c r="AS45" i="2"/>
  <c r="AE45" i="2"/>
  <c r="AD45" i="2"/>
  <c r="P45" i="2"/>
  <c r="BL45" i="2" s="1"/>
  <c r="O45" i="2"/>
  <c r="BK45" i="2" s="1"/>
  <c r="BL44" i="2"/>
  <c r="BJ44" i="2"/>
  <c r="BI44" i="2"/>
  <c r="BH44" i="2"/>
  <c r="BG44" i="2"/>
  <c r="BF44" i="2"/>
  <c r="BE44" i="2"/>
  <c r="BD44" i="2"/>
  <c r="BC44" i="2"/>
  <c r="AZ44" i="2"/>
  <c r="AY44" i="2"/>
  <c r="AX44" i="2"/>
  <c r="AT44" i="2"/>
  <c r="AS44" i="2"/>
  <c r="AE44" i="2"/>
  <c r="AD44" i="2"/>
  <c r="P44" i="2"/>
  <c r="O44" i="2"/>
  <c r="BK44" i="2" s="1"/>
  <c r="BK43" i="2"/>
  <c r="BJ43" i="2"/>
  <c r="BI43" i="2"/>
  <c r="BH43" i="2"/>
  <c r="BG43" i="2"/>
  <c r="BF43" i="2"/>
  <c r="BE43" i="2"/>
  <c r="BD43" i="2"/>
  <c r="BC43" i="2"/>
  <c r="AZ43" i="2"/>
  <c r="AY43" i="2"/>
  <c r="AX43" i="2"/>
  <c r="AT43" i="2"/>
  <c r="AS43" i="2"/>
  <c r="AE43" i="2"/>
  <c r="AD43" i="2"/>
  <c r="P43" i="2"/>
  <c r="BL43" i="2" s="1"/>
  <c r="O43" i="2"/>
  <c r="BJ42" i="2"/>
  <c r="BI42" i="2"/>
  <c r="BH42" i="2"/>
  <c r="BG42" i="2"/>
  <c r="BF42" i="2"/>
  <c r="BE42" i="2"/>
  <c r="BD42" i="2"/>
  <c r="BC42" i="2"/>
  <c r="AZ42" i="2"/>
  <c r="AY42" i="2"/>
  <c r="AX42" i="2"/>
  <c r="AT42" i="2"/>
  <c r="AS42" i="2"/>
  <c r="AE42" i="2"/>
  <c r="AD42" i="2"/>
  <c r="P42" i="2"/>
  <c r="BL42" i="2" s="1"/>
  <c r="O42" i="2"/>
  <c r="BK42" i="2" s="1"/>
  <c r="BJ41" i="2"/>
  <c r="BI41" i="2"/>
  <c r="BH41" i="2"/>
  <c r="BG41" i="2"/>
  <c r="BF41" i="2"/>
  <c r="BE41" i="2"/>
  <c r="BD41" i="2"/>
  <c r="BC41" i="2"/>
  <c r="AZ41" i="2"/>
  <c r="AY41" i="2"/>
  <c r="AX41" i="2"/>
  <c r="AT41" i="2"/>
  <c r="AS41" i="2"/>
  <c r="AE41" i="2"/>
  <c r="AD41" i="2"/>
  <c r="P41" i="2"/>
  <c r="BL41" i="2" s="1"/>
  <c r="O41" i="2"/>
  <c r="BK41" i="2" s="1"/>
  <c r="BL40" i="2"/>
  <c r="BJ40" i="2"/>
  <c r="BI40" i="2"/>
  <c r="BH40" i="2"/>
  <c r="BG40" i="2"/>
  <c r="BF40" i="2"/>
  <c r="BE40" i="2"/>
  <c r="BD40" i="2"/>
  <c r="BC40" i="2"/>
  <c r="AZ40" i="2"/>
  <c r="AY40" i="2"/>
  <c r="AX40" i="2"/>
  <c r="AT40" i="2"/>
  <c r="AS40" i="2"/>
  <c r="AE40" i="2"/>
  <c r="AD40" i="2"/>
  <c r="P40" i="2"/>
  <c r="O40" i="2"/>
  <c r="BK40" i="2" s="1"/>
  <c r="BK39" i="2"/>
  <c r="BJ39" i="2"/>
  <c r="BI39" i="2"/>
  <c r="BH39" i="2"/>
  <c r="BG39" i="2"/>
  <c r="BF39" i="2"/>
  <c r="BE39" i="2"/>
  <c r="BD39" i="2"/>
  <c r="BC39" i="2"/>
  <c r="AZ39" i="2"/>
  <c r="AY39" i="2"/>
  <c r="AX39" i="2"/>
  <c r="AT39" i="2"/>
  <c r="AS39" i="2"/>
  <c r="AE39" i="2"/>
  <c r="AD39" i="2"/>
  <c r="P39" i="2"/>
  <c r="BL39" i="2" s="1"/>
  <c r="O39" i="2"/>
  <c r="BJ38" i="2"/>
  <c r="BI38" i="2"/>
  <c r="BH38" i="2"/>
  <c r="BG38" i="2"/>
  <c r="BF38" i="2"/>
  <c r="BE38" i="2"/>
  <c r="BD38" i="2"/>
  <c r="BC38" i="2"/>
  <c r="AZ38" i="2"/>
  <c r="AY38" i="2"/>
  <c r="AX38" i="2"/>
  <c r="AT38" i="2"/>
  <c r="AS38" i="2"/>
  <c r="AE38" i="2"/>
  <c r="AD38" i="2"/>
  <c r="P38" i="2"/>
  <c r="BL38" i="2" s="1"/>
  <c r="O38" i="2"/>
  <c r="BK38" i="2" s="1"/>
  <c r="BJ37" i="2"/>
  <c r="BI37" i="2"/>
  <c r="BH37" i="2"/>
  <c r="BG37" i="2"/>
  <c r="BF37" i="2"/>
  <c r="BE37" i="2"/>
  <c r="BD37" i="2"/>
  <c r="BC37" i="2"/>
  <c r="AZ37" i="2"/>
  <c r="AY37" i="2"/>
  <c r="AX37" i="2"/>
  <c r="AT37" i="2"/>
  <c r="AS37" i="2"/>
  <c r="AE37" i="2"/>
  <c r="AD37" i="2"/>
  <c r="P37" i="2"/>
  <c r="BL37" i="2" s="1"/>
  <c r="O37" i="2"/>
  <c r="BK37" i="2" s="1"/>
  <c r="BL36" i="2"/>
  <c r="BJ36" i="2"/>
  <c r="BI36" i="2"/>
  <c r="BH36" i="2"/>
  <c r="BG36" i="2"/>
  <c r="BF36" i="2"/>
  <c r="BE36" i="2"/>
  <c r="BD36" i="2"/>
  <c r="BC36" i="2"/>
  <c r="AZ36" i="2"/>
  <c r="AY36" i="2"/>
  <c r="AX36" i="2"/>
  <c r="AT36" i="2"/>
  <c r="AS36" i="2"/>
  <c r="AE36" i="2"/>
  <c r="AD36" i="2"/>
  <c r="P36" i="2"/>
  <c r="O36" i="2"/>
  <c r="BK36" i="2" s="1"/>
  <c r="BK35" i="2"/>
  <c r="BJ35" i="2"/>
  <c r="BI35" i="2"/>
  <c r="BH35" i="2"/>
  <c r="BG35" i="2"/>
  <c r="BF35" i="2"/>
  <c r="BE35" i="2"/>
  <c r="BD35" i="2"/>
  <c r="BC35" i="2"/>
  <c r="AZ35" i="2"/>
  <c r="AY35" i="2"/>
  <c r="AX35" i="2"/>
  <c r="AT35" i="2"/>
  <c r="AS35" i="2"/>
  <c r="AE35" i="2"/>
  <c r="AD35" i="2"/>
  <c r="P35" i="2"/>
  <c r="BL35" i="2" s="1"/>
  <c r="O35" i="2"/>
  <c r="BJ34" i="2"/>
  <c r="BI34" i="2"/>
  <c r="BH34" i="2"/>
  <c r="BG34" i="2"/>
  <c r="BF34" i="2"/>
  <c r="BE34" i="2"/>
  <c r="BD34" i="2"/>
  <c r="BC34" i="2"/>
  <c r="AZ34" i="2"/>
  <c r="AY34" i="2"/>
  <c r="AX34" i="2"/>
  <c r="AT34" i="2"/>
  <c r="AS34" i="2"/>
  <c r="AE34" i="2"/>
  <c r="AD34" i="2"/>
  <c r="P34" i="2"/>
  <c r="BL34" i="2" s="1"/>
  <c r="O34" i="2"/>
  <c r="BK34" i="2" s="1"/>
  <c r="BJ33" i="2"/>
  <c r="BI33" i="2"/>
  <c r="BH33" i="2"/>
  <c r="BG33" i="2"/>
  <c r="BF33" i="2"/>
  <c r="BE33" i="2"/>
  <c r="BD33" i="2"/>
  <c r="BC33" i="2"/>
  <c r="AZ33" i="2"/>
  <c r="AY33" i="2"/>
  <c r="AX33" i="2"/>
  <c r="AT33" i="2"/>
  <c r="AS33" i="2"/>
  <c r="AE33" i="2"/>
  <c r="AD33" i="2"/>
  <c r="P33" i="2"/>
  <c r="BL33" i="2" s="1"/>
  <c r="O33" i="2"/>
  <c r="BK33" i="2" s="1"/>
  <c r="BL32" i="2"/>
  <c r="BJ32" i="2"/>
  <c r="BI32" i="2"/>
  <c r="BH32" i="2"/>
  <c r="BG32" i="2"/>
  <c r="BF32" i="2"/>
  <c r="BE32" i="2"/>
  <c r="BD32" i="2"/>
  <c r="BC32" i="2"/>
  <c r="AZ32" i="2"/>
  <c r="AY32" i="2"/>
  <c r="AX32" i="2"/>
  <c r="AT32" i="2"/>
  <c r="AS32" i="2"/>
  <c r="AE32" i="2"/>
  <c r="AD32" i="2"/>
  <c r="P32" i="2"/>
  <c r="O32" i="2"/>
  <c r="BK32" i="2" s="1"/>
  <c r="BK31" i="2"/>
  <c r="BJ31" i="2"/>
  <c r="BI31" i="2"/>
  <c r="BH31" i="2"/>
  <c r="BG31" i="2"/>
  <c r="BF31" i="2"/>
  <c r="BE31" i="2"/>
  <c r="BD31" i="2"/>
  <c r="BC31" i="2"/>
  <c r="AZ31" i="2"/>
  <c r="AY31" i="2"/>
  <c r="AX31" i="2"/>
  <c r="AT31" i="2"/>
  <c r="AS31" i="2"/>
  <c r="AE31" i="2"/>
  <c r="AD31" i="2"/>
  <c r="P31" i="2"/>
  <c r="BL31" i="2" s="1"/>
  <c r="O31" i="2"/>
  <c r="BJ30" i="2"/>
  <c r="BI30" i="2"/>
  <c r="BH30" i="2"/>
  <c r="BG30" i="2"/>
  <c r="BF30" i="2"/>
  <c r="BE30" i="2"/>
  <c r="BD30" i="2"/>
  <c r="BC30" i="2"/>
  <c r="AZ30" i="2"/>
  <c r="AY30" i="2"/>
  <c r="AX30" i="2"/>
  <c r="AT30" i="2"/>
  <c r="AS30" i="2"/>
  <c r="AE30" i="2"/>
  <c r="AD30" i="2"/>
  <c r="P30" i="2"/>
  <c r="BL30" i="2" s="1"/>
  <c r="O30" i="2"/>
  <c r="BK30" i="2" s="1"/>
  <c r="BJ29" i="2"/>
  <c r="BI29" i="2"/>
  <c r="BH29" i="2"/>
  <c r="BG29" i="2"/>
  <c r="BF29" i="2"/>
  <c r="BE29" i="2"/>
  <c r="BD29" i="2"/>
  <c r="BC29" i="2"/>
  <c r="AZ29" i="2"/>
  <c r="AY29" i="2"/>
  <c r="AX29" i="2"/>
  <c r="AT29" i="2"/>
  <c r="AS29" i="2"/>
  <c r="AE29" i="2"/>
  <c r="AD29" i="2"/>
  <c r="P29" i="2"/>
  <c r="BL29" i="2" s="1"/>
  <c r="O29" i="2"/>
  <c r="BK29" i="2" s="1"/>
  <c r="BL28" i="2"/>
  <c r="BJ28" i="2"/>
  <c r="BI28" i="2"/>
  <c r="BH28" i="2"/>
  <c r="BG28" i="2"/>
  <c r="BF28" i="2"/>
  <c r="BE28" i="2"/>
  <c r="BD28" i="2"/>
  <c r="BC28" i="2"/>
  <c r="AZ28" i="2"/>
  <c r="AY28" i="2"/>
  <c r="AX28" i="2"/>
  <c r="AT28" i="2"/>
  <c r="AS28" i="2"/>
  <c r="AE28" i="2"/>
  <c r="AD28" i="2"/>
  <c r="P28" i="2"/>
  <c r="O28" i="2"/>
  <c r="BK28" i="2" s="1"/>
  <c r="BK27" i="2"/>
  <c r="BJ27" i="2"/>
  <c r="BI27" i="2"/>
  <c r="BH27" i="2"/>
  <c r="BG27" i="2"/>
  <c r="BF27" i="2"/>
  <c r="BE27" i="2"/>
  <c r="BD27" i="2"/>
  <c r="BC27" i="2"/>
  <c r="AZ27" i="2"/>
  <c r="AY27" i="2"/>
  <c r="AX27" i="2"/>
  <c r="AT27" i="2"/>
  <c r="AS27" i="2"/>
  <c r="AE27" i="2"/>
  <c r="AD27" i="2"/>
  <c r="P27" i="2"/>
  <c r="BL27" i="2" s="1"/>
  <c r="O27" i="2"/>
  <c r="BJ26" i="2"/>
  <c r="BI26" i="2"/>
  <c r="BH26" i="2"/>
  <c r="BG26" i="2"/>
  <c r="BF26" i="2"/>
  <c r="BE26" i="2"/>
  <c r="BD26" i="2"/>
  <c r="BC26" i="2"/>
  <c r="AZ26" i="2"/>
  <c r="AY26" i="2"/>
  <c r="AX26" i="2"/>
  <c r="AT26" i="2"/>
  <c r="AS26" i="2"/>
  <c r="AE26" i="2"/>
  <c r="AD26" i="2"/>
  <c r="P26" i="2"/>
  <c r="BL26" i="2" s="1"/>
  <c r="O26" i="2"/>
  <c r="BK26" i="2" s="1"/>
  <c r="BJ25" i="2"/>
  <c r="BI25" i="2"/>
  <c r="BH25" i="2"/>
  <c r="BG25" i="2"/>
  <c r="BF25" i="2"/>
  <c r="BE25" i="2"/>
  <c r="BD25" i="2"/>
  <c r="BC25" i="2"/>
  <c r="AZ25" i="2"/>
  <c r="AY25" i="2"/>
  <c r="AX25" i="2"/>
  <c r="AT25" i="2"/>
  <c r="AS25" i="2"/>
  <c r="AE25" i="2"/>
  <c r="AD25" i="2"/>
  <c r="P25" i="2"/>
  <c r="BL25" i="2" s="1"/>
  <c r="O25" i="2"/>
  <c r="BK25" i="2" s="1"/>
  <c r="BL24" i="2"/>
  <c r="BJ24" i="2"/>
  <c r="BI24" i="2"/>
  <c r="BH24" i="2"/>
  <c r="BG24" i="2"/>
  <c r="BF24" i="2"/>
  <c r="BE24" i="2"/>
  <c r="BD24" i="2"/>
  <c r="BC24" i="2"/>
  <c r="AZ24" i="2"/>
  <c r="AY24" i="2"/>
  <c r="AX24" i="2"/>
  <c r="AT24" i="2"/>
  <c r="AS24" i="2"/>
  <c r="AE24" i="2"/>
  <c r="AD24" i="2"/>
  <c r="P24" i="2"/>
  <c r="O24" i="2"/>
  <c r="BK24" i="2" s="1"/>
  <c r="BK23" i="2"/>
  <c r="BJ23" i="2"/>
  <c r="BI23" i="2"/>
  <c r="BH23" i="2"/>
  <c r="BG23" i="2"/>
  <c r="BF23" i="2"/>
  <c r="BE23" i="2"/>
  <c r="BD23" i="2"/>
  <c r="BC23" i="2"/>
  <c r="AZ23" i="2"/>
  <c r="AY23" i="2"/>
  <c r="AX23" i="2"/>
  <c r="AT23" i="2"/>
  <c r="AS23" i="2"/>
  <c r="AE23" i="2"/>
  <c r="AD23" i="2"/>
  <c r="P23" i="2"/>
  <c r="BL23" i="2" s="1"/>
  <c r="O23" i="2"/>
  <c r="BJ22" i="2"/>
  <c r="BI22" i="2"/>
  <c r="BH22" i="2"/>
  <c r="BG22" i="2"/>
  <c r="BF22" i="2"/>
  <c r="BE22" i="2"/>
  <c r="BD22" i="2"/>
  <c r="BC22" i="2"/>
  <c r="AZ22" i="2"/>
  <c r="AY22" i="2"/>
  <c r="AX22" i="2"/>
  <c r="AT22" i="2"/>
  <c r="AS22" i="2"/>
  <c r="AE22" i="2"/>
  <c r="AD22" i="2"/>
  <c r="P22" i="2"/>
  <c r="BL22" i="2" s="1"/>
  <c r="O22" i="2"/>
  <c r="BK22" i="2" s="1"/>
  <c r="BJ21" i="2"/>
  <c r="BI21" i="2"/>
  <c r="BH21" i="2"/>
  <c r="BG21" i="2"/>
  <c r="BF21" i="2"/>
  <c r="BE21" i="2"/>
  <c r="BD21" i="2"/>
  <c r="BC21" i="2"/>
  <c r="AZ21" i="2"/>
  <c r="AZ18" i="2" s="1"/>
  <c r="AY21" i="2"/>
  <c r="AY18" i="2" s="1"/>
  <c r="AX21" i="2"/>
  <c r="AT21" i="2"/>
  <c r="AS21" i="2"/>
  <c r="AS18" i="2" s="1"/>
  <c r="AE21" i="2"/>
  <c r="AE18" i="2" s="1"/>
  <c r="AD21" i="2"/>
  <c r="P21" i="2"/>
  <c r="BL21" i="2" s="1"/>
  <c r="O21" i="2"/>
  <c r="BK21" i="2" s="1"/>
  <c r="BL20" i="2"/>
  <c r="BJ20" i="2"/>
  <c r="BI20" i="2"/>
  <c r="BI18" i="2" s="1"/>
  <c r="BH20" i="2"/>
  <c r="BG20" i="2"/>
  <c r="BF20" i="2"/>
  <c r="BE20" i="2"/>
  <c r="BE18" i="2" s="1"/>
  <c r="BD20" i="2"/>
  <c r="BC20" i="2"/>
  <c r="AZ20" i="2"/>
  <c r="AY20" i="2"/>
  <c r="AX20" i="2"/>
  <c r="AT20" i="2"/>
  <c r="AS20" i="2"/>
  <c r="AE20" i="2"/>
  <c r="AD20" i="2"/>
  <c r="P20" i="2"/>
  <c r="O20" i="2"/>
  <c r="BK20" i="2" s="1"/>
  <c r="BK19" i="2"/>
  <c r="BK18" i="2" s="1"/>
  <c r="BJ19" i="2"/>
  <c r="BI19" i="2"/>
  <c r="BH19" i="2"/>
  <c r="BH18" i="2" s="1"/>
  <c r="BG19" i="2"/>
  <c r="BG18" i="2" s="1"/>
  <c r="BF19" i="2"/>
  <c r="BE19" i="2"/>
  <c r="BD19" i="2"/>
  <c r="BD18" i="2" s="1"/>
  <c r="BC19" i="2"/>
  <c r="BC18" i="2" s="1"/>
  <c r="AZ19" i="2"/>
  <c r="AY19" i="2"/>
  <c r="AX19" i="2"/>
  <c r="AT19" i="2"/>
  <c r="AS19" i="2"/>
  <c r="AE19" i="2"/>
  <c r="AD19" i="2"/>
  <c r="P19" i="2"/>
  <c r="BL19" i="2" s="1"/>
  <c r="BL18" i="2" s="1"/>
  <c r="O19" i="2"/>
  <c r="BJ18" i="2"/>
  <c r="BF18" i="2"/>
  <c r="BB18" i="2"/>
  <c r="BA18" i="2"/>
  <c r="AX18" i="2"/>
  <c r="AW18" i="2"/>
  <c r="AV18" i="2"/>
  <c r="AU18" i="2"/>
  <c r="AT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CL32" i="14" l="1"/>
  <c r="CA14" i="14"/>
  <c r="CC14" i="14" s="1"/>
  <c r="BW15" i="14"/>
  <c r="BU14" i="14"/>
  <c r="BW14" i="14" s="1"/>
  <c r="CJ18" i="14"/>
  <c r="C21" i="14"/>
  <c r="BT22" i="14"/>
  <c r="CJ26" i="14"/>
  <c r="CL30" i="14"/>
  <c r="CL36" i="14"/>
  <c r="CJ37" i="14"/>
  <c r="X37" i="14"/>
  <c r="CL45" i="14"/>
  <c r="CL49" i="14"/>
  <c r="C49" i="14"/>
  <c r="CJ55" i="14"/>
  <c r="CL47" i="14"/>
  <c r="C47" i="14"/>
  <c r="I14" i="14"/>
  <c r="AP14" i="14"/>
  <c r="BL14" i="14"/>
  <c r="BR14" i="14"/>
  <c r="BT14" i="14" s="1"/>
  <c r="CK16" i="14"/>
  <c r="CJ16" i="14"/>
  <c r="CJ17" i="14"/>
  <c r="AS19" i="14"/>
  <c r="CK24" i="14"/>
  <c r="CJ24" i="14"/>
  <c r="CJ25" i="14"/>
  <c r="CJ27" i="14"/>
  <c r="CJ28" i="14"/>
  <c r="CK30" i="14"/>
  <c r="C31" i="14"/>
  <c r="CK37" i="14"/>
  <c r="CK41" i="14"/>
  <c r="CL44" i="14"/>
  <c r="C44" i="14"/>
  <c r="C50" i="14"/>
  <c r="CL56" i="14"/>
  <c r="CK57" i="14"/>
  <c r="CL57" i="14"/>
  <c r="C57" i="14"/>
  <c r="CJ58" i="14"/>
  <c r="CL20" i="14"/>
  <c r="C20" i="14"/>
  <c r="V14" i="14"/>
  <c r="X14" i="14" s="1"/>
  <c r="BX14" i="14"/>
  <c r="BZ14" i="14" s="1"/>
  <c r="CD14" i="14"/>
  <c r="CF14" i="14" s="1"/>
  <c r="CJ15" i="14"/>
  <c r="CI15" i="14"/>
  <c r="CG14" i="14"/>
  <c r="CI14" i="14" s="1"/>
  <c r="BM14" i="14"/>
  <c r="CK22" i="14"/>
  <c r="CL22" i="14" s="1"/>
  <c r="CC22" i="14"/>
  <c r="C22" i="14"/>
  <c r="CJ23" i="14"/>
  <c r="CK28" i="14"/>
  <c r="CK14" i="14" s="1"/>
  <c r="BT28" i="14"/>
  <c r="C29" i="14"/>
  <c r="CF32" i="14"/>
  <c r="CJ33" i="14"/>
  <c r="C35" i="14"/>
  <c r="CJ38" i="14"/>
  <c r="CL39" i="14"/>
  <c r="X40" i="14"/>
  <c r="CJ40" i="14"/>
  <c r="CJ46" i="14"/>
  <c r="X53" i="14"/>
  <c r="CJ53" i="14"/>
  <c r="CJ34" i="14"/>
  <c r="BZ38" i="14"/>
  <c r="CJ42" i="14"/>
  <c r="CJ43" i="14"/>
  <c r="CK45" i="14"/>
  <c r="CK53" i="14"/>
  <c r="CJ54" i="14"/>
  <c r="BN37" i="14"/>
  <c r="CJ41" i="14"/>
  <c r="CK43" i="14"/>
  <c r="BT43" i="14"/>
  <c r="CK51" i="14"/>
  <c r="CL51" i="14"/>
  <c r="C51" i="14"/>
  <c r="CJ52" i="14"/>
  <c r="CK59" i="14"/>
  <c r="CL59" i="14"/>
  <c r="C59" i="14"/>
  <c r="R15" i="13"/>
  <c r="BN19" i="13"/>
  <c r="BN15" i="13" s="1"/>
  <c r="C16" i="13"/>
  <c r="C15" i="13"/>
  <c r="Q15" i="13"/>
  <c r="BK19" i="13"/>
  <c r="BK15" i="13" s="1"/>
  <c r="X14" i="12"/>
  <c r="O14" i="12"/>
  <c r="AQ14" i="12"/>
  <c r="AS14" i="12" s="1"/>
  <c r="C16" i="12"/>
  <c r="CL16" i="12"/>
  <c r="C22" i="12"/>
  <c r="CL22" i="12"/>
  <c r="BW14" i="12"/>
  <c r="C28" i="12"/>
  <c r="CL15" i="12"/>
  <c r="C15" i="12"/>
  <c r="C18" i="12"/>
  <c r="CL18" i="12"/>
  <c r="C20" i="12"/>
  <c r="CL20" i="12"/>
  <c r="CJ17" i="12"/>
  <c r="CJ19" i="12"/>
  <c r="CJ21" i="12"/>
  <c r="CJ23" i="12"/>
  <c r="CJ24" i="12"/>
  <c r="CJ27" i="12"/>
  <c r="C40" i="12"/>
  <c r="CL40" i="12"/>
  <c r="X43" i="12"/>
  <c r="CJ43" i="12"/>
  <c r="CL56" i="12"/>
  <c r="C56" i="12"/>
  <c r="W14" i="12"/>
  <c r="CA14" i="12"/>
  <c r="CC14" i="12" s="1"/>
  <c r="CJ25" i="12"/>
  <c r="CJ26" i="12"/>
  <c r="BN28" i="12"/>
  <c r="CL31" i="12"/>
  <c r="CK32" i="12"/>
  <c r="CJ32" i="12"/>
  <c r="CJ33" i="12"/>
  <c r="CJ42" i="12"/>
  <c r="X45" i="12"/>
  <c r="CJ45" i="12"/>
  <c r="CK51" i="12"/>
  <c r="C58" i="12"/>
  <c r="CK28" i="12"/>
  <c r="CL28" i="12" s="1"/>
  <c r="CL30" i="12"/>
  <c r="C30" i="12"/>
  <c r="X39" i="12"/>
  <c r="CJ39" i="12"/>
  <c r="C44" i="12"/>
  <c r="CL44" i="12"/>
  <c r="CJ47" i="12"/>
  <c r="X47" i="12"/>
  <c r="CL53" i="12"/>
  <c r="C53" i="12"/>
  <c r="CC28" i="12"/>
  <c r="CJ29" i="12"/>
  <c r="CJ34" i="12"/>
  <c r="X34" i="12"/>
  <c r="CJ35" i="12"/>
  <c r="X35" i="12"/>
  <c r="CJ37" i="12"/>
  <c r="CJ38" i="12"/>
  <c r="X41" i="12"/>
  <c r="CJ41" i="12"/>
  <c r="CJ46" i="12"/>
  <c r="CL48" i="12"/>
  <c r="C48" i="12"/>
  <c r="C55" i="12"/>
  <c r="CK39" i="12"/>
  <c r="CK41" i="12"/>
  <c r="CK43" i="12"/>
  <c r="CK45" i="12"/>
  <c r="CJ51" i="12"/>
  <c r="CJ59" i="12"/>
  <c r="CI37" i="12"/>
  <c r="CK38" i="12"/>
  <c r="CK40" i="12"/>
  <c r="CK42" i="12"/>
  <c r="CK44" i="12"/>
  <c r="CK46" i="12"/>
  <c r="CJ49" i="12"/>
  <c r="CJ57" i="12"/>
  <c r="X48" i="12"/>
  <c r="X50" i="12"/>
  <c r="X52" i="12"/>
  <c r="X54" i="12"/>
  <c r="X56" i="12"/>
  <c r="X58" i="12"/>
  <c r="BN15" i="11"/>
  <c r="BM17" i="11"/>
  <c r="C17" i="11" s="1"/>
  <c r="R19" i="11"/>
  <c r="BN19" i="11" s="1"/>
  <c r="R15" i="11"/>
  <c r="P15" i="11"/>
  <c r="AL13" i="10"/>
  <c r="CO22" i="10"/>
  <c r="CF33" i="10"/>
  <c r="CH33" i="10" s="1"/>
  <c r="AO33" i="10"/>
  <c r="AS33" i="10"/>
  <c r="CK33" i="10"/>
  <c r="CJ37" i="10"/>
  <c r="V13" i="10"/>
  <c r="X37" i="10"/>
  <c r="CO40" i="10"/>
  <c r="CF13" i="10"/>
  <c r="CN15" i="10"/>
  <c r="CO15" i="10"/>
  <c r="CN16" i="10"/>
  <c r="CO16" i="10" s="1"/>
  <c r="AU17" i="10"/>
  <c r="CN23" i="10"/>
  <c r="CO23" i="10"/>
  <c r="CN24" i="10"/>
  <c r="CO24" i="10" s="1"/>
  <c r="CO27" i="10"/>
  <c r="CO30" i="10"/>
  <c r="CN31" i="10"/>
  <c r="CO31" i="10" s="1"/>
  <c r="CN40" i="10"/>
  <c r="Z42" i="10"/>
  <c r="CO56" i="10"/>
  <c r="BZ13" i="10"/>
  <c r="CB13" i="10" s="1"/>
  <c r="CB14" i="10"/>
  <c r="BN13" i="10"/>
  <c r="BP13" i="10" s="1"/>
  <c r="BP16" i="10"/>
  <c r="CO18" i="10"/>
  <c r="CO28" i="10"/>
  <c r="CN29" i="10"/>
  <c r="CO29" i="10" s="1"/>
  <c r="CC37" i="10"/>
  <c r="CE37" i="10" s="1"/>
  <c r="Q37" i="10"/>
  <c r="S37" i="10" s="1"/>
  <c r="CO51" i="10"/>
  <c r="Z18" i="10"/>
  <c r="CN19" i="10"/>
  <c r="CO19" i="10" s="1"/>
  <c r="CN20" i="10"/>
  <c r="CO20" i="10" s="1"/>
  <c r="CK26" i="10"/>
  <c r="CH31" i="10"/>
  <c r="CJ33" i="10"/>
  <c r="CJ13" i="10" s="1"/>
  <c r="AT33" i="10"/>
  <c r="CN33" i="10" s="1"/>
  <c r="CO33" i="10" s="1"/>
  <c r="CN48" i="10"/>
  <c r="CO48" i="10"/>
  <c r="CN49" i="10"/>
  <c r="CO49" i="10" s="1"/>
  <c r="CN50" i="10"/>
  <c r="CO50" i="10" s="1"/>
  <c r="AU50" i="10"/>
  <c r="Z55" i="10"/>
  <c r="CD37" i="10"/>
  <c r="CD13" i="10" s="1"/>
  <c r="Z43" i="10"/>
  <c r="CN44" i="10"/>
  <c r="CO44" i="10" s="1"/>
  <c r="CE44" i="10"/>
  <c r="CN45" i="10"/>
  <c r="CO45" i="10" s="1"/>
  <c r="BV45" i="10"/>
  <c r="Z51" i="10"/>
  <c r="CN52" i="10"/>
  <c r="CO52" i="10" s="1"/>
  <c r="CN53" i="10"/>
  <c r="CO53" i="10" s="1"/>
  <c r="BV53" i="10"/>
  <c r="CH57" i="10"/>
  <c r="CN58" i="10"/>
  <c r="AR33" i="10"/>
  <c r="CO35" i="10"/>
  <c r="CH36" i="10"/>
  <c r="CO39" i="10"/>
  <c r="CK42" i="10"/>
  <c r="BY46" i="10"/>
  <c r="CO47" i="10"/>
  <c r="CK50" i="10"/>
  <c r="CB51" i="10"/>
  <c r="CO55" i="10"/>
  <c r="CO58" i="10"/>
  <c r="BN15" i="9"/>
  <c r="C16" i="9"/>
  <c r="C15" i="9"/>
  <c r="BM17" i="9"/>
  <c r="C17" i="9" s="1"/>
  <c r="Q15" i="9"/>
  <c r="F20" i="8"/>
  <c r="CP20" i="8"/>
  <c r="G20" i="8"/>
  <c r="F15" i="8"/>
  <c r="CP15" i="8"/>
  <c r="G15" i="8"/>
  <c r="F18" i="8"/>
  <c r="CP18" i="8"/>
  <c r="G18" i="8"/>
  <c r="F17" i="8"/>
  <c r="CP17" i="8"/>
  <c r="G17" i="8"/>
  <c r="F16" i="8"/>
  <c r="G16" i="8"/>
  <c r="CP16" i="8"/>
  <c r="F19" i="8"/>
  <c r="CP19" i="8"/>
  <c r="G19" i="8"/>
  <c r="F24" i="8"/>
  <c r="CP24" i="8"/>
  <c r="G24" i="8"/>
  <c r="CP30" i="8"/>
  <c r="G30" i="8"/>
  <c r="CP32" i="8"/>
  <c r="G32" i="8"/>
  <c r="CO39" i="8"/>
  <c r="CO14" i="8" s="1"/>
  <c r="F43" i="8"/>
  <c r="CP43" i="8"/>
  <c r="G43" i="8"/>
  <c r="CN47" i="8"/>
  <c r="CE7" i="8"/>
  <c r="BY14" i="8"/>
  <c r="CK14" i="8"/>
  <c r="CM22" i="8"/>
  <c r="AW24" i="8"/>
  <c r="G25" i="8"/>
  <c r="AW25" i="8"/>
  <c r="G26" i="8"/>
  <c r="AW26" i="8"/>
  <c r="CN27" i="8"/>
  <c r="F30" i="8"/>
  <c r="CN33" i="8"/>
  <c r="CP39" i="8"/>
  <c r="F39" i="8"/>
  <c r="AB41" i="8"/>
  <c r="CN41" i="8"/>
  <c r="AB45" i="8"/>
  <c r="CN45" i="8"/>
  <c r="G50" i="8"/>
  <c r="F50" i="8"/>
  <c r="CP50" i="8"/>
  <c r="G56" i="8"/>
  <c r="F56" i="8"/>
  <c r="CP31" i="8"/>
  <c r="G31" i="8"/>
  <c r="G48" i="8"/>
  <c r="F48" i="8"/>
  <c r="CP48" i="8"/>
  <c r="AA14" i="8"/>
  <c r="AB14" i="8" s="1"/>
  <c r="AU14" i="8"/>
  <c r="AW14" i="8" s="1"/>
  <c r="AW15" i="8"/>
  <c r="AW21" i="8"/>
  <c r="AW22" i="8"/>
  <c r="CN22" i="8"/>
  <c r="CM24" i="8"/>
  <c r="CP25" i="8"/>
  <c r="CP26" i="8"/>
  <c r="CG27" i="8"/>
  <c r="CN28" i="8"/>
  <c r="CN29" i="8"/>
  <c r="CP35" i="8"/>
  <c r="G35" i="8"/>
  <c r="CN36" i="8"/>
  <c r="G59" i="8"/>
  <c r="F59" i="8"/>
  <c r="CN21" i="8"/>
  <c r="BP14" i="8"/>
  <c r="BR14" i="8" s="1"/>
  <c r="CB14" i="8"/>
  <c r="CN23" i="8"/>
  <c r="F31" i="8"/>
  <c r="F32" i="8"/>
  <c r="CN34" i="8"/>
  <c r="AB37" i="8"/>
  <c r="CN37" i="8"/>
  <c r="CP38" i="8"/>
  <c r="F38" i="8"/>
  <c r="CO40" i="8"/>
  <c r="AB40" i="8"/>
  <c r="CP40" i="8"/>
  <c r="F40" i="8"/>
  <c r="CO44" i="8"/>
  <c r="AB44" i="8"/>
  <c r="CP44" i="8"/>
  <c r="F44" i="8"/>
  <c r="CP46" i="8"/>
  <c r="G46" i="8"/>
  <c r="F46" i="8"/>
  <c r="G52" i="8"/>
  <c r="F52" i="8"/>
  <c r="CA40" i="8"/>
  <c r="CM41" i="8"/>
  <c r="AW43" i="8"/>
  <c r="AB46" i="8"/>
  <c r="CD46" i="8"/>
  <c r="CO49" i="8"/>
  <c r="CP49" i="8" s="1"/>
  <c r="CO51" i="8"/>
  <c r="CP51" i="8" s="1"/>
  <c r="AW51" i="8"/>
  <c r="CN54" i="8"/>
  <c r="CN58" i="8"/>
  <c r="AW41" i="8"/>
  <c r="CM43" i="8"/>
  <c r="AW45" i="8"/>
  <c r="CO48" i="8"/>
  <c r="AW48" i="8"/>
  <c r="CO50" i="8"/>
  <c r="AW50" i="8"/>
  <c r="CO52" i="8"/>
  <c r="CP52" i="8" s="1"/>
  <c r="CN53" i="8"/>
  <c r="CM53" i="8"/>
  <c r="CN55" i="8"/>
  <c r="CO56" i="8"/>
  <c r="CP56" i="8" s="1"/>
  <c r="CN57" i="8"/>
  <c r="CO59" i="8"/>
  <c r="CP59" i="8" s="1"/>
  <c r="CN42" i="8"/>
  <c r="G49" i="8"/>
  <c r="F49" i="8"/>
  <c r="G51" i="8"/>
  <c r="F51" i="8"/>
  <c r="AB47" i="8"/>
  <c r="CN15" i="7"/>
  <c r="E15" i="7"/>
  <c r="CH33" i="7"/>
  <c r="CN19" i="7"/>
  <c r="E19" i="7"/>
  <c r="CN34" i="7"/>
  <c r="CN39" i="7"/>
  <c r="E39" i="7"/>
  <c r="CL14" i="7"/>
  <c r="Z15" i="7"/>
  <c r="CL17" i="7"/>
  <c r="E20" i="7"/>
  <c r="CL25" i="7"/>
  <c r="CL26" i="7"/>
  <c r="BV26" i="7"/>
  <c r="E30" i="7"/>
  <c r="CN30" i="7"/>
  <c r="CG33" i="7"/>
  <c r="CG13" i="7" s="1"/>
  <c r="AT33" i="7"/>
  <c r="CM33" i="7" s="1"/>
  <c r="CD37" i="7"/>
  <c r="CD13" i="7" s="1"/>
  <c r="R37" i="7"/>
  <c r="E40" i="7"/>
  <c r="CM40" i="7"/>
  <c r="CN40" i="7" s="1"/>
  <c r="Z40" i="7"/>
  <c r="Z43" i="7"/>
  <c r="CL43" i="7"/>
  <c r="CL45" i="7"/>
  <c r="CN46" i="7"/>
  <c r="CN47" i="7"/>
  <c r="E47" i="7"/>
  <c r="Y13" i="7"/>
  <c r="CC13" i="7"/>
  <c r="AU15" i="7"/>
  <c r="CL23" i="7"/>
  <c r="CM26" i="7"/>
  <c r="CN29" i="7"/>
  <c r="CM31" i="7"/>
  <c r="CN31" i="7" s="1"/>
  <c r="E32" i="7"/>
  <c r="CC33" i="7"/>
  <c r="CE33" i="7" s="1"/>
  <c r="AL33" i="7"/>
  <c r="AO33" i="7"/>
  <c r="AS33" i="7"/>
  <c r="CL36" i="7"/>
  <c r="BP36" i="7"/>
  <c r="Z42" i="7"/>
  <c r="E48" i="7"/>
  <c r="AU50" i="7"/>
  <c r="Z51" i="7"/>
  <c r="CL51" i="7"/>
  <c r="BN13" i="7"/>
  <c r="BP13" i="7" s="1"/>
  <c r="BZ13" i="7"/>
  <c r="CB13" i="7" s="1"/>
  <c r="Z18" i="7"/>
  <c r="CM21" i="7"/>
  <c r="CL21" i="7"/>
  <c r="CL22" i="7"/>
  <c r="CK22" i="7"/>
  <c r="CH26" i="7"/>
  <c r="CL27" i="7"/>
  <c r="CL28" i="7"/>
  <c r="Z29" i="7"/>
  <c r="CK33" i="7"/>
  <c r="CL35" i="7"/>
  <c r="AA37" i="7"/>
  <c r="CK40" i="7"/>
  <c r="CL53" i="7"/>
  <c r="CE55" i="7"/>
  <c r="CN55" i="7"/>
  <c r="E55" i="7"/>
  <c r="CL56" i="7"/>
  <c r="CK56" i="7"/>
  <c r="CL38" i="7"/>
  <c r="BP38" i="7"/>
  <c r="CM58" i="7"/>
  <c r="CN58" i="7" s="1"/>
  <c r="CM41" i="7"/>
  <c r="CN41" i="7"/>
  <c r="E41" i="7"/>
  <c r="CL42" i="7"/>
  <c r="CK42" i="7"/>
  <c r="AU44" i="7"/>
  <c r="Z46" i="7"/>
  <c r="BY46" i="7"/>
  <c r="CM49" i="7"/>
  <c r="CL49" i="7"/>
  <c r="CL50" i="7"/>
  <c r="CK50" i="7"/>
  <c r="CM57" i="7"/>
  <c r="CL57" i="7"/>
  <c r="BO14" i="6"/>
  <c r="BN14" i="6"/>
  <c r="D14" i="6" s="1"/>
  <c r="S14" i="6"/>
  <c r="BS16" i="5"/>
  <c r="BU16" i="5" s="1"/>
  <c r="CE16" i="5"/>
  <c r="CG16" i="5" s="1"/>
  <c r="BX17" i="5"/>
  <c r="BY17" i="5" s="1"/>
  <c r="CJ17" i="5"/>
  <c r="AQ18" i="5"/>
  <c r="BL19" i="5"/>
  <c r="AQ22" i="5"/>
  <c r="BL23" i="5"/>
  <c r="CH60" i="5"/>
  <c r="CJ60" i="5" s="1"/>
  <c r="V60" i="5"/>
  <c r="T16" i="5"/>
  <c r="V16" i="5" s="1"/>
  <c r="CH24" i="5"/>
  <c r="CJ24" i="5" s="1"/>
  <c r="CH25" i="5"/>
  <c r="CJ25" i="5" s="1"/>
  <c r="CI26" i="5"/>
  <c r="CI16" i="5" s="1"/>
  <c r="CH28" i="5"/>
  <c r="CJ28" i="5" s="1"/>
  <c r="CH29" i="5"/>
  <c r="CJ29" i="5" s="1"/>
  <c r="BR29" i="5"/>
  <c r="CI32" i="5"/>
  <c r="CH35" i="5"/>
  <c r="CJ35" i="5" s="1"/>
  <c r="AQ35" i="5"/>
  <c r="CH44" i="5"/>
  <c r="CJ44" i="5" s="1"/>
  <c r="CJ45" i="5"/>
  <c r="CH46" i="5"/>
  <c r="CJ46" i="5" s="1"/>
  <c r="CH48" i="5"/>
  <c r="CJ48" i="5" s="1"/>
  <c r="CI49" i="5"/>
  <c r="CH52" i="5"/>
  <c r="CJ52" i="5" s="1"/>
  <c r="V52" i="5"/>
  <c r="CI54" i="5"/>
  <c r="CI56" i="5"/>
  <c r="CH34" i="5"/>
  <c r="CJ34" i="5" s="1"/>
  <c r="V41" i="5"/>
  <c r="CI41" i="5"/>
  <c r="CI45" i="5"/>
  <c r="AP16" i="5"/>
  <c r="AQ16" i="5" s="1"/>
  <c r="V61" i="5"/>
  <c r="CI61" i="5"/>
  <c r="CI36" i="5"/>
  <c r="CH38" i="5"/>
  <c r="CJ38" i="5" s="1"/>
  <c r="CH39" i="5"/>
  <c r="CJ39" i="5" s="1"/>
  <c r="CI40" i="5"/>
  <c r="CI50" i="5"/>
  <c r="CI52" i="5"/>
  <c r="CI58" i="5"/>
  <c r="CI60" i="5"/>
  <c r="CD61" i="5"/>
  <c r="CJ41" i="5"/>
  <c r="CI42" i="5"/>
  <c r="CI44" i="5"/>
  <c r="CD45" i="5"/>
  <c r="CH53" i="5"/>
  <c r="CJ53" i="5" s="1"/>
  <c r="CJ61" i="5"/>
  <c r="BR61" i="5"/>
  <c r="V43" i="5"/>
  <c r="V47" i="5"/>
  <c r="V51" i="5"/>
  <c r="V55" i="5"/>
  <c r="V59" i="5"/>
  <c r="BL18" i="4"/>
  <c r="BK19" i="4"/>
  <c r="BK18" i="4" s="1"/>
  <c r="P18" i="2"/>
  <c r="O18" i="2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E36" i="1"/>
  <c r="D35" i="1"/>
  <c r="D34" i="1"/>
  <c r="D33" i="1"/>
  <c r="D32" i="1"/>
  <c r="D31" i="1"/>
  <c r="D30" i="1"/>
  <c r="E29" i="1"/>
  <c r="D28" i="1"/>
  <c r="D27" i="1"/>
  <c r="E26" i="1"/>
  <c r="D25" i="1"/>
  <c r="D24" i="1"/>
  <c r="D23" i="1"/>
  <c r="D22" i="1"/>
  <c r="E20" i="1"/>
  <c r="D19" i="1"/>
  <c r="E19" i="1" s="1"/>
  <c r="E18" i="1"/>
  <c r="D17" i="1"/>
  <c r="D16" i="1"/>
  <c r="D15" i="1"/>
  <c r="D14" i="1"/>
  <c r="D13" i="1"/>
  <c r="D12" i="1"/>
  <c r="D11" i="1"/>
  <c r="D10" i="1"/>
  <c r="D9" i="1"/>
  <c r="E8" i="1" l="1"/>
  <c r="CL53" i="14"/>
  <c r="C53" i="14"/>
  <c r="CL46" i="14"/>
  <c r="C46" i="14"/>
  <c r="C41" i="14"/>
  <c r="CL41" i="14"/>
  <c r="C34" i="14"/>
  <c r="CL34" i="14"/>
  <c r="CL40" i="14"/>
  <c r="C40" i="14"/>
  <c r="CL58" i="14"/>
  <c r="C58" i="14"/>
  <c r="C28" i="14"/>
  <c r="CL28" i="14"/>
  <c r="CL37" i="14"/>
  <c r="C37" i="14"/>
  <c r="C43" i="14"/>
  <c r="CL43" i="14"/>
  <c r="CL33" i="14"/>
  <c r="C33" i="14"/>
  <c r="CL27" i="14"/>
  <c r="C27" i="14"/>
  <c r="CL52" i="14"/>
  <c r="C52" i="14"/>
  <c r="C54" i="14"/>
  <c r="CL54" i="14"/>
  <c r="CL42" i="14"/>
  <c r="C42" i="14"/>
  <c r="C23" i="14"/>
  <c r="CL23" i="14"/>
  <c r="CJ14" i="14"/>
  <c r="CL15" i="14"/>
  <c r="C15" i="14"/>
  <c r="C25" i="14"/>
  <c r="CL25" i="14"/>
  <c r="C17" i="14"/>
  <c r="CL17" i="14"/>
  <c r="BN14" i="14"/>
  <c r="CL18" i="14"/>
  <c r="C18" i="14"/>
  <c r="CL38" i="14"/>
  <c r="C38" i="14"/>
  <c r="CL24" i="14"/>
  <c r="C24" i="14"/>
  <c r="CL16" i="14"/>
  <c r="C16" i="14"/>
  <c r="CL55" i="14"/>
  <c r="C55" i="14"/>
  <c r="CL26" i="14"/>
  <c r="C26" i="14"/>
  <c r="C35" i="12"/>
  <c r="CL35" i="12"/>
  <c r="C43" i="12"/>
  <c r="CL43" i="12"/>
  <c r="CL57" i="12"/>
  <c r="C57" i="12"/>
  <c r="CL59" i="12"/>
  <c r="C59" i="12"/>
  <c r="C38" i="12"/>
  <c r="CL38" i="12"/>
  <c r="C33" i="12"/>
  <c r="CL33" i="12"/>
  <c r="CL24" i="12"/>
  <c r="C24" i="12"/>
  <c r="CL17" i="12"/>
  <c r="C17" i="12"/>
  <c r="CL19" i="12"/>
  <c r="C19" i="12"/>
  <c r="CL49" i="12"/>
  <c r="C49" i="12"/>
  <c r="CL51" i="12"/>
  <c r="C51" i="12"/>
  <c r="C46" i="12"/>
  <c r="CL46" i="12"/>
  <c r="C37" i="12"/>
  <c r="CL37" i="12"/>
  <c r="C34" i="12"/>
  <c r="CL34" i="12"/>
  <c r="C45" i="12"/>
  <c r="CL45" i="12"/>
  <c r="CL32" i="12"/>
  <c r="C32" i="12"/>
  <c r="CL26" i="12"/>
  <c r="C26" i="12"/>
  <c r="CL23" i="12"/>
  <c r="C23" i="12"/>
  <c r="CK14" i="12"/>
  <c r="CL47" i="12"/>
  <c r="C47" i="12"/>
  <c r="C42" i="12"/>
  <c r="CL42" i="12"/>
  <c r="C27" i="12"/>
  <c r="CL27" i="12"/>
  <c r="CJ14" i="12"/>
  <c r="C41" i="12"/>
  <c r="CL41" i="12"/>
  <c r="CL29" i="12"/>
  <c r="C29" i="12"/>
  <c r="C39" i="12"/>
  <c r="CL39" i="12"/>
  <c r="CL25" i="12"/>
  <c r="C25" i="12"/>
  <c r="CL21" i="12"/>
  <c r="C21" i="12"/>
  <c r="BM15" i="11"/>
  <c r="C15" i="11" s="1"/>
  <c r="CG37" i="10"/>
  <c r="CG13" i="10" s="1"/>
  <c r="CH13" i="10" s="1"/>
  <c r="U37" i="10"/>
  <c r="S13" i="10"/>
  <c r="T13" i="10" s="1"/>
  <c r="Z37" i="10"/>
  <c r="AB37" i="10" s="1"/>
  <c r="X13" i="10"/>
  <c r="AU33" i="10"/>
  <c r="CC13" i="10"/>
  <c r="CE13" i="10" s="1"/>
  <c r="G55" i="8"/>
  <c r="F55" i="8"/>
  <c r="CP55" i="8"/>
  <c r="CP29" i="8"/>
  <c r="G29" i="8"/>
  <c r="F29" i="8"/>
  <c r="G58" i="8"/>
  <c r="F58" i="8"/>
  <c r="CP58" i="8"/>
  <c r="CP34" i="8"/>
  <c r="G34" i="8"/>
  <c r="F34" i="8"/>
  <c r="CB7" i="8"/>
  <c r="CD14" i="8"/>
  <c r="G45" i="8"/>
  <c r="CP45" i="8"/>
  <c r="F45" i="8"/>
  <c r="CP27" i="8"/>
  <c r="F27" i="8"/>
  <c r="G27" i="8"/>
  <c r="CA14" i="8"/>
  <c r="BY7" i="8"/>
  <c r="G42" i="8"/>
  <c r="F42" i="8"/>
  <c r="CP42" i="8"/>
  <c r="G54" i="8"/>
  <c r="F54" i="8"/>
  <c r="CP54" i="8"/>
  <c r="CP37" i="8"/>
  <c r="G37" i="8"/>
  <c r="F37" i="8"/>
  <c r="CP21" i="8"/>
  <c r="F21" i="8"/>
  <c r="G21" i="8"/>
  <c r="CP36" i="8"/>
  <c r="G36" i="8"/>
  <c r="F36" i="8"/>
  <c r="CP28" i="8"/>
  <c r="F28" i="8"/>
  <c r="G28" i="8"/>
  <c r="G41" i="8"/>
  <c r="CP41" i="8"/>
  <c r="F41" i="8"/>
  <c r="CP33" i="8"/>
  <c r="G33" i="8"/>
  <c r="F33" i="8"/>
  <c r="G47" i="8"/>
  <c r="F47" i="8"/>
  <c r="CP47" i="8"/>
  <c r="CN14" i="8"/>
  <c r="G57" i="8"/>
  <c r="F57" i="8"/>
  <c r="CP57" i="8"/>
  <c r="G53" i="8"/>
  <c r="F53" i="8"/>
  <c r="CP53" i="8"/>
  <c r="G23" i="8"/>
  <c r="F23" i="8"/>
  <c r="CP23" i="8"/>
  <c r="G22" i="8"/>
  <c r="CP22" i="8"/>
  <c r="F22" i="8"/>
  <c r="CM14" i="8"/>
  <c r="CK7" i="8"/>
  <c r="CN42" i="7"/>
  <c r="E42" i="7"/>
  <c r="CN56" i="7"/>
  <c r="E56" i="7"/>
  <c r="CN35" i="7"/>
  <c r="E35" i="7"/>
  <c r="CN21" i="7"/>
  <c r="E21" i="7"/>
  <c r="CN49" i="7"/>
  <c r="E49" i="7"/>
  <c r="E38" i="7"/>
  <c r="CN38" i="7"/>
  <c r="CE13" i="7"/>
  <c r="E26" i="7"/>
  <c r="CN26" i="7"/>
  <c r="AC37" i="7"/>
  <c r="BT37" i="7"/>
  <c r="AA13" i="7"/>
  <c r="E28" i="7"/>
  <c r="CN28" i="7"/>
  <c r="CN22" i="7"/>
  <c r="E22" i="7"/>
  <c r="CN36" i="7"/>
  <c r="E36" i="7"/>
  <c r="CN25" i="7"/>
  <c r="E25" i="7"/>
  <c r="CN14" i="7"/>
  <c r="E14" i="7"/>
  <c r="CN53" i="7"/>
  <c r="E53" i="7"/>
  <c r="CN27" i="7"/>
  <c r="E27" i="7"/>
  <c r="AU33" i="7"/>
  <c r="CL33" i="7"/>
  <c r="CN23" i="7"/>
  <c r="E23" i="7"/>
  <c r="CN51" i="7"/>
  <c r="E51" i="7"/>
  <c r="CN43" i="7"/>
  <c r="E43" i="7"/>
  <c r="CN17" i="7"/>
  <c r="E17" i="7"/>
  <c r="CN45" i="7"/>
  <c r="E45" i="7"/>
  <c r="CN50" i="7"/>
  <c r="E50" i="7"/>
  <c r="CN57" i="7"/>
  <c r="E57" i="7"/>
  <c r="CF37" i="7"/>
  <c r="T37" i="7"/>
  <c r="V37" i="7" s="1"/>
  <c r="R13" i="7"/>
  <c r="T13" i="7" s="1"/>
  <c r="CH16" i="5"/>
  <c r="CJ16" i="5" s="1"/>
  <c r="CA17" i="5"/>
  <c r="BY16" i="5"/>
  <c r="CA16" i="5" s="1"/>
  <c r="D21" i="1"/>
  <c r="D36" i="1"/>
  <c r="D8" i="1"/>
  <c r="E21" i="1"/>
  <c r="E7" i="1" l="1"/>
  <c r="CL14" i="14"/>
  <c r="C14" i="14"/>
  <c r="C14" i="12"/>
  <c r="CL14" i="12"/>
  <c r="BU37" i="10"/>
  <c r="BU13" i="10" s="1"/>
  <c r="AD37" i="10"/>
  <c r="AT37" i="10"/>
  <c r="AT13" i="10" s="1"/>
  <c r="AB13" i="10"/>
  <c r="U13" i="10"/>
  <c r="W13" i="10" s="1"/>
  <c r="CI37" i="10"/>
  <c r="W37" i="10"/>
  <c r="Y37" i="10" s="1"/>
  <c r="G14" i="8"/>
  <c r="CP14" i="8"/>
  <c r="F14" i="8"/>
  <c r="CN7" i="8"/>
  <c r="CH37" i="7"/>
  <c r="CF13" i="7"/>
  <c r="CH13" i="7" s="1"/>
  <c r="E33" i="7"/>
  <c r="CN33" i="7"/>
  <c r="BV37" i="7"/>
  <c r="BT13" i="7"/>
  <c r="CJ37" i="7"/>
  <c r="CJ13" i="7" s="1"/>
  <c r="CK13" i="7" s="1"/>
  <c r="V13" i="7"/>
  <c r="W13" i="7" s="1"/>
  <c r="X37" i="7"/>
  <c r="D7" i="1"/>
  <c r="CN37" i="10" l="1"/>
  <c r="AA37" i="10"/>
  <c r="Y13" i="10"/>
  <c r="Z13" i="10" s="1"/>
  <c r="CK37" i="10"/>
  <c r="CI13" i="10"/>
  <c r="CK13" i="10" s="1"/>
  <c r="AD13" i="10"/>
  <c r="BW37" i="10"/>
  <c r="AS37" i="10"/>
  <c r="AU37" i="10" s="1"/>
  <c r="AF37" i="10"/>
  <c r="Z37" i="7"/>
  <c r="AB37" i="7" s="1"/>
  <c r="X13" i="7"/>
  <c r="Z13" i="7" s="1"/>
  <c r="CO37" i="10" l="1"/>
  <c r="CN13" i="10"/>
  <c r="CO13" i="10" s="1"/>
  <c r="BY37" i="10"/>
  <c r="BW13" i="10"/>
  <c r="BY13" i="10" s="1"/>
  <c r="AF13" i="10"/>
  <c r="BT37" i="10"/>
  <c r="AC37" i="10"/>
  <c r="AA13" i="10"/>
  <c r="AC13" i="10" s="1"/>
  <c r="BU37" i="7"/>
  <c r="BU13" i="7" s="1"/>
  <c r="BV13" i="7" s="1"/>
  <c r="AD37" i="7"/>
  <c r="AT37" i="7"/>
  <c r="AB13" i="7"/>
  <c r="AC13" i="7" s="1"/>
  <c r="BV37" i="10" l="1"/>
  <c r="BT13" i="10"/>
  <c r="BV13" i="10" s="1"/>
  <c r="AS13" i="10"/>
  <c r="AU13" i="10" s="1"/>
  <c r="CM37" i="7"/>
  <c r="CM13" i="7" s="1"/>
  <c r="AT13" i="7"/>
  <c r="AF37" i="7"/>
  <c r="AD13" i="7"/>
  <c r="AS37" i="7"/>
  <c r="BW37" i="7"/>
  <c r="AU37" i="7" l="1"/>
  <c r="CL37" i="7"/>
  <c r="AF13" i="7"/>
  <c r="AS13" i="7"/>
  <c r="AU13" i="7" s="1"/>
  <c r="BY37" i="7"/>
  <c r="BW13" i="7"/>
  <c r="BY13" i="7" s="1"/>
  <c r="E37" i="7" l="1"/>
  <c r="CN37" i="7"/>
  <c r="CL13" i="7"/>
  <c r="E13" i="7" l="1"/>
  <c r="CN13" i="7"/>
</calcChain>
</file>

<file path=xl/comments1.xml><?xml version="1.0" encoding="utf-8"?>
<comments xmlns="http://schemas.openxmlformats.org/spreadsheetml/2006/main">
  <authors>
    <author>user</author>
  </authors>
  <commentList>
    <comment ref="R8" authorId="0">
      <text>
        <r>
          <rPr>
            <b/>
            <sz val="9"/>
            <color indexed="81"/>
            <rFont val="Tahoma"/>
            <family val="2"/>
          </rPr>
          <t xml:space="preserve">harvesting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FLOWERING to ripening stage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<sst xmlns="http://schemas.openxmlformats.org/spreadsheetml/2006/main" count="6053" uniqueCount="283">
  <si>
    <t>Municipality</t>
  </si>
  <si>
    <t>Rice Physical Area (ha.)</t>
  </si>
  <si>
    <t>Rainfed</t>
  </si>
  <si>
    <t>Total</t>
  </si>
  <si>
    <t>I</t>
  </si>
  <si>
    <t>Alburquerque</t>
  </si>
  <si>
    <t>Antequera</t>
  </si>
  <si>
    <t>Baclayon</t>
  </si>
  <si>
    <t>Balilihan</t>
  </si>
  <si>
    <t>Calape</t>
  </si>
  <si>
    <t>Catigbian</t>
  </si>
  <si>
    <t>Corella</t>
  </si>
  <si>
    <t>Cortes</t>
  </si>
  <si>
    <t>Loon</t>
  </si>
  <si>
    <t>Maribojoc</t>
  </si>
  <si>
    <t>Sikatuna</t>
  </si>
  <si>
    <t>Tubigon</t>
  </si>
  <si>
    <t>II</t>
  </si>
  <si>
    <t>Bien Unido</t>
  </si>
  <si>
    <t>Buenavista</t>
  </si>
  <si>
    <t>Clarin</t>
  </si>
  <si>
    <t>Dagohoy</t>
  </si>
  <si>
    <t>Danao</t>
  </si>
  <si>
    <t>Getafe</t>
  </si>
  <si>
    <t>Inabanga</t>
  </si>
  <si>
    <t>Pres. Garcia</t>
  </si>
  <si>
    <t>Sagbayan</t>
  </si>
  <si>
    <t>San Isidro</t>
  </si>
  <si>
    <t>San Miguel</t>
  </si>
  <si>
    <t>Talibon</t>
  </si>
  <si>
    <t>Trinidad</t>
  </si>
  <si>
    <t>Ubay</t>
  </si>
  <si>
    <t>III</t>
  </si>
  <si>
    <t>Alicia</t>
  </si>
  <si>
    <t>Anda</t>
  </si>
  <si>
    <t>Batuan</t>
  </si>
  <si>
    <t>Bilar</t>
  </si>
  <si>
    <t>Candijay</t>
  </si>
  <si>
    <t>Carmen</t>
  </si>
  <si>
    <t>Dimiao</t>
  </si>
  <si>
    <t>Duero</t>
  </si>
  <si>
    <t>G-Hernandez</t>
  </si>
  <si>
    <t>Guindulman</t>
  </si>
  <si>
    <t>Jagna</t>
  </si>
  <si>
    <t>Lila</t>
  </si>
  <si>
    <t>Loay</t>
  </si>
  <si>
    <t>Loboc</t>
  </si>
  <si>
    <t>Mabini</t>
  </si>
  <si>
    <t>Pilar</t>
  </si>
  <si>
    <t>Sevilla</t>
  </si>
  <si>
    <t>Sierra Bullones</t>
  </si>
  <si>
    <t>Valencia</t>
  </si>
  <si>
    <t xml:space="preserve"> Irrigated</t>
  </si>
  <si>
    <t>Area Planted</t>
  </si>
  <si>
    <t xml:space="preserve"> Data on Rice - Bohol Province</t>
  </si>
  <si>
    <t>Monthly Planting and Harvesting</t>
  </si>
  <si>
    <t>May</t>
  </si>
  <si>
    <t>Jun</t>
  </si>
  <si>
    <t>Jan</t>
  </si>
  <si>
    <t>Feb</t>
  </si>
  <si>
    <t>Mar</t>
  </si>
  <si>
    <t>Apr</t>
  </si>
  <si>
    <t>Jul</t>
  </si>
  <si>
    <t>Aug</t>
  </si>
  <si>
    <t>Sep</t>
  </si>
  <si>
    <t>Oct</t>
  </si>
  <si>
    <t>Nov</t>
  </si>
  <si>
    <t>Dec</t>
  </si>
  <si>
    <t>Area Harvested</t>
  </si>
  <si>
    <r>
      <t xml:space="preserve">CY :  </t>
    </r>
    <r>
      <rPr>
        <u/>
        <sz val="12"/>
        <rFont val="Cambria"/>
        <family val="1"/>
        <scheme val="major"/>
      </rPr>
      <t>2014</t>
    </r>
  </si>
  <si>
    <t>C</t>
  </si>
  <si>
    <t>AGRI-PINOY RICE PROGRAM</t>
  </si>
  <si>
    <t>PLANTING  ACCOMPLISHMENT REPORT</t>
  </si>
  <si>
    <t>Dry Season</t>
  </si>
  <si>
    <t>As of January 2014</t>
  </si>
  <si>
    <t>Region:  VII</t>
  </si>
  <si>
    <t>Province: Bohol</t>
  </si>
  <si>
    <t>IRRIGATED</t>
  </si>
  <si>
    <t>RAINFED</t>
  </si>
  <si>
    <t>UPLAND</t>
  </si>
  <si>
    <t>UPLAND/POTENTIAL AREA</t>
  </si>
  <si>
    <t>GRAND TOTAL</t>
  </si>
  <si>
    <t>TARGET AREAS (ha.)</t>
  </si>
  <si>
    <t>HYBRID SEEDS</t>
  </si>
  <si>
    <t>REGISTERED         SEEDS</t>
  </si>
  <si>
    <t>CERTIFIED SEEDS</t>
  </si>
  <si>
    <t>Good Quality Seeds (from starter/ untagged seeds) (GQS)</t>
  </si>
  <si>
    <t>FARMER SAVE SEEDS</t>
  </si>
  <si>
    <t>TOTAL</t>
  </si>
  <si>
    <t>TARGET       AREAS</t>
  </si>
  <si>
    <t>REGISTERED SEEDS</t>
  </si>
  <si>
    <t>direct RS</t>
  </si>
  <si>
    <t>RS thru CSB</t>
  </si>
  <si>
    <t>Direct RS</t>
  </si>
  <si>
    <t>Area       Planted        (ha)</t>
  </si>
  <si>
    <t>Farmer           (no.)</t>
  </si>
  <si>
    <t>Area Planted (ha.)</t>
  </si>
  <si>
    <t>Farmer (no.)</t>
  </si>
  <si>
    <t>Target Area</t>
  </si>
  <si>
    <t>Farmer          (no.)</t>
  </si>
  <si>
    <t>Albur</t>
  </si>
  <si>
    <t>CPG</t>
  </si>
  <si>
    <t>.</t>
  </si>
  <si>
    <t>Garcia Hernandez</t>
  </si>
  <si>
    <t>Submitted by:</t>
  </si>
  <si>
    <t>Noted by:</t>
  </si>
  <si>
    <t>______________________________</t>
  </si>
  <si>
    <t>______________________________________</t>
  </si>
  <si>
    <t>PA</t>
  </si>
  <si>
    <t>Regional Banner Program</t>
  </si>
  <si>
    <r>
      <rPr>
        <b/>
        <sz val="9"/>
        <rFont val="Arial"/>
        <family val="2"/>
      </rPr>
      <t>C</t>
    </r>
  </si>
  <si>
    <t>As of February 2014</t>
  </si>
  <si>
    <r>
      <t>Area       Planted</t>
    </r>
    <r>
      <rPr>
        <sz val="10"/>
        <rFont val="Arial"/>
        <family val="2"/>
      </rPr>
      <t xml:space="preserve">        </t>
    </r>
    <r>
      <rPr>
        <sz val="7"/>
        <rFont val="Arial"/>
        <family val="2"/>
      </rPr>
      <t>(ha)</t>
    </r>
  </si>
  <si>
    <r>
      <t>Area       Planted</t>
    </r>
    <r>
      <rPr>
        <sz val="10"/>
        <rFont val="Arial"/>
        <family val="2"/>
      </rPr>
      <t xml:space="preserve">        </t>
    </r>
    <r>
      <rPr>
        <sz val="7"/>
        <rFont val="Arial"/>
        <family val="2"/>
      </rPr>
      <t>(ha)</t>
    </r>
  </si>
  <si>
    <t>Pres. CPG</t>
  </si>
  <si>
    <t xml:space="preserve"> MIS Forms 9</t>
  </si>
  <si>
    <t>HARVESTING ACCOMPLISHMENT REPORT</t>
  </si>
  <si>
    <t>________________  SEASON</t>
  </si>
  <si>
    <t>as of _________________</t>
  </si>
  <si>
    <t>Region:  _____________________</t>
  </si>
  <si>
    <t>Province _________________</t>
  </si>
  <si>
    <t>HYBRID                                 SEEDS</t>
  </si>
  <si>
    <t>REGISTERED  SEEDS</t>
  </si>
  <si>
    <t>FARMERS SAVE SEEDS</t>
  </si>
  <si>
    <t>Area       Harvested  (ha)</t>
  </si>
  <si>
    <t>Prod'n          (mt)</t>
  </si>
  <si>
    <t>Ave.    Yield       (mt/ha)</t>
  </si>
  <si>
    <t>Prod'n (mt)</t>
  </si>
  <si>
    <t>Ave. Yield (mt/ha)</t>
  </si>
  <si>
    <t>MIS Form 6</t>
  </si>
  <si>
    <t>As of March 2014</t>
  </si>
  <si>
    <r>
      <t>Area       Planted</t>
    </r>
    <r>
      <rPr>
        <sz val="8"/>
        <color indexed="8"/>
        <rFont val="Calibri"/>
        <family val="2"/>
      </rPr>
      <t xml:space="preserve">        </t>
    </r>
    <r>
      <rPr>
        <sz val="8"/>
        <rFont val="Arial"/>
        <family val="2"/>
      </rPr>
      <t>(ha)</t>
    </r>
  </si>
  <si>
    <t>RPA</t>
  </si>
  <si>
    <t>% Planted</t>
  </si>
  <si>
    <t>Verified:</t>
  </si>
  <si>
    <t>SERGIO H. CUACO</t>
  </si>
  <si>
    <t>GLORIA ARAC</t>
  </si>
  <si>
    <t>LARRY M. PAMUGAS</t>
  </si>
  <si>
    <t>ERLENDO SAMBLACENIO</t>
  </si>
  <si>
    <t>FABIO ENRIQUEZ</t>
  </si>
  <si>
    <t>Provincial Rice Coordinator</t>
  </si>
  <si>
    <t>Rice Report Officer</t>
  </si>
  <si>
    <t>Rice Progam Focal Person</t>
  </si>
  <si>
    <t>as of March 2014</t>
  </si>
  <si>
    <t>Rice Physical Area</t>
  </si>
  <si>
    <t>planting</t>
  </si>
  <si>
    <t>% Harvested</t>
  </si>
  <si>
    <t>Wet Season</t>
  </si>
  <si>
    <t>as of April 2014</t>
  </si>
  <si>
    <t>%</t>
  </si>
  <si>
    <t>Are Harvested</t>
  </si>
  <si>
    <t>% planted</t>
  </si>
  <si>
    <t>% Harvested (to  physical area)</t>
  </si>
  <si>
    <t>%Harvested (to area planted)</t>
  </si>
  <si>
    <t xml:space="preserve">GLORIA ARAC </t>
  </si>
  <si>
    <t>EUGENE C. CAHILES</t>
  </si>
  <si>
    <t>OIC, OPA</t>
  </si>
  <si>
    <t>PATCO-Bohol</t>
  </si>
  <si>
    <t>As of May 2014</t>
  </si>
  <si>
    <t>remapks</t>
  </si>
  <si>
    <t>nr</t>
  </si>
  <si>
    <t>ok</t>
  </si>
  <si>
    <t>NP-NH</t>
  </si>
  <si>
    <t>harvesting</t>
  </si>
  <si>
    <t>H</t>
  </si>
  <si>
    <t>NP</t>
  </si>
  <si>
    <t>NH-NP</t>
  </si>
  <si>
    <t>as of May 2014</t>
  </si>
  <si>
    <t>% harvesting</t>
  </si>
  <si>
    <t>As of June 2014</t>
  </si>
  <si>
    <t>no report</t>
  </si>
  <si>
    <t>Planting data</t>
  </si>
  <si>
    <t>No planting-No harvesting</t>
  </si>
  <si>
    <t>Planting Non-commulative</t>
  </si>
  <si>
    <t>planting data</t>
  </si>
  <si>
    <t>plating &amp; harvesting (submit e copy)</t>
  </si>
  <si>
    <t>Planting</t>
  </si>
  <si>
    <t>planting&amp;harvesting data</t>
  </si>
  <si>
    <t>No planting</t>
  </si>
  <si>
    <t>No planting this month</t>
  </si>
  <si>
    <t>report (lost)</t>
  </si>
  <si>
    <t>Target Only NP</t>
  </si>
  <si>
    <t>planting data (recompute total on irrigatged)</t>
  </si>
  <si>
    <t>no planting</t>
  </si>
  <si>
    <t>planting (recompute total)</t>
  </si>
  <si>
    <t>get the e-copy to correct the missing cells</t>
  </si>
  <si>
    <t>As of July 2014</t>
  </si>
  <si>
    <t>planting report (non-commulative)</t>
  </si>
  <si>
    <t>planting (recompute subtotals &amp; grand total)</t>
  </si>
  <si>
    <t>planting (noncommulative)</t>
  </si>
  <si>
    <t>planting (recompute sub total/ grand total)</t>
  </si>
  <si>
    <t>planting (recompute grand total)</t>
  </si>
  <si>
    <t>planting (next time kompletohon na kung I send thru txt msg and data</t>
  </si>
  <si>
    <t>transplanting (recompute totals) upland area in pob and riverside 114 has?</t>
  </si>
  <si>
    <t>planting (non-commulative)</t>
  </si>
  <si>
    <t>no planting/no harvesting</t>
  </si>
  <si>
    <t>planting (re compute subtotals/totals)</t>
  </si>
  <si>
    <t>planting (non-commulative) (farmers save seeds irrigated</t>
  </si>
  <si>
    <t>as of July 2014</t>
  </si>
  <si>
    <t>As of August 30 2014</t>
  </si>
  <si>
    <t>remarks</t>
  </si>
  <si>
    <t>Remarks</t>
  </si>
  <si>
    <t>Report</t>
  </si>
  <si>
    <t>July</t>
  </si>
  <si>
    <t>August</t>
  </si>
  <si>
    <t>Sept</t>
  </si>
  <si>
    <t>Jul 1-15</t>
  </si>
  <si>
    <t>Jul 16-Aug 15</t>
  </si>
  <si>
    <t>x</t>
  </si>
  <si>
    <t>√</t>
  </si>
  <si>
    <t>rainfed mostly gasalig, land prep pa</t>
  </si>
  <si>
    <t>zero planting</t>
  </si>
  <si>
    <t>wla pa nakatanom, verify the area kay murag dako ra</t>
  </si>
  <si>
    <t>noncommulative data…damage cells</t>
  </si>
  <si>
    <t>commulative data but no sub totals….pls use form 5</t>
  </si>
  <si>
    <t>planting data non-commulative</t>
  </si>
  <si>
    <t>noncommulative</t>
  </si>
  <si>
    <t>√ but no planting</t>
  </si>
  <si>
    <t>estimated only 78 ha by marjoe</t>
  </si>
  <si>
    <t>as of today 95%, wpa ma include sa region</t>
  </si>
  <si>
    <t>planting data  jul-aug(recompute totals)</t>
  </si>
  <si>
    <t>naay sep planting 70%</t>
  </si>
  <si>
    <t>planting data (non commulative) pls add aug-jul-jun</t>
  </si>
  <si>
    <t>sep planting 10 has</t>
  </si>
  <si>
    <t>sep planting rainfed</t>
  </si>
  <si>
    <t>plating data</t>
  </si>
  <si>
    <t>rainfed, madugangan sep</t>
  </si>
  <si>
    <t>planting data (noncommulative) submit only form 5/8</t>
  </si>
  <si>
    <t>naa daw report august…naay prob sa format sa report..encode here ang nasubmit</t>
  </si>
  <si>
    <t>naay madugang</t>
  </si>
  <si>
    <t>naay natanum wpa mareport</t>
  </si>
  <si>
    <t>okey na but ang problema ang template lang…2,400 has</t>
  </si>
  <si>
    <t>nadugangan nila sir felix</t>
  </si>
  <si>
    <t xml:space="preserve">nadugangan na  </t>
  </si>
  <si>
    <t>planting data (re compute subtotals/grand totals)</t>
  </si>
  <si>
    <t>niabot na ug 5,000has 75%</t>
  </si>
  <si>
    <t>naay nangani, naay nagtanum napod</t>
  </si>
  <si>
    <t xml:space="preserve"> </t>
  </si>
  <si>
    <t>naapil ang potential area</t>
  </si>
  <si>
    <t>planting data (recompute totals)</t>
  </si>
  <si>
    <t>planting harvesting data (recompute totals)</t>
  </si>
  <si>
    <t>madugangan pa\</t>
  </si>
  <si>
    <t>naay madugang, mostlyrainfed</t>
  </si>
  <si>
    <t>90% plus na</t>
  </si>
  <si>
    <t>planing data</t>
  </si>
  <si>
    <t>nadugangan na sir felix</t>
  </si>
  <si>
    <t>planting and harvesting data</t>
  </si>
  <si>
    <t>madugangan pa</t>
  </si>
  <si>
    <t>guindulman</t>
  </si>
  <si>
    <t>total</t>
  </si>
  <si>
    <t>irrig</t>
  </si>
  <si>
    <t>rainfed</t>
  </si>
  <si>
    <t>as of August 30, 2014</t>
  </si>
  <si>
    <t>MARJOE REY A. LABONITE</t>
  </si>
  <si>
    <r>
      <t>Area       Planted</t>
    </r>
    <r>
      <rPr>
        <b/>
        <sz val="10"/>
        <color indexed="8"/>
        <rFont val="Calibri"/>
        <family val="2"/>
      </rPr>
      <t xml:space="preserve">        </t>
    </r>
    <r>
      <rPr>
        <b/>
        <sz val="10"/>
        <rFont val="Arial"/>
        <family val="2"/>
      </rPr>
      <t>(ha)</t>
    </r>
  </si>
  <si>
    <t>As of April 2014</t>
  </si>
  <si>
    <r>
      <t>Area       Planted</t>
    </r>
    <r>
      <rPr>
        <b/>
        <sz val="14"/>
        <color indexed="8"/>
        <rFont val="Calibri"/>
        <family val="2"/>
      </rPr>
      <t xml:space="preserve">        </t>
    </r>
    <r>
      <rPr>
        <b/>
        <sz val="14"/>
        <rFont val="Arial"/>
        <family val="2"/>
      </rPr>
      <t>(ha)</t>
    </r>
  </si>
  <si>
    <t>√ (9 has. Reported)</t>
  </si>
  <si>
    <t>√ (excess 5k)</t>
  </si>
  <si>
    <t>√ harvesting</t>
  </si>
  <si>
    <t>s</t>
  </si>
  <si>
    <t>As of October 31 2014</t>
  </si>
  <si>
    <t>√ (late)</t>
  </si>
  <si>
    <t>verify data</t>
  </si>
  <si>
    <t>Sept planting data</t>
  </si>
  <si>
    <t>recompute grand total</t>
  </si>
  <si>
    <t>as of October 31, 2014</t>
  </si>
  <si>
    <t>recompute grand totals FSS &amp; Hybrid</t>
  </si>
  <si>
    <t>Sept harvest data</t>
  </si>
  <si>
    <t>harvest data</t>
  </si>
  <si>
    <t>harvest data (re compute grand total 648.63 has not 1272 has)</t>
  </si>
  <si>
    <t xml:space="preserve">.16 average yield/ </t>
  </si>
  <si>
    <t>No planting no harvesting</t>
  </si>
  <si>
    <t>harvest data (error production &amp; ave. yield data)</t>
  </si>
  <si>
    <t>harvest data (yield too low…lupig sa upland sa Bullones)</t>
  </si>
  <si>
    <t>harvest data (error average yield computation)</t>
  </si>
  <si>
    <t>harvest data (recheck the yield in hybrid rainfed very high)</t>
  </si>
  <si>
    <t>no harvesting</t>
  </si>
  <si>
    <t>As of November 29, 2014</t>
  </si>
  <si>
    <t>as of November 29, 2014</t>
  </si>
  <si>
    <t>DAS</t>
  </si>
  <si>
    <t>expected production</t>
  </si>
  <si>
    <t>Monthly Planting - Sep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</si>
</sst>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00"/>
    <numFmt numFmtId="165" formatCode="0.0"/>
    <numFmt numFmtId="166" formatCode="_(* #,##0.0_);_(* \(#,##0.0\);_(* &quot;-&quot;??_);_(@_)"/>
    <numFmt numFmtId="167" formatCode="#,##0.0"/>
  </numFmts>
  <fonts count="7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i/>
      <sz val="12"/>
      <name val="Arial"/>
      <family val="2"/>
    </font>
    <font>
      <sz val="11"/>
      <name val="Cambria"/>
      <family val="1"/>
      <scheme val="major"/>
    </font>
    <font>
      <sz val="12"/>
      <name val="Cambria"/>
      <family val="1"/>
      <scheme val="major"/>
    </font>
    <font>
      <u/>
      <sz val="12"/>
      <name val="Cambria"/>
      <family val="1"/>
      <scheme val="major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10"/>
      <color indexed="8"/>
      <name val="Calibri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4"/>
      <color indexed="8"/>
      <name val="Calibri"/>
      <family val="2"/>
    </font>
    <font>
      <b/>
      <sz val="11"/>
      <color indexed="8"/>
      <name val="Calibri"/>
      <family val="2"/>
    </font>
    <font>
      <b/>
      <sz val="9"/>
      <color indexed="8"/>
      <name val="Calibri"/>
      <family val="2"/>
    </font>
    <font>
      <b/>
      <sz val="10"/>
      <color indexed="8"/>
      <name val="Calibri"/>
      <family val="2"/>
    </font>
    <font>
      <sz val="8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2"/>
      <color indexed="8"/>
      <name val="Arial Narrow"/>
      <family val="2"/>
    </font>
    <font>
      <sz val="10"/>
      <color indexed="8"/>
      <name val="Arial Narrow"/>
      <family val="2"/>
    </font>
    <font>
      <sz val="10"/>
      <name val="Arial Narrow"/>
      <family val="2"/>
    </font>
    <font>
      <b/>
      <sz val="10"/>
      <color indexed="8"/>
      <name val="Arial Narrow"/>
      <family val="2"/>
    </font>
    <font>
      <sz val="11"/>
      <color indexed="8"/>
      <name val="Calibri"/>
      <family val="2"/>
    </font>
    <font>
      <b/>
      <sz val="20"/>
      <name val="Arial"/>
      <family val="2"/>
    </font>
    <font>
      <b/>
      <sz val="14"/>
      <color indexed="8"/>
      <name val="Arial"/>
      <family val="2"/>
    </font>
    <font>
      <sz val="14"/>
      <color indexed="8"/>
      <name val="Calibri"/>
      <family val="2"/>
    </font>
    <font>
      <sz val="8"/>
      <name val="Arial Narrow"/>
      <family val="2"/>
    </font>
    <font>
      <sz val="9"/>
      <name val="Arial Narrow"/>
      <family val="2"/>
    </font>
    <font>
      <b/>
      <sz val="12"/>
      <color indexed="8"/>
      <name val="Arial Narrow"/>
      <family val="2"/>
    </font>
    <font>
      <sz val="11"/>
      <name val="Arial Narrow"/>
      <family val="2"/>
    </font>
    <font>
      <sz val="8"/>
      <color indexed="8"/>
      <name val="Calibri"/>
      <family val="2"/>
    </font>
    <font>
      <sz val="9"/>
      <color indexed="8"/>
      <name val="Calibri"/>
      <family val="2"/>
    </font>
    <font>
      <sz val="36"/>
      <color indexed="8"/>
      <name val="Calibri"/>
      <family val="2"/>
    </font>
    <font>
      <sz val="7"/>
      <name val="Arial"/>
      <family val="2"/>
    </font>
    <font>
      <sz val="12"/>
      <color indexed="8"/>
      <name val="Calibri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8"/>
      <name val="Arial"/>
      <family val="2"/>
    </font>
    <font>
      <b/>
      <sz val="8"/>
      <color indexed="8"/>
      <name val="Calibri"/>
      <family val="2"/>
    </font>
    <font>
      <b/>
      <i/>
      <sz val="8"/>
      <name val="Arial"/>
      <family val="2"/>
    </font>
    <font>
      <sz val="12"/>
      <name val="Arial Narrow"/>
      <family val="2"/>
    </font>
    <font>
      <sz val="11"/>
      <color indexed="8"/>
      <name val="Arial Narrow"/>
      <family val="2"/>
    </font>
    <font>
      <sz val="10"/>
      <color theme="1"/>
      <name val="Calibri"/>
      <family val="2"/>
      <scheme val="minor"/>
    </font>
    <font>
      <strike/>
      <sz val="10"/>
      <color theme="1"/>
      <name val="Calibri"/>
      <family val="2"/>
      <scheme val="minor"/>
    </font>
    <font>
      <sz val="12"/>
      <color indexed="10"/>
      <name val="Arial Narrow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20"/>
      <color indexed="8"/>
      <name val="Calibri"/>
      <family val="2"/>
    </font>
    <font>
      <sz val="10"/>
      <color indexed="10"/>
      <name val="Arial Narrow"/>
      <family val="2"/>
    </font>
    <font>
      <sz val="8"/>
      <color indexed="8"/>
      <name val="Arial"/>
      <family val="2"/>
    </font>
    <font>
      <sz val="14"/>
      <color indexed="8"/>
      <name val="Arial Narrow"/>
      <family val="2"/>
    </font>
    <font>
      <b/>
      <sz val="11"/>
      <name val="Cambria"/>
      <family val="1"/>
      <scheme val="major"/>
    </font>
    <font>
      <sz val="10"/>
      <color rgb="FFFF0000"/>
      <name val="Arial Narrow"/>
      <family val="2"/>
    </font>
    <font>
      <sz val="10"/>
      <color rgb="FFFF0000"/>
      <name val="Arial"/>
      <family val="2"/>
    </font>
    <font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name val="Cambria"/>
      <family val="1"/>
      <scheme val="major"/>
    </font>
    <font>
      <b/>
      <sz val="11"/>
      <name val="Arial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Calibri"/>
      <family val="2"/>
    </font>
    <font>
      <b/>
      <sz val="9"/>
      <color rgb="FF000000"/>
      <name val="Calibri"/>
      <family val="2"/>
    </font>
    <font>
      <sz val="10"/>
      <color rgb="FFFF0000"/>
      <name val="Calibri"/>
      <family val="2"/>
      <scheme val="minor"/>
    </font>
    <font>
      <sz val="10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0" tint="0.59999389629810485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0" fillId="0" borderId="0" applyFont="0" applyFill="0" applyBorder="0" applyAlignment="0" applyProtection="0"/>
    <xf numFmtId="0" fontId="4" fillId="0" borderId="0"/>
    <xf numFmtId="43" fontId="31" fillId="0" borderId="0" applyFont="0" applyFill="0" applyBorder="0" applyAlignment="0" applyProtection="0"/>
    <xf numFmtId="0" fontId="10" fillId="0" borderId="0"/>
    <xf numFmtId="0" fontId="25" fillId="0" borderId="0"/>
    <xf numFmtId="0" fontId="3" fillId="0" borderId="0"/>
    <xf numFmtId="0" fontId="2" fillId="0" borderId="0"/>
    <xf numFmtId="0" fontId="2" fillId="0" borderId="0"/>
    <xf numFmtId="43" fontId="31" fillId="0" borderId="0" applyFont="0" applyFill="0" applyBorder="0" applyAlignment="0" applyProtection="0"/>
    <xf numFmtId="0" fontId="1" fillId="0" borderId="0"/>
    <xf numFmtId="0" fontId="1" fillId="0" borderId="0"/>
  </cellStyleXfs>
  <cellXfs count="1357">
    <xf numFmtId="0" fontId="0" fillId="0" borderId="0" xfId="0"/>
    <xf numFmtId="0" fontId="5" fillId="0" borderId="0" xfId="0" applyFont="1" applyFill="1" applyBorder="1"/>
    <xf numFmtId="0" fontId="5" fillId="0" borderId="0" xfId="0" applyFont="1" applyFill="1" applyBorder="1" applyAlignment="1">
      <alignment horizontal="left" vertical="top"/>
    </xf>
    <xf numFmtId="4" fontId="5" fillId="0" borderId="0" xfId="0" applyNumberFormat="1" applyFont="1" applyFill="1" applyBorder="1"/>
    <xf numFmtId="4" fontId="6" fillId="0" borderId="0" xfId="0" applyNumberFormat="1" applyFont="1" applyFill="1" applyBorder="1"/>
    <xf numFmtId="0" fontId="5" fillId="0" borderId="1" xfId="0" applyFont="1" applyFill="1" applyBorder="1"/>
    <xf numFmtId="49" fontId="5" fillId="0" borderId="0" xfId="0" applyNumberFormat="1" applyFont="1" applyFill="1" applyBorder="1" applyAlignment="1">
      <alignment horizontal="left" vertical="top"/>
    </xf>
    <xf numFmtId="49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4" fontId="5" fillId="0" borderId="0" xfId="0" applyNumberFormat="1" applyFont="1" applyFill="1" applyAlignment="1">
      <alignment vertical="center"/>
    </xf>
    <xf numFmtId="4" fontId="5" fillId="0" borderId="0" xfId="0" applyNumberFormat="1" applyFont="1" applyFill="1"/>
    <xf numFmtId="0" fontId="5" fillId="0" borderId="0" xfId="0" applyFont="1" applyFill="1" applyBorder="1" applyAlignment="1">
      <alignment horizontal="center" vertical="center"/>
    </xf>
    <xf numFmtId="0" fontId="5" fillId="0" borderId="5" xfId="0" applyFont="1" applyFill="1" applyBorder="1"/>
    <xf numFmtId="4" fontId="7" fillId="0" borderId="2" xfId="0" applyNumberFormat="1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/>
    </xf>
    <xf numFmtId="0" fontId="7" fillId="0" borderId="1" xfId="0" applyFont="1" applyFill="1" applyBorder="1"/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/>
    <xf numFmtId="0" fontId="11" fillId="0" borderId="0" xfId="2" applyFont="1"/>
    <xf numFmtId="0" fontId="4" fillId="0" borderId="0" xfId="2"/>
    <xf numFmtId="0" fontId="14" fillId="0" borderId="0" xfId="2" applyFont="1" applyAlignment="1">
      <alignment vertical="center"/>
    </xf>
    <xf numFmtId="0" fontId="14" fillId="0" borderId="0" xfId="2" applyFont="1" applyAlignment="1">
      <alignment horizontal="center" vertical="center"/>
    </xf>
    <xf numFmtId="0" fontId="15" fillId="0" borderId="0" xfId="2" applyFont="1"/>
    <xf numFmtId="0" fontId="16" fillId="0" borderId="0" xfId="2" applyFont="1"/>
    <xf numFmtId="0" fontId="21" fillId="3" borderId="0" xfId="2" applyFont="1" applyFill="1" applyBorder="1" applyAlignment="1">
      <alignment horizontal="center" vertical="center" wrapText="1"/>
    </xf>
    <xf numFmtId="0" fontId="22" fillId="3" borderId="2" xfId="2" applyFont="1" applyFill="1" applyBorder="1" applyAlignment="1">
      <alignment horizontal="center" vertical="center" wrapText="1"/>
    </xf>
    <xf numFmtId="0" fontId="27" fillId="4" borderId="0" xfId="2" applyFont="1" applyFill="1" applyBorder="1" applyAlignment="1">
      <alignment horizontal="left" vertical="top"/>
    </xf>
    <xf numFmtId="0" fontId="28" fillId="0" borderId="2" xfId="2" applyFont="1" applyBorder="1" applyAlignment="1">
      <alignment horizontal="center"/>
    </xf>
    <xf numFmtId="0" fontId="4" fillId="0" borderId="2" xfId="2" applyBorder="1"/>
    <xf numFmtId="2" fontId="28" fillId="0" borderId="2" xfId="2" applyNumberFormat="1" applyFont="1" applyBorder="1"/>
    <xf numFmtId="1" fontId="28" fillId="0" borderId="2" xfId="2" applyNumberFormat="1" applyFont="1" applyBorder="1" applyAlignment="1">
      <alignment horizontal="center"/>
    </xf>
    <xf numFmtId="0" fontId="28" fillId="0" borderId="2" xfId="2" applyFont="1" applyBorder="1"/>
    <xf numFmtId="0" fontId="28" fillId="5" borderId="2" xfId="2" applyFont="1" applyFill="1" applyBorder="1"/>
    <xf numFmtId="0" fontId="28" fillId="5" borderId="2" xfId="2" applyFont="1" applyFill="1" applyBorder="1" applyAlignment="1">
      <alignment horizontal="center"/>
    </xf>
    <xf numFmtId="0" fontId="28" fillId="5" borderId="2" xfId="2" applyFont="1" applyFill="1" applyBorder="1" applyAlignment="1">
      <alignment horizontal="center" vertical="center" wrapText="1"/>
    </xf>
    <xf numFmtId="0" fontId="28" fillId="5" borderId="2" xfId="2" applyFont="1" applyFill="1" applyBorder="1" applyAlignment="1">
      <alignment vertical="center" wrapText="1"/>
    </xf>
    <xf numFmtId="0" fontId="29" fillId="5" borderId="2" xfId="2" applyFont="1" applyFill="1" applyBorder="1" applyAlignment="1">
      <alignment vertical="center" wrapText="1"/>
    </xf>
    <xf numFmtId="3" fontId="30" fillId="0" borderId="2" xfId="2" applyNumberFormat="1" applyFont="1" applyBorder="1" applyAlignment="1">
      <alignment horizontal="center"/>
    </xf>
    <xf numFmtId="4" fontId="30" fillId="0" borderId="2" xfId="2" applyNumberFormat="1" applyFont="1" applyBorder="1" applyAlignment="1">
      <alignment horizontal="center"/>
    </xf>
    <xf numFmtId="0" fontId="30" fillId="0" borderId="2" xfId="2" applyFont="1" applyBorder="1" applyAlignment="1">
      <alignment horizontal="center"/>
    </xf>
    <xf numFmtId="0" fontId="29" fillId="5" borderId="2" xfId="2" applyFont="1" applyFill="1" applyBorder="1" applyAlignment="1">
      <alignment horizontal="center" vertical="center" wrapText="1"/>
    </xf>
    <xf numFmtId="49" fontId="27" fillId="4" borderId="0" xfId="2" applyNumberFormat="1" applyFont="1" applyFill="1" applyBorder="1" applyAlignment="1">
      <alignment horizontal="left" vertical="top" wrapText="1"/>
    </xf>
    <xf numFmtId="0" fontId="28" fillId="0" borderId="2" xfId="2" applyFont="1" applyBorder="1" applyAlignment="1"/>
    <xf numFmtId="165" fontId="28" fillId="0" borderId="2" xfId="2" applyNumberFormat="1" applyFont="1" applyBorder="1" applyAlignment="1">
      <alignment horizontal="center"/>
    </xf>
    <xf numFmtId="2" fontId="28" fillId="0" borderId="2" xfId="2" applyNumberFormat="1" applyFont="1" applyBorder="1" applyAlignment="1">
      <alignment horizontal="center"/>
    </xf>
    <xf numFmtId="0" fontId="28" fillId="0" borderId="2" xfId="2" applyFont="1" applyBorder="1" applyAlignment="1">
      <alignment horizontal="left"/>
    </xf>
    <xf numFmtId="0" fontId="28" fillId="0" borderId="2" xfId="2" applyFont="1" applyFill="1" applyBorder="1" applyAlignment="1"/>
    <xf numFmtId="164" fontId="28" fillId="0" borderId="2" xfId="2" applyNumberFormat="1" applyFont="1" applyBorder="1" applyAlignment="1">
      <alignment horizontal="center"/>
    </xf>
    <xf numFmtId="0" fontId="28" fillId="0" borderId="2" xfId="2" applyFont="1" applyBorder="1" applyAlignment="1">
      <alignment horizontal="center" shrinkToFit="1"/>
    </xf>
    <xf numFmtId="0" fontId="30" fillId="0" borderId="2" xfId="2" applyFont="1" applyBorder="1"/>
    <xf numFmtId="3" fontId="28" fillId="0" borderId="2" xfId="2" applyNumberFormat="1" applyFont="1" applyBorder="1" applyAlignment="1"/>
    <xf numFmtId="164" fontId="28" fillId="0" borderId="2" xfId="2" applyNumberFormat="1" applyFont="1" applyBorder="1" applyAlignment="1">
      <alignment horizontal="center" shrinkToFit="1"/>
    </xf>
    <xf numFmtId="2" fontId="28" fillId="0" borderId="2" xfId="2" applyNumberFormat="1" applyFont="1" applyBorder="1" applyAlignment="1">
      <alignment horizontal="center" shrinkToFit="1"/>
    </xf>
    <xf numFmtId="0" fontId="28" fillId="0" borderId="2" xfId="2" applyFont="1" applyFill="1" applyBorder="1"/>
    <xf numFmtId="165" fontId="28" fillId="0" borderId="2" xfId="2" applyNumberFormat="1" applyFont="1" applyBorder="1" applyAlignment="1">
      <alignment horizontal="center" shrinkToFit="1"/>
    </xf>
    <xf numFmtId="0" fontId="28" fillId="0" borderId="2" xfId="2" applyFont="1" applyBorder="1" applyAlignment="1">
      <alignment shrinkToFit="1"/>
    </xf>
    <xf numFmtId="0" fontId="30" fillId="0" borderId="2" xfId="2" applyFont="1" applyBorder="1" applyAlignment="1"/>
    <xf numFmtId="49" fontId="27" fillId="2" borderId="0" xfId="2" applyNumberFormat="1" applyFont="1" applyFill="1" applyBorder="1" applyAlignment="1">
      <alignment horizontal="left" vertical="top" wrapText="1"/>
    </xf>
    <xf numFmtId="49" fontId="27" fillId="2" borderId="0" xfId="2" applyNumberFormat="1" applyFont="1" applyFill="1" applyBorder="1" applyAlignment="1">
      <alignment horizontal="left" vertical="center" wrapText="1"/>
    </xf>
    <xf numFmtId="2" fontId="28" fillId="0" borderId="2" xfId="2" applyNumberFormat="1" applyFont="1" applyBorder="1" applyAlignment="1"/>
    <xf numFmtId="2" fontId="28" fillId="0" borderId="2" xfId="2" applyNumberFormat="1" applyFont="1" applyBorder="1" applyAlignment="1">
      <alignment shrinkToFit="1"/>
    </xf>
    <xf numFmtId="49" fontId="27" fillId="3" borderId="0" xfId="2" applyNumberFormat="1" applyFont="1" applyFill="1" applyBorder="1" applyAlignment="1">
      <alignment horizontal="left" vertical="center" wrapText="1"/>
    </xf>
    <xf numFmtId="4" fontId="28" fillId="0" borderId="2" xfId="2" applyNumberFormat="1" applyFont="1" applyBorder="1" applyAlignment="1"/>
    <xf numFmtId="165" fontId="28" fillId="0" borderId="2" xfId="2" applyNumberFormat="1" applyFont="1" applyBorder="1"/>
    <xf numFmtId="165" fontId="30" fillId="0" borderId="2" xfId="2" applyNumberFormat="1" applyFont="1" applyBorder="1" applyAlignment="1"/>
    <xf numFmtId="3" fontId="30" fillId="0" borderId="2" xfId="2" applyNumberFormat="1" applyFont="1" applyBorder="1"/>
    <xf numFmtId="4" fontId="30" fillId="0" borderId="2" xfId="2" applyNumberFormat="1" applyFont="1" applyBorder="1"/>
    <xf numFmtId="166" fontId="28" fillId="0" borderId="2" xfId="3" applyNumberFormat="1" applyFont="1" applyBorder="1"/>
    <xf numFmtId="2" fontId="30" fillId="0" borderId="2" xfId="2" applyNumberFormat="1" applyFont="1" applyBorder="1" applyAlignment="1"/>
    <xf numFmtId="165" fontId="30" fillId="0" borderId="2" xfId="2" applyNumberFormat="1" applyFont="1" applyBorder="1" applyAlignment="1">
      <alignment horizontal="center"/>
    </xf>
    <xf numFmtId="0" fontId="5" fillId="0" borderId="0" xfId="2" applyFont="1" applyAlignment="1"/>
    <xf numFmtId="0" fontId="4" fillId="0" borderId="0" xfId="2" applyAlignment="1"/>
    <xf numFmtId="0" fontId="16" fillId="0" borderId="0" xfId="2" applyFont="1" applyAlignment="1"/>
    <xf numFmtId="0" fontId="15" fillId="0" borderId="0" xfId="2" applyFont="1" applyAlignment="1"/>
    <xf numFmtId="0" fontId="31" fillId="0" borderId="0" xfId="2" applyFont="1" applyAlignment="1">
      <alignment horizontal="center"/>
    </xf>
    <xf numFmtId="0" fontId="15" fillId="0" borderId="0" xfId="2" applyFont="1" applyBorder="1"/>
    <xf numFmtId="0" fontId="4" fillId="0" borderId="0" xfId="2" applyBorder="1"/>
    <xf numFmtId="0" fontId="4" fillId="0" borderId="0" xfId="2" applyAlignment="1">
      <alignment horizontal="left"/>
    </xf>
    <xf numFmtId="0" fontId="35" fillId="6" borderId="2" xfId="2" applyFont="1" applyFill="1" applyBorder="1" applyAlignment="1">
      <alignment horizontal="center" vertical="center" wrapText="1"/>
    </xf>
    <xf numFmtId="0" fontId="36" fillId="6" borderId="2" xfId="2" applyFont="1" applyFill="1" applyBorder="1" applyAlignment="1">
      <alignment horizontal="center" vertical="center" wrapText="1"/>
    </xf>
    <xf numFmtId="49" fontId="37" fillId="3" borderId="0" xfId="2" applyNumberFormat="1" applyFont="1" applyFill="1" applyBorder="1" applyAlignment="1">
      <alignment horizontal="center" vertical="center" wrapText="1"/>
    </xf>
    <xf numFmtId="0" fontId="38" fillId="3" borderId="2" xfId="2" applyFont="1" applyFill="1" applyBorder="1" applyAlignment="1">
      <alignment horizontal="center" vertical="center" wrapText="1"/>
    </xf>
    <xf numFmtId="43" fontId="31" fillId="3" borderId="2" xfId="3" applyFont="1" applyFill="1" applyBorder="1" applyAlignment="1" applyProtection="1">
      <alignment horizontal="center" vertical="center"/>
    </xf>
    <xf numFmtId="0" fontId="16" fillId="0" borderId="2" xfId="2" applyFont="1" applyBorder="1" applyAlignment="1">
      <alignment horizontal="center"/>
    </xf>
    <xf numFmtId="43" fontId="16" fillId="0" borderId="2" xfId="3" applyFont="1" applyBorder="1" applyAlignment="1" applyProtection="1">
      <alignment horizontal="left"/>
    </xf>
    <xf numFmtId="0" fontId="16" fillId="0" borderId="2" xfId="2" applyFont="1" applyBorder="1"/>
    <xf numFmtId="0" fontId="35" fillId="5" borderId="2" xfId="2" applyFont="1" applyFill="1" applyBorder="1" applyAlignment="1">
      <alignment horizontal="center" vertical="center" wrapText="1"/>
    </xf>
    <xf numFmtId="2" fontId="16" fillId="0" borderId="2" xfId="2" applyNumberFormat="1" applyFont="1" applyBorder="1" applyAlignment="1">
      <alignment horizontal="center"/>
    </xf>
    <xf numFmtId="2" fontId="4" fillId="0" borderId="2" xfId="2" applyNumberFormat="1" applyBorder="1" applyAlignment="1">
      <alignment horizontal="center"/>
    </xf>
    <xf numFmtId="0" fontId="36" fillId="5" borderId="2" xfId="2" applyFont="1" applyFill="1" applyBorder="1" applyAlignment="1">
      <alignment horizontal="center" vertical="center" wrapText="1"/>
    </xf>
    <xf numFmtId="165" fontId="4" fillId="0" borderId="2" xfId="2" applyNumberFormat="1" applyBorder="1"/>
    <xf numFmtId="43" fontId="16" fillId="0" borderId="2" xfId="2" applyNumberFormat="1" applyFont="1" applyBorder="1"/>
    <xf numFmtId="43" fontId="31" fillId="0" borderId="2" xfId="2" applyNumberFormat="1" applyFont="1" applyBorder="1"/>
    <xf numFmtId="0" fontId="16" fillId="0" borderId="2" xfId="2" applyFont="1" applyBorder="1" applyAlignment="1">
      <alignment horizontal="left"/>
    </xf>
    <xf numFmtId="0" fontId="39" fillId="0" borderId="2" xfId="2" applyFont="1" applyBorder="1"/>
    <xf numFmtId="0" fontId="4" fillId="0" borderId="2" xfId="2" applyBorder="1" applyAlignment="1">
      <alignment horizontal="center"/>
    </xf>
    <xf numFmtId="0" fontId="40" fillId="0" borderId="2" xfId="2" applyFont="1" applyBorder="1"/>
    <xf numFmtId="2" fontId="16" fillId="0" borderId="2" xfId="2" applyNumberFormat="1" applyFont="1" applyBorder="1"/>
    <xf numFmtId="2" fontId="16" fillId="0" borderId="2" xfId="3" applyNumberFormat="1" applyFont="1" applyBorder="1" applyAlignment="1" applyProtection="1">
      <alignment horizontal="left"/>
    </xf>
    <xf numFmtId="0" fontId="23" fillId="0" borderId="2" xfId="2" applyFont="1" applyBorder="1"/>
    <xf numFmtId="2" fontId="16" fillId="0" borderId="2" xfId="2" applyNumberFormat="1" applyFont="1" applyBorder="1" applyAlignment="1">
      <alignment horizontal="center" vertical="center" shrinkToFit="1"/>
    </xf>
    <xf numFmtId="2" fontId="39" fillId="0" borderId="2" xfId="2" applyNumberFormat="1" applyFont="1" applyBorder="1" applyAlignment="1">
      <alignment horizontal="center" shrinkToFit="1"/>
    </xf>
    <xf numFmtId="0" fontId="16" fillId="0" borderId="2" xfId="2" applyFont="1" applyBorder="1" applyAlignment="1">
      <alignment horizontal="center" shrinkToFit="1"/>
    </xf>
    <xf numFmtId="0" fontId="16" fillId="0" borderId="2" xfId="2" applyFont="1" applyBorder="1" applyAlignment="1">
      <alignment shrinkToFit="1"/>
    </xf>
    <xf numFmtId="0" fontId="41" fillId="0" borderId="2" xfId="2" applyFont="1" applyBorder="1"/>
    <xf numFmtId="3" fontId="43" fillId="0" borderId="0" xfId="2" applyNumberFormat="1" applyFont="1"/>
    <xf numFmtId="3" fontId="11" fillId="0" borderId="0" xfId="2" applyNumberFormat="1" applyFont="1"/>
    <xf numFmtId="3" fontId="5" fillId="0" borderId="0" xfId="2" applyNumberFormat="1" applyFont="1" applyAlignment="1">
      <alignment horizontal="right" vertical="top"/>
    </xf>
    <xf numFmtId="3" fontId="43" fillId="0" borderId="0" xfId="2" applyNumberFormat="1" applyFont="1" applyAlignment="1">
      <alignment horizontal="right" vertical="top"/>
    </xf>
    <xf numFmtId="3" fontId="44" fillId="0" borderId="0" xfId="2" applyNumberFormat="1" applyFont="1" applyAlignment="1">
      <alignment vertical="center"/>
    </xf>
    <xf numFmtId="3" fontId="5" fillId="0" borderId="0" xfId="2" applyNumberFormat="1" applyFont="1" applyAlignment="1">
      <alignment vertical="center"/>
    </xf>
    <xf numFmtId="3" fontId="43" fillId="0" borderId="0" xfId="2" applyNumberFormat="1" applyFont="1" applyAlignment="1"/>
    <xf numFmtId="3" fontId="45" fillId="0" borderId="0" xfId="2" applyNumberFormat="1" applyFont="1"/>
    <xf numFmtId="3" fontId="45" fillId="0" borderId="0" xfId="2" applyNumberFormat="1" applyFont="1" applyAlignment="1">
      <alignment horizontal="right" vertical="top"/>
    </xf>
    <xf numFmtId="3" fontId="39" fillId="0" borderId="0" xfId="2" applyNumberFormat="1" applyFont="1"/>
    <xf numFmtId="3" fontId="46" fillId="2" borderId="2" xfId="2" applyNumberFormat="1" applyFont="1" applyFill="1" applyBorder="1" applyAlignment="1">
      <alignment horizontal="right" vertical="top" wrapText="1"/>
    </xf>
    <xf numFmtId="3" fontId="47" fillId="2" borderId="2" xfId="2" applyNumberFormat="1" applyFont="1" applyFill="1" applyBorder="1" applyAlignment="1">
      <alignment horizontal="right" vertical="top" wrapText="1"/>
    </xf>
    <xf numFmtId="3" fontId="43" fillId="3" borderId="0" xfId="2" applyNumberFormat="1" applyFont="1" applyFill="1" applyBorder="1" applyAlignment="1">
      <alignment horizontal="center" vertical="center" wrapText="1"/>
    </xf>
    <xf numFmtId="3" fontId="43" fillId="3" borderId="2" xfId="2" applyNumberFormat="1" applyFont="1" applyFill="1" applyBorder="1" applyAlignment="1">
      <alignment horizontal="right" vertical="top" wrapText="1"/>
    </xf>
    <xf numFmtId="3" fontId="27" fillId="4" borderId="7" xfId="2" applyNumberFormat="1" applyFont="1" applyFill="1" applyBorder="1" applyAlignment="1">
      <alignment horizontal="left" vertical="top"/>
    </xf>
    <xf numFmtId="3" fontId="27" fillId="7" borderId="7" xfId="2" applyNumberFormat="1" applyFont="1" applyFill="1" applyBorder="1" applyAlignment="1">
      <alignment horizontal="right" vertical="top"/>
    </xf>
    <xf numFmtId="3" fontId="43" fillId="7" borderId="7" xfId="2" applyNumberFormat="1" applyFont="1" applyFill="1" applyBorder="1" applyAlignment="1">
      <alignment horizontal="right" vertical="top" wrapText="1"/>
    </xf>
    <xf numFmtId="3" fontId="27" fillId="0" borderId="7" xfId="2" applyNumberFormat="1" applyFont="1" applyBorder="1" applyAlignment="1">
      <alignment horizontal="right" vertical="top"/>
    </xf>
    <xf numFmtId="3" fontId="43" fillId="0" borderId="7" xfId="2" applyNumberFormat="1" applyFont="1" applyBorder="1" applyAlignment="1">
      <alignment horizontal="right" vertical="top"/>
    </xf>
    <xf numFmtId="3" fontId="27" fillId="5" borderId="7" xfId="2" applyNumberFormat="1" applyFont="1" applyFill="1" applyBorder="1" applyAlignment="1">
      <alignment horizontal="right" vertical="top"/>
    </xf>
    <xf numFmtId="3" fontId="27" fillId="5" borderId="7" xfId="2" applyNumberFormat="1" applyFont="1" applyFill="1" applyBorder="1" applyAlignment="1">
      <alignment horizontal="right" vertical="top" wrapText="1"/>
    </xf>
    <xf numFmtId="3" fontId="49" fillId="5" borderId="7" xfId="2" applyNumberFormat="1" applyFont="1" applyFill="1" applyBorder="1" applyAlignment="1">
      <alignment horizontal="right" vertical="top" wrapText="1"/>
    </xf>
    <xf numFmtId="3" fontId="27" fillId="4" borderId="1" xfId="2" applyNumberFormat="1" applyFont="1" applyFill="1" applyBorder="1" applyAlignment="1">
      <alignment horizontal="left" vertical="top" wrapText="1"/>
    </xf>
    <xf numFmtId="3" fontId="27" fillId="7" borderId="1" xfId="2" applyNumberFormat="1" applyFont="1" applyFill="1" applyBorder="1" applyAlignment="1">
      <alignment horizontal="right" vertical="top" wrapText="1"/>
    </xf>
    <xf numFmtId="3" fontId="43" fillId="7" borderId="1" xfId="2" applyNumberFormat="1" applyFont="1" applyFill="1" applyBorder="1" applyAlignment="1">
      <alignment horizontal="right" vertical="top" wrapText="1"/>
    </xf>
    <xf numFmtId="3" fontId="27" fillId="0" borderId="1" xfId="2" applyNumberFormat="1" applyFont="1" applyBorder="1" applyAlignment="1">
      <alignment horizontal="right" vertical="top"/>
    </xf>
    <xf numFmtId="3" fontId="27" fillId="5" borderId="1" xfId="2" applyNumberFormat="1" applyFont="1" applyFill="1" applyBorder="1" applyAlignment="1">
      <alignment horizontal="right" vertical="top"/>
    </xf>
    <xf numFmtId="3" fontId="27" fillId="5" borderId="1" xfId="2" applyNumberFormat="1" applyFont="1" applyFill="1" applyBorder="1" applyAlignment="1">
      <alignment horizontal="right" vertical="top" wrapText="1"/>
    </xf>
    <xf numFmtId="3" fontId="49" fillId="5" borderId="1" xfId="2" applyNumberFormat="1" applyFont="1" applyFill="1" applyBorder="1" applyAlignment="1">
      <alignment horizontal="right" vertical="top" wrapText="1"/>
    </xf>
    <xf numFmtId="3" fontId="27" fillId="0" borderId="1" xfId="2" applyNumberFormat="1" applyFont="1" applyFill="1" applyBorder="1" applyAlignment="1">
      <alignment horizontal="right" vertical="top"/>
    </xf>
    <xf numFmtId="3" fontId="27" fillId="0" borderId="1" xfId="2" applyNumberFormat="1" applyFont="1" applyBorder="1" applyAlignment="1">
      <alignment horizontal="right" vertical="top" shrinkToFit="1"/>
    </xf>
    <xf numFmtId="3" fontId="27" fillId="2" borderId="1" xfId="2" applyNumberFormat="1" applyFont="1" applyFill="1" applyBorder="1" applyAlignment="1">
      <alignment horizontal="left" vertical="top" wrapText="1"/>
    </xf>
    <xf numFmtId="3" fontId="27" fillId="2" borderId="1" xfId="2" applyNumberFormat="1" applyFont="1" applyFill="1" applyBorder="1" applyAlignment="1">
      <alignment horizontal="left" vertical="center" wrapText="1"/>
    </xf>
    <xf numFmtId="3" fontId="43" fillId="0" borderId="1" xfId="2" applyNumberFormat="1" applyFont="1" applyBorder="1" applyAlignment="1">
      <alignment horizontal="right" vertical="top"/>
    </xf>
    <xf numFmtId="3" fontId="43" fillId="0" borderId="1" xfId="3" applyNumberFormat="1" applyFont="1" applyBorder="1" applyAlignment="1">
      <alignment horizontal="right" vertical="top"/>
    </xf>
    <xf numFmtId="3" fontId="50" fillId="2" borderId="1" xfId="2" applyNumberFormat="1" applyFont="1" applyFill="1" applyBorder="1" applyAlignment="1">
      <alignment horizontal="left" vertical="center" wrapText="1"/>
    </xf>
    <xf numFmtId="3" fontId="50" fillId="7" borderId="1" xfId="2" applyNumberFormat="1" applyFont="1" applyFill="1" applyBorder="1" applyAlignment="1">
      <alignment horizontal="right" vertical="top" wrapText="1"/>
    </xf>
    <xf numFmtId="3" fontId="50" fillId="0" borderId="1" xfId="2" applyNumberFormat="1" applyFont="1" applyBorder="1" applyAlignment="1">
      <alignment horizontal="right" vertical="top"/>
    </xf>
    <xf numFmtId="3" fontId="31" fillId="0" borderId="1" xfId="3" applyNumberFormat="1" applyFont="1" applyBorder="1" applyAlignment="1">
      <alignment horizontal="right" vertical="top"/>
    </xf>
    <xf numFmtId="3" fontId="31" fillId="0" borderId="0" xfId="2" applyNumberFormat="1" applyFont="1"/>
    <xf numFmtId="3" fontId="27" fillId="3" borderId="1" xfId="2" applyNumberFormat="1" applyFont="1" applyFill="1" applyBorder="1" applyAlignment="1">
      <alignment horizontal="left" vertical="center" wrapText="1"/>
    </xf>
    <xf numFmtId="3" fontId="27" fillId="0" borderId="1" xfId="3" applyNumberFormat="1" applyFont="1" applyBorder="1" applyAlignment="1">
      <alignment horizontal="right" vertical="top"/>
    </xf>
    <xf numFmtId="0" fontId="4" fillId="0" borderId="0" xfId="2" applyAlignment="1">
      <alignment horizontal="center" vertical="center" wrapText="1"/>
    </xf>
    <xf numFmtId="0" fontId="21" fillId="8" borderId="10" xfId="2" applyFont="1" applyFill="1" applyBorder="1" applyAlignment="1">
      <alignment horizontal="center" vertical="center" wrapText="1"/>
    </xf>
    <xf numFmtId="0" fontId="21" fillId="8" borderId="2" xfId="2" applyFont="1" applyFill="1" applyBorder="1" applyAlignment="1">
      <alignment horizontal="center" vertical="center" wrapText="1"/>
    </xf>
    <xf numFmtId="0" fontId="29" fillId="6" borderId="2" xfId="2" applyFont="1" applyFill="1" applyBorder="1" applyAlignment="1">
      <alignment horizontal="center" vertical="center" wrapText="1"/>
    </xf>
    <xf numFmtId="0" fontId="21" fillId="3" borderId="0" xfId="2" applyFont="1" applyFill="1" applyAlignment="1">
      <alignment horizontal="center"/>
    </xf>
    <xf numFmtId="0" fontId="21" fillId="3" borderId="2" xfId="2" applyFont="1" applyFill="1" applyBorder="1" applyAlignment="1">
      <alignment horizontal="center"/>
    </xf>
    <xf numFmtId="165" fontId="21" fillId="3" borderId="2" xfId="2" applyNumberFormat="1" applyFont="1" applyFill="1" applyBorder="1" applyAlignment="1">
      <alignment horizontal="center"/>
    </xf>
    <xf numFmtId="2" fontId="21" fillId="3" borderId="2" xfId="2" applyNumberFormat="1" applyFont="1" applyFill="1" applyBorder="1" applyAlignment="1">
      <alignment horizontal="center"/>
    </xf>
    <xf numFmtId="0" fontId="4" fillId="9" borderId="0" xfId="2" applyFill="1"/>
    <xf numFmtId="1" fontId="21" fillId="9" borderId="2" xfId="2" applyNumberFormat="1" applyFont="1" applyFill="1" applyBorder="1" applyAlignment="1">
      <alignment horizontal="right" vertical="top"/>
    </xf>
    <xf numFmtId="2" fontId="21" fillId="0" borderId="2" xfId="2" applyNumberFormat="1" applyFont="1" applyFill="1" applyBorder="1" applyAlignment="1">
      <alignment horizontal="center"/>
    </xf>
    <xf numFmtId="2" fontId="31" fillId="0" borderId="2" xfId="2" applyNumberFormat="1" applyFont="1" applyFill="1" applyBorder="1" applyAlignment="1">
      <alignment horizontal="center"/>
    </xf>
    <xf numFmtId="165" fontId="21" fillId="9" borderId="2" xfId="2" applyNumberFormat="1" applyFont="1" applyFill="1" applyBorder="1" applyAlignment="1">
      <alignment horizontal="right" vertical="top"/>
    </xf>
    <xf numFmtId="0" fontId="43" fillId="0" borderId="0" xfId="2" applyFont="1"/>
    <xf numFmtId="0" fontId="51" fillId="0" borderId="0" xfId="2" applyFont="1"/>
    <xf numFmtId="0" fontId="52" fillId="0" borderId="0" xfId="2" applyFont="1"/>
    <xf numFmtId="2" fontId="51" fillId="0" borderId="0" xfId="2" applyNumberFormat="1" applyFont="1"/>
    <xf numFmtId="0" fontId="23" fillId="8" borderId="10" xfId="2" applyFont="1" applyFill="1" applyBorder="1" applyAlignment="1">
      <alignment horizontal="center" vertical="center" wrapText="1"/>
    </xf>
    <xf numFmtId="0" fontId="51" fillId="0" borderId="0" xfId="2" applyFont="1" applyAlignment="1">
      <alignment horizontal="center" vertical="center" wrapText="1"/>
    </xf>
    <xf numFmtId="0" fontId="23" fillId="8" borderId="13" xfId="2" applyFont="1" applyFill="1" applyBorder="1" applyAlignment="1">
      <alignment vertical="center" wrapText="1"/>
    </xf>
    <xf numFmtId="0" fontId="51" fillId="0" borderId="0" xfId="2" applyFont="1" applyAlignment="1">
      <alignment vertical="center" wrapText="1"/>
    </xf>
    <xf numFmtId="0" fontId="23" fillId="8" borderId="2" xfId="2" applyFont="1" applyFill="1" applyBorder="1" applyAlignment="1">
      <alignment horizontal="center" vertical="center" wrapText="1"/>
    </xf>
    <xf numFmtId="0" fontId="47" fillId="8" borderId="2" xfId="2" applyFont="1" applyFill="1" applyBorder="1" applyAlignment="1">
      <alignment horizontal="center" vertical="center" wrapText="1"/>
    </xf>
    <xf numFmtId="0" fontId="39" fillId="0" borderId="0" xfId="2" applyFont="1" applyAlignment="1">
      <alignment horizontal="center" vertical="center" wrapText="1"/>
    </xf>
    <xf numFmtId="0" fontId="23" fillId="3" borderId="2" xfId="2" applyFont="1" applyFill="1" applyBorder="1" applyAlignment="1">
      <alignment horizontal="center"/>
    </xf>
    <xf numFmtId="165" fontId="23" fillId="3" borderId="2" xfId="2" applyNumberFormat="1" applyFont="1" applyFill="1" applyBorder="1" applyAlignment="1">
      <alignment horizontal="center"/>
    </xf>
    <xf numFmtId="2" fontId="23" fillId="3" borderId="2" xfId="2" applyNumberFormat="1" applyFont="1" applyFill="1" applyBorder="1" applyAlignment="1">
      <alignment horizontal="center"/>
    </xf>
    <xf numFmtId="0" fontId="23" fillId="3" borderId="0" xfId="2" applyFont="1" applyFill="1" applyAlignment="1">
      <alignment horizontal="center"/>
    </xf>
    <xf numFmtId="0" fontId="51" fillId="10" borderId="0" xfId="2" applyFont="1" applyFill="1"/>
    <xf numFmtId="165" fontId="51" fillId="9" borderId="0" xfId="2" applyNumberFormat="1" applyFont="1" applyFill="1"/>
    <xf numFmtId="2" fontId="23" fillId="0" borderId="2" xfId="2" applyNumberFormat="1" applyFont="1" applyFill="1" applyBorder="1" applyAlignment="1">
      <alignment horizontal="center"/>
    </xf>
    <xf numFmtId="2" fontId="16" fillId="0" borderId="2" xfId="2" applyNumberFormat="1" applyFont="1" applyFill="1" applyBorder="1" applyAlignment="1">
      <alignment horizontal="center"/>
    </xf>
    <xf numFmtId="0" fontId="51" fillId="2" borderId="0" xfId="2" applyFont="1" applyFill="1"/>
    <xf numFmtId="0" fontId="51" fillId="3" borderId="0" xfId="2" applyFont="1" applyFill="1"/>
    <xf numFmtId="165" fontId="23" fillId="0" borderId="11" xfId="2" applyNumberFormat="1" applyFont="1" applyFill="1" applyBorder="1" applyAlignment="1">
      <alignment horizontal="center"/>
    </xf>
    <xf numFmtId="165" fontId="23" fillId="0" borderId="0" xfId="2" applyNumberFormat="1" applyFont="1" applyFill="1" applyBorder="1" applyAlignment="1">
      <alignment horizontal="center"/>
    </xf>
    <xf numFmtId="0" fontId="23" fillId="0" borderId="0" xfId="2" applyFont="1"/>
    <xf numFmtId="0" fontId="5" fillId="0" borderId="0" xfId="2" applyFont="1"/>
    <xf numFmtId="0" fontId="5" fillId="0" borderId="0" xfId="2" applyFont="1" applyAlignment="1">
      <alignment vertical="center"/>
    </xf>
    <xf numFmtId="0" fontId="5" fillId="0" borderId="0" xfId="2" applyFont="1" applyAlignment="1">
      <alignment horizontal="center" vertical="center"/>
    </xf>
    <xf numFmtId="0" fontId="45" fillId="0" borderId="0" xfId="2" applyFont="1"/>
    <xf numFmtId="0" fontId="46" fillId="2" borderId="2" xfId="2" applyFont="1" applyFill="1" applyBorder="1" applyAlignment="1">
      <alignment horizontal="center" vertical="center" wrapText="1"/>
    </xf>
    <xf numFmtId="0" fontId="46" fillId="2" borderId="17" xfId="2" applyFont="1" applyFill="1" applyBorder="1" applyAlignment="1">
      <alignment horizontal="center" vertical="center" wrapText="1"/>
    </xf>
    <xf numFmtId="0" fontId="39" fillId="0" borderId="0" xfId="2" applyFont="1"/>
    <xf numFmtId="0" fontId="47" fillId="2" borderId="2" xfId="2" applyFont="1" applyFill="1" applyBorder="1" applyAlignment="1">
      <alignment horizontal="center" vertical="center" wrapText="1"/>
    </xf>
    <xf numFmtId="0" fontId="46" fillId="2" borderId="18" xfId="2" applyFont="1" applyFill="1" applyBorder="1" applyAlignment="1">
      <alignment horizontal="center" vertical="center" wrapText="1"/>
    </xf>
    <xf numFmtId="0" fontId="48" fillId="2" borderId="18" xfId="2" applyFont="1" applyFill="1" applyBorder="1" applyAlignment="1">
      <alignment horizontal="center" vertical="center" wrapText="1"/>
    </xf>
    <xf numFmtId="0" fontId="24" fillId="2" borderId="18" xfId="2" applyFont="1" applyFill="1" applyBorder="1" applyAlignment="1">
      <alignment horizontal="center" vertical="center" wrapText="1"/>
    </xf>
    <xf numFmtId="0" fontId="24" fillId="2" borderId="19" xfId="2" applyFont="1" applyFill="1" applyBorder="1" applyAlignment="1">
      <alignment horizontal="center" vertical="center" wrapText="1"/>
    </xf>
    <xf numFmtId="0" fontId="43" fillId="3" borderId="0" xfId="2" applyFont="1" applyFill="1" applyBorder="1" applyAlignment="1">
      <alignment horizontal="center" vertical="center" wrapText="1"/>
    </xf>
    <xf numFmtId="165" fontId="43" fillId="3" borderId="2" xfId="2" applyNumberFormat="1" applyFont="1" applyFill="1" applyBorder="1" applyAlignment="1">
      <alignment horizontal="center" vertical="center" wrapText="1"/>
    </xf>
    <xf numFmtId="2" fontId="43" fillId="3" borderId="2" xfId="2" applyNumberFormat="1" applyFont="1" applyFill="1" applyBorder="1" applyAlignment="1">
      <alignment horizontal="center" vertical="center" wrapText="1"/>
    </xf>
    <xf numFmtId="0" fontId="43" fillId="3" borderId="2" xfId="2" applyFont="1" applyFill="1" applyBorder="1" applyAlignment="1">
      <alignment horizontal="center" vertical="center" wrapText="1"/>
    </xf>
    <xf numFmtId="165" fontId="43" fillId="3" borderId="16" xfId="2" applyNumberFormat="1" applyFont="1" applyFill="1" applyBorder="1" applyAlignment="1">
      <alignment horizontal="center" vertical="center" wrapText="1"/>
    </xf>
    <xf numFmtId="165" fontId="43" fillId="3" borderId="9" xfId="2" applyNumberFormat="1" applyFont="1" applyFill="1" applyBorder="1" applyAlignment="1">
      <alignment horizontal="center" vertical="center" wrapText="1"/>
    </xf>
    <xf numFmtId="0" fontId="27" fillId="4" borderId="7" xfId="2" applyFont="1" applyFill="1" applyBorder="1" applyAlignment="1">
      <alignment horizontal="left" vertical="top"/>
    </xf>
    <xf numFmtId="165" fontId="27" fillId="7" borderId="7" xfId="2" applyNumberFormat="1" applyFont="1" applyFill="1" applyBorder="1" applyAlignment="1">
      <alignment horizontal="left" vertical="top"/>
    </xf>
    <xf numFmtId="1" fontId="43" fillId="7" borderId="7" xfId="2" applyNumberFormat="1" applyFont="1" applyFill="1" applyBorder="1" applyAlignment="1">
      <alignment horizontal="center" vertical="center" wrapText="1"/>
    </xf>
    <xf numFmtId="0" fontId="27" fillId="0" borderId="7" xfId="2" applyFont="1" applyBorder="1" applyAlignment="1">
      <alignment horizontal="center"/>
    </xf>
    <xf numFmtId="0" fontId="43" fillId="0" borderId="7" xfId="2" applyFont="1" applyBorder="1" applyAlignment="1">
      <alignment horizontal="center"/>
    </xf>
    <xf numFmtId="0" fontId="43" fillId="0" borderId="7" xfId="2" applyFont="1" applyBorder="1"/>
    <xf numFmtId="2" fontId="27" fillId="0" borderId="7" xfId="2" applyNumberFormat="1" applyFont="1" applyBorder="1"/>
    <xf numFmtId="1" fontId="27" fillId="0" borderId="7" xfId="2" applyNumberFormat="1" applyFont="1" applyBorder="1" applyAlignment="1">
      <alignment horizontal="center"/>
    </xf>
    <xf numFmtId="0" fontId="27" fillId="0" borderId="7" xfId="2" applyFont="1" applyBorder="1"/>
    <xf numFmtId="0" fontId="27" fillId="5" borderId="7" xfId="2" applyFont="1" applyFill="1" applyBorder="1"/>
    <xf numFmtId="0" fontId="27" fillId="5" borderId="7" xfId="2" applyFont="1" applyFill="1" applyBorder="1" applyAlignment="1">
      <alignment horizontal="center"/>
    </xf>
    <xf numFmtId="0" fontId="27" fillId="5" borderId="7" xfId="2" applyFont="1" applyFill="1" applyBorder="1" applyAlignment="1">
      <alignment horizontal="center" vertical="center" wrapText="1"/>
    </xf>
    <xf numFmtId="0" fontId="27" fillId="5" borderId="7" xfId="2" applyFont="1" applyFill="1" applyBorder="1" applyAlignment="1">
      <alignment vertical="center" wrapText="1"/>
    </xf>
    <xf numFmtId="0" fontId="49" fillId="5" borderId="7" xfId="2" applyFont="1" applyFill="1" applyBorder="1" applyAlignment="1">
      <alignment vertical="center" wrapText="1"/>
    </xf>
    <xf numFmtId="3" fontId="27" fillId="0" borderId="7" xfId="2" applyNumberFormat="1" applyFont="1" applyBorder="1" applyAlignment="1">
      <alignment horizontal="center"/>
    </xf>
    <xf numFmtId="4" fontId="27" fillId="0" borderId="7" xfId="2" applyNumberFormat="1" applyFont="1" applyBorder="1" applyAlignment="1">
      <alignment horizontal="center"/>
    </xf>
    <xf numFmtId="0" fontId="49" fillId="5" borderId="7" xfId="2" applyFont="1" applyFill="1" applyBorder="1" applyAlignment="1">
      <alignment horizontal="center" vertical="center" wrapText="1"/>
    </xf>
    <xf numFmtId="0" fontId="27" fillId="0" borderId="20" xfId="2" applyFont="1" applyBorder="1" applyAlignment="1">
      <alignment horizontal="center"/>
    </xf>
    <xf numFmtId="0" fontId="27" fillId="0" borderId="1" xfId="2" applyFont="1" applyBorder="1" applyAlignment="1">
      <alignment horizontal="center"/>
    </xf>
    <xf numFmtId="49" fontId="27" fillId="4" borderId="1" xfId="2" applyNumberFormat="1" applyFont="1" applyFill="1" applyBorder="1" applyAlignment="1">
      <alignment horizontal="left" vertical="top" wrapText="1"/>
    </xf>
    <xf numFmtId="165" fontId="27" fillId="7" borderId="1" xfId="2" applyNumberFormat="1" applyFont="1" applyFill="1" applyBorder="1" applyAlignment="1">
      <alignment horizontal="left" vertical="top" wrapText="1"/>
    </xf>
    <xf numFmtId="1" fontId="43" fillId="7" borderId="1" xfId="2" applyNumberFormat="1" applyFont="1" applyFill="1" applyBorder="1" applyAlignment="1">
      <alignment horizontal="center" vertical="center" wrapText="1"/>
    </xf>
    <xf numFmtId="2" fontId="27" fillId="0" borderId="1" xfId="2" applyNumberFormat="1" applyFont="1" applyBorder="1"/>
    <xf numFmtId="1" fontId="27" fillId="0" borderId="1" xfId="2" applyNumberFormat="1" applyFont="1" applyBorder="1" applyAlignment="1">
      <alignment horizontal="center"/>
    </xf>
    <xf numFmtId="0" fontId="27" fillId="0" borderId="1" xfId="2" applyFont="1" applyBorder="1"/>
    <xf numFmtId="0" fontId="27" fillId="5" borderId="1" xfId="2" applyFont="1" applyFill="1" applyBorder="1"/>
    <xf numFmtId="0" fontId="27" fillId="5" borderId="1" xfId="2" applyFont="1" applyFill="1" applyBorder="1" applyAlignment="1">
      <alignment horizontal="center"/>
    </xf>
    <xf numFmtId="3" fontId="27" fillId="0" borderId="1" xfId="2" applyNumberFormat="1" applyFont="1" applyBorder="1" applyAlignment="1">
      <alignment horizontal="center"/>
    </xf>
    <xf numFmtId="4" fontId="27" fillId="0" borderId="1" xfId="2" applyNumberFormat="1" applyFont="1" applyBorder="1" applyAlignment="1">
      <alignment horizontal="center"/>
    </xf>
    <xf numFmtId="0" fontId="27" fillId="5" borderId="1" xfId="2" applyFont="1" applyFill="1" applyBorder="1" applyAlignment="1">
      <alignment vertical="center" wrapText="1"/>
    </xf>
    <xf numFmtId="0" fontId="49" fillId="5" borderId="1" xfId="2" applyFont="1" applyFill="1" applyBorder="1" applyAlignment="1">
      <alignment horizontal="center" vertical="center" wrapText="1"/>
    </xf>
    <xf numFmtId="0" fontId="27" fillId="0" borderId="21" xfId="2" applyFont="1" applyBorder="1" applyAlignment="1">
      <alignment horizontal="center"/>
    </xf>
    <xf numFmtId="0" fontId="27" fillId="0" borderId="1" xfId="2" applyFont="1" applyBorder="1" applyAlignment="1"/>
    <xf numFmtId="165" fontId="27" fillId="0" borderId="1" xfId="2" applyNumberFormat="1" applyFont="1" applyBorder="1" applyAlignment="1">
      <alignment horizontal="center"/>
    </xf>
    <xf numFmtId="2" fontId="27" fillId="0" borderId="1" xfId="2" applyNumberFormat="1" applyFont="1" applyBorder="1" applyAlignment="1">
      <alignment horizontal="center"/>
    </xf>
    <xf numFmtId="0" fontId="27" fillId="0" borderId="1" xfId="2" applyFont="1" applyBorder="1" applyAlignment="1">
      <alignment horizontal="left"/>
    </xf>
    <xf numFmtId="0" fontId="27" fillId="0" borderId="1" xfId="2" applyFont="1" applyFill="1" applyBorder="1" applyAlignment="1"/>
    <xf numFmtId="164" fontId="27" fillId="0" borderId="1" xfId="2" applyNumberFormat="1" applyFont="1" applyBorder="1" applyAlignment="1">
      <alignment horizontal="center"/>
    </xf>
    <xf numFmtId="0" fontId="27" fillId="0" borderId="1" xfId="2" applyFont="1" applyBorder="1" applyAlignment="1">
      <alignment horizontal="center" shrinkToFit="1"/>
    </xf>
    <xf numFmtId="3" fontId="27" fillId="0" borderId="1" xfId="2" applyNumberFormat="1" applyFont="1" applyBorder="1" applyAlignment="1"/>
    <xf numFmtId="164" fontId="27" fillId="0" borderId="1" xfId="2" applyNumberFormat="1" applyFont="1" applyBorder="1" applyAlignment="1">
      <alignment horizontal="center" shrinkToFit="1"/>
    </xf>
    <xf numFmtId="2" fontId="27" fillId="0" borderId="1" xfId="2" applyNumberFormat="1" applyFont="1" applyBorder="1" applyAlignment="1">
      <alignment horizontal="center" shrinkToFit="1"/>
    </xf>
    <xf numFmtId="0" fontId="27" fillId="0" borderId="1" xfId="2" applyFont="1" applyFill="1" applyBorder="1"/>
    <xf numFmtId="165" fontId="27" fillId="0" borderId="1" xfId="2" applyNumberFormat="1" applyFont="1" applyBorder="1" applyAlignment="1">
      <alignment horizontal="center" shrinkToFit="1"/>
    </xf>
    <xf numFmtId="0" fontId="27" fillId="0" borderId="1" xfId="2" applyFont="1" applyBorder="1" applyAlignment="1">
      <alignment shrinkToFit="1"/>
    </xf>
    <xf numFmtId="49" fontId="27" fillId="2" borderId="1" xfId="2" applyNumberFormat="1" applyFont="1" applyFill="1" applyBorder="1" applyAlignment="1">
      <alignment horizontal="left" vertical="top" wrapText="1"/>
    </xf>
    <xf numFmtId="0" fontId="49" fillId="5" borderId="1" xfId="2" applyFont="1" applyFill="1" applyBorder="1" applyAlignment="1">
      <alignment vertical="center" wrapText="1"/>
    </xf>
    <xf numFmtId="49" fontId="27" fillId="2" borderId="1" xfId="2" applyNumberFormat="1" applyFont="1" applyFill="1" applyBorder="1" applyAlignment="1">
      <alignment horizontal="left" vertical="center" wrapText="1"/>
    </xf>
    <xf numFmtId="165" fontId="27" fillId="7" borderId="1" xfId="2" applyNumberFormat="1" applyFont="1" applyFill="1" applyBorder="1" applyAlignment="1">
      <alignment horizontal="left" vertical="center" wrapText="1"/>
    </xf>
    <xf numFmtId="2" fontId="27" fillId="0" borderId="1" xfId="2" applyNumberFormat="1" applyFont="1" applyBorder="1" applyAlignment="1"/>
    <xf numFmtId="2" fontId="27" fillId="0" borderId="1" xfId="2" applyNumberFormat="1" applyFont="1" applyBorder="1" applyAlignment="1">
      <alignment shrinkToFit="1"/>
    </xf>
    <xf numFmtId="1" fontId="43" fillId="0" borderId="1" xfId="2" applyNumberFormat="1" applyFont="1" applyBorder="1" applyAlignment="1">
      <alignment horizontal="center"/>
    </xf>
    <xf numFmtId="1" fontId="43" fillId="0" borderId="1" xfId="3" applyNumberFormat="1" applyFont="1" applyBorder="1" applyAlignment="1">
      <alignment horizontal="center"/>
    </xf>
    <xf numFmtId="49" fontId="50" fillId="2" borderId="1" xfId="2" applyNumberFormat="1" applyFont="1" applyFill="1" applyBorder="1" applyAlignment="1">
      <alignment horizontal="left" vertical="center" wrapText="1"/>
    </xf>
    <xf numFmtId="165" fontId="50" fillId="7" borderId="1" xfId="2" applyNumberFormat="1" applyFont="1" applyFill="1" applyBorder="1" applyAlignment="1">
      <alignment horizontal="left" vertical="center" wrapText="1"/>
    </xf>
    <xf numFmtId="0" fontId="50" fillId="0" borderId="1" xfId="2" applyFont="1" applyBorder="1"/>
    <xf numFmtId="166" fontId="31" fillId="0" borderId="1" xfId="3" applyNumberFormat="1" applyFont="1" applyBorder="1"/>
    <xf numFmtId="1" fontId="31" fillId="0" borderId="1" xfId="3" applyNumberFormat="1" applyFont="1" applyBorder="1" applyAlignment="1">
      <alignment horizontal="center"/>
    </xf>
    <xf numFmtId="43" fontId="31" fillId="0" borderId="1" xfId="3" applyFont="1" applyBorder="1"/>
    <xf numFmtId="2" fontId="50" fillId="0" borderId="1" xfId="2" applyNumberFormat="1" applyFont="1" applyBorder="1"/>
    <xf numFmtId="1" fontId="50" fillId="0" borderId="1" xfId="2" applyNumberFormat="1" applyFont="1" applyBorder="1" applyAlignment="1">
      <alignment horizontal="center"/>
    </xf>
    <xf numFmtId="3" fontId="50" fillId="0" borderId="1" xfId="2" applyNumberFormat="1" applyFont="1" applyBorder="1" applyAlignment="1">
      <alignment horizontal="center"/>
    </xf>
    <xf numFmtId="4" fontId="50" fillId="0" borderId="1" xfId="2" applyNumberFormat="1" applyFont="1" applyBorder="1" applyAlignment="1">
      <alignment horizontal="center"/>
    </xf>
    <xf numFmtId="0" fontId="50" fillId="0" borderId="1" xfId="2" applyFont="1" applyBorder="1" applyAlignment="1">
      <alignment horizontal="center"/>
    </xf>
    <xf numFmtId="0" fontId="50" fillId="0" borderId="21" xfId="2" applyFont="1" applyBorder="1" applyAlignment="1">
      <alignment horizontal="center"/>
    </xf>
    <xf numFmtId="0" fontId="31" fillId="0" borderId="0" xfId="2" applyFont="1"/>
    <xf numFmtId="49" fontId="27" fillId="3" borderId="1" xfId="2" applyNumberFormat="1" applyFont="1" applyFill="1" applyBorder="1" applyAlignment="1">
      <alignment horizontal="left" vertical="center" wrapText="1"/>
    </xf>
    <xf numFmtId="4" fontId="27" fillId="0" borderId="1" xfId="2" applyNumberFormat="1" applyFont="1" applyBorder="1" applyAlignment="1"/>
    <xf numFmtId="165" fontId="27" fillId="0" borderId="1" xfId="2" applyNumberFormat="1" applyFont="1" applyBorder="1"/>
    <xf numFmtId="165" fontId="27" fillId="0" borderId="1" xfId="2" applyNumberFormat="1" applyFont="1" applyBorder="1" applyAlignment="1"/>
    <xf numFmtId="3" fontId="27" fillId="0" borderId="1" xfId="2" applyNumberFormat="1" applyFont="1" applyBorder="1"/>
    <xf numFmtId="4" fontId="27" fillId="0" borderId="1" xfId="2" applyNumberFormat="1" applyFont="1" applyBorder="1"/>
    <xf numFmtId="166" fontId="27" fillId="0" borderId="1" xfId="3" applyNumberFormat="1" applyFont="1" applyBorder="1"/>
    <xf numFmtId="0" fontId="43" fillId="0" borderId="1" xfId="2" applyFont="1" applyBorder="1"/>
    <xf numFmtId="0" fontId="21" fillId="0" borderId="0" xfId="2" applyFont="1"/>
    <xf numFmtId="0" fontId="4" fillId="0" borderId="0" xfId="2" applyAlignment="1">
      <alignment horizontal="right" vertical="top"/>
    </xf>
    <xf numFmtId="2" fontId="4" fillId="11" borderId="0" xfId="2" applyNumberFormat="1" applyFill="1"/>
    <xf numFmtId="3" fontId="4" fillId="11" borderId="0" xfId="2" applyNumberFormat="1" applyFill="1" applyAlignment="1">
      <alignment horizontal="right" vertical="top"/>
    </xf>
    <xf numFmtId="0" fontId="21" fillId="8" borderId="10" xfId="2" applyFont="1" applyFill="1" applyBorder="1" applyAlignment="1">
      <alignment horizontal="right" vertical="top" wrapText="1"/>
    </xf>
    <xf numFmtId="0" fontId="21" fillId="8" borderId="2" xfId="2" applyFont="1" applyFill="1" applyBorder="1" applyAlignment="1">
      <alignment horizontal="right" vertical="top" wrapText="1"/>
    </xf>
    <xf numFmtId="2" fontId="4" fillId="11" borderId="2" xfId="2" applyNumberFormat="1" applyFill="1" applyBorder="1" applyAlignment="1">
      <alignment horizontal="center" vertical="center" wrapText="1"/>
    </xf>
    <xf numFmtId="10" fontId="21" fillId="8" borderId="2" xfId="2" applyNumberFormat="1" applyFont="1" applyFill="1" applyBorder="1" applyAlignment="1">
      <alignment horizontal="right" vertical="top" wrapText="1"/>
    </xf>
    <xf numFmtId="2" fontId="29" fillId="11" borderId="2" xfId="2" applyNumberFormat="1" applyFont="1" applyFill="1" applyBorder="1" applyAlignment="1">
      <alignment horizontal="center" vertical="center" wrapText="1"/>
    </xf>
    <xf numFmtId="3" fontId="29" fillId="11" borderId="2" xfId="2" applyNumberFormat="1" applyFont="1" applyFill="1" applyBorder="1" applyAlignment="1">
      <alignment horizontal="right" vertical="top" wrapText="1"/>
    </xf>
    <xf numFmtId="0" fontId="29" fillId="6" borderId="2" xfId="2" applyFont="1" applyFill="1" applyBorder="1" applyAlignment="1">
      <alignment horizontal="right" vertical="top" wrapText="1"/>
    </xf>
    <xf numFmtId="3" fontId="21" fillId="3" borderId="0" xfId="2" applyNumberFormat="1" applyFont="1" applyFill="1" applyAlignment="1">
      <alignment horizontal="center"/>
    </xf>
    <xf numFmtId="3" fontId="21" fillId="3" borderId="2" xfId="2" applyNumberFormat="1" applyFont="1" applyFill="1" applyBorder="1" applyAlignment="1">
      <alignment horizontal="center"/>
    </xf>
    <xf numFmtId="3" fontId="21" fillId="3" borderId="2" xfId="2" applyNumberFormat="1" applyFont="1" applyFill="1" applyBorder="1" applyAlignment="1">
      <alignment horizontal="right" vertical="top"/>
    </xf>
    <xf numFmtId="2" fontId="21" fillId="11" borderId="2" xfId="2" applyNumberFormat="1" applyFont="1" applyFill="1" applyBorder="1" applyAlignment="1">
      <alignment horizontal="center"/>
    </xf>
    <xf numFmtId="3" fontId="31" fillId="11" borderId="2" xfId="2" applyNumberFormat="1" applyFont="1" applyFill="1" applyBorder="1" applyAlignment="1">
      <alignment horizontal="right" vertical="top"/>
    </xf>
    <xf numFmtId="0" fontId="4" fillId="9" borderId="0" xfId="2" applyFill="1" applyAlignment="1">
      <alignment horizontal="right" vertical="top"/>
    </xf>
    <xf numFmtId="2" fontId="31" fillId="11" borderId="2" xfId="2" applyNumberFormat="1" applyFont="1" applyFill="1" applyBorder="1" applyAlignment="1">
      <alignment horizontal="center"/>
    </xf>
    <xf numFmtId="2" fontId="31" fillId="0" borderId="2" xfId="2" applyNumberFormat="1" applyFont="1" applyFill="1" applyBorder="1" applyAlignment="1">
      <alignment horizontal="right" vertical="top"/>
    </xf>
    <xf numFmtId="0" fontId="43" fillId="0" borderId="0" xfId="2" applyFont="1" applyAlignment="1">
      <alignment horizontal="right" vertical="top"/>
    </xf>
    <xf numFmtId="2" fontId="43" fillId="11" borderId="0" xfId="2" applyNumberFormat="1" applyFont="1" applyFill="1"/>
    <xf numFmtId="3" fontId="43" fillId="11" borderId="0" xfId="2" applyNumberFormat="1" applyFont="1" applyFill="1" applyAlignment="1">
      <alignment horizontal="right" vertical="top"/>
    </xf>
    <xf numFmtId="0" fontId="43" fillId="3" borderId="17" xfId="2" applyFont="1" applyFill="1" applyBorder="1" applyAlignment="1">
      <alignment horizontal="center" vertical="center" wrapText="1"/>
    </xf>
    <xf numFmtId="0" fontId="43" fillId="0" borderId="1" xfId="2" applyFont="1" applyBorder="1" applyAlignment="1">
      <alignment horizontal="center"/>
    </xf>
    <xf numFmtId="0" fontId="27" fillId="5" borderId="1" xfId="2" applyFont="1" applyFill="1" applyBorder="1" applyAlignment="1">
      <alignment horizontal="center" vertical="center" wrapText="1"/>
    </xf>
    <xf numFmtId="0" fontId="53" fillId="0" borderId="1" xfId="2" applyFont="1" applyBorder="1" applyAlignment="1">
      <alignment horizontal="center"/>
    </xf>
    <xf numFmtId="0" fontId="43" fillId="0" borderId="9" xfId="2" applyFont="1" applyBorder="1" applyAlignment="1">
      <alignment horizontal="center"/>
    </xf>
    <xf numFmtId="0" fontId="27" fillId="0" borderId="9" xfId="2" applyFont="1" applyBorder="1" applyAlignment="1">
      <alignment horizontal="center"/>
    </xf>
    <xf numFmtId="0" fontId="43" fillId="0" borderId="9" xfId="2" applyFont="1" applyBorder="1"/>
    <xf numFmtId="2" fontId="27" fillId="0" borderId="9" xfId="2" applyNumberFormat="1" applyFont="1" applyBorder="1"/>
    <xf numFmtId="1" fontId="27" fillId="0" borderId="9" xfId="2" applyNumberFormat="1" applyFont="1" applyBorder="1" applyAlignment="1">
      <alignment horizontal="center"/>
    </xf>
    <xf numFmtId="0" fontId="27" fillId="0" borderId="9" xfId="2" applyFont="1" applyBorder="1"/>
    <xf numFmtId="0" fontId="27" fillId="5" borderId="9" xfId="2" applyFont="1" applyFill="1" applyBorder="1"/>
    <xf numFmtId="0" fontId="27" fillId="5" borderId="9" xfId="2" applyFont="1" applyFill="1" applyBorder="1" applyAlignment="1">
      <alignment horizontal="center"/>
    </xf>
    <xf numFmtId="3" fontId="27" fillId="0" borderId="9" xfId="2" applyNumberFormat="1" applyFont="1" applyBorder="1" applyAlignment="1">
      <alignment horizontal="center"/>
    </xf>
    <xf numFmtId="4" fontId="27" fillId="0" borderId="9" xfId="2" applyNumberFormat="1" applyFont="1" applyBorder="1" applyAlignment="1">
      <alignment horizontal="center"/>
    </xf>
    <xf numFmtId="0" fontId="27" fillId="5" borderId="9" xfId="2" applyFont="1" applyFill="1" applyBorder="1" applyAlignment="1">
      <alignment vertical="center" wrapText="1"/>
    </xf>
    <xf numFmtId="0" fontId="49" fillId="5" borderId="9" xfId="2" applyFont="1" applyFill="1" applyBorder="1" applyAlignment="1">
      <alignment horizontal="center" vertical="center" wrapText="1"/>
    </xf>
    <xf numFmtId="0" fontId="21" fillId="8" borderId="13" xfId="2" applyFont="1" applyFill="1" applyBorder="1" applyAlignment="1">
      <alignment horizontal="center" vertical="center" wrapText="1"/>
    </xf>
    <xf numFmtId="0" fontId="4" fillId="10" borderId="0" xfId="2" applyFill="1"/>
    <xf numFmtId="165" fontId="21" fillId="9" borderId="2" xfId="2" applyNumberFormat="1" applyFont="1" applyFill="1" applyBorder="1" applyAlignment="1">
      <alignment horizontal="center"/>
    </xf>
    <xf numFmtId="0" fontId="4" fillId="2" borderId="0" xfId="2" applyFill="1"/>
    <xf numFmtId="0" fontId="4" fillId="3" borderId="0" xfId="2" applyFill="1"/>
    <xf numFmtId="0" fontId="11" fillId="0" borderId="0" xfId="0" applyFont="1" applyFill="1"/>
    <xf numFmtId="0" fontId="5" fillId="0" borderId="0" xfId="0" applyFont="1" applyFill="1"/>
    <xf numFmtId="0" fontId="43" fillId="0" borderId="0" xfId="0" applyFont="1" applyFill="1"/>
    <xf numFmtId="2" fontId="43" fillId="0" borderId="0" xfId="0" applyNumberFormat="1" applyFont="1" applyFill="1"/>
    <xf numFmtId="1" fontId="43" fillId="0" borderId="0" xfId="0" applyNumberFormat="1" applyFont="1" applyFill="1"/>
    <xf numFmtId="0" fontId="5" fillId="0" borderId="0" xfId="0" applyFont="1" applyFill="1" applyAlignment="1">
      <alignment horizontal="center" vertical="center"/>
    </xf>
    <xf numFmtId="0" fontId="45" fillId="0" borderId="0" xfId="0" applyFont="1" applyFill="1"/>
    <xf numFmtId="0" fontId="46" fillId="0" borderId="2" xfId="0" applyFont="1" applyFill="1" applyBorder="1" applyAlignment="1">
      <alignment horizontal="center" vertical="center" wrapText="1"/>
    </xf>
    <xf numFmtId="0" fontId="46" fillId="0" borderId="17" xfId="0" applyFont="1" applyFill="1" applyBorder="1" applyAlignment="1">
      <alignment horizontal="center" vertical="center" wrapText="1"/>
    </xf>
    <xf numFmtId="0" fontId="39" fillId="0" borderId="0" xfId="0" applyFont="1" applyFill="1"/>
    <xf numFmtId="0" fontId="47" fillId="0" borderId="2" xfId="0" applyFont="1" applyFill="1" applyBorder="1" applyAlignment="1">
      <alignment horizontal="center" vertical="center" wrapText="1"/>
    </xf>
    <xf numFmtId="0" fontId="46" fillId="0" borderId="18" xfId="0" applyFont="1" applyFill="1" applyBorder="1" applyAlignment="1">
      <alignment horizontal="center" vertical="center" wrapText="1"/>
    </xf>
    <xf numFmtId="0" fontId="48" fillId="0" borderId="18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19" xfId="0" applyFont="1" applyFill="1" applyBorder="1" applyAlignment="1">
      <alignment horizontal="center" vertical="center" wrapText="1"/>
    </xf>
    <xf numFmtId="3" fontId="43" fillId="0" borderId="0" xfId="0" applyNumberFormat="1" applyFont="1" applyFill="1" applyBorder="1" applyAlignment="1">
      <alignment horizontal="right" vertical="center" wrapText="1"/>
    </xf>
    <xf numFmtId="3" fontId="43" fillId="0" borderId="2" xfId="0" applyNumberFormat="1" applyFont="1" applyFill="1" applyBorder="1" applyAlignment="1">
      <alignment horizontal="right" vertical="center" wrapText="1"/>
    </xf>
    <xf numFmtId="3" fontId="43" fillId="0" borderId="17" xfId="0" applyNumberFormat="1" applyFont="1" applyFill="1" applyBorder="1" applyAlignment="1">
      <alignment horizontal="right" vertical="center" wrapText="1"/>
    </xf>
    <xf numFmtId="3" fontId="43" fillId="0" borderId="16" xfId="0" applyNumberFormat="1" applyFont="1" applyFill="1" applyBorder="1" applyAlignment="1">
      <alignment horizontal="right" vertical="center" wrapText="1"/>
    </xf>
    <xf numFmtId="3" fontId="43" fillId="0" borderId="9" xfId="0" applyNumberFormat="1" applyFont="1" applyFill="1" applyBorder="1" applyAlignment="1">
      <alignment horizontal="right" vertical="center" wrapText="1"/>
    </xf>
    <xf numFmtId="3" fontId="43" fillId="0" borderId="0" xfId="0" applyNumberFormat="1" applyFont="1" applyFill="1" applyAlignment="1">
      <alignment horizontal="right"/>
    </xf>
    <xf numFmtId="0" fontId="27" fillId="0" borderId="7" xfId="0" applyFont="1" applyFill="1" applyBorder="1" applyAlignment="1">
      <alignment horizontal="left" vertical="top"/>
    </xf>
    <xf numFmtId="165" fontId="27" fillId="0" borderId="7" xfId="0" applyNumberFormat="1" applyFont="1" applyFill="1" applyBorder="1" applyAlignment="1">
      <alignment horizontal="left" vertical="top"/>
    </xf>
    <xf numFmtId="1" fontId="43" fillId="0" borderId="7" xfId="0" applyNumberFormat="1" applyFont="1" applyFill="1" applyBorder="1" applyAlignment="1">
      <alignment horizontal="center" vertical="center" wrapText="1"/>
    </xf>
    <xf numFmtId="0" fontId="27" fillId="0" borderId="7" xfId="0" applyFont="1" applyFill="1" applyBorder="1" applyAlignment="1">
      <alignment horizontal="center"/>
    </xf>
    <xf numFmtId="0" fontId="43" fillId="0" borderId="1" xfId="0" applyFont="1" applyFill="1" applyBorder="1" applyAlignment="1">
      <alignment horizontal="center"/>
    </xf>
    <xf numFmtId="0" fontId="43" fillId="0" borderId="1" xfId="0" applyFont="1" applyFill="1" applyBorder="1"/>
    <xf numFmtId="2" fontId="27" fillId="0" borderId="1" xfId="0" applyNumberFormat="1" applyFont="1" applyFill="1" applyBorder="1"/>
    <xf numFmtId="1" fontId="27" fillId="0" borderId="1" xfId="0" applyNumberFormat="1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/>
    </xf>
    <xf numFmtId="0" fontId="27" fillId="0" borderId="1" xfId="0" applyFont="1" applyFill="1" applyBorder="1"/>
    <xf numFmtId="0" fontId="27" fillId="0" borderId="1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vertical="center" wrapText="1"/>
    </xf>
    <xf numFmtId="0" fontId="49" fillId="0" borderId="1" xfId="0" applyFont="1" applyFill="1" applyBorder="1" applyAlignment="1">
      <alignment vertical="center" wrapText="1"/>
    </xf>
    <xf numFmtId="3" fontId="27" fillId="0" borderId="1" xfId="0" applyNumberFormat="1" applyFont="1" applyFill="1" applyBorder="1" applyAlignment="1">
      <alignment horizontal="center"/>
    </xf>
    <xf numFmtId="4" fontId="27" fillId="0" borderId="1" xfId="0" applyNumberFormat="1" applyFont="1" applyFill="1" applyBorder="1" applyAlignment="1">
      <alignment horizontal="center"/>
    </xf>
    <xf numFmtId="0" fontId="49" fillId="0" borderId="1" xfId="0" applyFont="1" applyFill="1" applyBorder="1" applyAlignment="1">
      <alignment horizontal="center" vertical="center" wrapText="1"/>
    </xf>
    <xf numFmtId="4" fontId="27" fillId="0" borderId="7" xfId="0" applyNumberFormat="1" applyFont="1" applyFill="1" applyBorder="1" applyAlignment="1">
      <alignment horizontal="center"/>
    </xf>
    <xf numFmtId="0" fontId="27" fillId="0" borderId="20" xfId="0" applyFont="1" applyFill="1" applyBorder="1" applyAlignment="1">
      <alignment horizontal="center"/>
    </xf>
    <xf numFmtId="0" fontId="53" fillId="0" borderId="1" xfId="0" applyFont="1" applyFill="1" applyBorder="1" applyAlignment="1">
      <alignment horizontal="center"/>
    </xf>
    <xf numFmtId="0" fontId="43" fillId="0" borderId="0" xfId="0" applyFont="1" applyFill="1" applyAlignment="1">
      <alignment horizontal="center"/>
    </xf>
    <xf numFmtId="49" fontId="27" fillId="0" borderId="1" xfId="0" applyNumberFormat="1" applyFont="1" applyFill="1" applyBorder="1" applyAlignment="1">
      <alignment horizontal="left" vertical="top" wrapText="1"/>
    </xf>
    <xf numFmtId="165" fontId="27" fillId="0" borderId="1" xfId="0" applyNumberFormat="1" applyFont="1" applyFill="1" applyBorder="1" applyAlignment="1">
      <alignment horizontal="left" vertical="top" wrapText="1"/>
    </xf>
    <xf numFmtId="1" fontId="43" fillId="0" borderId="1" xfId="0" applyNumberFormat="1" applyFont="1" applyFill="1" applyBorder="1" applyAlignment="1">
      <alignment horizontal="center" vertical="center" wrapText="1"/>
    </xf>
    <xf numFmtId="0" fontId="43" fillId="0" borderId="9" xfId="0" applyFont="1" applyFill="1" applyBorder="1" applyAlignment="1">
      <alignment horizontal="center"/>
    </xf>
    <xf numFmtId="0" fontId="27" fillId="0" borderId="9" xfId="0" applyFont="1" applyFill="1" applyBorder="1" applyAlignment="1">
      <alignment horizontal="center"/>
    </xf>
    <xf numFmtId="0" fontId="43" fillId="0" borderId="9" xfId="0" applyFont="1" applyFill="1" applyBorder="1"/>
    <xf numFmtId="2" fontId="27" fillId="0" borderId="9" xfId="0" applyNumberFormat="1" applyFont="1" applyFill="1" applyBorder="1"/>
    <xf numFmtId="1" fontId="27" fillId="0" borderId="9" xfId="0" applyNumberFormat="1" applyFont="1" applyFill="1" applyBorder="1" applyAlignment="1">
      <alignment horizontal="center"/>
    </xf>
    <xf numFmtId="0" fontId="27" fillId="0" borderId="9" xfId="0" applyFont="1" applyFill="1" applyBorder="1"/>
    <xf numFmtId="3" fontId="27" fillId="0" borderId="9" xfId="0" applyNumberFormat="1" applyFont="1" applyFill="1" applyBorder="1" applyAlignment="1">
      <alignment horizontal="center"/>
    </xf>
    <xf numFmtId="4" fontId="27" fillId="0" borderId="9" xfId="0" applyNumberFormat="1" applyFont="1" applyFill="1" applyBorder="1" applyAlignment="1">
      <alignment horizontal="center"/>
    </xf>
    <xf numFmtId="0" fontId="27" fillId="0" borderId="9" xfId="0" applyFont="1" applyFill="1" applyBorder="1" applyAlignment="1">
      <alignment vertical="center" wrapText="1"/>
    </xf>
    <xf numFmtId="0" fontId="49" fillId="0" borderId="9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/>
    </xf>
    <xf numFmtId="0" fontId="27" fillId="0" borderId="1" xfId="0" applyFont="1" applyFill="1" applyBorder="1" applyAlignment="1"/>
    <xf numFmtId="165" fontId="27" fillId="0" borderId="1" xfId="0" applyNumberFormat="1" applyFont="1" applyFill="1" applyBorder="1" applyAlignment="1">
      <alignment horizontal="center"/>
    </xf>
    <xf numFmtId="2" fontId="27" fillId="0" borderId="1" xfId="0" applyNumberFormat="1" applyFont="1" applyFill="1" applyBorder="1" applyAlignment="1">
      <alignment horizontal="center"/>
    </xf>
    <xf numFmtId="0" fontId="27" fillId="0" borderId="1" xfId="0" applyFont="1" applyFill="1" applyBorder="1" applyAlignment="1">
      <alignment horizontal="left"/>
    </xf>
    <xf numFmtId="164" fontId="27" fillId="0" borderId="1" xfId="0" applyNumberFormat="1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 shrinkToFit="1"/>
    </xf>
    <xf numFmtId="3" fontId="27" fillId="0" borderId="1" xfId="0" applyNumberFormat="1" applyFont="1" applyFill="1" applyBorder="1" applyAlignment="1"/>
    <xf numFmtId="164" fontId="27" fillId="0" borderId="1" xfId="0" applyNumberFormat="1" applyFont="1" applyFill="1" applyBorder="1" applyAlignment="1">
      <alignment horizontal="center" shrinkToFit="1"/>
    </xf>
    <xf numFmtId="2" fontId="27" fillId="0" borderId="1" xfId="0" applyNumberFormat="1" applyFont="1" applyFill="1" applyBorder="1" applyAlignment="1">
      <alignment horizontal="center" shrinkToFit="1"/>
    </xf>
    <xf numFmtId="165" fontId="27" fillId="0" borderId="1" xfId="0" applyNumberFormat="1" applyFont="1" applyFill="1" applyBorder="1" applyAlignment="1">
      <alignment horizontal="center" shrinkToFit="1"/>
    </xf>
    <xf numFmtId="0" fontId="27" fillId="0" borderId="1" xfId="0" applyFont="1" applyFill="1" applyBorder="1" applyAlignment="1">
      <alignment shrinkToFit="1"/>
    </xf>
    <xf numFmtId="49" fontId="27" fillId="0" borderId="1" xfId="0" applyNumberFormat="1" applyFont="1" applyFill="1" applyBorder="1" applyAlignment="1">
      <alignment horizontal="left" vertical="center" wrapText="1"/>
    </xf>
    <xf numFmtId="165" fontId="27" fillId="0" borderId="1" xfId="0" applyNumberFormat="1" applyFont="1" applyFill="1" applyBorder="1" applyAlignment="1">
      <alignment horizontal="left" vertical="center" wrapText="1"/>
    </xf>
    <xf numFmtId="2" fontId="27" fillId="0" borderId="1" xfId="0" applyNumberFormat="1" applyFont="1" applyFill="1" applyBorder="1" applyAlignment="1"/>
    <xf numFmtId="0" fontId="27" fillId="0" borderId="0" xfId="0" applyFont="1" applyFill="1" applyBorder="1" applyAlignment="1">
      <alignment horizontal="right"/>
    </xf>
    <xf numFmtId="165" fontId="27" fillId="0" borderId="0" xfId="0" applyNumberFormat="1" applyFont="1" applyFill="1" applyBorder="1" applyAlignment="1">
      <alignment horizontal="center"/>
    </xf>
    <xf numFmtId="0" fontId="27" fillId="0" borderId="0" xfId="0" applyFont="1" applyFill="1" applyBorder="1" applyAlignment="1"/>
    <xf numFmtId="0" fontId="27" fillId="0" borderId="0" xfId="0" applyFont="1" applyFill="1" applyBorder="1"/>
    <xf numFmtId="0" fontId="27" fillId="0" borderId="0" xfId="0" applyFont="1" applyFill="1" applyBorder="1" applyAlignment="1">
      <alignment horizontal="center"/>
    </xf>
    <xf numFmtId="0" fontId="43" fillId="0" borderId="0" xfId="0" applyFont="1" applyFill="1" applyBorder="1"/>
    <xf numFmtId="2" fontId="27" fillId="0" borderId="0" xfId="0" applyNumberFormat="1" applyFont="1" applyFill="1" applyBorder="1"/>
    <xf numFmtId="1" fontId="27" fillId="0" borderId="0" xfId="0" applyNumberFormat="1" applyFont="1" applyFill="1" applyBorder="1" applyAlignment="1">
      <alignment horizontal="center"/>
    </xf>
    <xf numFmtId="2" fontId="27" fillId="0" borderId="1" xfId="0" applyNumberFormat="1" applyFont="1" applyFill="1" applyBorder="1" applyAlignment="1">
      <alignment shrinkToFit="1"/>
    </xf>
    <xf numFmtId="1" fontId="43" fillId="0" borderId="1" xfId="0" applyNumberFormat="1" applyFont="1" applyFill="1" applyBorder="1" applyAlignment="1">
      <alignment horizontal="center"/>
    </xf>
    <xf numFmtId="1" fontId="43" fillId="0" borderId="1" xfId="1" applyNumberFormat="1" applyFont="1" applyFill="1" applyBorder="1" applyAlignment="1">
      <alignment horizontal="center"/>
    </xf>
    <xf numFmtId="49" fontId="50" fillId="0" borderId="1" xfId="0" applyNumberFormat="1" applyFont="1" applyFill="1" applyBorder="1" applyAlignment="1">
      <alignment horizontal="left" vertical="center" wrapText="1"/>
    </xf>
    <xf numFmtId="165" fontId="50" fillId="0" borderId="1" xfId="0" applyNumberFormat="1" applyFont="1" applyFill="1" applyBorder="1" applyAlignment="1">
      <alignment horizontal="left" vertical="center" wrapText="1"/>
    </xf>
    <xf numFmtId="0" fontId="50" fillId="0" borderId="1" xfId="0" applyFont="1" applyFill="1" applyBorder="1"/>
    <xf numFmtId="166" fontId="31" fillId="0" borderId="1" xfId="1" applyNumberFormat="1" applyFont="1" applyFill="1" applyBorder="1"/>
    <xf numFmtId="1" fontId="31" fillId="0" borderId="1" xfId="1" applyNumberFormat="1" applyFont="1" applyFill="1" applyBorder="1" applyAlignment="1">
      <alignment horizontal="center"/>
    </xf>
    <xf numFmtId="43" fontId="31" fillId="0" borderId="1" xfId="1" applyFont="1" applyFill="1" applyBorder="1"/>
    <xf numFmtId="3" fontId="50" fillId="0" borderId="1" xfId="0" applyNumberFormat="1" applyFont="1" applyFill="1" applyBorder="1" applyAlignment="1">
      <alignment horizontal="center"/>
    </xf>
    <xf numFmtId="4" fontId="50" fillId="0" borderId="1" xfId="0" applyNumberFormat="1" applyFont="1" applyFill="1" applyBorder="1" applyAlignment="1">
      <alignment horizontal="center"/>
    </xf>
    <xf numFmtId="0" fontId="50" fillId="0" borderId="1" xfId="0" applyFont="1" applyFill="1" applyBorder="1" applyAlignment="1">
      <alignment horizontal="center"/>
    </xf>
    <xf numFmtId="0" fontId="50" fillId="0" borderId="21" xfId="0" applyFont="1" applyFill="1" applyBorder="1" applyAlignment="1">
      <alignment horizontal="center"/>
    </xf>
    <xf numFmtId="0" fontId="31" fillId="0" borderId="0" xfId="0" applyFont="1" applyFill="1"/>
    <xf numFmtId="0" fontId="49" fillId="0" borderId="1" xfId="0" applyFont="1" applyFill="1" applyBorder="1" applyAlignment="1">
      <alignment horizontal="left"/>
    </xf>
    <xf numFmtId="0" fontId="49" fillId="0" borderId="1" xfId="0" applyFont="1" applyFill="1" applyBorder="1" applyAlignment="1">
      <alignment horizontal="center"/>
    </xf>
    <xf numFmtId="4" fontId="27" fillId="0" borderId="1" xfId="0" applyNumberFormat="1" applyFont="1" applyFill="1" applyBorder="1" applyAlignment="1"/>
    <xf numFmtId="165" fontId="27" fillId="0" borderId="1" xfId="0" applyNumberFormat="1" applyFont="1" applyFill="1" applyBorder="1"/>
    <xf numFmtId="165" fontId="27" fillId="0" borderId="1" xfId="0" applyNumberFormat="1" applyFont="1" applyFill="1" applyBorder="1" applyAlignment="1"/>
    <xf numFmtId="3" fontId="27" fillId="0" borderId="1" xfId="0" applyNumberFormat="1" applyFont="1" applyFill="1" applyBorder="1"/>
    <xf numFmtId="4" fontId="27" fillId="0" borderId="1" xfId="0" applyNumberFormat="1" applyFont="1" applyFill="1" applyBorder="1"/>
    <xf numFmtId="166" fontId="27" fillId="0" borderId="1" xfId="1" applyNumberFormat="1" applyFont="1" applyFill="1" applyBorder="1"/>
    <xf numFmtId="0" fontId="27" fillId="0" borderId="1" xfId="0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left" vertical="center" wrapText="1"/>
    </xf>
    <xf numFmtId="165" fontId="27" fillId="0" borderId="0" xfId="0" applyNumberFormat="1" applyFont="1" applyFill="1" applyBorder="1" applyAlignment="1">
      <alignment horizontal="left" vertical="center" wrapText="1"/>
    </xf>
    <xf numFmtId="1" fontId="43" fillId="0" borderId="0" xfId="0" applyNumberFormat="1" applyFont="1" applyFill="1" applyBorder="1" applyAlignment="1">
      <alignment horizontal="center" vertical="center" wrapText="1"/>
    </xf>
    <xf numFmtId="2" fontId="27" fillId="0" borderId="0" xfId="0" applyNumberFormat="1" applyFont="1" applyFill="1" applyBorder="1" applyAlignment="1"/>
    <xf numFmtId="2" fontId="27" fillId="0" borderId="0" xfId="0" applyNumberFormat="1" applyFont="1" applyFill="1" applyBorder="1" applyAlignment="1">
      <alignment horizontal="center"/>
    </xf>
    <xf numFmtId="0" fontId="27" fillId="0" borderId="0" xfId="0" applyFont="1" applyFill="1" applyBorder="1" applyAlignment="1">
      <alignment horizontal="left"/>
    </xf>
    <xf numFmtId="3" fontId="27" fillId="0" borderId="0" xfId="0" applyNumberFormat="1" applyFont="1" applyFill="1" applyBorder="1" applyAlignment="1">
      <alignment horizontal="center"/>
    </xf>
    <xf numFmtId="4" fontId="27" fillId="0" borderId="0" xfId="0" applyNumberFormat="1" applyFont="1" applyFill="1" applyBorder="1" applyAlignment="1">
      <alignment horizontal="center"/>
    </xf>
    <xf numFmtId="0" fontId="54" fillId="0" borderId="0" xfId="0" applyFont="1" applyFill="1" applyBorder="1"/>
    <xf numFmtId="0" fontId="21" fillId="0" borderId="0" xfId="0" applyFont="1" applyFill="1"/>
    <xf numFmtId="0" fontId="0" fillId="0" borderId="0" xfId="0" applyFill="1"/>
    <xf numFmtId="0" fontId="21" fillId="0" borderId="1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21" fillId="0" borderId="13" xfId="0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 wrapText="1"/>
    </xf>
    <xf numFmtId="0" fontId="29" fillId="0" borderId="2" xfId="0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/>
    </xf>
    <xf numFmtId="165" fontId="21" fillId="0" borderId="2" xfId="0" applyNumberFormat="1" applyFont="1" applyFill="1" applyBorder="1" applyAlignment="1">
      <alignment horizontal="center"/>
    </xf>
    <xf numFmtId="2" fontId="21" fillId="0" borderId="2" xfId="0" applyNumberFormat="1" applyFont="1" applyFill="1" applyBorder="1" applyAlignment="1">
      <alignment horizontal="center"/>
    </xf>
    <xf numFmtId="0" fontId="21" fillId="0" borderId="0" xfId="0" applyFont="1" applyFill="1" applyAlignment="1">
      <alignment horizontal="center"/>
    </xf>
    <xf numFmtId="2" fontId="31" fillId="0" borderId="2" xfId="0" applyNumberFormat="1" applyFont="1" applyFill="1" applyBorder="1" applyAlignment="1">
      <alignment horizontal="center"/>
    </xf>
    <xf numFmtId="0" fontId="25" fillId="0" borderId="0" xfId="2" applyFont="1"/>
    <xf numFmtId="0" fontId="18" fillId="0" borderId="0" xfId="2" applyFont="1" applyAlignment="1">
      <alignment vertical="center"/>
    </xf>
    <xf numFmtId="0" fontId="16" fillId="0" borderId="0" xfId="2" applyFont="1" applyFill="1"/>
    <xf numFmtId="0" fontId="16" fillId="0" borderId="0" xfId="2" applyFont="1" applyAlignment="1">
      <alignment horizontal="center"/>
    </xf>
    <xf numFmtId="0" fontId="25" fillId="0" borderId="0" xfId="2" applyFont="1" applyAlignment="1">
      <alignment vertical="center"/>
    </xf>
    <xf numFmtId="0" fontId="55" fillId="0" borderId="0" xfId="2" applyFont="1"/>
    <xf numFmtId="0" fontId="25" fillId="0" borderId="0" xfId="2" applyFont="1" applyAlignment="1">
      <alignment horizontal="center" vertical="center"/>
    </xf>
    <xf numFmtId="0" fontId="39" fillId="2" borderId="17" xfId="2" applyFont="1" applyFill="1" applyBorder="1"/>
    <xf numFmtId="0" fontId="39" fillId="2" borderId="10" xfId="2" applyFont="1" applyFill="1" applyBorder="1" applyAlignment="1">
      <alignment horizontal="center"/>
    </xf>
    <xf numFmtId="0" fontId="39" fillId="2" borderId="12" xfId="2" applyFont="1" applyFill="1" applyBorder="1" applyAlignment="1">
      <alignment horizontal="center"/>
    </xf>
    <xf numFmtId="0" fontId="39" fillId="12" borderId="0" xfId="2" applyFont="1" applyFill="1"/>
    <xf numFmtId="4" fontId="46" fillId="2" borderId="18" xfId="2" applyNumberFormat="1" applyFont="1" applyFill="1" applyBorder="1" applyAlignment="1">
      <alignment horizontal="center" vertical="center" wrapText="1"/>
    </xf>
    <xf numFmtId="0" fontId="39" fillId="2" borderId="22" xfId="2" applyFont="1" applyFill="1" applyBorder="1" applyAlignment="1">
      <alignment horizontal="center"/>
    </xf>
    <xf numFmtId="0" fontId="39" fillId="2" borderId="23" xfId="2" applyFont="1" applyFill="1" applyBorder="1" applyAlignment="1">
      <alignment horizontal="center"/>
    </xf>
    <xf numFmtId="43" fontId="47" fillId="2" borderId="2" xfId="2" applyNumberFormat="1" applyFont="1" applyFill="1" applyBorder="1" applyAlignment="1">
      <alignment horizontal="center" vertical="center" wrapText="1"/>
    </xf>
    <xf numFmtId="0" fontId="20" fillId="2" borderId="2" xfId="2" applyFont="1" applyFill="1" applyBorder="1" applyAlignment="1">
      <alignment horizontal="center" vertical="center" wrapText="1"/>
    </xf>
    <xf numFmtId="0" fontId="20" fillId="2" borderId="24" xfId="2" applyFont="1" applyFill="1" applyBorder="1" applyAlignment="1">
      <alignment horizontal="center"/>
    </xf>
    <xf numFmtId="0" fontId="20" fillId="2" borderId="2" xfId="2" applyFont="1" applyFill="1" applyBorder="1" applyAlignment="1">
      <alignment horizontal="center"/>
    </xf>
    <xf numFmtId="0" fontId="20" fillId="2" borderId="0" xfId="2" applyFont="1" applyFill="1" applyBorder="1" applyAlignment="1">
      <alignment horizontal="center"/>
    </xf>
    <xf numFmtId="0" fontId="31" fillId="3" borderId="0" xfId="2" applyFont="1" applyFill="1" applyBorder="1" applyAlignment="1">
      <alignment horizontal="center" vertical="center" wrapText="1"/>
    </xf>
    <xf numFmtId="165" fontId="16" fillId="3" borderId="2" xfId="2" applyNumberFormat="1" applyFont="1" applyFill="1" applyBorder="1" applyAlignment="1">
      <alignment horizontal="center" vertical="center" wrapText="1"/>
    </xf>
    <xf numFmtId="1" fontId="16" fillId="3" borderId="17" xfId="2" applyNumberFormat="1" applyFont="1" applyFill="1" applyBorder="1" applyAlignment="1">
      <alignment horizontal="center" vertical="center" wrapText="1"/>
    </xf>
    <xf numFmtId="1" fontId="16" fillId="3" borderId="10" xfId="2" applyNumberFormat="1" applyFont="1" applyFill="1" applyBorder="1" applyAlignment="1">
      <alignment horizontal="center" vertical="center" wrapText="1"/>
    </xf>
    <xf numFmtId="1" fontId="16" fillId="3" borderId="25" xfId="2" applyNumberFormat="1" applyFont="1" applyFill="1" applyBorder="1" applyAlignment="1">
      <alignment horizontal="left" vertical="center" wrapText="1"/>
    </xf>
    <xf numFmtId="1" fontId="16" fillId="3" borderId="7" xfId="2" applyNumberFormat="1" applyFont="1" applyFill="1" applyBorder="1" applyAlignment="1">
      <alignment horizontal="left" vertical="center" wrapText="1"/>
    </xf>
    <xf numFmtId="1" fontId="23" fillId="3" borderId="7" xfId="2" applyNumberFormat="1" applyFont="1" applyFill="1" applyBorder="1" applyAlignment="1">
      <alignment horizontal="left"/>
    </xf>
    <xf numFmtId="1" fontId="23" fillId="13" borderId="7" xfId="2" applyNumberFormat="1" applyFont="1" applyFill="1" applyBorder="1" applyAlignment="1">
      <alignment horizontal="center"/>
    </xf>
    <xf numFmtId="1" fontId="23" fillId="13" borderId="0" xfId="2" applyNumberFormat="1" applyFont="1" applyFill="1" applyBorder="1" applyAlignment="1">
      <alignment horizontal="center"/>
    </xf>
    <xf numFmtId="0" fontId="50" fillId="4" borderId="7" xfId="2" applyFont="1" applyFill="1" applyBorder="1" applyAlignment="1">
      <alignment horizontal="left" vertical="top"/>
    </xf>
    <xf numFmtId="165" fontId="28" fillId="7" borderId="7" xfId="2" applyNumberFormat="1" applyFont="1" applyFill="1" applyBorder="1" applyAlignment="1">
      <alignment horizontal="left" vertical="top"/>
    </xf>
    <xf numFmtId="165" fontId="16" fillId="7" borderId="7" xfId="2" applyNumberFormat="1" applyFont="1" applyFill="1" applyBorder="1" applyAlignment="1">
      <alignment horizontal="center" vertical="center" wrapText="1"/>
    </xf>
    <xf numFmtId="165" fontId="28" fillId="0" borderId="7" xfId="2" applyNumberFormat="1" applyFont="1" applyBorder="1" applyAlignment="1">
      <alignment horizontal="center"/>
    </xf>
    <xf numFmtId="1" fontId="16" fillId="0" borderId="7" xfId="2" applyNumberFormat="1" applyFont="1" applyBorder="1" applyAlignment="1">
      <alignment horizontal="left"/>
    </xf>
    <xf numFmtId="1" fontId="28" fillId="0" borderId="7" xfId="2" applyNumberFormat="1" applyFont="1" applyBorder="1" applyAlignment="1">
      <alignment horizontal="left"/>
    </xf>
    <xf numFmtId="1" fontId="28" fillId="5" borderId="7" xfId="2" applyNumberFormat="1" applyFont="1" applyFill="1" applyBorder="1" applyAlignment="1">
      <alignment horizontal="left"/>
    </xf>
    <xf numFmtId="1" fontId="28" fillId="5" borderId="1" xfId="2" applyNumberFormat="1" applyFont="1" applyFill="1" applyBorder="1" applyAlignment="1">
      <alignment horizontal="left"/>
    </xf>
    <xf numFmtId="1" fontId="28" fillId="5" borderId="1" xfId="2" applyNumberFormat="1" applyFont="1" applyFill="1" applyBorder="1" applyAlignment="1">
      <alignment horizontal="left" vertical="center" wrapText="1"/>
    </xf>
    <xf numFmtId="1" fontId="29" fillId="5" borderId="1" xfId="2" applyNumberFormat="1" applyFont="1" applyFill="1" applyBorder="1" applyAlignment="1">
      <alignment horizontal="left" vertical="center" wrapText="1"/>
    </xf>
    <xf numFmtId="1" fontId="28" fillId="0" borderId="1" xfId="2" applyNumberFormat="1" applyFont="1" applyBorder="1" applyAlignment="1">
      <alignment horizontal="left"/>
    </xf>
    <xf numFmtId="1" fontId="28" fillId="0" borderId="1" xfId="2" applyNumberFormat="1" applyFont="1" applyFill="1" applyBorder="1" applyAlignment="1">
      <alignment horizontal="left"/>
    </xf>
    <xf numFmtId="1" fontId="16" fillId="0" borderId="1" xfId="2" applyNumberFormat="1" applyFont="1" applyBorder="1" applyAlignment="1">
      <alignment horizontal="left"/>
    </xf>
    <xf numFmtId="1" fontId="55" fillId="0" borderId="1" xfId="2" applyNumberFormat="1" applyFont="1" applyBorder="1" applyAlignment="1">
      <alignment horizontal="left"/>
    </xf>
    <xf numFmtId="1" fontId="16" fillId="0" borderId="0" xfId="2" applyNumberFormat="1" applyFont="1" applyBorder="1" applyAlignment="1">
      <alignment horizontal="left"/>
    </xf>
    <xf numFmtId="49" fontId="50" fillId="4" borderId="1" xfId="2" applyNumberFormat="1" applyFont="1" applyFill="1" applyBorder="1" applyAlignment="1">
      <alignment horizontal="left" vertical="top" wrapText="1"/>
    </xf>
    <xf numFmtId="165" fontId="28" fillId="7" borderId="1" xfId="2" applyNumberFormat="1" applyFont="1" applyFill="1" applyBorder="1" applyAlignment="1">
      <alignment horizontal="left" vertical="top" wrapText="1"/>
    </xf>
    <xf numFmtId="165" fontId="16" fillId="7" borderId="1" xfId="2" applyNumberFormat="1" applyFont="1" applyFill="1" applyBorder="1" applyAlignment="1">
      <alignment horizontal="center" vertical="center" wrapText="1"/>
    </xf>
    <xf numFmtId="165" fontId="28" fillId="0" borderId="1" xfId="2" applyNumberFormat="1" applyFont="1" applyBorder="1" applyAlignment="1">
      <alignment horizontal="center"/>
    </xf>
    <xf numFmtId="165" fontId="28" fillId="0" borderId="1" xfId="2" applyNumberFormat="1" applyFont="1" applyBorder="1" applyAlignment="1"/>
    <xf numFmtId="165" fontId="28" fillId="0" borderId="1" xfId="2" applyNumberFormat="1" applyFont="1" applyFill="1" applyBorder="1" applyAlignment="1"/>
    <xf numFmtId="165" fontId="28" fillId="0" borderId="1" xfId="2" applyNumberFormat="1" applyFont="1" applyBorder="1"/>
    <xf numFmtId="1" fontId="28" fillId="0" borderId="1" xfId="2" applyNumberFormat="1" applyFont="1" applyBorder="1" applyAlignment="1">
      <alignment horizontal="left" shrinkToFit="1"/>
    </xf>
    <xf numFmtId="1" fontId="28" fillId="0" borderId="0" xfId="2" applyNumberFormat="1" applyFont="1" applyBorder="1" applyAlignment="1">
      <alignment horizontal="left"/>
    </xf>
    <xf numFmtId="1" fontId="55" fillId="0" borderId="0" xfId="2" applyNumberFormat="1" applyFont="1" applyBorder="1" applyAlignment="1">
      <alignment horizontal="left"/>
    </xf>
    <xf numFmtId="1" fontId="57" fillId="0" borderId="1" xfId="2" applyNumberFormat="1" applyFont="1" applyFill="1" applyBorder="1" applyAlignment="1">
      <alignment horizontal="left"/>
    </xf>
    <xf numFmtId="1" fontId="58" fillId="0" borderId="1" xfId="2" applyNumberFormat="1" applyFont="1" applyBorder="1" applyAlignment="1">
      <alignment horizontal="left"/>
    </xf>
    <xf numFmtId="1" fontId="58" fillId="0" borderId="0" xfId="2" applyNumberFormat="1" applyFont="1" applyBorder="1" applyAlignment="1">
      <alignment horizontal="left"/>
    </xf>
    <xf numFmtId="49" fontId="50" fillId="2" borderId="1" xfId="2" applyNumberFormat="1" applyFont="1" applyFill="1" applyBorder="1" applyAlignment="1">
      <alignment horizontal="left" vertical="top" wrapText="1"/>
    </xf>
    <xf numFmtId="165" fontId="28" fillId="7" borderId="1" xfId="2" applyNumberFormat="1" applyFont="1" applyFill="1" applyBorder="1" applyAlignment="1">
      <alignment horizontal="left" vertical="center" wrapText="1"/>
    </xf>
    <xf numFmtId="1" fontId="51" fillId="0" borderId="1" xfId="2" applyNumberFormat="1" applyFont="1" applyBorder="1" applyAlignment="1">
      <alignment horizontal="left"/>
    </xf>
    <xf numFmtId="1" fontId="16" fillId="0" borderId="1" xfId="3" applyNumberFormat="1" applyFont="1" applyBorder="1" applyAlignment="1">
      <alignment horizontal="left"/>
    </xf>
    <xf numFmtId="165" fontId="28" fillId="0" borderId="21" xfId="2" applyNumberFormat="1" applyFont="1" applyBorder="1"/>
    <xf numFmtId="1" fontId="23" fillId="0" borderId="1" xfId="3" applyNumberFormat="1" applyFont="1" applyBorder="1" applyAlignment="1">
      <alignment horizontal="left"/>
    </xf>
    <xf numFmtId="165" fontId="28" fillId="0" borderId="21" xfId="2" applyNumberFormat="1" applyFont="1" applyBorder="1" applyAlignment="1"/>
    <xf numFmtId="49" fontId="50" fillId="3" borderId="1" xfId="2" applyNumberFormat="1" applyFont="1" applyFill="1" applyBorder="1" applyAlignment="1">
      <alignment horizontal="left" vertical="center" wrapText="1"/>
    </xf>
    <xf numFmtId="165" fontId="28" fillId="0" borderId="21" xfId="2" applyNumberFormat="1" applyFont="1" applyFill="1" applyBorder="1" applyAlignment="1"/>
    <xf numFmtId="165" fontId="28" fillId="0" borderId="21" xfId="2" applyNumberFormat="1" applyFont="1" applyBorder="1" applyAlignment="1">
      <alignment horizontal="center"/>
    </xf>
    <xf numFmtId="1" fontId="16" fillId="0" borderId="1" xfId="3" applyNumberFormat="1" applyFont="1" applyFill="1" applyBorder="1" applyAlignment="1">
      <alignment horizontal="left"/>
    </xf>
    <xf numFmtId="1" fontId="28" fillId="0" borderId="1" xfId="3" applyNumberFormat="1" applyFont="1" applyBorder="1" applyAlignment="1">
      <alignment horizontal="left"/>
    </xf>
    <xf numFmtId="1" fontId="28" fillId="0" borderId="5" xfId="2" applyNumberFormat="1" applyFont="1" applyBorder="1" applyAlignment="1">
      <alignment horizontal="left"/>
    </xf>
    <xf numFmtId="1" fontId="16" fillId="0" borderId="5" xfId="2" applyNumberFormat="1" applyFont="1" applyBorder="1" applyAlignment="1">
      <alignment horizontal="left"/>
    </xf>
    <xf numFmtId="1" fontId="28" fillId="0" borderId="5" xfId="2" applyNumberFormat="1" applyFont="1" applyFill="1" applyBorder="1" applyAlignment="1">
      <alignment horizontal="left"/>
    </xf>
    <xf numFmtId="1" fontId="55" fillId="0" borderId="5" xfId="2" applyNumberFormat="1" applyFont="1" applyBorder="1" applyAlignment="1">
      <alignment horizontal="left"/>
    </xf>
    <xf numFmtId="49" fontId="59" fillId="0" borderId="0" xfId="2" applyNumberFormat="1" applyFont="1" applyFill="1" applyBorder="1" applyAlignment="1">
      <alignment horizontal="left" vertical="center" wrapText="1"/>
    </xf>
    <xf numFmtId="165" fontId="27" fillId="0" borderId="0" xfId="2" applyNumberFormat="1" applyFont="1" applyFill="1" applyBorder="1" applyAlignment="1">
      <alignment horizontal="left" vertical="center" wrapText="1"/>
    </xf>
    <xf numFmtId="1" fontId="43" fillId="0" borderId="0" xfId="2" applyNumberFormat="1" applyFont="1" applyFill="1" applyBorder="1" applyAlignment="1">
      <alignment horizontal="center" vertical="center" wrapText="1"/>
    </xf>
    <xf numFmtId="0" fontId="27" fillId="0" borderId="0" xfId="2" applyFont="1" applyBorder="1"/>
    <xf numFmtId="0" fontId="27" fillId="0" borderId="0" xfId="2" applyFont="1" applyBorder="1" applyAlignment="1">
      <alignment horizontal="right"/>
    </xf>
    <xf numFmtId="2" fontId="27" fillId="0" borderId="0" xfId="2" applyNumberFormat="1" applyFont="1" applyBorder="1"/>
    <xf numFmtId="1" fontId="27" fillId="0" borderId="0" xfId="2" applyNumberFormat="1" applyFont="1" applyBorder="1" applyAlignment="1">
      <alignment horizontal="center"/>
    </xf>
    <xf numFmtId="2" fontId="27" fillId="0" borderId="0" xfId="2" applyNumberFormat="1" applyFont="1" applyBorder="1" applyAlignment="1"/>
    <xf numFmtId="2" fontId="27" fillId="0" borderId="0" xfId="2" applyNumberFormat="1" applyFont="1" applyBorder="1" applyAlignment="1">
      <alignment horizontal="center"/>
    </xf>
    <xf numFmtId="165" fontId="27" fillId="0" borderId="0" xfId="2" applyNumberFormat="1" applyFont="1" applyBorder="1" applyAlignment="1">
      <alignment horizontal="center"/>
    </xf>
    <xf numFmtId="0" fontId="27" fillId="0" borderId="0" xfId="2" applyFont="1" applyBorder="1" applyAlignment="1"/>
    <xf numFmtId="0" fontId="27" fillId="0" borderId="0" xfId="2" applyFont="1" applyBorder="1" applyAlignment="1">
      <alignment horizontal="center"/>
    </xf>
    <xf numFmtId="0" fontId="27" fillId="0" borderId="0" xfId="2" applyFont="1" applyBorder="1" applyAlignment="1">
      <alignment horizontal="left"/>
    </xf>
    <xf numFmtId="0" fontId="43" fillId="0" borderId="0" xfId="2" applyFont="1" applyBorder="1"/>
    <xf numFmtId="3" fontId="27" fillId="0" borderId="0" xfId="2" applyNumberFormat="1" applyFont="1" applyBorder="1" applyAlignment="1">
      <alignment horizontal="center"/>
    </xf>
    <xf numFmtId="4" fontId="27" fillId="0" borderId="0" xfId="2" applyNumberFormat="1" applyFont="1" applyBorder="1" applyAlignment="1">
      <alignment horizontal="center"/>
    </xf>
    <xf numFmtId="0" fontId="27" fillId="0" borderId="0" xfId="2" applyFont="1" applyFill="1" applyBorder="1" applyAlignment="1">
      <alignment horizontal="center"/>
    </xf>
    <xf numFmtId="0" fontId="43" fillId="0" borderId="0" xfId="2" applyFont="1" applyAlignment="1">
      <alignment horizontal="center"/>
    </xf>
    <xf numFmtId="1" fontId="43" fillId="0" borderId="0" xfId="2" applyNumberFormat="1" applyFont="1" applyFill="1" applyBorder="1" applyAlignment="1">
      <alignment horizontal="left" vertical="center" wrapText="1"/>
    </xf>
    <xf numFmtId="0" fontId="43" fillId="0" borderId="0" xfId="2" applyFont="1" applyFill="1"/>
    <xf numFmtId="0" fontId="34" fillId="0" borderId="0" xfId="2" applyFont="1"/>
    <xf numFmtId="0" fontId="43" fillId="0" borderId="0" xfId="2" applyFont="1" applyAlignment="1">
      <alignment horizontal="left"/>
    </xf>
    <xf numFmtId="2" fontId="54" fillId="0" borderId="0" xfId="2" applyNumberFormat="1" applyFont="1" applyBorder="1"/>
    <xf numFmtId="0" fontId="54" fillId="0" borderId="0" xfId="2" applyFont="1" applyBorder="1"/>
    <xf numFmtId="165" fontId="43" fillId="0" borderId="0" xfId="2" applyNumberFormat="1" applyFont="1" applyAlignment="1">
      <alignment horizontal="left"/>
    </xf>
    <xf numFmtId="0" fontId="4" fillId="0" borderId="0" xfId="2" applyFont="1" applyFill="1"/>
    <xf numFmtId="0" fontId="4" fillId="0" borderId="0" xfId="2" applyFill="1" applyBorder="1"/>
    <xf numFmtId="0" fontId="4" fillId="0" borderId="0" xfId="2" applyFill="1" applyBorder="1" applyAlignment="1">
      <alignment horizontal="center" vertical="center" wrapText="1"/>
    </xf>
    <xf numFmtId="0" fontId="4" fillId="0" borderId="0" xfId="2" applyBorder="1" applyAlignment="1">
      <alignment horizontal="center" vertical="center" wrapText="1"/>
    </xf>
    <xf numFmtId="0" fontId="23" fillId="8" borderId="13" xfId="2" applyFont="1" applyFill="1" applyBorder="1" applyAlignment="1">
      <alignment horizontal="center" vertical="center" wrapText="1"/>
    </xf>
    <xf numFmtId="0" fontId="21" fillId="0" borderId="0" xfId="2" applyFont="1" applyFill="1" applyBorder="1" applyAlignment="1">
      <alignment horizontal="center"/>
    </xf>
    <xf numFmtId="0" fontId="21" fillId="3" borderId="0" xfId="2" applyFont="1" applyFill="1" applyBorder="1" applyAlignment="1">
      <alignment horizontal="center"/>
    </xf>
    <xf numFmtId="0" fontId="51" fillId="9" borderId="0" xfId="2" applyFont="1" applyFill="1"/>
    <xf numFmtId="165" fontId="23" fillId="9" borderId="2" xfId="2" applyNumberFormat="1" applyFont="1" applyFill="1" applyBorder="1" applyAlignment="1">
      <alignment horizontal="center"/>
    </xf>
    <xf numFmtId="0" fontId="21" fillId="0" borderId="0" xfId="2" applyFont="1" applyFill="1" applyBorder="1"/>
    <xf numFmtId="0" fontId="21" fillId="0" borderId="0" xfId="2" applyFont="1" applyBorder="1"/>
    <xf numFmtId="4" fontId="5" fillId="0" borderId="1" xfId="0" applyNumberFormat="1" applyFont="1" applyFill="1" applyBorder="1"/>
    <xf numFmtId="0" fontId="60" fillId="0" borderId="6" xfId="0" applyFont="1" applyFill="1" applyBorder="1" applyAlignment="1">
      <alignment horizontal="center" vertical="center"/>
    </xf>
    <xf numFmtId="0" fontId="60" fillId="0" borderId="7" xfId="0" applyFont="1" applyFill="1" applyBorder="1" applyAlignment="1">
      <alignment horizontal="center"/>
    </xf>
    <xf numFmtId="4" fontId="60" fillId="0" borderId="7" xfId="0" applyNumberFormat="1" applyFont="1" applyFill="1" applyBorder="1" applyAlignment="1">
      <alignment horizontal="right" vertical="top"/>
    </xf>
    <xf numFmtId="0" fontId="44" fillId="0" borderId="0" xfId="0" applyFont="1" applyFill="1" applyBorder="1"/>
    <xf numFmtId="0" fontId="60" fillId="0" borderId="3" xfId="0" applyFont="1" applyFill="1" applyBorder="1" applyAlignment="1">
      <alignment horizontal="center" vertical="center"/>
    </xf>
    <xf numFmtId="0" fontId="60" fillId="0" borderId="1" xfId="0" applyFont="1" applyFill="1" applyBorder="1" applyAlignment="1">
      <alignment horizontal="center"/>
    </xf>
    <xf numFmtId="4" fontId="60" fillId="0" borderId="1" xfId="0" applyNumberFormat="1" applyFont="1" applyFill="1" applyBorder="1" applyAlignment="1">
      <alignment horizontal="right" vertical="top"/>
    </xf>
    <xf numFmtId="0" fontId="60" fillId="0" borderId="8" xfId="0" applyFont="1" applyFill="1" applyBorder="1" applyAlignment="1">
      <alignment horizontal="center" vertical="center"/>
    </xf>
    <xf numFmtId="0" fontId="60" fillId="0" borderId="9" xfId="0" applyFont="1" applyFill="1" applyBorder="1"/>
    <xf numFmtId="4" fontId="60" fillId="0" borderId="9" xfId="0" applyNumberFormat="1" applyFont="1" applyFill="1" applyBorder="1" applyAlignment="1">
      <alignment horizontal="right" vertical="top"/>
    </xf>
    <xf numFmtId="4" fontId="60" fillId="0" borderId="9" xfId="0" applyNumberFormat="1" applyFont="1" applyFill="1" applyBorder="1"/>
    <xf numFmtId="0" fontId="60" fillId="0" borderId="1" xfId="0" applyFont="1" applyFill="1" applyBorder="1"/>
    <xf numFmtId="4" fontId="60" fillId="0" borderId="1" xfId="0" applyNumberFormat="1" applyFont="1" applyFill="1" applyBorder="1"/>
    <xf numFmtId="2" fontId="27" fillId="0" borderId="7" xfId="0" applyNumberFormat="1" applyFont="1" applyFill="1" applyBorder="1" applyAlignment="1">
      <alignment horizontal="center"/>
    </xf>
    <xf numFmtId="167" fontId="5" fillId="0" borderId="1" xfId="0" applyNumberFormat="1" applyFont="1" applyFill="1" applyBorder="1"/>
    <xf numFmtId="0" fontId="11" fillId="0" borderId="0" xfId="6" applyFont="1" applyFill="1"/>
    <xf numFmtId="0" fontId="5" fillId="0" borderId="0" xfId="6" applyFont="1" applyFill="1"/>
    <xf numFmtId="0" fontId="43" fillId="0" borderId="0" xfId="6" applyFont="1" applyFill="1"/>
    <xf numFmtId="0" fontId="5" fillId="0" borderId="0" xfId="6" applyFont="1" applyFill="1" applyAlignment="1">
      <alignment vertical="center"/>
    </xf>
    <xf numFmtId="0" fontId="5" fillId="0" borderId="0" xfId="6" applyFont="1" applyFill="1" applyAlignment="1">
      <alignment horizontal="center" vertical="center"/>
    </xf>
    <xf numFmtId="0" fontId="45" fillId="0" borderId="0" xfId="6" applyFont="1" applyFill="1"/>
    <xf numFmtId="0" fontId="46" fillId="0" borderId="2" xfId="6" applyFont="1" applyFill="1" applyBorder="1" applyAlignment="1">
      <alignment horizontal="center" vertical="center" wrapText="1"/>
    </xf>
    <xf numFmtId="0" fontId="39" fillId="0" borderId="0" xfId="6" applyFont="1" applyFill="1"/>
    <xf numFmtId="0" fontId="47" fillId="0" borderId="2" xfId="6" applyFont="1" applyFill="1" applyBorder="1" applyAlignment="1">
      <alignment horizontal="center" vertical="center" wrapText="1"/>
    </xf>
    <xf numFmtId="0" fontId="43" fillId="0" borderId="0" xfId="6" applyFont="1" applyFill="1" applyBorder="1" applyAlignment="1">
      <alignment horizontal="center" vertical="center" wrapText="1"/>
    </xf>
    <xf numFmtId="165" fontId="43" fillId="0" borderId="2" xfId="6" applyNumberFormat="1" applyFont="1" applyFill="1" applyBorder="1" applyAlignment="1">
      <alignment horizontal="center" vertical="center" wrapText="1"/>
    </xf>
    <xf numFmtId="1" fontId="43" fillId="0" borderId="2" xfId="6" applyNumberFormat="1" applyFont="1" applyFill="1" applyBorder="1" applyAlignment="1">
      <alignment horizontal="center" vertical="center" wrapText="1"/>
    </xf>
    <xf numFmtId="0" fontId="43" fillId="0" borderId="2" xfId="6" applyFont="1" applyFill="1" applyBorder="1" applyAlignment="1">
      <alignment horizontal="center" vertical="center" wrapText="1"/>
    </xf>
    <xf numFmtId="0" fontId="27" fillId="0" borderId="7" xfId="6" applyFont="1" applyFill="1" applyBorder="1" applyAlignment="1">
      <alignment horizontal="left" vertical="top"/>
    </xf>
    <xf numFmtId="165" fontId="27" fillId="0" borderId="7" xfId="6" applyNumberFormat="1" applyFont="1" applyFill="1" applyBorder="1" applyAlignment="1">
      <alignment horizontal="left" vertical="top"/>
    </xf>
    <xf numFmtId="1" fontId="43" fillId="0" borderId="7" xfId="6" applyNumberFormat="1" applyFont="1" applyFill="1" applyBorder="1" applyAlignment="1">
      <alignment horizontal="center" vertical="center" wrapText="1"/>
    </xf>
    <xf numFmtId="0" fontId="27" fillId="0" borderId="7" xfId="6" applyFont="1" applyFill="1" applyBorder="1" applyAlignment="1">
      <alignment horizontal="center"/>
    </xf>
    <xf numFmtId="0" fontId="43" fillId="0" borderId="7" xfId="6" applyFont="1" applyFill="1" applyBorder="1" applyAlignment="1">
      <alignment horizontal="center"/>
    </xf>
    <xf numFmtId="0" fontId="43" fillId="0" borderId="7" xfId="6" applyFont="1" applyFill="1" applyBorder="1"/>
    <xf numFmtId="2" fontId="27" fillId="0" borderId="7" xfId="6" applyNumberFormat="1" applyFont="1" applyFill="1" applyBorder="1"/>
    <xf numFmtId="1" fontId="27" fillId="0" borderId="7" xfId="6" applyNumberFormat="1" applyFont="1" applyFill="1" applyBorder="1" applyAlignment="1">
      <alignment horizontal="center"/>
    </xf>
    <xf numFmtId="0" fontId="27" fillId="0" borderId="7" xfId="6" applyFont="1" applyFill="1" applyBorder="1"/>
    <xf numFmtId="0" fontId="27" fillId="0" borderId="7" xfId="6" applyFont="1" applyFill="1" applyBorder="1" applyAlignment="1">
      <alignment horizontal="center" vertical="center" wrapText="1"/>
    </xf>
    <xf numFmtId="0" fontId="27" fillId="0" borderId="7" xfId="6" applyFont="1" applyFill="1" applyBorder="1" applyAlignment="1">
      <alignment vertical="center" wrapText="1"/>
    </xf>
    <xf numFmtId="0" fontId="49" fillId="0" borderId="7" xfId="6" applyFont="1" applyFill="1" applyBorder="1" applyAlignment="1">
      <alignment vertical="center" wrapText="1"/>
    </xf>
    <xf numFmtId="3" fontId="27" fillId="0" borderId="7" xfId="6" applyNumberFormat="1" applyFont="1" applyFill="1" applyBorder="1" applyAlignment="1">
      <alignment horizontal="center"/>
    </xf>
    <xf numFmtId="4" fontId="27" fillId="0" borderId="7" xfId="6" applyNumberFormat="1" applyFont="1" applyFill="1" applyBorder="1" applyAlignment="1">
      <alignment horizontal="center"/>
    </xf>
    <xf numFmtId="0" fontId="49" fillId="0" borderId="7" xfId="6" applyFont="1" applyFill="1" applyBorder="1" applyAlignment="1">
      <alignment horizontal="center" vertical="center" wrapText="1"/>
    </xf>
    <xf numFmtId="49" fontId="27" fillId="0" borderId="1" xfId="6" applyNumberFormat="1" applyFont="1" applyFill="1" applyBorder="1" applyAlignment="1">
      <alignment horizontal="left" vertical="top" wrapText="1"/>
    </xf>
    <xf numFmtId="165" fontId="27" fillId="0" borderId="1" xfId="6" applyNumberFormat="1" applyFont="1" applyFill="1" applyBorder="1" applyAlignment="1">
      <alignment horizontal="left" vertical="top" wrapText="1"/>
    </xf>
    <xf numFmtId="1" fontId="43" fillId="0" borderId="1" xfId="6" applyNumberFormat="1" applyFont="1" applyFill="1" applyBorder="1" applyAlignment="1">
      <alignment horizontal="center" vertical="center" wrapText="1"/>
    </xf>
    <xf numFmtId="0" fontId="27" fillId="0" borderId="1" xfId="6" applyFont="1" applyFill="1" applyBorder="1" applyAlignment="1">
      <alignment horizontal="center"/>
    </xf>
    <xf numFmtId="2" fontId="27" fillId="0" borderId="1" xfId="6" applyNumberFormat="1" applyFont="1" applyFill="1" applyBorder="1"/>
    <xf numFmtId="1" fontId="27" fillId="0" borderId="1" xfId="6" applyNumberFormat="1" applyFont="1" applyFill="1" applyBorder="1" applyAlignment="1">
      <alignment horizontal="center"/>
    </xf>
    <xf numFmtId="0" fontId="27" fillId="0" borderId="1" xfId="6" applyFont="1" applyFill="1" applyBorder="1"/>
    <xf numFmtId="3" fontId="27" fillId="0" borderId="1" xfId="6" applyNumberFormat="1" applyFont="1" applyFill="1" applyBorder="1" applyAlignment="1">
      <alignment horizontal="center"/>
    </xf>
    <xf numFmtId="4" fontId="27" fillId="0" borderId="1" xfId="6" applyNumberFormat="1" applyFont="1" applyFill="1" applyBorder="1" applyAlignment="1">
      <alignment horizontal="center"/>
    </xf>
    <xf numFmtId="0" fontId="27" fillId="0" borderId="1" xfId="6" applyFont="1" applyFill="1" applyBorder="1" applyAlignment="1">
      <alignment vertical="center" wrapText="1"/>
    </xf>
    <xf numFmtId="0" fontId="49" fillId="0" borderId="1" xfId="6" applyFont="1" applyFill="1" applyBorder="1" applyAlignment="1">
      <alignment horizontal="center" vertical="center" wrapText="1"/>
    </xf>
    <xf numFmtId="0" fontId="27" fillId="0" borderId="1" xfId="6" applyFont="1" applyFill="1" applyBorder="1" applyAlignment="1"/>
    <xf numFmtId="165" fontId="27" fillId="0" borderId="1" xfId="6" applyNumberFormat="1" applyFont="1" applyFill="1" applyBorder="1" applyAlignment="1">
      <alignment horizontal="center"/>
    </xf>
    <xf numFmtId="2" fontId="27" fillId="0" borderId="1" xfId="6" applyNumberFormat="1" applyFont="1" applyFill="1" applyBorder="1" applyAlignment="1">
      <alignment horizontal="center"/>
    </xf>
    <xf numFmtId="0" fontId="27" fillId="0" borderId="1" xfId="6" applyFont="1" applyFill="1" applyBorder="1" applyAlignment="1">
      <alignment horizontal="left"/>
    </xf>
    <xf numFmtId="164" fontId="27" fillId="0" borderId="1" xfId="6" applyNumberFormat="1" applyFont="1" applyFill="1" applyBorder="1" applyAlignment="1">
      <alignment horizontal="center"/>
    </xf>
    <xf numFmtId="0" fontId="27" fillId="0" borderId="1" xfId="6" applyFont="1" applyFill="1" applyBorder="1" applyAlignment="1">
      <alignment horizontal="center" shrinkToFit="1"/>
    </xf>
    <xf numFmtId="3" fontId="27" fillId="0" borderId="1" xfId="6" applyNumberFormat="1" applyFont="1" applyFill="1" applyBorder="1" applyAlignment="1"/>
    <xf numFmtId="164" fontId="27" fillId="0" borderId="1" xfId="6" applyNumberFormat="1" applyFont="1" applyFill="1" applyBorder="1" applyAlignment="1">
      <alignment horizontal="center" shrinkToFit="1"/>
    </xf>
    <xf numFmtId="2" fontId="27" fillId="0" borderId="1" xfId="6" applyNumberFormat="1" applyFont="1" applyFill="1" applyBorder="1" applyAlignment="1">
      <alignment horizontal="center" shrinkToFit="1"/>
    </xf>
    <xf numFmtId="165" fontId="27" fillId="0" borderId="1" xfId="6" applyNumberFormat="1" applyFont="1" applyFill="1" applyBorder="1" applyAlignment="1">
      <alignment horizontal="center" shrinkToFit="1"/>
    </xf>
    <xf numFmtId="0" fontId="27" fillId="0" borderId="1" xfId="6" applyFont="1" applyFill="1" applyBorder="1" applyAlignment="1">
      <alignment shrinkToFit="1"/>
    </xf>
    <xf numFmtId="0" fontId="49" fillId="0" borderId="1" xfId="6" applyFont="1" applyFill="1" applyBorder="1" applyAlignment="1">
      <alignment vertical="center" wrapText="1"/>
    </xf>
    <xf numFmtId="49" fontId="27" fillId="0" borderId="1" xfId="6" applyNumberFormat="1" applyFont="1" applyFill="1" applyBorder="1" applyAlignment="1">
      <alignment horizontal="left" vertical="center" wrapText="1"/>
    </xf>
    <xf numFmtId="165" fontId="27" fillId="0" borderId="1" xfId="6" applyNumberFormat="1" applyFont="1" applyFill="1" applyBorder="1" applyAlignment="1">
      <alignment horizontal="left" vertical="center" wrapText="1"/>
    </xf>
    <xf numFmtId="2" fontId="27" fillId="0" borderId="1" xfId="6" applyNumberFormat="1" applyFont="1" applyFill="1" applyBorder="1" applyAlignment="1"/>
    <xf numFmtId="2" fontId="27" fillId="0" borderId="1" xfId="6" applyNumberFormat="1" applyFont="1" applyFill="1" applyBorder="1" applyAlignment="1">
      <alignment shrinkToFit="1"/>
    </xf>
    <xf numFmtId="1" fontId="43" fillId="0" borderId="1" xfId="6" applyNumberFormat="1" applyFont="1" applyFill="1" applyBorder="1" applyAlignment="1">
      <alignment horizontal="center"/>
    </xf>
    <xf numFmtId="1" fontId="43" fillId="0" borderId="1" xfId="3" applyNumberFormat="1" applyFont="1" applyFill="1" applyBorder="1" applyAlignment="1">
      <alignment horizontal="center"/>
    </xf>
    <xf numFmtId="49" fontId="50" fillId="0" borderId="1" xfId="6" applyNumberFormat="1" applyFont="1" applyFill="1" applyBorder="1" applyAlignment="1">
      <alignment horizontal="left" vertical="center" wrapText="1"/>
    </xf>
    <xf numFmtId="165" fontId="50" fillId="0" borderId="1" xfId="6" applyNumberFormat="1" applyFont="1" applyFill="1" applyBorder="1" applyAlignment="1">
      <alignment horizontal="left" vertical="center" wrapText="1"/>
    </xf>
    <xf numFmtId="0" fontId="50" fillId="0" borderId="1" xfId="6" applyFont="1" applyFill="1" applyBorder="1"/>
    <xf numFmtId="166" fontId="31" fillId="0" borderId="1" xfId="3" applyNumberFormat="1" applyFont="1" applyFill="1" applyBorder="1"/>
    <xf numFmtId="1" fontId="31" fillId="0" borderId="1" xfId="3" applyNumberFormat="1" applyFont="1" applyFill="1" applyBorder="1" applyAlignment="1">
      <alignment horizontal="center"/>
    </xf>
    <xf numFmtId="43" fontId="31" fillId="0" borderId="1" xfId="3" applyFont="1" applyFill="1" applyBorder="1"/>
    <xf numFmtId="2" fontId="50" fillId="0" borderId="1" xfId="6" applyNumberFormat="1" applyFont="1" applyFill="1" applyBorder="1"/>
    <xf numFmtId="1" fontId="50" fillId="0" borderId="1" xfId="6" applyNumberFormat="1" applyFont="1" applyFill="1" applyBorder="1" applyAlignment="1">
      <alignment horizontal="center"/>
    </xf>
    <xf numFmtId="3" fontId="50" fillId="0" borderId="1" xfId="6" applyNumberFormat="1" applyFont="1" applyFill="1" applyBorder="1" applyAlignment="1">
      <alignment horizontal="center"/>
    </xf>
    <xf numFmtId="4" fontId="50" fillId="0" borderId="1" xfId="6" applyNumberFormat="1" applyFont="1" applyFill="1" applyBorder="1" applyAlignment="1">
      <alignment horizontal="center"/>
    </xf>
    <xf numFmtId="0" fontId="50" fillId="0" borderId="1" xfId="6" applyFont="1" applyFill="1" applyBorder="1" applyAlignment="1">
      <alignment horizontal="center"/>
    </xf>
    <xf numFmtId="0" fontId="31" fillId="0" borderId="0" xfId="6" applyFont="1" applyFill="1"/>
    <xf numFmtId="4" fontId="27" fillId="0" borderId="1" xfId="6" applyNumberFormat="1" applyFont="1" applyFill="1" applyBorder="1" applyAlignment="1"/>
    <xf numFmtId="165" fontId="27" fillId="0" borderId="1" xfId="6" applyNumberFormat="1" applyFont="1" applyFill="1" applyBorder="1"/>
    <xf numFmtId="165" fontId="27" fillId="0" borderId="1" xfId="6" applyNumberFormat="1" applyFont="1" applyFill="1" applyBorder="1" applyAlignment="1"/>
    <xf numFmtId="3" fontId="27" fillId="0" borderId="1" xfId="6" applyNumberFormat="1" applyFont="1" applyFill="1" applyBorder="1"/>
    <xf numFmtId="4" fontId="27" fillId="0" borderId="1" xfId="6" applyNumberFormat="1" applyFont="1" applyFill="1" applyBorder="1"/>
    <xf numFmtId="166" fontId="27" fillId="0" borderId="1" xfId="3" applyNumberFormat="1" applyFont="1" applyFill="1" applyBorder="1"/>
    <xf numFmtId="0" fontId="43" fillId="0" borderId="1" xfId="6" applyFont="1" applyFill="1" applyBorder="1"/>
    <xf numFmtId="4" fontId="60" fillId="0" borderId="27" xfId="0" applyNumberFormat="1" applyFont="1" applyFill="1" applyBorder="1" applyAlignment="1">
      <alignment horizontal="right" vertical="top"/>
    </xf>
    <xf numFmtId="4" fontId="60" fillId="0" borderId="28" xfId="0" applyNumberFormat="1" applyFont="1" applyFill="1" applyBorder="1" applyAlignment="1">
      <alignment horizontal="right" vertical="top"/>
    </xf>
    <xf numFmtId="4" fontId="60" fillId="0" borderId="29" xfId="0" applyNumberFormat="1" applyFont="1" applyFill="1" applyBorder="1" applyAlignment="1">
      <alignment horizontal="right" vertical="top"/>
    </xf>
    <xf numFmtId="0" fontId="10" fillId="0" borderId="0" xfId="7" applyFont="1"/>
    <xf numFmtId="0" fontId="18" fillId="0" borderId="0" xfId="7" applyFont="1" applyAlignment="1">
      <alignment vertical="center"/>
    </xf>
    <xf numFmtId="0" fontId="16" fillId="0" borderId="0" xfId="7" applyFont="1"/>
    <xf numFmtId="0" fontId="16" fillId="0" borderId="0" xfId="7" applyFont="1" applyFill="1"/>
    <xf numFmtId="0" fontId="16" fillId="0" borderId="0" xfId="7" applyFont="1" applyAlignment="1">
      <alignment horizontal="center"/>
    </xf>
    <xf numFmtId="0" fontId="31" fillId="0" borderId="0" xfId="7" applyFont="1"/>
    <xf numFmtId="0" fontId="10" fillId="0" borderId="0" xfId="7" applyFont="1" applyAlignment="1">
      <alignment vertical="center"/>
    </xf>
    <xf numFmtId="0" fontId="55" fillId="0" borderId="0" xfId="7" applyFont="1"/>
    <xf numFmtId="0" fontId="10" fillId="0" borderId="0" xfId="7" applyFont="1" applyAlignment="1">
      <alignment horizontal="center" vertical="center"/>
    </xf>
    <xf numFmtId="0" fontId="39" fillId="2" borderId="17" xfId="7" applyFont="1" applyFill="1" applyBorder="1"/>
    <xf numFmtId="0" fontId="39" fillId="2" borderId="10" xfId="7" applyFont="1" applyFill="1" applyBorder="1" applyAlignment="1">
      <alignment horizontal="center"/>
    </xf>
    <xf numFmtId="0" fontId="39" fillId="2" borderId="12" xfId="7" applyFont="1" applyFill="1" applyBorder="1" applyAlignment="1">
      <alignment horizontal="center"/>
    </xf>
    <xf numFmtId="0" fontId="39" fillId="12" borderId="0" xfId="7" applyFont="1" applyFill="1"/>
    <xf numFmtId="0" fontId="39" fillId="0" borderId="0" xfId="7" applyFont="1"/>
    <xf numFmtId="4" fontId="46" fillId="2" borderId="18" xfId="7" applyNumberFormat="1" applyFont="1" applyFill="1" applyBorder="1" applyAlignment="1">
      <alignment horizontal="center" vertical="center" wrapText="1"/>
    </xf>
    <xf numFmtId="0" fontId="39" fillId="2" borderId="22" xfId="7" applyFont="1" applyFill="1" applyBorder="1" applyAlignment="1">
      <alignment horizontal="center"/>
    </xf>
    <xf numFmtId="0" fontId="39" fillId="2" borderId="23" xfId="7" applyFont="1" applyFill="1" applyBorder="1" applyAlignment="1">
      <alignment horizontal="center"/>
    </xf>
    <xf numFmtId="0" fontId="47" fillId="2" borderId="2" xfId="7" applyFont="1" applyFill="1" applyBorder="1" applyAlignment="1">
      <alignment horizontal="center" vertical="center" wrapText="1"/>
    </xf>
    <xf numFmtId="0" fontId="48" fillId="2" borderId="18" xfId="7" applyFont="1" applyFill="1" applyBorder="1" applyAlignment="1">
      <alignment horizontal="center" vertical="center" wrapText="1"/>
    </xf>
    <xf numFmtId="43" fontId="47" fillId="2" borderId="2" xfId="7" applyNumberFormat="1" applyFont="1" applyFill="1" applyBorder="1" applyAlignment="1">
      <alignment horizontal="center" vertical="center" wrapText="1"/>
    </xf>
    <xf numFmtId="0" fontId="20" fillId="2" borderId="2" xfId="7" applyFont="1" applyFill="1" applyBorder="1" applyAlignment="1">
      <alignment horizontal="center" vertical="center" wrapText="1"/>
    </xf>
    <xf numFmtId="0" fontId="46" fillId="2" borderId="2" xfId="7" applyFont="1" applyFill="1" applyBorder="1" applyAlignment="1">
      <alignment horizontal="center" vertical="center" wrapText="1"/>
    </xf>
    <xf numFmtId="0" fontId="20" fillId="2" borderId="24" xfId="7" applyFont="1" applyFill="1" applyBorder="1" applyAlignment="1">
      <alignment horizontal="center"/>
    </xf>
    <xf numFmtId="0" fontId="20" fillId="2" borderId="2" xfId="7" applyFont="1" applyFill="1" applyBorder="1" applyAlignment="1">
      <alignment horizontal="center"/>
    </xf>
    <xf numFmtId="0" fontId="20" fillId="2" borderId="0" xfId="7" applyFont="1" applyFill="1" applyBorder="1" applyAlignment="1">
      <alignment horizontal="center"/>
    </xf>
    <xf numFmtId="0" fontId="31" fillId="3" borderId="0" xfId="7" applyFont="1" applyFill="1" applyBorder="1" applyAlignment="1">
      <alignment horizontal="center" vertical="center" wrapText="1"/>
    </xf>
    <xf numFmtId="165" fontId="16" fillId="3" borderId="2" xfId="7" applyNumberFormat="1" applyFont="1" applyFill="1" applyBorder="1" applyAlignment="1">
      <alignment horizontal="center" vertical="center" wrapText="1"/>
    </xf>
    <xf numFmtId="1" fontId="16" fillId="3" borderId="17" xfId="7" applyNumberFormat="1" applyFont="1" applyFill="1" applyBorder="1" applyAlignment="1">
      <alignment horizontal="center" vertical="center" wrapText="1"/>
    </xf>
    <xf numFmtId="1" fontId="16" fillId="3" borderId="10" xfId="7" applyNumberFormat="1" applyFont="1" applyFill="1" applyBorder="1" applyAlignment="1">
      <alignment horizontal="center" vertical="center" wrapText="1"/>
    </xf>
    <xf numFmtId="1" fontId="16" fillId="3" borderId="25" xfId="7" applyNumberFormat="1" applyFont="1" applyFill="1" applyBorder="1" applyAlignment="1">
      <alignment horizontal="left" vertical="center" wrapText="1"/>
    </xf>
    <xf numFmtId="1" fontId="16" fillId="3" borderId="7" xfId="7" applyNumberFormat="1" applyFont="1" applyFill="1" applyBorder="1" applyAlignment="1">
      <alignment horizontal="left" vertical="center" wrapText="1"/>
    </xf>
    <xf numFmtId="1" fontId="23" fillId="3" borderId="7" xfId="7" applyNumberFormat="1" applyFont="1" applyFill="1" applyBorder="1" applyAlignment="1">
      <alignment horizontal="left"/>
    </xf>
    <xf numFmtId="1" fontId="23" fillId="13" borderId="7" xfId="7" applyNumberFormat="1" applyFont="1" applyFill="1" applyBorder="1" applyAlignment="1">
      <alignment horizontal="center"/>
    </xf>
    <xf numFmtId="1" fontId="23" fillId="13" borderId="0" xfId="7" applyNumberFormat="1" applyFont="1" applyFill="1" applyBorder="1" applyAlignment="1">
      <alignment horizontal="center"/>
    </xf>
    <xf numFmtId="0" fontId="43" fillId="0" borderId="0" xfId="7" applyFont="1"/>
    <xf numFmtId="0" fontId="50" fillId="4" borderId="7" xfId="7" applyFont="1" applyFill="1" applyBorder="1" applyAlignment="1">
      <alignment horizontal="left" vertical="top"/>
    </xf>
    <xf numFmtId="165" fontId="28" fillId="7" borderId="7" xfId="7" applyNumberFormat="1" applyFont="1" applyFill="1" applyBorder="1" applyAlignment="1">
      <alignment horizontal="left" vertical="top"/>
    </xf>
    <xf numFmtId="165" fontId="16" fillId="7" borderId="7" xfId="7" applyNumberFormat="1" applyFont="1" applyFill="1" applyBorder="1" applyAlignment="1">
      <alignment horizontal="center" vertical="center" wrapText="1"/>
    </xf>
    <xf numFmtId="165" fontId="28" fillId="0" borderId="7" xfId="7" applyNumberFormat="1" applyFont="1" applyBorder="1" applyAlignment="1">
      <alignment horizontal="center"/>
    </xf>
    <xf numFmtId="1" fontId="16" fillId="0" borderId="7" xfId="7" applyNumberFormat="1" applyFont="1" applyBorder="1" applyAlignment="1">
      <alignment horizontal="left"/>
    </xf>
    <xf numFmtId="1" fontId="28" fillId="0" borderId="7" xfId="7" applyNumberFormat="1" applyFont="1" applyBorder="1" applyAlignment="1">
      <alignment horizontal="left"/>
    </xf>
    <xf numFmtId="1" fontId="28" fillId="5" borderId="7" xfId="7" applyNumberFormat="1" applyFont="1" applyFill="1" applyBorder="1" applyAlignment="1">
      <alignment horizontal="left"/>
    </xf>
    <xf numFmtId="1" fontId="28" fillId="5" borderId="1" xfId="7" applyNumberFormat="1" applyFont="1" applyFill="1" applyBorder="1" applyAlignment="1">
      <alignment horizontal="left"/>
    </xf>
    <xf numFmtId="1" fontId="28" fillId="5" borderId="1" xfId="7" applyNumberFormat="1" applyFont="1" applyFill="1" applyBorder="1" applyAlignment="1">
      <alignment horizontal="left" vertical="center" wrapText="1"/>
    </xf>
    <xf numFmtId="1" fontId="29" fillId="5" borderId="1" xfId="7" applyNumberFormat="1" applyFont="1" applyFill="1" applyBorder="1" applyAlignment="1">
      <alignment horizontal="left" vertical="center" wrapText="1"/>
    </xf>
    <xf numFmtId="1" fontId="28" fillId="0" borderId="1" xfId="7" applyNumberFormat="1" applyFont="1" applyBorder="1" applyAlignment="1">
      <alignment horizontal="left"/>
    </xf>
    <xf numFmtId="1" fontId="28" fillId="0" borderId="1" xfId="7" applyNumberFormat="1" applyFont="1" applyFill="1" applyBorder="1" applyAlignment="1">
      <alignment horizontal="left"/>
    </xf>
    <xf numFmtId="1" fontId="16" fillId="0" borderId="1" xfId="7" applyNumberFormat="1" applyFont="1" applyBorder="1" applyAlignment="1">
      <alignment horizontal="left"/>
    </xf>
    <xf numFmtId="1" fontId="55" fillId="0" borderId="1" xfId="7" applyNumberFormat="1" applyFont="1" applyBorder="1" applyAlignment="1">
      <alignment horizontal="left"/>
    </xf>
    <xf numFmtId="1" fontId="16" fillId="0" borderId="0" xfId="7" applyNumberFormat="1" applyFont="1" applyBorder="1" applyAlignment="1">
      <alignment horizontal="left"/>
    </xf>
    <xf numFmtId="49" fontId="50" fillId="4" borderId="1" xfId="7" applyNumberFormat="1" applyFont="1" applyFill="1" applyBorder="1" applyAlignment="1">
      <alignment horizontal="left" vertical="top" wrapText="1"/>
    </xf>
    <xf numFmtId="165" fontId="28" fillId="7" borderId="1" xfId="7" applyNumberFormat="1" applyFont="1" applyFill="1" applyBorder="1" applyAlignment="1">
      <alignment horizontal="left" vertical="top" wrapText="1"/>
    </xf>
    <xf numFmtId="165" fontId="16" fillId="7" borderId="1" xfId="7" applyNumberFormat="1" applyFont="1" applyFill="1" applyBorder="1" applyAlignment="1">
      <alignment horizontal="center" vertical="center" wrapText="1"/>
    </xf>
    <xf numFmtId="165" fontId="28" fillId="0" borderId="1" xfId="7" applyNumberFormat="1" applyFont="1" applyBorder="1" applyAlignment="1">
      <alignment horizontal="center"/>
    </xf>
    <xf numFmtId="165" fontId="28" fillId="0" borderId="1" xfId="7" applyNumberFormat="1" applyFont="1" applyBorder="1" applyAlignment="1"/>
    <xf numFmtId="165" fontId="28" fillId="0" borderId="1" xfId="7" applyNumberFormat="1" applyFont="1" applyFill="1" applyBorder="1" applyAlignment="1"/>
    <xf numFmtId="165" fontId="28" fillId="0" borderId="1" xfId="7" applyNumberFormat="1" applyFont="1" applyBorder="1"/>
    <xf numFmtId="1" fontId="28" fillId="0" borderId="1" xfId="7" applyNumberFormat="1" applyFont="1" applyBorder="1" applyAlignment="1">
      <alignment horizontal="left" shrinkToFit="1"/>
    </xf>
    <xf numFmtId="1" fontId="28" fillId="0" borderId="0" xfId="7" applyNumberFormat="1" applyFont="1" applyBorder="1" applyAlignment="1">
      <alignment horizontal="left"/>
    </xf>
    <xf numFmtId="1" fontId="55" fillId="0" borderId="0" xfId="7" applyNumberFormat="1" applyFont="1" applyBorder="1" applyAlignment="1">
      <alignment horizontal="left"/>
    </xf>
    <xf numFmtId="1" fontId="61" fillId="0" borderId="1" xfId="8" applyNumberFormat="1" applyFont="1" applyBorder="1" applyAlignment="1">
      <alignment horizontal="left"/>
    </xf>
    <xf numFmtId="1" fontId="61" fillId="15" borderId="1" xfId="8" applyNumberFormat="1" applyFont="1" applyFill="1" applyBorder="1" applyAlignment="1">
      <alignment horizontal="left"/>
    </xf>
    <xf numFmtId="43" fontId="61" fillId="0" borderId="1" xfId="9" applyFont="1" applyBorder="1" applyAlignment="1">
      <alignment horizontal="left"/>
    </xf>
    <xf numFmtId="1" fontId="57" fillId="0" borderId="1" xfId="7" applyNumberFormat="1" applyFont="1" applyFill="1" applyBorder="1" applyAlignment="1">
      <alignment horizontal="left"/>
    </xf>
    <xf numFmtId="1" fontId="58" fillId="0" borderId="1" xfId="7" applyNumberFormat="1" applyFont="1" applyBorder="1" applyAlignment="1">
      <alignment horizontal="left"/>
    </xf>
    <xf numFmtId="1" fontId="62" fillId="0" borderId="1" xfId="7" applyNumberFormat="1" applyFont="1" applyBorder="1" applyAlignment="1">
      <alignment horizontal="left"/>
    </xf>
    <xf numFmtId="49" fontId="50" fillId="2" borderId="1" xfId="7" applyNumberFormat="1" applyFont="1" applyFill="1" applyBorder="1" applyAlignment="1">
      <alignment horizontal="left" vertical="top" wrapText="1"/>
    </xf>
    <xf numFmtId="49" fontId="50" fillId="2" borderId="1" xfId="7" applyNumberFormat="1" applyFont="1" applyFill="1" applyBorder="1" applyAlignment="1">
      <alignment horizontal="left" vertical="center" wrapText="1"/>
    </xf>
    <xf numFmtId="165" fontId="28" fillId="7" borderId="1" xfId="7" applyNumberFormat="1" applyFont="1" applyFill="1" applyBorder="1" applyAlignment="1">
      <alignment horizontal="left" vertical="center" wrapText="1"/>
    </xf>
    <xf numFmtId="1" fontId="51" fillId="0" borderId="1" xfId="7" applyNumberFormat="1" applyFont="1" applyBorder="1" applyAlignment="1">
      <alignment horizontal="left"/>
    </xf>
    <xf numFmtId="165" fontId="28" fillId="0" borderId="21" xfId="7" applyNumberFormat="1" applyFont="1" applyBorder="1"/>
    <xf numFmtId="165" fontId="28" fillId="0" borderId="21" xfId="7" applyNumberFormat="1" applyFont="1" applyBorder="1" applyAlignment="1"/>
    <xf numFmtId="49" fontId="50" fillId="3" borderId="1" xfId="7" applyNumberFormat="1" applyFont="1" applyFill="1" applyBorder="1" applyAlignment="1">
      <alignment horizontal="left" vertical="center" wrapText="1"/>
    </xf>
    <xf numFmtId="165" fontId="28" fillId="0" borderId="21" xfId="7" applyNumberFormat="1" applyFont="1" applyFill="1" applyBorder="1" applyAlignment="1"/>
    <xf numFmtId="165" fontId="28" fillId="0" borderId="21" xfId="7" applyNumberFormat="1" applyFont="1" applyBorder="1" applyAlignment="1">
      <alignment horizontal="center"/>
    </xf>
    <xf numFmtId="43" fontId="63" fillId="0" borderId="2" xfId="3" applyFont="1" applyFill="1" applyBorder="1"/>
    <xf numFmtId="1" fontId="63" fillId="0" borderId="2" xfId="3" applyNumberFormat="1" applyFont="1" applyFill="1" applyBorder="1" applyAlignment="1">
      <alignment horizontal="center"/>
    </xf>
    <xf numFmtId="43" fontId="64" fillId="0" borderId="2" xfId="3" applyFont="1" applyFill="1" applyBorder="1"/>
    <xf numFmtId="1" fontId="64" fillId="0" borderId="2" xfId="3" applyNumberFormat="1" applyFont="1" applyFill="1" applyBorder="1" applyAlignment="1">
      <alignment horizontal="center"/>
    </xf>
    <xf numFmtId="1" fontId="29" fillId="0" borderId="1" xfId="8" applyNumberFormat="1" applyFont="1" applyBorder="1" applyAlignment="1">
      <alignment horizontal="left"/>
    </xf>
    <xf numFmtId="1" fontId="43" fillId="15" borderId="1" xfId="8" applyNumberFormat="1" applyFont="1" applyFill="1" applyBorder="1" applyAlignment="1">
      <alignment horizontal="left"/>
    </xf>
    <xf numFmtId="1" fontId="28" fillId="0" borderId="5" xfId="7" applyNumberFormat="1" applyFont="1" applyBorder="1" applyAlignment="1">
      <alignment horizontal="left"/>
    </xf>
    <xf numFmtId="1" fontId="16" fillId="0" borderId="5" xfId="7" applyNumberFormat="1" applyFont="1" applyBorder="1" applyAlignment="1">
      <alignment horizontal="left"/>
    </xf>
    <xf numFmtId="1" fontId="28" fillId="0" borderId="5" xfId="7" applyNumberFormat="1" applyFont="1" applyFill="1" applyBorder="1" applyAlignment="1">
      <alignment horizontal="left"/>
    </xf>
    <xf numFmtId="1" fontId="55" fillId="0" borderId="5" xfId="7" applyNumberFormat="1" applyFont="1" applyBorder="1" applyAlignment="1">
      <alignment horizontal="left"/>
    </xf>
    <xf numFmtId="49" fontId="59" fillId="0" borderId="0" xfId="7" applyNumberFormat="1" applyFont="1" applyFill="1" applyBorder="1" applyAlignment="1">
      <alignment horizontal="left" vertical="center" wrapText="1"/>
    </xf>
    <xf numFmtId="165" fontId="27" fillId="0" borderId="0" xfId="7" applyNumberFormat="1" applyFont="1" applyFill="1" applyBorder="1" applyAlignment="1">
      <alignment horizontal="left" vertical="center" wrapText="1"/>
    </xf>
    <xf numFmtId="1" fontId="43" fillId="0" borderId="0" xfId="7" applyNumberFormat="1" applyFont="1" applyFill="1" applyBorder="1" applyAlignment="1">
      <alignment horizontal="center" vertical="center" wrapText="1"/>
    </xf>
    <xf numFmtId="0" fontId="27" fillId="0" borderId="0" xfId="7" applyFont="1" applyBorder="1"/>
    <xf numFmtId="0" fontId="27" fillId="0" borderId="0" xfId="7" applyFont="1" applyBorder="1" applyAlignment="1">
      <alignment horizontal="right"/>
    </xf>
    <xf numFmtId="2" fontId="27" fillId="0" borderId="0" xfId="7" applyNumberFormat="1" applyFont="1" applyBorder="1"/>
    <xf numFmtId="1" fontId="27" fillId="0" borderId="0" xfId="7" applyNumberFormat="1" applyFont="1" applyBorder="1" applyAlignment="1">
      <alignment horizontal="center"/>
    </xf>
    <xf numFmtId="2" fontId="27" fillId="0" borderId="0" xfId="7" applyNumberFormat="1" applyFont="1" applyBorder="1" applyAlignment="1"/>
    <xf numFmtId="2" fontId="27" fillId="0" borderId="0" xfId="7" applyNumberFormat="1" applyFont="1" applyBorder="1" applyAlignment="1">
      <alignment horizontal="center"/>
    </xf>
    <xf numFmtId="165" fontId="27" fillId="0" borderId="0" xfId="7" applyNumberFormat="1" applyFont="1" applyBorder="1" applyAlignment="1">
      <alignment horizontal="center"/>
    </xf>
    <xf numFmtId="0" fontId="27" fillId="0" borderId="0" xfId="7" applyFont="1" applyBorder="1" applyAlignment="1"/>
    <xf numFmtId="0" fontId="27" fillId="0" borderId="0" xfId="7" applyFont="1" applyBorder="1" applyAlignment="1">
      <alignment horizontal="center"/>
    </xf>
    <xf numFmtId="0" fontId="27" fillId="0" borderId="0" xfId="7" applyFont="1" applyBorder="1" applyAlignment="1">
      <alignment horizontal="left"/>
    </xf>
    <xf numFmtId="0" fontId="43" fillId="0" borderId="0" xfId="7" applyFont="1" applyBorder="1"/>
    <xf numFmtId="3" fontId="27" fillId="0" borderId="0" xfId="7" applyNumberFormat="1" applyFont="1" applyBorder="1" applyAlignment="1">
      <alignment horizontal="center"/>
    </xf>
    <xf numFmtId="4" fontId="27" fillId="0" borderId="0" xfId="7" applyNumberFormat="1" applyFont="1" applyBorder="1" applyAlignment="1">
      <alignment horizontal="center"/>
    </xf>
    <xf numFmtId="0" fontId="27" fillId="0" borderId="0" xfId="7" applyFont="1" applyFill="1" applyBorder="1" applyAlignment="1">
      <alignment horizontal="center"/>
    </xf>
    <xf numFmtId="0" fontId="43" fillId="0" borderId="0" xfId="7" applyFont="1" applyAlignment="1">
      <alignment horizontal="center"/>
    </xf>
    <xf numFmtId="1" fontId="43" fillId="0" borderId="0" xfId="7" applyNumberFormat="1" applyFont="1" applyFill="1" applyBorder="1" applyAlignment="1">
      <alignment horizontal="left" vertical="center" wrapText="1"/>
    </xf>
    <xf numFmtId="0" fontId="21" fillId="0" borderId="0" xfId="7" applyFont="1"/>
    <xf numFmtId="0" fontId="43" fillId="0" borderId="0" xfId="7" applyFont="1" applyFill="1"/>
    <xf numFmtId="0" fontId="34" fillId="0" borderId="0" xfId="7" applyFont="1"/>
    <xf numFmtId="0" fontId="43" fillId="0" borderId="0" xfId="7" applyFont="1" applyAlignment="1">
      <alignment horizontal="left"/>
    </xf>
    <xf numFmtId="2" fontId="54" fillId="0" borderId="0" xfId="7" applyNumberFormat="1" applyFont="1" applyBorder="1"/>
    <xf numFmtId="0" fontId="54" fillId="0" borderId="0" xfId="7" applyFont="1" applyBorder="1"/>
    <xf numFmtId="0" fontId="2" fillId="0" borderId="0" xfId="7"/>
    <xf numFmtId="165" fontId="43" fillId="0" borderId="0" xfId="7" applyNumberFormat="1" applyFont="1" applyAlignment="1">
      <alignment horizontal="left"/>
    </xf>
    <xf numFmtId="0" fontId="2" fillId="0" borderId="0" xfId="7" applyFont="1" applyFill="1"/>
    <xf numFmtId="0" fontId="2" fillId="0" borderId="0" xfId="8"/>
    <xf numFmtId="0" fontId="2" fillId="0" borderId="0" xfId="8" applyFill="1" applyBorder="1"/>
    <xf numFmtId="0" fontId="2" fillId="0" borderId="0" xfId="8" applyBorder="1"/>
    <xf numFmtId="0" fontId="51" fillId="0" borderId="0" xfId="8" applyFont="1"/>
    <xf numFmtId="0" fontId="23" fillId="8" borderId="10" xfId="8" applyFont="1" applyFill="1" applyBorder="1" applyAlignment="1">
      <alignment horizontal="center" vertical="center" wrapText="1"/>
    </xf>
    <xf numFmtId="0" fontId="2" fillId="0" borderId="0" xfId="8" applyAlignment="1">
      <alignment horizontal="center" vertical="center" wrapText="1"/>
    </xf>
    <xf numFmtId="0" fontId="2" fillId="0" borderId="0" xfId="8" applyFill="1" applyBorder="1" applyAlignment="1">
      <alignment horizontal="center" vertical="center" wrapText="1"/>
    </xf>
    <xf numFmtId="0" fontId="2" fillId="0" borderId="0" xfId="8" applyBorder="1" applyAlignment="1">
      <alignment horizontal="center" vertical="center" wrapText="1"/>
    </xf>
    <xf numFmtId="0" fontId="23" fillId="8" borderId="13" xfId="8" applyFont="1" applyFill="1" applyBorder="1" applyAlignment="1">
      <alignment horizontal="center" vertical="center" wrapText="1"/>
    </xf>
    <xf numFmtId="0" fontId="23" fillId="8" borderId="2" xfId="8" applyFont="1" applyFill="1" applyBorder="1" applyAlignment="1">
      <alignment horizontal="center" vertical="center" wrapText="1"/>
    </xf>
    <xf numFmtId="0" fontId="29" fillId="6" borderId="2" xfId="8" applyFont="1" applyFill="1" applyBorder="1" applyAlignment="1">
      <alignment horizontal="center" vertical="center" wrapText="1"/>
    </xf>
    <xf numFmtId="0" fontId="23" fillId="3" borderId="2" xfId="8" applyFont="1" applyFill="1" applyBorder="1" applyAlignment="1">
      <alignment horizontal="center"/>
    </xf>
    <xf numFmtId="165" fontId="23" fillId="3" borderId="2" xfId="8" applyNumberFormat="1" applyFont="1" applyFill="1" applyBorder="1" applyAlignment="1">
      <alignment horizontal="center"/>
    </xf>
    <xf numFmtId="2" fontId="23" fillId="3" borderId="2" xfId="8" applyNumberFormat="1" applyFont="1" applyFill="1" applyBorder="1" applyAlignment="1">
      <alignment horizontal="center"/>
    </xf>
    <xf numFmtId="0" fontId="21" fillId="3" borderId="0" xfId="8" applyFont="1" applyFill="1" applyAlignment="1">
      <alignment horizontal="center"/>
    </xf>
    <xf numFmtId="0" fontId="21" fillId="0" borderId="0" xfId="8" applyFont="1" applyFill="1" applyBorder="1" applyAlignment="1">
      <alignment horizontal="center"/>
    </xf>
    <xf numFmtId="0" fontId="21" fillId="3" borderId="0" xfId="8" applyFont="1" applyFill="1" applyBorder="1" applyAlignment="1">
      <alignment horizontal="center"/>
    </xf>
    <xf numFmtId="0" fontId="51" fillId="10" borderId="0" xfId="8" applyFont="1" applyFill="1"/>
    <xf numFmtId="0" fontId="51" fillId="9" borderId="0" xfId="8" applyFont="1" applyFill="1"/>
    <xf numFmtId="165" fontId="23" fillId="9" borderId="2" xfId="8" applyNumberFormat="1" applyFont="1" applyFill="1" applyBorder="1" applyAlignment="1">
      <alignment horizontal="center"/>
    </xf>
    <xf numFmtId="2" fontId="23" fillId="0" borderId="2" xfId="8" applyNumberFormat="1" applyFont="1" applyFill="1" applyBorder="1" applyAlignment="1">
      <alignment horizontal="center"/>
    </xf>
    <xf numFmtId="2" fontId="16" fillId="0" borderId="2" xfId="8" applyNumberFormat="1" applyFont="1" applyFill="1" applyBorder="1" applyAlignment="1">
      <alignment horizontal="center"/>
    </xf>
    <xf numFmtId="1" fontId="55" fillId="0" borderId="1" xfId="8" applyNumberFormat="1" applyFont="1" applyBorder="1" applyAlignment="1">
      <alignment horizontal="left"/>
    </xf>
    <xf numFmtId="43" fontId="18" fillId="0" borderId="30" xfId="3" applyFont="1" applyBorder="1" applyAlignment="1">
      <alignment horizontal="left"/>
    </xf>
    <xf numFmtId="0" fontId="51" fillId="2" borderId="0" xfId="8" applyFont="1" applyFill="1"/>
    <xf numFmtId="0" fontId="51" fillId="3" borderId="0" xfId="8" applyFont="1" applyFill="1"/>
    <xf numFmtId="43" fontId="18" fillId="0" borderId="30" xfId="3" applyFont="1" applyBorder="1" applyAlignment="1">
      <alignment horizontal="center"/>
    </xf>
    <xf numFmtId="2" fontId="31" fillId="0" borderId="2" xfId="8" applyNumberFormat="1" applyFont="1" applyFill="1" applyBorder="1" applyAlignment="1">
      <alignment horizontal="center"/>
    </xf>
    <xf numFmtId="0" fontId="21" fillId="0" borderId="0" xfId="8" applyFont="1"/>
    <xf numFmtId="0" fontId="21" fillId="0" borderId="0" xfId="8" applyFont="1" applyFill="1" applyBorder="1"/>
    <xf numFmtId="0" fontId="21" fillId="0" borderId="0" xfId="8" applyFont="1" applyBorder="1"/>
    <xf numFmtId="4" fontId="8" fillId="0" borderId="1" xfId="0" applyNumberFormat="1" applyFont="1" applyFill="1" applyBorder="1"/>
    <xf numFmtId="0" fontId="8" fillId="0" borderId="1" xfId="0" applyFont="1" applyFill="1" applyBorder="1"/>
    <xf numFmtId="2" fontId="8" fillId="0" borderId="1" xfId="0" applyNumberFormat="1" applyFont="1" applyFill="1" applyBorder="1"/>
    <xf numFmtId="4" fontId="8" fillId="14" borderId="1" xfId="0" applyNumberFormat="1" applyFont="1" applyFill="1" applyBorder="1"/>
    <xf numFmtId="4" fontId="8" fillId="0" borderId="5" xfId="0" applyNumberFormat="1" applyFont="1" applyFill="1" applyBorder="1"/>
    <xf numFmtId="167" fontId="8" fillId="0" borderId="1" xfId="0" applyNumberFormat="1" applyFont="1" applyFill="1" applyBorder="1"/>
    <xf numFmtId="4" fontId="65" fillId="0" borderId="1" xfId="0" applyNumberFormat="1" applyFont="1" applyFill="1" applyBorder="1" applyAlignment="1">
      <alignment horizontal="right" vertical="top"/>
    </xf>
    <xf numFmtId="4" fontId="66" fillId="0" borderId="1" xfId="0" applyNumberFormat="1" applyFont="1" applyFill="1" applyBorder="1"/>
    <xf numFmtId="0" fontId="66" fillId="0" borderId="0" xfId="0" applyFont="1" applyFill="1" applyBorder="1"/>
    <xf numFmtId="4" fontId="65" fillId="0" borderId="9" xfId="0" applyNumberFormat="1" applyFont="1" applyFill="1" applyBorder="1"/>
    <xf numFmtId="0" fontId="65" fillId="0" borderId="0" xfId="0" applyFont="1" applyFill="1" applyBorder="1"/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/>
    <xf numFmtId="0" fontId="8" fillId="0" borderId="0" xfId="0" applyFont="1" applyFill="1" applyBorder="1"/>
    <xf numFmtId="4" fontId="60" fillId="0" borderId="31" xfId="0" applyNumberFormat="1" applyFont="1" applyFill="1" applyBorder="1" applyAlignment="1">
      <alignment horizontal="right" vertical="top"/>
    </xf>
    <xf numFmtId="4" fontId="5" fillId="0" borderId="32" xfId="0" applyNumberFormat="1" applyFont="1" applyFill="1" applyBorder="1"/>
    <xf numFmtId="4" fontId="8" fillId="0" borderId="32" xfId="0" applyNumberFormat="1" applyFont="1" applyFill="1" applyBorder="1"/>
    <xf numFmtId="0" fontId="5" fillId="0" borderId="28" xfId="0" applyFont="1" applyFill="1" applyBorder="1"/>
    <xf numFmtId="4" fontId="60" fillId="0" borderId="34" xfId="0" applyNumberFormat="1" applyFont="1" applyFill="1" applyBorder="1"/>
    <xf numFmtId="0" fontId="8" fillId="0" borderId="28" xfId="0" applyFont="1" applyFill="1" applyBorder="1"/>
    <xf numFmtId="4" fontId="60" fillId="0" borderId="28" xfId="0" applyNumberFormat="1" applyFont="1" applyFill="1" applyBorder="1"/>
    <xf numFmtId="0" fontId="8" fillId="0" borderId="29" xfId="0" applyFont="1" applyFill="1" applyBorder="1"/>
    <xf numFmtId="167" fontId="8" fillId="0" borderId="9" xfId="0" applyNumberFormat="1" applyFont="1" applyFill="1" applyBorder="1"/>
    <xf numFmtId="4" fontId="8" fillId="0" borderId="35" xfId="0" applyNumberFormat="1" applyFont="1" applyFill="1" applyBorder="1"/>
    <xf numFmtId="167" fontId="8" fillId="0" borderId="5" xfId="0" applyNumberFormat="1" applyFont="1" applyFill="1" applyBorder="1"/>
    <xf numFmtId="4" fontId="5" fillId="0" borderId="28" xfId="0" applyNumberFormat="1" applyFont="1" applyFill="1" applyBorder="1"/>
    <xf numFmtId="4" fontId="8" fillId="0" borderId="28" xfId="0" applyNumberFormat="1" applyFont="1" applyFill="1" applyBorder="1"/>
    <xf numFmtId="4" fontId="8" fillId="0" borderId="29" xfId="0" applyNumberFormat="1" applyFont="1" applyFill="1" applyBorder="1"/>
    <xf numFmtId="4" fontId="7" fillId="13" borderId="2" xfId="0" applyNumberFormat="1" applyFont="1" applyFill="1" applyBorder="1" applyAlignment="1">
      <alignment horizontal="center"/>
    </xf>
    <xf numFmtId="0" fontId="7" fillId="13" borderId="2" xfId="0" applyFont="1" applyFill="1" applyBorder="1" applyAlignment="1">
      <alignment horizontal="center"/>
    </xf>
    <xf numFmtId="0" fontId="7" fillId="14" borderId="2" xfId="0" applyFont="1" applyFill="1" applyBorder="1" applyAlignment="1">
      <alignment horizontal="center"/>
    </xf>
    <xf numFmtId="4" fontId="7" fillId="14" borderId="2" xfId="0" applyNumberFormat="1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4" fontId="65" fillId="0" borderId="32" xfId="0" applyNumberFormat="1" applyFont="1" applyFill="1" applyBorder="1" applyAlignment="1">
      <alignment horizontal="right" vertical="top"/>
    </xf>
    <xf numFmtId="4" fontId="65" fillId="0" borderId="33" xfId="0" applyNumberFormat="1" applyFont="1" applyFill="1" applyBorder="1"/>
    <xf numFmtId="4" fontId="66" fillId="0" borderId="32" xfId="0" applyNumberFormat="1" applyFont="1" applyFill="1" applyBorder="1"/>
    <xf numFmtId="0" fontId="65" fillId="0" borderId="6" xfId="0" applyFont="1" applyFill="1" applyBorder="1" applyAlignment="1">
      <alignment horizontal="center" vertical="center"/>
    </xf>
    <xf numFmtId="0" fontId="65" fillId="0" borderId="7" xfId="0" applyFont="1" applyFill="1" applyBorder="1" applyAlignment="1">
      <alignment horizontal="center"/>
    </xf>
    <xf numFmtId="4" fontId="65" fillId="0" borderId="7" xfId="0" applyNumberFormat="1" applyFont="1" applyFill="1" applyBorder="1" applyAlignment="1">
      <alignment horizontal="right" vertical="top"/>
    </xf>
    <xf numFmtId="4" fontId="65" fillId="0" borderId="27" xfId="0" applyNumberFormat="1" applyFont="1" applyFill="1" applyBorder="1" applyAlignment="1">
      <alignment horizontal="right" vertical="top"/>
    </xf>
    <xf numFmtId="4" fontId="65" fillId="0" borderId="31" xfId="0" applyNumberFormat="1" applyFont="1" applyFill="1" applyBorder="1" applyAlignment="1">
      <alignment horizontal="right" vertical="top"/>
    </xf>
    <xf numFmtId="0" fontId="65" fillId="0" borderId="3" xfId="0" applyFont="1" applyFill="1" applyBorder="1" applyAlignment="1">
      <alignment horizontal="center" vertical="center"/>
    </xf>
    <xf numFmtId="0" fontId="65" fillId="0" borderId="1" xfId="0" applyFont="1" applyFill="1" applyBorder="1" applyAlignment="1">
      <alignment horizontal="center"/>
    </xf>
    <xf numFmtId="4" fontId="65" fillId="0" borderId="28" xfId="0" applyNumberFormat="1" applyFont="1" applyFill="1" applyBorder="1" applyAlignment="1">
      <alignment horizontal="right" vertical="top"/>
    </xf>
    <xf numFmtId="4" fontId="60" fillId="0" borderId="32" xfId="0" applyNumberFormat="1" applyFont="1" applyFill="1" applyBorder="1" applyAlignment="1">
      <alignment horizontal="right" vertical="top"/>
    </xf>
    <xf numFmtId="0" fontId="60" fillId="0" borderId="0" xfId="0" applyFont="1" applyFill="1" applyBorder="1"/>
    <xf numFmtId="0" fontId="65" fillId="0" borderId="8" xfId="0" applyFont="1" applyFill="1" applyBorder="1" applyAlignment="1">
      <alignment horizontal="center" vertical="center"/>
    </xf>
    <xf numFmtId="0" fontId="65" fillId="0" borderId="9" xfId="0" applyFont="1" applyFill="1" applyBorder="1" applyAlignment="1">
      <alignment horizontal="center"/>
    </xf>
    <xf numFmtId="4" fontId="65" fillId="0" borderId="9" xfId="0" applyNumberFormat="1" applyFont="1" applyFill="1" applyBorder="1" applyAlignment="1">
      <alignment horizontal="right" vertical="top"/>
    </xf>
    <xf numFmtId="4" fontId="65" fillId="0" borderId="34" xfId="0" applyNumberFormat="1" applyFont="1" applyFill="1" applyBorder="1"/>
    <xf numFmtId="4" fontId="65" fillId="0" borderId="32" xfId="0" applyNumberFormat="1" applyFont="1" applyFill="1" applyBorder="1"/>
    <xf numFmtId="4" fontId="65" fillId="0" borderId="1" xfId="0" applyNumberFormat="1" applyFont="1" applyFill="1" applyBorder="1"/>
    <xf numFmtId="4" fontId="65" fillId="0" borderId="28" xfId="0" applyNumberFormat="1" applyFont="1" applyFill="1" applyBorder="1"/>
    <xf numFmtId="0" fontId="65" fillId="0" borderId="1" xfId="0" applyFont="1" applyFill="1" applyBorder="1" applyAlignment="1">
      <alignment horizontal="center" vertical="center"/>
    </xf>
    <xf numFmtId="4" fontId="60" fillId="0" borderId="32" xfId="0" applyNumberFormat="1" applyFont="1" applyFill="1" applyBorder="1"/>
    <xf numFmtId="0" fontId="5" fillId="0" borderId="29" xfId="0" applyFont="1" applyFill="1" applyBorder="1"/>
    <xf numFmtId="4" fontId="66" fillId="0" borderId="28" xfId="0" applyNumberFormat="1" applyFont="1" applyFill="1" applyBorder="1"/>
    <xf numFmtId="0" fontId="7" fillId="14" borderId="2" xfId="0" applyFont="1" applyFill="1" applyBorder="1" applyAlignment="1">
      <alignment horizontal="center"/>
    </xf>
    <xf numFmtId="0" fontId="10" fillId="0" borderId="0" xfId="10" applyFont="1"/>
    <xf numFmtId="0" fontId="18" fillId="0" borderId="0" xfId="10" applyFont="1" applyAlignment="1">
      <alignment vertical="center"/>
    </xf>
    <xf numFmtId="0" fontId="16" fillId="0" borderId="0" xfId="10" applyFont="1"/>
    <xf numFmtId="0" fontId="16" fillId="0" borderId="0" xfId="10" applyFont="1" applyFill="1"/>
    <xf numFmtId="0" fontId="16" fillId="0" borderId="0" xfId="10" applyFont="1" applyAlignment="1">
      <alignment horizontal="center"/>
    </xf>
    <xf numFmtId="0" fontId="31" fillId="0" borderId="0" xfId="10" applyFont="1"/>
    <xf numFmtId="0" fontId="10" fillId="0" borderId="0" xfId="10" applyFont="1" applyAlignment="1">
      <alignment vertical="center"/>
    </xf>
    <xf numFmtId="0" fontId="55" fillId="0" borderId="0" xfId="10" applyFont="1"/>
    <xf numFmtId="0" fontId="10" fillId="0" borderId="0" xfId="10" applyFont="1" applyAlignment="1">
      <alignment horizontal="center" vertical="center"/>
    </xf>
    <xf numFmtId="0" fontId="39" fillId="2" borderId="17" xfId="10" applyFont="1" applyFill="1" applyBorder="1"/>
    <xf numFmtId="0" fontId="39" fillId="2" borderId="10" xfId="10" applyFont="1" applyFill="1" applyBorder="1" applyAlignment="1">
      <alignment horizontal="center"/>
    </xf>
    <xf numFmtId="0" fontId="39" fillId="2" borderId="12" xfId="10" applyFont="1" applyFill="1" applyBorder="1" applyAlignment="1">
      <alignment horizontal="center"/>
    </xf>
    <xf numFmtId="0" fontId="39" fillId="12" borderId="0" xfId="10" applyFont="1" applyFill="1"/>
    <xf numFmtId="0" fontId="39" fillId="12" borderId="0" xfId="10" applyFont="1" applyFill="1" applyAlignment="1">
      <alignment horizontal="center"/>
    </xf>
    <xf numFmtId="0" fontId="39" fillId="0" borderId="0" xfId="10" applyFont="1"/>
    <xf numFmtId="4" fontId="46" fillId="2" borderId="18" xfId="10" applyNumberFormat="1" applyFont="1" applyFill="1" applyBorder="1" applyAlignment="1">
      <alignment horizontal="center" vertical="center" wrapText="1"/>
    </xf>
    <xf numFmtId="0" fontId="39" fillId="2" borderId="22" xfId="10" applyFont="1" applyFill="1" applyBorder="1" applyAlignment="1">
      <alignment horizontal="center"/>
    </xf>
    <xf numFmtId="0" fontId="39" fillId="2" borderId="23" xfId="10" applyFont="1" applyFill="1" applyBorder="1" applyAlignment="1">
      <alignment horizontal="center"/>
    </xf>
    <xf numFmtId="0" fontId="47" fillId="2" borderId="2" xfId="10" applyFont="1" applyFill="1" applyBorder="1" applyAlignment="1">
      <alignment horizontal="center" vertical="center" wrapText="1"/>
    </xf>
    <xf numFmtId="0" fontId="48" fillId="2" borderId="18" xfId="10" applyFont="1" applyFill="1" applyBorder="1" applyAlignment="1">
      <alignment horizontal="center" vertical="center" wrapText="1"/>
    </xf>
    <xf numFmtId="43" fontId="47" fillId="2" borderId="2" xfId="10" applyNumberFormat="1" applyFont="1" applyFill="1" applyBorder="1" applyAlignment="1">
      <alignment horizontal="center" vertical="center" wrapText="1"/>
    </xf>
    <xf numFmtId="0" fontId="20" fillId="2" borderId="2" xfId="10" applyFont="1" applyFill="1" applyBorder="1" applyAlignment="1">
      <alignment horizontal="center" vertical="center" wrapText="1"/>
    </xf>
    <xf numFmtId="0" fontId="46" fillId="2" borderId="2" xfId="10" applyFont="1" applyFill="1" applyBorder="1" applyAlignment="1">
      <alignment horizontal="center" vertical="center" wrapText="1"/>
    </xf>
    <xf numFmtId="0" fontId="20" fillId="2" borderId="24" xfId="10" applyFont="1" applyFill="1" applyBorder="1" applyAlignment="1">
      <alignment horizontal="center"/>
    </xf>
    <xf numFmtId="0" fontId="20" fillId="2" borderId="2" xfId="10" applyFont="1" applyFill="1" applyBorder="1" applyAlignment="1">
      <alignment horizontal="center"/>
    </xf>
    <xf numFmtId="0" fontId="20" fillId="2" borderId="0" xfId="10" applyFont="1" applyFill="1" applyBorder="1" applyAlignment="1">
      <alignment horizontal="center"/>
    </xf>
    <xf numFmtId="0" fontId="31" fillId="3" borderId="0" xfId="10" applyFont="1" applyFill="1" applyBorder="1" applyAlignment="1">
      <alignment horizontal="center" vertical="center" wrapText="1"/>
    </xf>
    <xf numFmtId="165" fontId="16" fillId="3" borderId="2" xfId="10" applyNumberFormat="1" applyFont="1" applyFill="1" applyBorder="1" applyAlignment="1">
      <alignment horizontal="center" vertical="center" wrapText="1"/>
    </xf>
    <xf numFmtId="1" fontId="16" fillId="3" borderId="17" xfId="10" applyNumberFormat="1" applyFont="1" applyFill="1" applyBorder="1" applyAlignment="1">
      <alignment horizontal="center" vertical="center" wrapText="1"/>
    </xf>
    <xf numFmtId="1" fontId="16" fillId="3" borderId="10" xfId="10" applyNumberFormat="1" applyFont="1" applyFill="1" applyBorder="1" applyAlignment="1">
      <alignment horizontal="center" vertical="center" wrapText="1"/>
    </xf>
    <xf numFmtId="1" fontId="16" fillId="3" borderId="25" xfId="10" applyNumberFormat="1" applyFont="1" applyFill="1" applyBorder="1" applyAlignment="1">
      <alignment horizontal="left" vertical="center" wrapText="1"/>
    </xf>
    <xf numFmtId="1" fontId="16" fillId="3" borderId="7" xfId="10" applyNumberFormat="1" applyFont="1" applyFill="1" applyBorder="1" applyAlignment="1">
      <alignment horizontal="left" vertical="center" wrapText="1"/>
    </xf>
    <xf numFmtId="1" fontId="23" fillId="3" borderId="7" xfId="10" applyNumberFormat="1" applyFont="1" applyFill="1" applyBorder="1" applyAlignment="1">
      <alignment horizontal="left"/>
    </xf>
    <xf numFmtId="1" fontId="23" fillId="13" borderId="7" xfId="10" applyNumberFormat="1" applyFont="1" applyFill="1" applyBorder="1" applyAlignment="1">
      <alignment horizontal="center"/>
    </xf>
    <xf numFmtId="1" fontId="23" fillId="13" borderId="0" xfId="10" applyNumberFormat="1" applyFont="1" applyFill="1" applyBorder="1" applyAlignment="1">
      <alignment horizontal="center"/>
    </xf>
    <xf numFmtId="0" fontId="43" fillId="0" borderId="0" xfId="10" applyFont="1"/>
    <xf numFmtId="0" fontId="50" fillId="4" borderId="7" xfId="10" applyFont="1" applyFill="1" applyBorder="1" applyAlignment="1">
      <alignment horizontal="left" vertical="top"/>
    </xf>
    <xf numFmtId="165" fontId="28" fillId="7" borderId="7" xfId="10" applyNumberFormat="1" applyFont="1" applyFill="1" applyBorder="1" applyAlignment="1">
      <alignment horizontal="left" vertical="top"/>
    </xf>
    <xf numFmtId="165" fontId="16" fillId="7" borderId="7" xfId="10" applyNumberFormat="1" applyFont="1" applyFill="1" applyBorder="1" applyAlignment="1">
      <alignment horizontal="center" vertical="center" wrapText="1"/>
    </xf>
    <xf numFmtId="165" fontId="28" fillId="0" borderId="7" xfId="10" applyNumberFormat="1" applyFont="1" applyBorder="1" applyAlignment="1">
      <alignment horizontal="center"/>
    </xf>
    <xf numFmtId="1" fontId="16" fillId="0" borderId="7" xfId="10" applyNumberFormat="1" applyFont="1" applyBorder="1" applyAlignment="1">
      <alignment horizontal="left"/>
    </xf>
    <xf numFmtId="1" fontId="28" fillId="0" borderId="7" xfId="10" applyNumberFormat="1" applyFont="1" applyBorder="1" applyAlignment="1">
      <alignment horizontal="left"/>
    </xf>
    <xf numFmtId="1" fontId="28" fillId="5" borderId="7" xfId="10" applyNumberFormat="1" applyFont="1" applyFill="1" applyBorder="1" applyAlignment="1">
      <alignment horizontal="left"/>
    </xf>
    <xf numFmtId="1" fontId="28" fillId="5" borderId="1" xfId="10" applyNumberFormat="1" applyFont="1" applyFill="1" applyBorder="1" applyAlignment="1">
      <alignment horizontal="left"/>
    </xf>
    <xf numFmtId="1" fontId="28" fillId="5" borderId="1" xfId="10" applyNumberFormat="1" applyFont="1" applyFill="1" applyBorder="1" applyAlignment="1">
      <alignment horizontal="left" vertical="center" wrapText="1"/>
    </xf>
    <xf numFmtId="1" fontId="29" fillId="5" borderId="1" xfId="10" applyNumberFormat="1" applyFont="1" applyFill="1" applyBorder="1" applyAlignment="1">
      <alignment horizontal="left" vertical="center" wrapText="1"/>
    </xf>
    <xf numFmtId="1" fontId="28" fillId="0" borderId="1" xfId="10" applyNumberFormat="1" applyFont="1" applyBorder="1" applyAlignment="1">
      <alignment horizontal="left"/>
    </xf>
    <xf numFmtId="1" fontId="28" fillId="0" borderId="1" xfId="10" applyNumberFormat="1" applyFont="1" applyFill="1" applyBorder="1" applyAlignment="1">
      <alignment horizontal="left"/>
    </xf>
    <xf numFmtId="1" fontId="16" fillId="0" borderId="1" xfId="10" applyNumberFormat="1" applyFont="1" applyBorder="1" applyAlignment="1">
      <alignment horizontal="left"/>
    </xf>
    <xf numFmtId="1" fontId="55" fillId="0" borderId="1" xfId="10" applyNumberFormat="1" applyFont="1" applyBorder="1" applyAlignment="1">
      <alignment horizontal="left"/>
    </xf>
    <xf numFmtId="1" fontId="16" fillId="0" borderId="0" xfId="10" applyNumberFormat="1" applyFont="1" applyBorder="1" applyAlignment="1">
      <alignment horizontal="left"/>
    </xf>
    <xf numFmtId="1" fontId="16" fillId="0" borderId="0" xfId="10" applyNumberFormat="1" applyFont="1" applyBorder="1" applyAlignment="1">
      <alignment horizontal="center"/>
    </xf>
    <xf numFmtId="49" fontId="50" fillId="4" borderId="1" xfId="10" applyNumberFormat="1" applyFont="1" applyFill="1" applyBorder="1" applyAlignment="1">
      <alignment horizontal="left" vertical="top" wrapText="1"/>
    </xf>
    <xf numFmtId="165" fontId="28" fillId="7" borderId="1" xfId="10" applyNumberFormat="1" applyFont="1" applyFill="1" applyBorder="1" applyAlignment="1">
      <alignment horizontal="left" vertical="top" wrapText="1"/>
    </xf>
    <xf numFmtId="165" fontId="16" fillId="7" borderId="1" xfId="10" applyNumberFormat="1" applyFont="1" applyFill="1" applyBorder="1" applyAlignment="1">
      <alignment horizontal="center" vertical="center" wrapText="1"/>
    </xf>
    <xf numFmtId="165" fontId="28" fillId="0" borderId="1" xfId="10" applyNumberFormat="1" applyFont="1" applyBorder="1" applyAlignment="1">
      <alignment horizontal="center"/>
    </xf>
    <xf numFmtId="165" fontId="28" fillId="0" borderId="1" xfId="10" applyNumberFormat="1" applyFont="1" applyBorder="1" applyAlignment="1"/>
    <xf numFmtId="165" fontId="28" fillId="0" borderId="1" xfId="10" applyNumberFormat="1" applyFont="1" applyFill="1" applyBorder="1" applyAlignment="1"/>
    <xf numFmtId="1" fontId="55" fillId="0" borderId="0" xfId="10" applyNumberFormat="1" applyFont="1" applyBorder="1" applyAlignment="1">
      <alignment horizontal="center"/>
    </xf>
    <xf numFmtId="165" fontId="28" fillId="0" borderId="1" xfId="10" applyNumberFormat="1" applyFont="1" applyBorder="1"/>
    <xf numFmtId="1" fontId="28" fillId="0" borderId="1" xfId="10" applyNumberFormat="1" applyFont="1" applyBorder="1" applyAlignment="1">
      <alignment horizontal="left" shrinkToFit="1"/>
    </xf>
    <xf numFmtId="1" fontId="28" fillId="0" borderId="0" xfId="10" applyNumberFormat="1" applyFont="1" applyBorder="1" applyAlignment="1">
      <alignment horizontal="left"/>
    </xf>
    <xf numFmtId="1" fontId="55" fillId="0" borderId="1" xfId="10" applyNumberFormat="1" applyFont="1" applyBorder="1" applyAlignment="1">
      <alignment horizontal="center"/>
    </xf>
    <xf numFmtId="1" fontId="55" fillId="0" borderId="0" xfId="10" applyNumberFormat="1" applyFont="1" applyBorder="1" applyAlignment="1">
      <alignment horizontal="left"/>
    </xf>
    <xf numFmtId="1" fontId="61" fillId="0" borderId="1" xfId="11" applyNumberFormat="1" applyFont="1" applyBorder="1" applyAlignment="1">
      <alignment horizontal="left"/>
    </xf>
    <xf numFmtId="1" fontId="61" fillId="15" borderId="1" xfId="11" applyNumberFormat="1" applyFont="1" applyFill="1" applyBorder="1" applyAlignment="1">
      <alignment horizontal="left"/>
    </xf>
    <xf numFmtId="1" fontId="57" fillId="0" borderId="1" xfId="10" applyNumberFormat="1" applyFont="1" applyFill="1" applyBorder="1" applyAlignment="1">
      <alignment horizontal="left"/>
    </xf>
    <xf numFmtId="1" fontId="58" fillId="0" borderId="1" xfId="10" applyNumberFormat="1" applyFont="1" applyBorder="1" applyAlignment="1">
      <alignment horizontal="left"/>
    </xf>
    <xf numFmtId="1" fontId="62" fillId="0" borderId="1" xfId="10" applyNumberFormat="1" applyFont="1" applyBorder="1" applyAlignment="1">
      <alignment horizontal="left"/>
    </xf>
    <xf numFmtId="1" fontId="62" fillId="0" borderId="0" xfId="10" applyNumberFormat="1" applyFont="1" applyBorder="1" applyAlignment="1">
      <alignment horizontal="center"/>
    </xf>
    <xf numFmtId="49" fontId="50" fillId="2" borderId="1" xfId="10" applyNumberFormat="1" applyFont="1" applyFill="1" applyBorder="1" applyAlignment="1">
      <alignment horizontal="left" vertical="top" wrapText="1"/>
    </xf>
    <xf numFmtId="49" fontId="50" fillId="2" borderId="1" xfId="10" applyNumberFormat="1" applyFont="1" applyFill="1" applyBorder="1" applyAlignment="1">
      <alignment horizontal="left" vertical="center" wrapText="1"/>
    </xf>
    <xf numFmtId="165" fontId="28" fillId="7" borderId="1" xfId="10" applyNumberFormat="1" applyFont="1" applyFill="1" applyBorder="1" applyAlignment="1">
      <alignment horizontal="left" vertical="center" wrapText="1"/>
    </xf>
    <xf numFmtId="1" fontId="51" fillId="0" borderId="1" xfId="10" applyNumberFormat="1" applyFont="1" applyBorder="1" applyAlignment="1">
      <alignment horizontal="left"/>
    </xf>
    <xf numFmtId="165" fontId="28" fillId="0" borderId="21" xfId="10" applyNumberFormat="1" applyFont="1" applyBorder="1"/>
    <xf numFmtId="165" fontId="28" fillId="0" borderId="21" xfId="10" applyNumberFormat="1" applyFont="1" applyBorder="1" applyAlignment="1"/>
    <xf numFmtId="49" fontId="50" fillId="3" borderId="1" xfId="10" applyNumberFormat="1" applyFont="1" applyFill="1" applyBorder="1" applyAlignment="1">
      <alignment horizontal="left" vertical="center" wrapText="1"/>
    </xf>
    <xf numFmtId="165" fontId="28" fillId="0" borderId="21" xfId="10" applyNumberFormat="1" applyFont="1" applyFill="1" applyBorder="1" applyAlignment="1"/>
    <xf numFmtId="165" fontId="28" fillId="0" borderId="21" xfId="10" applyNumberFormat="1" applyFont="1" applyBorder="1" applyAlignment="1">
      <alignment horizontal="center"/>
    </xf>
    <xf numFmtId="1" fontId="29" fillId="0" borderId="1" xfId="11" applyNumberFormat="1" applyFont="1" applyBorder="1" applyAlignment="1">
      <alignment horizontal="left"/>
    </xf>
    <xf numFmtId="1" fontId="43" fillId="15" borderId="1" xfId="11" applyNumberFormat="1" applyFont="1" applyFill="1" applyBorder="1" applyAlignment="1">
      <alignment horizontal="left"/>
    </xf>
    <xf numFmtId="1" fontId="28" fillId="0" borderId="5" xfId="10" applyNumberFormat="1" applyFont="1" applyBorder="1" applyAlignment="1">
      <alignment horizontal="left"/>
    </xf>
    <xf numFmtId="1" fontId="16" fillId="0" borderId="5" xfId="10" applyNumberFormat="1" applyFont="1" applyBorder="1" applyAlignment="1">
      <alignment horizontal="left"/>
    </xf>
    <xf numFmtId="1" fontId="28" fillId="0" borderId="5" xfId="10" applyNumberFormat="1" applyFont="1" applyFill="1" applyBorder="1" applyAlignment="1">
      <alignment horizontal="left"/>
    </xf>
    <xf numFmtId="1" fontId="55" fillId="0" borderId="5" xfId="10" applyNumberFormat="1" applyFont="1" applyBorder="1" applyAlignment="1">
      <alignment horizontal="left"/>
    </xf>
    <xf numFmtId="49" fontId="59" fillId="0" borderId="0" xfId="10" applyNumberFormat="1" applyFont="1" applyFill="1" applyBorder="1" applyAlignment="1">
      <alignment horizontal="left" vertical="center" wrapText="1"/>
    </xf>
    <xf numFmtId="165" fontId="27" fillId="0" borderId="0" xfId="10" applyNumberFormat="1" applyFont="1" applyFill="1" applyBorder="1" applyAlignment="1">
      <alignment horizontal="left" vertical="center" wrapText="1"/>
    </xf>
    <xf numFmtId="1" fontId="43" fillId="0" borderId="0" xfId="10" applyNumberFormat="1" applyFont="1" applyFill="1" applyBorder="1" applyAlignment="1">
      <alignment horizontal="center" vertical="center" wrapText="1"/>
    </xf>
    <xf numFmtId="0" fontId="27" fillId="0" borderId="0" xfId="10" applyFont="1" applyBorder="1"/>
    <xf numFmtId="0" fontId="27" fillId="0" borderId="0" xfId="10" applyFont="1" applyBorder="1" applyAlignment="1">
      <alignment horizontal="right"/>
    </xf>
    <xf numFmtId="2" fontId="27" fillId="0" borderId="0" xfId="10" applyNumberFormat="1" applyFont="1" applyBorder="1"/>
    <xf numFmtId="1" fontId="27" fillId="0" borderId="0" xfId="10" applyNumberFormat="1" applyFont="1" applyBorder="1" applyAlignment="1">
      <alignment horizontal="center"/>
    </xf>
    <xf numFmtId="2" fontId="27" fillId="0" borderId="0" xfId="10" applyNumberFormat="1" applyFont="1" applyBorder="1" applyAlignment="1"/>
    <xf numFmtId="2" fontId="27" fillId="0" borderId="0" xfId="10" applyNumberFormat="1" applyFont="1" applyBorder="1" applyAlignment="1">
      <alignment horizontal="center"/>
    </xf>
    <xf numFmtId="165" fontId="27" fillId="0" borderId="0" xfId="10" applyNumberFormat="1" applyFont="1" applyBorder="1" applyAlignment="1">
      <alignment horizontal="center"/>
    </xf>
    <xf numFmtId="0" fontId="27" fillId="0" borderId="0" xfId="10" applyFont="1" applyBorder="1" applyAlignment="1"/>
    <xf numFmtId="0" fontId="27" fillId="0" borderId="0" xfId="10" applyFont="1" applyBorder="1" applyAlignment="1">
      <alignment horizontal="center"/>
    </xf>
    <xf numFmtId="0" fontId="27" fillId="0" borderId="0" xfId="10" applyFont="1" applyBorder="1" applyAlignment="1">
      <alignment horizontal="left"/>
    </xf>
    <xf numFmtId="0" fontId="43" fillId="0" borderId="0" xfId="10" applyFont="1" applyBorder="1"/>
    <xf numFmtId="3" fontId="27" fillId="0" borderId="0" xfId="10" applyNumberFormat="1" applyFont="1" applyBorder="1" applyAlignment="1">
      <alignment horizontal="center"/>
    </xf>
    <xf numFmtId="4" fontId="27" fillId="0" borderId="0" xfId="10" applyNumberFormat="1" applyFont="1" applyBorder="1" applyAlignment="1">
      <alignment horizontal="center"/>
    </xf>
    <xf numFmtId="0" fontId="27" fillId="0" borderId="0" xfId="10" applyFont="1" applyFill="1" applyBorder="1" applyAlignment="1">
      <alignment horizontal="center"/>
    </xf>
    <xf numFmtId="0" fontId="43" fillId="0" borderId="0" xfId="10" applyFont="1" applyAlignment="1">
      <alignment horizontal="center"/>
    </xf>
    <xf numFmtId="1" fontId="43" fillId="0" borderId="0" xfId="10" applyNumberFormat="1" applyFont="1" applyFill="1" applyBorder="1" applyAlignment="1">
      <alignment horizontal="left" vertical="center" wrapText="1"/>
    </xf>
    <xf numFmtId="0" fontId="21" fillId="0" borderId="0" xfId="10" applyFont="1"/>
    <xf numFmtId="0" fontId="43" fillId="0" borderId="0" xfId="10" applyFont="1" applyFill="1"/>
    <xf numFmtId="0" fontId="21" fillId="0" borderId="0" xfId="10" applyFont="1" applyAlignment="1">
      <alignment horizontal="center"/>
    </xf>
    <xf numFmtId="0" fontId="34" fillId="0" borderId="0" xfId="10" applyFont="1"/>
    <xf numFmtId="0" fontId="43" fillId="0" borderId="0" xfId="10" applyFont="1" applyAlignment="1">
      <alignment horizontal="left"/>
    </xf>
    <xf numFmtId="2" fontId="54" fillId="0" borderId="0" xfId="10" applyNumberFormat="1" applyFont="1" applyBorder="1"/>
    <xf numFmtId="0" fontId="54" fillId="0" borderId="0" xfId="10" applyFont="1" applyBorder="1"/>
    <xf numFmtId="0" fontId="1" fillId="0" borderId="0" xfId="10"/>
    <xf numFmtId="0" fontId="1" fillId="0" borderId="0" xfId="10" applyAlignment="1">
      <alignment horizontal="center"/>
    </xf>
    <xf numFmtId="165" fontId="43" fillId="0" borderId="0" xfId="10" applyNumberFormat="1" applyFont="1" applyAlignment="1">
      <alignment horizontal="left"/>
    </xf>
    <xf numFmtId="0" fontId="1" fillId="0" borderId="0" xfId="10" applyFont="1" applyFill="1"/>
    <xf numFmtId="0" fontId="1" fillId="0" borderId="0" xfId="11"/>
    <xf numFmtId="0" fontId="1" fillId="0" borderId="0" xfId="11" applyFill="1" applyBorder="1"/>
    <xf numFmtId="0" fontId="1" fillId="0" borderId="0" xfId="11" applyBorder="1"/>
    <xf numFmtId="0" fontId="51" fillId="0" borderId="0" xfId="11" applyFont="1"/>
    <xf numFmtId="0" fontId="23" fillId="8" borderId="10" xfId="11" applyFont="1" applyFill="1" applyBorder="1" applyAlignment="1">
      <alignment horizontal="center" vertical="center" wrapText="1"/>
    </xf>
    <xf numFmtId="0" fontId="1" fillId="0" borderId="0" xfId="11" applyAlignment="1">
      <alignment horizontal="center" vertical="center" wrapText="1"/>
    </xf>
    <xf numFmtId="0" fontId="1" fillId="0" borderId="0" xfId="11" applyFill="1" applyBorder="1" applyAlignment="1">
      <alignment horizontal="center" vertical="center" wrapText="1"/>
    </xf>
    <xf numFmtId="0" fontId="1" fillId="0" borderId="0" xfId="11" applyBorder="1" applyAlignment="1">
      <alignment horizontal="center" vertical="center" wrapText="1"/>
    </xf>
    <xf numFmtId="0" fontId="23" fillId="8" borderId="13" xfId="11" applyFont="1" applyFill="1" applyBorder="1" applyAlignment="1">
      <alignment horizontal="center" vertical="center" wrapText="1"/>
    </xf>
    <xf numFmtId="0" fontId="23" fillId="8" borderId="2" xfId="11" applyFont="1" applyFill="1" applyBorder="1" applyAlignment="1">
      <alignment horizontal="center" vertical="center" wrapText="1"/>
    </xf>
    <xf numFmtId="0" fontId="29" fillId="6" borderId="2" xfId="11" applyFont="1" applyFill="1" applyBorder="1" applyAlignment="1">
      <alignment horizontal="center" vertical="center" wrapText="1"/>
    </xf>
    <xf numFmtId="0" fontId="23" fillId="3" borderId="2" xfId="11" applyFont="1" applyFill="1" applyBorder="1" applyAlignment="1">
      <alignment horizontal="center"/>
    </xf>
    <xf numFmtId="165" fontId="23" fillId="3" borderId="2" xfId="11" applyNumberFormat="1" applyFont="1" applyFill="1" applyBorder="1" applyAlignment="1">
      <alignment horizontal="center"/>
    </xf>
    <xf numFmtId="2" fontId="23" fillId="3" borderId="2" xfId="11" applyNumberFormat="1" applyFont="1" applyFill="1" applyBorder="1" applyAlignment="1">
      <alignment horizontal="center"/>
    </xf>
    <xf numFmtId="0" fontId="21" fillId="3" borderId="0" xfId="11" applyFont="1" applyFill="1" applyAlignment="1">
      <alignment horizontal="center"/>
    </xf>
    <xf numFmtId="0" fontId="21" fillId="0" borderId="0" xfId="11" applyFont="1" applyFill="1" applyBorder="1" applyAlignment="1">
      <alignment horizontal="center"/>
    </xf>
    <xf numFmtId="16" fontId="21" fillId="0" borderId="0" xfId="11" applyNumberFormat="1" applyFont="1" applyFill="1" applyBorder="1" applyAlignment="1">
      <alignment horizontal="center"/>
    </xf>
    <xf numFmtId="0" fontId="21" fillId="3" borderId="0" xfId="11" applyFont="1" applyFill="1" applyBorder="1" applyAlignment="1">
      <alignment horizontal="center"/>
    </xf>
    <xf numFmtId="0" fontId="51" fillId="10" borderId="0" xfId="11" applyFont="1" applyFill="1"/>
    <xf numFmtId="0" fontId="51" fillId="9" borderId="0" xfId="11" applyFont="1" applyFill="1"/>
    <xf numFmtId="165" fontId="23" fillId="9" borderId="2" xfId="11" applyNumberFormat="1" applyFont="1" applyFill="1" applyBorder="1" applyAlignment="1">
      <alignment horizontal="center"/>
    </xf>
    <xf numFmtId="2" fontId="23" fillId="0" borderId="2" xfId="11" applyNumberFormat="1" applyFont="1" applyFill="1" applyBorder="1" applyAlignment="1">
      <alignment horizontal="center"/>
    </xf>
    <xf numFmtId="2" fontId="16" fillId="0" borderId="2" xfId="11" applyNumberFormat="1" applyFont="1" applyFill="1" applyBorder="1" applyAlignment="1">
      <alignment horizontal="center"/>
    </xf>
    <xf numFmtId="1" fontId="55" fillId="0" borderId="1" xfId="11" applyNumberFormat="1" applyFont="1" applyBorder="1" applyAlignment="1">
      <alignment horizontal="left"/>
    </xf>
    <xf numFmtId="2" fontId="68" fillId="0" borderId="2" xfId="11" applyNumberFormat="1" applyFont="1" applyFill="1" applyBorder="1" applyAlignment="1">
      <alignment horizontal="center"/>
    </xf>
    <xf numFmtId="0" fontId="67" fillId="0" borderId="0" xfId="11" applyFont="1" applyFill="1" applyBorder="1"/>
    <xf numFmtId="0" fontId="51" fillId="2" borderId="0" xfId="11" applyFont="1" applyFill="1"/>
    <xf numFmtId="0" fontId="69" fillId="0" borderId="36" xfId="11" applyFont="1" applyBorder="1" applyAlignment="1">
      <alignment horizontal="center"/>
    </xf>
    <xf numFmtId="0" fontId="69" fillId="0" borderId="36" xfId="11" applyFont="1" applyBorder="1"/>
    <xf numFmtId="43" fontId="24" fillId="0" borderId="37" xfId="3" applyFont="1" applyBorder="1" applyAlignment="1">
      <alignment horizontal="left"/>
    </xf>
    <xf numFmtId="1" fontId="62" fillId="0" borderId="1" xfId="11" applyNumberFormat="1" applyFont="1" applyBorder="1" applyAlignment="1">
      <alignment horizontal="left"/>
    </xf>
    <xf numFmtId="0" fontId="51" fillId="3" borderId="0" xfId="11" applyFont="1" applyFill="1"/>
    <xf numFmtId="43" fontId="17" fillId="0" borderId="30" xfId="3" applyFont="1" applyBorder="1" applyAlignment="1">
      <alignment horizontal="left"/>
    </xf>
    <xf numFmtId="2" fontId="31" fillId="0" borderId="2" xfId="11" applyNumberFormat="1" applyFont="1" applyFill="1" applyBorder="1" applyAlignment="1">
      <alignment horizontal="center"/>
    </xf>
    <xf numFmtId="0" fontId="21" fillId="0" borderId="0" xfId="11" applyFont="1"/>
    <xf numFmtId="0" fontId="21" fillId="0" borderId="0" xfId="11" applyFont="1" applyFill="1" applyBorder="1"/>
    <xf numFmtId="0" fontId="21" fillId="0" borderId="0" xfId="11" applyFont="1" applyBorder="1"/>
    <xf numFmtId="0" fontId="10" fillId="0" borderId="0" xfId="11" applyFont="1"/>
    <xf numFmtId="0" fontId="18" fillId="0" borderId="0" xfId="11" applyFont="1" applyAlignment="1">
      <alignment vertical="center"/>
    </xf>
    <xf numFmtId="0" fontId="16" fillId="0" borderId="0" xfId="11" applyFont="1"/>
    <xf numFmtId="0" fontId="16" fillId="0" borderId="0" xfId="11" applyFont="1" applyFill="1"/>
    <xf numFmtId="0" fontId="10" fillId="0" borderId="0" xfId="11" applyFont="1" applyAlignment="1">
      <alignment vertical="center"/>
    </xf>
    <xf numFmtId="0" fontId="55" fillId="0" borderId="0" xfId="11" applyFont="1"/>
    <xf numFmtId="0" fontId="10" fillId="0" borderId="0" xfId="11" applyFont="1" applyAlignment="1">
      <alignment horizontal="center" vertical="center"/>
    </xf>
    <xf numFmtId="0" fontId="39" fillId="12" borderId="0" xfId="11" applyFont="1" applyFill="1"/>
    <xf numFmtId="0" fontId="39" fillId="2" borderId="17" xfId="11" applyFont="1" applyFill="1" applyBorder="1"/>
    <xf numFmtId="0" fontId="39" fillId="0" borderId="0" xfId="11" applyFont="1"/>
    <xf numFmtId="4" fontId="46" fillId="2" borderId="18" xfId="11" applyNumberFormat="1" applyFont="1" applyFill="1" applyBorder="1" applyAlignment="1">
      <alignment horizontal="center" vertical="center" wrapText="1"/>
    </xf>
    <xf numFmtId="0" fontId="47" fillId="2" borderId="2" xfId="11" applyFont="1" applyFill="1" applyBorder="1" applyAlignment="1">
      <alignment horizontal="center" vertical="center" wrapText="1"/>
    </xf>
    <xf numFmtId="0" fontId="48" fillId="2" borderId="18" xfId="11" applyFont="1" applyFill="1" applyBorder="1" applyAlignment="1">
      <alignment horizontal="center" vertical="center" wrapText="1"/>
    </xf>
    <xf numFmtId="43" fontId="47" fillId="2" borderId="2" xfId="11" applyNumberFormat="1" applyFont="1" applyFill="1" applyBorder="1" applyAlignment="1">
      <alignment horizontal="center" vertical="center" wrapText="1"/>
    </xf>
    <xf numFmtId="0" fontId="20" fillId="2" borderId="2" xfId="11" applyFont="1" applyFill="1" applyBorder="1" applyAlignment="1">
      <alignment horizontal="center" vertical="center" wrapText="1"/>
    </xf>
    <xf numFmtId="0" fontId="20" fillId="2" borderId="0" xfId="11" applyFont="1" applyFill="1" applyBorder="1" applyAlignment="1">
      <alignment horizontal="center"/>
    </xf>
    <xf numFmtId="0" fontId="46" fillId="2" borderId="2" xfId="11" applyFont="1" applyFill="1" applyBorder="1" applyAlignment="1">
      <alignment horizontal="center" vertical="center" wrapText="1"/>
    </xf>
    <xf numFmtId="0" fontId="31" fillId="3" borderId="0" xfId="11" applyFont="1" applyFill="1" applyBorder="1" applyAlignment="1">
      <alignment horizontal="center" vertical="center" wrapText="1"/>
    </xf>
    <xf numFmtId="165" fontId="16" fillId="3" borderId="2" xfId="11" applyNumberFormat="1" applyFont="1" applyFill="1" applyBorder="1" applyAlignment="1">
      <alignment horizontal="center" vertical="center" wrapText="1"/>
    </xf>
    <xf numFmtId="1" fontId="16" fillId="3" borderId="17" xfId="11" applyNumberFormat="1" applyFont="1" applyFill="1" applyBorder="1" applyAlignment="1">
      <alignment horizontal="center" vertical="center" wrapText="1"/>
    </xf>
    <xf numFmtId="1" fontId="16" fillId="3" borderId="10" xfId="11" applyNumberFormat="1" applyFont="1" applyFill="1" applyBorder="1" applyAlignment="1">
      <alignment horizontal="center" vertical="center" wrapText="1"/>
    </xf>
    <xf numFmtId="1" fontId="16" fillId="3" borderId="25" xfId="11" applyNumberFormat="1" applyFont="1" applyFill="1" applyBorder="1" applyAlignment="1">
      <alignment horizontal="left" vertical="center" wrapText="1"/>
    </xf>
    <xf numFmtId="1" fontId="16" fillId="3" borderId="7" xfId="11" applyNumberFormat="1" applyFont="1" applyFill="1" applyBorder="1" applyAlignment="1">
      <alignment horizontal="left" vertical="center" wrapText="1"/>
    </xf>
    <xf numFmtId="1" fontId="23" fillId="13" borderId="0" xfId="11" applyNumberFormat="1" applyFont="1" applyFill="1" applyBorder="1" applyAlignment="1">
      <alignment horizontal="center"/>
    </xf>
    <xf numFmtId="0" fontId="43" fillId="0" borderId="0" xfId="11" applyFont="1"/>
    <xf numFmtId="0" fontId="50" fillId="4" borderId="7" xfId="11" applyFont="1" applyFill="1" applyBorder="1" applyAlignment="1">
      <alignment horizontal="left" vertical="top"/>
    </xf>
    <xf numFmtId="165" fontId="28" fillId="7" borderId="7" xfId="11" applyNumberFormat="1" applyFont="1" applyFill="1" applyBorder="1" applyAlignment="1">
      <alignment horizontal="left" vertical="top"/>
    </xf>
    <xf numFmtId="165" fontId="16" fillId="7" borderId="7" xfId="11" applyNumberFormat="1" applyFont="1" applyFill="1" applyBorder="1" applyAlignment="1">
      <alignment horizontal="center" vertical="center" wrapText="1"/>
    </xf>
    <xf numFmtId="165" fontId="28" fillId="0" borderId="7" xfId="11" applyNumberFormat="1" applyFont="1" applyBorder="1" applyAlignment="1">
      <alignment horizontal="center"/>
    </xf>
    <xf numFmtId="1" fontId="16" fillId="0" borderId="7" xfId="11" applyNumberFormat="1" applyFont="1" applyBorder="1" applyAlignment="1">
      <alignment horizontal="left"/>
    </xf>
    <xf numFmtId="1" fontId="28" fillId="0" borderId="7" xfId="11" applyNumberFormat="1" applyFont="1" applyBorder="1" applyAlignment="1">
      <alignment horizontal="left"/>
    </xf>
    <xf numFmtId="1" fontId="28" fillId="5" borderId="7" xfId="11" applyNumberFormat="1" applyFont="1" applyFill="1" applyBorder="1" applyAlignment="1">
      <alignment horizontal="left"/>
    </xf>
    <xf numFmtId="1" fontId="28" fillId="5" borderId="1" xfId="11" applyNumberFormat="1" applyFont="1" applyFill="1" applyBorder="1" applyAlignment="1">
      <alignment horizontal="left"/>
    </xf>
    <xf numFmtId="1" fontId="28" fillId="5" borderId="1" xfId="11" applyNumberFormat="1" applyFont="1" applyFill="1" applyBorder="1" applyAlignment="1">
      <alignment horizontal="left" vertical="center" wrapText="1"/>
    </xf>
    <xf numFmtId="1" fontId="29" fillId="5" borderId="1" xfId="11" applyNumberFormat="1" applyFont="1" applyFill="1" applyBorder="1" applyAlignment="1">
      <alignment horizontal="left" vertical="center" wrapText="1"/>
    </xf>
    <xf numFmtId="1" fontId="28" fillId="0" borderId="1" xfId="11" applyNumberFormat="1" applyFont="1" applyBorder="1" applyAlignment="1">
      <alignment horizontal="left"/>
    </xf>
    <xf numFmtId="1" fontId="28" fillId="0" borderId="1" xfId="11" applyNumberFormat="1" applyFont="1" applyFill="1" applyBorder="1" applyAlignment="1">
      <alignment horizontal="left"/>
    </xf>
    <xf numFmtId="49" fontId="50" fillId="4" borderId="1" xfId="11" applyNumberFormat="1" applyFont="1" applyFill="1" applyBorder="1" applyAlignment="1">
      <alignment horizontal="left" vertical="top" wrapText="1"/>
    </xf>
    <xf numFmtId="165" fontId="28" fillId="7" borderId="1" xfId="11" applyNumberFormat="1" applyFont="1" applyFill="1" applyBorder="1" applyAlignment="1">
      <alignment horizontal="left" vertical="top" wrapText="1"/>
    </xf>
    <xf numFmtId="165" fontId="16" fillId="7" borderId="1" xfId="11" applyNumberFormat="1" applyFont="1" applyFill="1" applyBorder="1" applyAlignment="1">
      <alignment horizontal="center" vertical="center" wrapText="1"/>
    </xf>
    <xf numFmtId="165" fontId="28" fillId="0" borderId="1" xfId="11" applyNumberFormat="1" applyFont="1" applyBorder="1" applyAlignment="1">
      <alignment horizontal="center"/>
    </xf>
    <xf numFmtId="1" fontId="16" fillId="0" borderId="1" xfId="11" applyNumberFormat="1" applyFont="1" applyBorder="1" applyAlignment="1">
      <alignment horizontal="left"/>
    </xf>
    <xf numFmtId="1" fontId="16" fillId="0" borderId="0" xfId="11" applyNumberFormat="1" applyFont="1" applyBorder="1" applyAlignment="1">
      <alignment horizontal="left"/>
    </xf>
    <xf numFmtId="165" fontId="28" fillId="0" borderId="1" xfId="11" applyNumberFormat="1" applyFont="1" applyBorder="1" applyAlignment="1"/>
    <xf numFmtId="2" fontId="28" fillId="0" borderId="1" xfId="11" applyNumberFormat="1" applyFont="1" applyBorder="1" applyAlignment="1">
      <alignment horizontal="left"/>
    </xf>
    <xf numFmtId="165" fontId="28" fillId="0" borderId="1" xfId="11" applyNumberFormat="1" applyFont="1" applyFill="1" applyBorder="1" applyAlignment="1"/>
    <xf numFmtId="1" fontId="55" fillId="0" borderId="0" xfId="11" applyNumberFormat="1" applyFont="1" applyBorder="1" applyAlignment="1">
      <alignment horizontal="left"/>
    </xf>
    <xf numFmtId="165" fontId="28" fillId="0" borderId="1" xfId="11" applyNumberFormat="1" applyFont="1" applyBorder="1"/>
    <xf numFmtId="1" fontId="28" fillId="0" borderId="1" xfId="11" applyNumberFormat="1" applyFont="1" applyBorder="1" applyAlignment="1">
      <alignment horizontal="left" shrinkToFit="1"/>
    </xf>
    <xf numFmtId="1" fontId="55" fillId="0" borderId="1" xfId="11" applyNumberFormat="1" applyFont="1" applyBorder="1" applyAlignment="1">
      <alignment horizontal="center"/>
    </xf>
    <xf numFmtId="1" fontId="62" fillId="0" borderId="0" xfId="11" applyNumberFormat="1" applyFont="1" applyBorder="1" applyAlignment="1">
      <alignment horizontal="left"/>
    </xf>
    <xf numFmtId="1" fontId="57" fillId="0" borderId="1" xfId="11" applyNumberFormat="1" applyFont="1" applyFill="1" applyBorder="1" applyAlignment="1">
      <alignment horizontal="left"/>
    </xf>
    <xf numFmtId="49" fontId="50" fillId="2" borderId="1" xfId="11" applyNumberFormat="1" applyFont="1" applyFill="1" applyBorder="1" applyAlignment="1">
      <alignment horizontal="left" vertical="top" wrapText="1"/>
    </xf>
    <xf numFmtId="49" fontId="50" fillId="2" borderId="1" xfId="11" applyNumberFormat="1" applyFont="1" applyFill="1" applyBorder="1" applyAlignment="1">
      <alignment horizontal="left" vertical="center" wrapText="1"/>
    </xf>
    <xf numFmtId="165" fontId="28" fillId="7" borderId="1" xfId="11" applyNumberFormat="1" applyFont="1" applyFill="1" applyBorder="1" applyAlignment="1">
      <alignment horizontal="left" vertical="center" wrapText="1"/>
    </xf>
    <xf numFmtId="1" fontId="51" fillId="0" borderId="1" xfId="11" applyNumberFormat="1" applyFont="1" applyBorder="1" applyAlignment="1">
      <alignment horizontal="left"/>
    </xf>
    <xf numFmtId="165" fontId="28" fillId="0" borderId="21" xfId="11" applyNumberFormat="1" applyFont="1" applyBorder="1"/>
    <xf numFmtId="0" fontId="31" fillId="0" borderId="0" xfId="11" applyFont="1"/>
    <xf numFmtId="165" fontId="28" fillId="0" borderId="21" xfId="11" applyNumberFormat="1" applyFont="1" applyBorder="1" applyAlignment="1"/>
    <xf numFmtId="49" fontId="50" fillId="3" borderId="1" xfId="11" applyNumberFormat="1" applyFont="1" applyFill="1" applyBorder="1" applyAlignment="1">
      <alignment horizontal="left" vertical="center" wrapText="1"/>
    </xf>
    <xf numFmtId="165" fontId="28" fillId="0" borderId="21" xfId="11" applyNumberFormat="1" applyFont="1" applyFill="1" applyBorder="1" applyAlignment="1"/>
    <xf numFmtId="165" fontId="28" fillId="0" borderId="21" xfId="11" applyNumberFormat="1" applyFont="1" applyBorder="1" applyAlignment="1">
      <alignment horizontal="center"/>
    </xf>
    <xf numFmtId="1" fontId="28" fillId="0" borderId="5" xfId="11" applyNumberFormat="1" applyFont="1" applyBorder="1" applyAlignment="1">
      <alignment horizontal="left"/>
    </xf>
    <xf numFmtId="1" fontId="16" fillId="0" borderId="5" xfId="11" applyNumberFormat="1" applyFont="1" applyBorder="1" applyAlignment="1">
      <alignment horizontal="left"/>
    </xf>
    <xf numFmtId="1" fontId="28" fillId="0" borderId="5" xfId="11" applyNumberFormat="1" applyFont="1" applyFill="1" applyBorder="1" applyAlignment="1">
      <alignment horizontal="left"/>
    </xf>
    <xf numFmtId="49" fontId="59" fillId="0" borderId="0" xfId="11" applyNumberFormat="1" applyFont="1" applyFill="1" applyBorder="1" applyAlignment="1">
      <alignment horizontal="left" vertical="center" wrapText="1"/>
    </xf>
    <xf numFmtId="165" fontId="27" fillId="0" borderId="0" xfId="11" applyNumberFormat="1" applyFont="1" applyFill="1" applyBorder="1" applyAlignment="1">
      <alignment horizontal="left" vertical="center" wrapText="1"/>
    </xf>
    <xf numFmtId="1" fontId="43" fillId="0" borderId="0" xfId="11" applyNumberFormat="1" applyFont="1" applyFill="1" applyBorder="1" applyAlignment="1">
      <alignment horizontal="center" vertical="center" wrapText="1"/>
    </xf>
    <xf numFmtId="0" fontId="27" fillId="0" borderId="0" xfId="11" applyFont="1" applyBorder="1"/>
    <xf numFmtId="0" fontId="27" fillId="0" borderId="0" xfId="11" applyFont="1" applyBorder="1" applyAlignment="1">
      <alignment horizontal="right"/>
    </xf>
    <xf numFmtId="2" fontId="27" fillId="0" borderId="0" xfId="11" applyNumberFormat="1" applyFont="1" applyBorder="1"/>
    <xf numFmtId="1" fontId="27" fillId="0" borderId="0" xfId="11" applyNumberFormat="1" applyFont="1" applyBorder="1" applyAlignment="1">
      <alignment horizontal="center"/>
    </xf>
    <xf numFmtId="2" fontId="27" fillId="0" borderId="0" xfId="11" applyNumberFormat="1" applyFont="1" applyBorder="1" applyAlignment="1"/>
    <xf numFmtId="2" fontId="27" fillId="0" borderId="0" xfId="11" applyNumberFormat="1" applyFont="1" applyBorder="1" applyAlignment="1">
      <alignment horizontal="center"/>
    </xf>
    <xf numFmtId="165" fontId="27" fillId="0" borderId="0" xfId="11" applyNumberFormat="1" applyFont="1" applyBorder="1" applyAlignment="1">
      <alignment horizontal="center"/>
    </xf>
    <xf numFmtId="0" fontId="27" fillId="0" borderId="0" xfId="11" applyFont="1" applyBorder="1" applyAlignment="1"/>
    <xf numFmtId="0" fontId="27" fillId="0" borderId="0" xfId="11" applyFont="1" applyBorder="1" applyAlignment="1">
      <alignment horizontal="center"/>
    </xf>
    <xf numFmtId="0" fontId="27" fillId="0" borderId="0" xfId="11" applyFont="1" applyBorder="1" applyAlignment="1">
      <alignment horizontal="left"/>
    </xf>
    <xf numFmtId="0" fontId="43" fillId="0" borderId="0" xfId="11" applyFont="1" applyBorder="1"/>
    <xf numFmtId="3" fontId="27" fillId="0" borderId="0" xfId="11" applyNumberFormat="1" applyFont="1" applyBorder="1" applyAlignment="1">
      <alignment horizontal="center"/>
    </xf>
    <xf numFmtId="4" fontId="27" fillId="0" borderId="0" xfId="11" applyNumberFormat="1" applyFont="1" applyBorder="1" applyAlignment="1">
      <alignment horizontal="center"/>
    </xf>
    <xf numFmtId="0" fontId="27" fillId="0" borderId="0" xfId="11" applyFont="1" applyFill="1" applyBorder="1" applyAlignment="1">
      <alignment horizontal="center"/>
    </xf>
    <xf numFmtId="1" fontId="43" fillId="0" borderId="0" xfId="11" applyNumberFormat="1" applyFont="1" applyFill="1" applyBorder="1" applyAlignment="1">
      <alignment horizontal="left" vertical="center" wrapText="1"/>
    </xf>
    <xf numFmtId="0" fontId="43" fillId="0" borderId="0" xfId="11" applyFont="1" applyFill="1"/>
    <xf numFmtId="0" fontId="34" fillId="0" borderId="0" xfId="11" applyFont="1"/>
    <xf numFmtId="0" fontId="43" fillId="0" borderId="0" xfId="11" applyFont="1" applyAlignment="1">
      <alignment horizontal="left"/>
    </xf>
    <xf numFmtId="2" fontId="54" fillId="0" borderId="0" xfId="11" applyNumberFormat="1" applyFont="1" applyBorder="1"/>
    <xf numFmtId="0" fontId="54" fillId="0" borderId="0" xfId="11" applyFont="1" applyBorder="1"/>
    <xf numFmtId="165" fontId="43" fillId="0" borderId="0" xfId="11" applyNumberFormat="1" applyFont="1" applyAlignment="1">
      <alignment horizontal="left"/>
    </xf>
    <xf numFmtId="43" fontId="51" fillId="0" borderId="2" xfId="11" applyNumberFormat="1" applyFont="1" applyBorder="1"/>
    <xf numFmtId="0" fontId="51" fillId="0" borderId="0" xfId="11" applyFont="1" applyFill="1" applyBorder="1"/>
    <xf numFmtId="0" fontId="51" fillId="0" borderId="0" xfId="11" applyFont="1" applyBorder="1"/>
    <xf numFmtId="0" fontId="70" fillId="2" borderId="0" xfId="11" applyFont="1" applyFill="1"/>
    <xf numFmtId="0" fontId="70" fillId="9" borderId="0" xfId="11" applyFont="1" applyFill="1"/>
    <xf numFmtId="165" fontId="68" fillId="9" borderId="2" xfId="11" applyNumberFormat="1" applyFont="1" applyFill="1" applyBorder="1" applyAlignment="1">
      <alignment horizontal="center"/>
    </xf>
    <xf numFmtId="2" fontId="71" fillId="0" borderId="2" xfId="11" applyNumberFormat="1" applyFont="1" applyFill="1" applyBorder="1" applyAlignment="1">
      <alignment horizontal="center"/>
    </xf>
    <xf numFmtId="0" fontId="67" fillId="0" borderId="0" xfId="11" applyFont="1"/>
    <xf numFmtId="0" fontId="67" fillId="0" borderId="0" xfId="11" applyFont="1" applyBorder="1"/>
    <xf numFmtId="0" fontId="70" fillId="3" borderId="0" xfId="11" applyFont="1" applyFill="1"/>
    <xf numFmtId="1" fontId="5" fillId="0" borderId="1" xfId="0" applyNumberFormat="1" applyFont="1" applyFill="1" applyBorder="1"/>
    <xf numFmtId="0" fontId="7" fillId="0" borderId="10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4" fontId="7" fillId="0" borderId="11" xfId="0" applyNumberFormat="1" applyFont="1" applyFill="1" applyBorder="1" applyAlignment="1">
      <alignment horizontal="center" vertical="center" wrapText="1"/>
    </xf>
    <xf numFmtId="4" fontId="7" fillId="13" borderId="11" xfId="0" applyNumberFormat="1" applyFont="1" applyFill="1" applyBorder="1" applyAlignment="1">
      <alignment horizontal="center"/>
    </xf>
    <xf numFmtId="0" fontId="7" fillId="13" borderId="11" xfId="0" applyFont="1" applyFill="1" applyBorder="1" applyAlignment="1">
      <alignment horizontal="center"/>
    </xf>
    <xf numFmtId="0" fontId="7" fillId="13" borderId="12" xfId="0" applyFont="1" applyFill="1" applyBorder="1" applyAlignment="1">
      <alignment horizontal="center"/>
    </xf>
    <xf numFmtId="0" fontId="7" fillId="14" borderId="11" xfId="0" applyFont="1" applyFill="1" applyBorder="1" applyAlignment="1">
      <alignment horizontal="center"/>
    </xf>
    <xf numFmtId="4" fontId="7" fillId="14" borderId="11" xfId="0" applyNumberFormat="1" applyFont="1" applyFill="1" applyBorder="1" applyAlignment="1">
      <alignment horizontal="center"/>
    </xf>
    <xf numFmtId="0" fontId="5" fillId="14" borderId="12" xfId="0" applyFont="1" applyFill="1" applyBorder="1" applyAlignment="1">
      <alignment horizontal="center"/>
    </xf>
    <xf numFmtId="4" fontId="7" fillId="13" borderId="12" xfId="0" applyNumberFormat="1" applyFont="1" applyFill="1" applyBorder="1" applyAlignment="1">
      <alignment horizontal="center"/>
    </xf>
    <xf numFmtId="0" fontId="14" fillId="0" borderId="0" xfId="0" applyFont="1" applyFill="1" applyBorder="1"/>
    <xf numFmtId="0" fontId="7" fillId="0" borderId="1" xfId="0" applyFont="1" applyFill="1" applyBorder="1" applyAlignment="1">
      <alignment horizontal="center"/>
    </xf>
    <xf numFmtId="4" fontId="7" fillId="0" borderId="1" xfId="0" applyNumberFormat="1" applyFont="1" applyFill="1" applyBorder="1" applyAlignment="1">
      <alignment horizontal="right" vertical="top"/>
    </xf>
    <xf numFmtId="0" fontId="7" fillId="0" borderId="0" xfId="0" applyFont="1" applyFill="1" applyBorder="1"/>
    <xf numFmtId="4" fontId="7" fillId="0" borderId="1" xfId="0" applyNumberFormat="1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/>
    </xf>
    <xf numFmtId="1" fontId="8" fillId="0" borderId="1" xfId="0" applyNumberFormat="1" applyFont="1" applyFill="1" applyBorder="1"/>
    <xf numFmtId="0" fontId="7" fillId="14" borderId="12" xfId="0" applyFont="1" applyFill="1" applyBorder="1" applyAlignment="1">
      <alignment horizontal="center"/>
    </xf>
    <xf numFmtId="0" fontId="7" fillId="14" borderId="16" xfId="0" applyFont="1" applyFill="1" applyBorder="1" applyAlignment="1"/>
    <xf numFmtId="0" fontId="7" fillId="14" borderId="26" xfId="0" applyFont="1" applyFill="1" applyBorder="1" applyAlignment="1"/>
    <xf numFmtId="0" fontId="7" fillId="14" borderId="24" xfId="0" applyFont="1" applyFill="1" applyBorder="1" applyAlignment="1"/>
    <xf numFmtId="0" fontId="8" fillId="0" borderId="0" xfId="0" applyFont="1" applyFill="1" applyBorder="1" applyAlignment="1">
      <alignment vertical="top"/>
    </xf>
    <xf numFmtId="49" fontId="8" fillId="0" borderId="0" xfId="0" applyNumberFormat="1" applyFont="1" applyFill="1" applyBorder="1" applyAlignment="1">
      <alignment vertical="top"/>
    </xf>
    <xf numFmtId="0" fontId="7" fillId="13" borderId="16" xfId="0" applyFont="1" applyFill="1" applyBorder="1" applyAlignment="1"/>
    <xf numFmtId="0" fontId="7" fillId="13" borderId="26" xfId="0" applyFont="1" applyFill="1" applyBorder="1" applyAlignment="1"/>
    <xf numFmtId="0" fontId="7" fillId="13" borderId="24" xfId="0" applyFont="1" applyFill="1" applyBorder="1" applyAlignment="1"/>
    <xf numFmtId="0" fontId="8" fillId="0" borderId="0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horizontal="center" vertical="top"/>
    </xf>
    <xf numFmtId="0" fontId="7" fillId="0" borderId="2" xfId="0" applyFont="1" applyFill="1" applyBorder="1" applyAlignment="1">
      <alignment horizontal="center" vertical="center" wrapText="1"/>
    </xf>
    <xf numFmtId="4" fontId="7" fillId="0" borderId="2" xfId="0" applyNumberFormat="1" applyFont="1" applyFill="1" applyBorder="1" applyAlignment="1">
      <alignment horizontal="center" vertical="center"/>
    </xf>
    <xf numFmtId="0" fontId="7" fillId="13" borderId="16" xfId="0" applyFont="1" applyFill="1" applyBorder="1" applyAlignment="1">
      <alignment horizontal="center"/>
    </xf>
    <xf numFmtId="0" fontId="7" fillId="13" borderId="26" xfId="0" applyFont="1" applyFill="1" applyBorder="1" applyAlignment="1">
      <alignment horizontal="center"/>
    </xf>
    <xf numFmtId="0" fontId="7" fillId="13" borderId="24" xfId="0" applyFont="1" applyFill="1" applyBorder="1" applyAlignment="1">
      <alignment horizontal="center"/>
    </xf>
    <xf numFmtId="0" fontId="7" fillId="14" borderId="16" xfId="0" applyFont="1" applyFill="1" applyBorder="1" applyAlignment="1">
      <alignment horizontal="center"/>
    </xf>
    <xf numFmtId="0" fontId="7" fillId="14" borderId="26" xfId="0" applyFont="1" applyFill="1" applyBorder="1" applyAlignment="1">
      <alignment horizontal="center"/>
    </xf>
    <xf numFmtId="0" fontId="7" fillId="14" borderId="24" xfId="0" applyFont="1" applyFill="1" applyBorder="1" applyAlignment="1">
      <alignment horizontal="center"/>
    </xf>
    <xf numFmtId="0" fontId="7" fillId="14" borderId="2" xfId="0" applyFont="1" applyFill="1" applyBorder="1" applyAlignment="1">
      <alignment horizontal="center"/>
    </xf>
    <xf numFmtId="0" fontId="24" fillId="2" borderId="2" xfId="2" applyFont="1" applyFill="1" applyBorder="1" applyAlignment="1">
      <alignment horizontal="center" vertical="center" wrapText="1"/>
    </xf>
    <xf numFmtId="0" fontId="4" fillId="2" borderId="2" xfId="2" applyFill="1" applyBorder="1" applyAlignment="1">
      <alignment horizontal="center" vertical="center" wrapText="1"/>
    </xf>
    <xf numFmtId="0" fontId="26" fillId="2" borderId="2" xfId="2" applyFont="1" applyFill="1" applyBorder="1" applyAlignment="1">
      <alignment horizontal="center" vertical="center" wrapText="1"/>
    </xf>
    <xf numFmtId="0" fontId="23" fillId="2" borderId="2" xfId="2" applyFont="1" applyFill="1" applyBorder="1" applyAlignment="1">
      <alignment horizontal="center" vertical="center" wrapText="1"/>
    </xf>
    <xf numFmtId="0" fontId="16" fillId="2" borderId="2" xfId="2" applyFont="1" applyFill="1" applyBorder="1" applyAlignment="1">
      <alignment horizontal="center" vertical="center" wrapText="1"/>
    </xf>
    <xf numFmtId="0" fontId="25" fillId="2" borderId="2" xfId="2" applyFont="1" applyFill="1" applyBorder="1" applyAlignment="1">
      <alignment horizontal="center" vertical="center" wrapText="1"/>
    </xf>
    <xf numFmtId="0" fontId="19" fillId="2" borderId="2" xfId="2" applyFont="1" applyFill="1" applyBorder="1" applyAlignment="1">
      <alignment horizontal="center" vertical="center" wrapText="1"/>
    </xf>
    <xf numFmtId="0" fontId="20" fillId="2" borderId="2" xfId="2" applyFont="1" applyFill="1" applyBorder="1" applyAlignment="1">
      <alignment horizontal="center" vertical="center" wrapText="1"/>
    </xf>
    <xf numFmtId="0" fontId="17" fillId="2" borderId="2" xfId="2" applyFont="1" applyFill="1" applyBorder="1" applyAlignment="1">
      <alignment horizontal="center" vertical="center" wrapText="1"/>
    </xf>
    <xf numFmtId="0" fontId="22" fillId="2" borderId="2" xfId="2" applyFont="1" applyFill="1" applyBorder="1" applyAlignment="1">
      <alignment horizontal="center" vertical="center" wrapText="1"/>
    </xf>
    <xf numFmtId="0" fontId="12" fillId="0" borderId="0" xfId="2" applyFont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4" fillId="0" borderId="0" xfId="2" applyAlignment="1">
      <alignment horizontal="center"/>
    </xf>
    <xf numFmtId="0" fontId="14" fillId="0" borderId="0" xfId="2" applyFont="1" applyAlignment="1">
      <alignment horizontal="center" vertical="center"/>
    </xf>
    <xf numFmtId="0" fontId="17" fillId="0" borderId="0" xfId="2" applyFont="1" applyBorder="1" applyAlignment="1">
      <alignment horizontal="center" vertical="center" wrapText="1"/>
    </xf>
    <xf numFmtId="0" fontId="4" fillId="0" borderId="0" xfId="2" applyBorder="1" applyAlignment="1">
      <alignment horizontal="center" vertical="center" wrapText="1"/>
    </xf>
    <xf numFmtId="0" fontId="18" fillId="2" borderId="2" xfId="2" applyFont="1" applyFill="1" applyBorder="1" applyAlignment="1">
      <alignment horizontal="center" vertical="center" wrapText="1"/>
    </xf>
    <xf numFmtId="0" fontId="21" fillId="2" borderId="2" xfId="2" applyFont="1" applyFill="1" applyBorder="1" applyAlignment="1">
      <alignment horizontal="center" vertical="center" wrapText="1"/>
    </xf>
    <xf numFmtId="0" fontId="16" fillId="6" borderId="2" xfId="2" applyFont="1" applyFill="1" applyBorder="1" applyAlignment="1">
      <alignment horizontal="center" vertical="center" wrapText="1"/>
    </xf>
    <xf numFmtId="0" fontId="16" fillId="6" borderId="2" xfId="2" applyFont="1" applyFill="1" applyBorder="1"/>
    <xf numFmtId="0" fontId="26" fillId="6" borderId="2" xfId="2" applyFont="1" applyFill="1" applyBorder="1" applyAlignment="1">
      <alignment horizontal="center" vertical="center" wrapText="1"/>
    </xf>
    <xf numFmtId="0" fontId="11" fillId="6" borderId="2" xfId="2" applyFont="1" applyFill="1" applyBorder="1" applyAlignment="1">
      <alignment horizontal="center" vertical="center" wrapText="1"/>
    </xf>
    <xf numFmtId="0" fontId="19" fillId="6" borderId="2" xfId="2" applyFont="1" applyFill="1" applyBorder="1" applyAlignment="1">
      <alignment horizontal="center" vertical="center" wrapText="1"/>
    </xf>
    <xf numFmtId="0" fontId="34" fillId="6" borderId="2" xfId="2" applyFont="1" applyFill="1" applyBorder="1" applyAlignment="1">
      <alignment horizontal="center" vertical="center" wrapText="1"/>
    </xf>
    <xf numFmtId="0" fontId="12" fillId="6" borderId="2" xfId="2" applyFont="1" applyFill="1" applyBorder="1" applyAlignment="1">
      <alignment horizontal="center" vertical="center" wrapText="1"/>
    </xf>
    <xf numFmtId="0" fontId="32" fillId="0" borderId="0" xfId="2" applyFont="1" applyAlignment="1">
      <alignment horizontal="center" vertical="center"/>
    </xf>
    <xf numFmtId="0" fontId="19" fillId="0" borderId="0" xfId="2" applyFont="1" applyAlignment="1">
      <alignment horizontal="center" vertical="center"/>
    </xf>
    <xf numFmtId="0" fontId="31" fillId="0" borderId="0" xfId="2" applyFont="1" applyAlignment="1">
      <alignment horizontal="center"/>
    </xf>
    <xf numFmtId="0" fontId="29" fillId="6" borderId="2" xfId="2" applyFont="1" applyFill="1" applyBorder="1" applyAlignment="1">
      <alignment horizontal="center" vertical="center" wrapText="1"/>
    </xf>
    <xf numFmtId="0" fontId="4" fillId="6" borderId="2" xfId="2" applyFill="1" applyBorder="1" applyAlignment="1">
      <alignment horizontal="center" vertical="center" wrapText="1"/>
    </xf>
    <xf numFmtId="0" fontId="33" fillId="6" borderId="2" xfId="2" applyFont="1" applyFill="1" applyBorder="1" applyAlignment="1">
      <alignment horizontal="center" vertical="center"/>
    </xf>
    <xf numFmtId="3" fontId="24" fillId="2" borderId="2" xfId="2" applyNumberFormat="1" applyFont="1" applyFill="1" applyBorder="1" applyAlignment="1">
      <alignment horizontal="right" vertical="top" wrapText="1"/>
    </xf>
    <xf numFmtId="3" fontId="39" fillId="2" borderId="2" xfId="2" applyNumberFormat="1" applyFont="1" applyFill="1" applyBorder="1" applyAlignment="1">
      <alignment horizontal="right" vertical="top" wrapText="1"/>
    </xf>
    <xf numFmtId="3" fontId="47" fillId="2" borderId="2" xfId="2" applyNumberFormat="1" applyFont="1" applyFill="1" applyBorder="1" applyAlignment="1">
      <alignment horizontal="right" vertical="top" wrapText="1"/>
    </xf>
    <xf numFmtId="3" fontId="46" fillId="2" borderId="2" xfId="2" applyNumberFormat="1" applyFont="1" applyFill="1" applyBorder="1" applyAlignment="1">
      <alignment horizontal="right" vertical="top" wrapText="1"/>
    </xf>
    <xf numFmtId="3" fontId="48" fillId="2" borderId="2" xfId="2" applyNumberFormat="1" applyFont="1" applyFill="1" applyBorder="1" applyAlignment="1">
      <alignment horizontal="right" vertical="top" wrapText="1"/>
    </xf>
    <xf numFmtId="3" fontId="46" fillId="2" borderId="2" xfId="2" applyNumberFormat="1" applyFont="1" applyFill="1" applyBorder="1" applyAlignment="1">
      <alignment horizontal="center" vertical="center" wrapText="1"/>
    </xf>
    <xf numFmtId="3" fontId="47" fillId="2" borderId="2" xfId="2" applyNumberFormat="1" applyFont="1" applyFill="1" applyBorder="1" applyAlignment="1">
      <alignment horizontal="center" vertical="center" wrapText="1"/>
    </xf>
    <xf numFmtId="3" fontId="46" fillId="2" borderId="10" xfId="2" applyNumberFormat="1" applyFont="1" applyFill="1" applyBorder="1" applyAlignment="1">
      <alignment horizontal="right" vertical="top" wrapText="1"/>
    </xf>
    <xf numFmtId="3" fontId="46" fillId="2" borderId="11" xfId="2" applyNumberFormat="1" applyFont="1" applyFill="1" applyBorder="1" applyAlignment="1">
      <alignment horizontal="right" vertical="top" wrapText="1"/>
    </xf>
    <xf numFmtId="3" fontId="46" fillId="2" borderId="12" xfId="2" applyNumberFormat="1" applyFont="1" applyFill="1" applyBorder="1" applyAlignment="1">
      <alignment horizontal="right" vertical="top" wrapText="1"/>
    </xf>
    <xf numFmtId="0" fontId="4" fillId="8" borderId="2" xfId="2" applyFill="1" applyBorder="1" applyAlignment="1">
      <alignment horizontal="center" vertical="center" wrapText="1"/>
    </xf>
    <xf numFmtId="0" fontId="20" fillId="8" borderId="2" xfId="2" applyFont="1" applyFill="1" applyBorder="1" applyAlignment="1">
      <alignment horizontal="center" vertical="center" wrapText="1"/>
    </xf>
    <xf numFmtId="0" fontId="20" fillId="8" borderId="10" xfId="2" applyFont="1" applyFill="1" applyBorder="1" applyAlignment="1">
      <alignment horizontal="center" vertical="center" wrapText="1"/>
    </xf>
    <xf numFmtId="0" fontId="20" fillId="8" borderId="11" xfId="2" applyFont="1" applyFill="1" applyBorder="1" applyAlignment="1">
      <alignment horizontal="center" vertical="center" wrapText="1"/>
    </xf>
    <xf numFmtId="0" fontId="20" fillId="8" borderId="12" xfId="2" applyFont="1" applyFill="1" applyBorder="1" applyAlignment="1">
      <alignment horizontal="center" vertical="center" wrapText="1"/>
    </xf>
    <xf numFmtId="0" fontId="21" fillId="8" borderId="2" xfId="2" applyFont="1" applyFill="1" applyBorder="1" applyAlignment="1">
      <alignment horizontal="center" vertical="center" wrapText="1"/>
    </xf>
    <xf numFmtId="0" fontId="20" fillId="8" borderId="10" xfId="2" applyFont="1" applyFill="1" applyBorder="1" applyAlignment="1">
      <alignment horizontal="left" vertical="center" wrapText="1"/>
    </xf>
    <xf numFmtId="0" fontId="20" fillId="8" borderId="11" xfId="2" applyFont="1" applyFill="1" applyBorder="1" applyAlignment="1">
      <alignment horizontal="left" vertical="center" wrapText="1"/>
    </xf>
    <xf numFmtId="0" fontId="20" fillId="8" borderId="12" xfId="2" applyFont="1" applyFill="1" applyBorder="1" applyAlignment="1">
      <alignment horizontal="left" vertical="center" wrapText="1"/>
    </xf>
    <xf numFmtId="0" fontId="24" fillId="0" borderId="2" xfId="6" applyFont="1" applyFill="1" applyBorder="1" applyAlignment="1">
      <alignment horizontal="center" vertical="center" wrapText="1"/>
    </xf>
    <xf numFmtId="0" fontId="39" fillId="0" borderId="2" xfId="6" applyFont="1" applyFill="1" applyBorder="1" applyAlignment="1">
      <alignment horizontal="center" vertical="center" wrapText="1"/>
    </xf>
    <xf numFmtId="0" fontId="48" fillId="0" borderId="2" xfId="6" applyFont="1" applyFill="1" applyBorder="1" applyAlignment="1">
      <alignment horizontal="center" vertical="center" wrapText="1"/>
    </xf>
    <xf numFmtId="0" fontId="47" fillId="0" borderId="2" xfId="6" applyFont="1" applyFill="1" applyBorder="1" applyAlignment="1">
      <alignment horizontal="center" vertical="center" wrapText="1"/>
    </xf>
    <xf numFmtId="0" fontId="46" fillId="0" borderId="2" xfId="6" applyFont="1" applyFill="1" applyBorder="1" applyAlignment="1">
      <alignment horizontal="center" vertical="center" wrapText="1"/>
    </xf>
    <xf numFmtId="0" fontId="44" fillId="0" borderId="0" xfId="6" applyFont="1" applyFill="1" applyAlignment="1">
      <alignment horizontal="center" vertical="center"/>
    </xf>
    <xf numFmtId="0" fontId="5" fillId="0" borderId="0" xfId="6" applyFont="1" applyFill="1" applyAlignment="1">
      <alignment horizontal="center" vertical="center"/>
    </xf>
    <xf numFmtId="0" fontId="43" fillId="0" borderId="0" xfId="6" applyFont="1" applyFill="1" applyAlignment="1">
      <alignment horizontal="center"/>
    </xf>
    <xf numFmtId="0" fontId="44" fillId="0" borderId="0" xfId="6" applyFont="1" applyFill="1" applyBorder="1" applyAlignment="1">
      <alignment horizontal="center" vertical="center" wrapText="1"/>
    </xf>
    <xf numFmtId="0" fontId="43" fillId="0" borderId="0" xfId="6" applyFont="1" applyFill="1" applyBorder="1" applyAlignment="1">
      <alignment horizontal="center" vertical="center" wrapText="1"/>
    </xf>
    <xf numFmtId="0" fontId="51" fillId="8" borderId="2" xfId="2" applyFont="1" applyFill="1" applyBorder="1" applyAlignment="1">
      <alignment horizontal="center" vertical="center" wrapText="1"/>
    </xf>
    <xf numFmtId="0" fontId="23" fillId="8" borderId="2" xfId="2" applyFont="1" applyFill="1" applyBorder="1" applyAlignment="1">
      <alignment horizontal="center" vertical="center" wrapText="1"/>
    </xf>
    <xf numFmtId="0" fontId="23" fillId="8" borderId="10" xfId="2" applyFont="1" applyFill="1" applyBorder="1" applyAlignment="1">
      <alignment horizontal="center" vertical="center" wrapText="1"/>
    </xf>
    <xf numFmtId="0" fontId="23" fillId="8" borderId="11" xfId="2" applyFont="1" applyFill="1" applyBorder="1" applyAlignment="1">
      <alignment horizontal="center" vertical="center" wrapText="1"/>
    </xf>
    <xf numFmtId="0" fontId="23" fillId="8" borderId="12" xfId="2" applyFont="1" applyFill="1" applyBorder="1" applyAlignment="1">
      <alignment horizontal="center" vertical="center" wrapText="1"/>
    </xf>
    <xf numFmtId="0" fontId="23" fillId="8" borderId="13" xfId="2" applyFont="1" applyFill="1" applyBorder="1" applyAlignment="1">
      <alignment horizontal="center" vertical="center" wrapText="1"/>
    </xf>
    <xf numFmtId="0" fontId="23" fillId="8" borderId="14" xfId="2" applyFont="1" applyFill="1" applyBorder="1" applyAlignment="1">
      <alignment horizontal="center" vertical="center" wrapText="1"/>
    </xf>
    <xf numFmtId="0" fontId="23" fillId="8" borderId="15" xfId="2" applyFont="1" applyFill="1" applyBorder="1" applyAlignment="1">
      <alignment horizontal="center" vertical="center" wrapText="1"/>
    </xf>
    <xf numFmtId="0" fontId="23" fillId="8" borderId="10" xfId="2" applyFont="1" applyFill="1" applyBorder="1" applyAlignment="1">
      <alignment vertical="center" wrapText="1"/>
    </xf>
    <xf numFmtId="0" fontId="23" fillId="8" borderId="11" xfId="2" applyFont="1" applyFill="1" applyBorder="1" applyAlignment="1">
      <alignment vertical="center" wrapText="1"/>
    </xf>
    <xf numFmtId="0" fontId="23" fillId="8" borderId="12" xfId="2" applyFont="1" applyFill="1" applyBorder="1" applyAlignment="1">
      <alignment vertical="center" wrapText="1"/>
    </xf>
    <xf numFmtId="0" fontId="23" fillId="8" borderId="13" xfId="2" applyFont="1" applyFill="1" applyBorder="1" applyAlignment="1">
      <alignment vertical="center" wrapText="1"/>
    </xf>
    <xf numFmtId="0" fontId="23" fillId="8" borderId="14" xfId="2" applyFont="1" applyFill="1" applyBorder="1" applyAlignment="1">
      <alignment vertical="center" wrapText="1"/>
    </xf>
    <xf numFmtId="0" fontId="23" fillId="8" borderId="15" xfId="2" applyFont="1" applyFill="1" applyBorder="1" applyAlignment="1">
      <alignment vertical="center" wrapText="1"/>
    </xf>
    <xf numFmtId="0" fontId="39" fillId="2" borderId="2" xfId="2" applyFont="1" applyFill="1" applyBorder="1" applyAlignment="1">
      <alignment horizontal="center" vertical="center" wrapText="1"/>
    </xf>
    <xf numFmtId="0" fontId="24" fillId="2" borderId="16" xfId="2" applyFont="1" applyFill="1" applyBorder="1" applyAlignment="1">
      <alignment horizontal="center" vertical="center" wrapText="1"/>
    </xf>
    <xf numFmtId="0" fontId="47" fillId="2" borderId="2" xfId="2" applyFont="1" applyFill="1" applyBorder="1" applyAlignment="1">
      <alignment horizontal="center" vertical="center" wrapText="1"/>
    </xf>
    <xf numFmtId="0" fontId="48" fillId="2" borderId="2" xfId="2" applyFont="1" applyFill="1" applyBorder="1" applyAlignment="1">
      <alignment horizontal="center" vertical="center" wrapText="1"/>
    </xf>
    <xf numFmtId="0" fontId="48" fillId="2" borderId="16" xfId="2" applyFont="1" applyFill="1" applyBorder="1" applyAlignment="1">
      <alignment horizontal="center" vertical="center" wrapText="1"/>
    </xf>
    <xf numFmtId="0" fontId="46" fillId="2" borderId="2" xfId="2" applyFont="1" applyFill="1" applyBorder="1" applyAlignment="1">
      <alignment horizontal="center" vertical="center" wrapText="1"/>
    </xf>
    <xf numFmtId="0" fontId="46" fillId="2" borderId="16" xfId="2" applyFont="1" applyFill="1" applyBorder="1" applyAlignment="1">
      <alignment horizontal="center" vertical="center" wrapText="1"/>
    </xf>
    <xf numFmtId="0" fontId="44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43" fillId="0" borderId="0" xfId="2" applyFont="1" applyAlignment="1">
      <alignment horizontal="center"/>
    </xf>
    <xf numFmtId="0" fontId="20" fillId="8" borderId="13" xfId="2" applyFont="1" applyFill="1" applyBorder="1" applyAlignment="1">
      <alignment horizontal="left" vertical="center" wrapText="1"/>
    </xf>
    <xf numFmtId="0" fontId="20" fillId="8" borderId="14" xfId="2" applyFont="1" applyFill="1" applyBorder="1" applyAlignment="1">
      <alignment horizontal="left" vertical="center" wrapText="1"/>
    </xf>
    <xf numFmtId="0" fontId="20" fillId="8" borderId="15" xfId="2" applyFont="1" applyFill="1" applyBorder="1" applyAlignment="1">
      <alignment horizontal="left" vertical="center" wrapText="1"/>
    </xf>
    <xf numFmtId="0" fontId="20" fillId="8" borderId="13" xfId="2" applyFont="1" applyFill="1" applyBorder="1" applyAlignment="1">
      <alignment horizontal="center" vertical="center" wrapText="1"/>
    </xf>
    <xf numFmtId="0" fontId="20" fillId="8" borderId="14" xfId="2" applyFont="1" applyFill="1" applyBorder="1" applyAlignment="1">
      <alignment horizontal="center" vertical="center" wrapText="1"/>
    </xf>
    <xf numFmtId="0" fontId="20" fillId="8" borderId="15" xfId="2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47" fillId="0" borderId="2" xfId="0" applyFont="1" applyFill="1" applyBorder="1" applyAlignment="1">
      <alignment horizontal="center" vertical="center" wrapText="1"/>
    </xf>
    <xf numFmtId="0" fontId="48" fillId="0" borderId="2" xfId="0" applyFont="1" applyFill="1" applyBorder="1" applyAlignment="1">
      <alignment horizontal="center" vertical="center" wrapText="1"/>
    </xf>
    <xf numFmtId="0" fontId="48" fillId="0" borderId="16" xfId="0" applyFont="1" applyFill="1" applyBorder="1" applyAlignment="1">
      <alignment horizontal="center" vertical="center" wrapText="1"/>
    </xf>
    <xf numFmtId="0" fontId="46" fillId="0" borderId="2" xfId="0" applyFont="1" applyFill="1" applyBorder="1" applyAlignment="1">
      <alignment horizontal="center" vertical="center" wrapText="1"/>
    </xf>
    <xf numFmtId="0" fontId="46" fillId="0" borderId="16" xfId="0" applyFont="1" applyFill="1" applyBorder="1" applyAlignment="1">
      <alignment horizontal="center" vertical="center" wrapText="1"/>
    </xf>
    <xf numFmtId="0" fontId="4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3" fillId="0" borderId="0" xfId="0" applyFont="1" applyFill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left" vertical="center" wrapText="1"/>
    </xf>
    <xf numFmtId="0" fontId="20" fillId="0" borderId="11" xfId="0" applyFont="1" applyFill="1" applyBorder="1" applyAlignment="1">
      <alignment horizontal="left" vertical="center" wrapText="1"/>
    </xf>
    <xf numFmtId="0" fontId="20" fillId="0" borderId="12" xfId="0" applyFont="1" applyFill="1" applyBorder="1" applyAlignment="1">
      <alignment horizontal="left" vertical="center" wrapText="1"/>
    </xf>
    <xf numFmtId="0" fontId="20" fillId="0" borderId="13" xfId="0" applyFont="1" applyFill="1" applyBorder="1" applyAlignment="1">
      <alignment horizontal="left" vertical="center" wrapText="1"/>
    </xf>
    <xf numFmtId="0" fontId="20" fillId="0" borderId="14" xfId="0" applyFont="1" applyFill="1" applyBorder="1" applyAlignment="1">
      <alignment horizontal="left" vertical="center" wrapText="1"/>
    </xf>
    <xf numFmtId="0" fontId="20" fillId="0" borderId="15" xfId="0" applyFont="1" applyFill="1" applyBorder="1" applyAlignment="1">
      <alignment horizontal="left" vertical="center" wrapText="1"/>
    </xf>
    <xf numFmtId="0" fontId="21" fillId="0" borderId="2" xfId="0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3" xfId="0" applyFont="1" applyFill="1" applyBorder="1" applyAlignment="1">
      <alignment horizontal="center" vertical="center" wrapText="1"/>
    </xf>
    <xf numFmtId="0" fontId="20" fillId="0" borderId="14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 wrapText="1"/>
    </xf>
    <xf numFmtId="0" fontId="18" fillId="2" borderId="16" xfId="2" applyFont="1" applyFill="1" applyBorder="1" applyAlignment="1">
      <alignment horizontal="center" vertical="center" wrapText="1"/>
    </xf>
    <xf numFmtId="0" fontId="12" fillId="2" borderId="18" xfId="2" applyFont="1" applyFill="1" applyBorder="1" applyAlignment="1">
      <alignment horizontal="center" vertical="center" wrapText="1"/>
    </xf>
    <xf numFmtId="0" fontId="12" fillId="2" borderId="19" xfId="2" applyFont="1" applyFill="1" applyBorder="1" applyAlignment="1">
      <alignment horizontal="center" vertical="center" wrapText="1"/>
    </xf>
    <xf numFmtId="0" fontId="56" fillId="2" borderId="22" xfId="2" applyFont="1" applyFill="1" applyBorder="1" applyAlignment="1">
      <alignment horizontal="center"/>
    </xf>
    <xf numFmtId="0" fontId="56" fillId="2" borderId="23" xfId="2" applyFont="1" applyFill="1" applyBorder="1" applyAlignment="1">
      <alignment horizontal="center"/>
    </xf>
    <xf numFmtId="0" fontId="56" fillId="2" borderId="13" xfId="2" applyFont="1" applyFill="1" applyBorder="1" applyAlignment="1">
      <alignment horizontal="center"/>
    </xf>
    <xf numFmtId="0" fontId="56" fillId="2" borderId="15" xfId="2" applyFont="1" applyFill="1" applyBorder="1" applyAlignment="1">
      <alignment horizontal="center"/>
    </xf>
    <xf numFmtId="0" fontId="19" fillId="2" borderId="16" xfId="2" applyFont="1" applyFill="1" applyBorder="1" applyAlignment="1">
      <alignment horizontal="center" vertical="center" wrapText="1"/>
    </xf>
    <xf numFmtId="0" fontId="25" fillId="0" borderId="0" xfId="2" applyFont="1" applyAlignment="1">
      <alignment horizontal="center" vertical="center"/>
    </xf>
    <xf numFmtId="0" fontId="16" fillId="0" borderId="0" xfId="2" applyFont="1" applyAlignment="1">
      <alignment horizontal="center"/>
    </xf>
    <xf numFmtId="0" fontId="46" fillId="2" borderId="10" xfId="2" applyFont="1" applyFill="1" applyBorder="1" applyAlignment="1">
      <alignment horizontal="center" vertical="center" wrapText="1"/>
    </xf>
    <xf numFmtId="0" fontId="46" fillId="2" borderId="12" xfId="2" applyFont="1" applyFill="1" applyBorder="1" applyAlignment="1">
      <alignment horizontal="center" vertical="center" wrapText="1"/>
    </xf>
    <xf numFmtId="0" fontId="46" fillId="2" borderId="13" xfId="2" applyFont="1" applyFill="1" applyBorder="1" applyAlignment="1">
      <alignment horizontal="center" vertical="center" wrapText="1"/>
    </xf>
    <xf numFmtId="0" fontId="46" fillId="2" borderId="15" xfId="2" applyFont="1" applyFill="1" applyBorder="1" applyAlignment="1">
      <alignment horizontal="center" vertical="center" wrapText="1"/>
    </xf>
    <xf numFmtId="0" fontId="23" fillId="8" borderId="10" xfId="2" applyFont="1" applyFill="1" applyBorder="1" applyAlignment="1">
      <alignment horizontal="left" vertical="center" wrapText="1"/>
    </xf>
    <xf numFmtId="0" fontId="23" fillId="8" borderId="11" xfId="2" applyFont="1" applyFill="1" applyBorder="1" applyAlignment="1">
      <alignment horizontal="left" vertical="center" wrapText="1"/>
    </xf>
    <xf numFmtId="0" fontId="23" fillId="8" borderId="12" xfId="2" applyFont="1" applyFill="1" applyBorder="1" applyAlignment="1">
      <alignment horizontal="left" vertical="center" wrapText="1"/>
    </xf>
    <xf numFmtId="0" fontId="23" fillId="8" borderId="13" xfId="2" applyFont="1" applyFill="1" applyBorder="1" applyAlignment="1">
      <alignment horizontal="left" vertical="center" wrapText="1"/>
    </xf>
    <xf numFmtId="0" fontId="23" fillId="8" borderId="14" xfId="2" applyFont="1" applyFill="1" applyBorder="1" applyAlignment="1">
      <alignment horizontal="left" vertical="center" wrapText="1"/>
    </xf>
    <xf numFmtId="0" fontId="23" fillId="8" borderId="15" xfId="2" applyFont="1" applyFill="1" applyBorder="1" applyAlignment="1">
      <alignment horizontal="left" vertical="center" wrapText="1"/>
    </xf>
    <xf numFmtId="0" fontId="46" fillId="2" borderId="2" xfId="7" applyFont="1" applyFill="1" applyBorder="1" applyAlignment="1">
      <alignment horizontal="center" vertical="center" wrapText="1"/>
    </xf>
    <xf numFmtId="0" fontId="46" fillId="2" borderId="16" xfId="7" applyFont="1" applyFill="1" applyBorder="1" applyAlignment="1">
      <alignment horizontal="center" vertical="center" wrapText="1"/>
    </xf>
    <xf numFmtId="0" fontId="47" fillId="2" borderId="2" xfId="7" applyFont="1" applyFill="1" applyBorder="1" applyAlignment="1">
      <alignment horizontal="center" vertical="center" wrapText="1"/>
    </xf>
    <xf numFmtId="0" fontId="10" fillId="0" borderId="0" xfId="7" applyFont="1" applyAlignment="1">
      <alignment horizontal="center" vertical="center"/>
    </xf>
    <xf numFmtId="0" fontId="16" fillId="0" borderId="0" xfId="7" applyFont="1" applyAlignment="1">
      <alignment horizontal="center"/>
    </xf>
    <xf numFmtId="0" fontId="19" fillId="2" borderId="2" xfId="7" applyFont="1" applyFill="1" applyBorder="1" applyAlignment="1">
      <alignment horizontal="center" vertical="center" wrapText="1"/>
    </xf>
    <xf numFmtId="0" fontId="20" fillId="2" borderId="2" xfId="7" applyFont="1" applyFill="1" applyBorder="1" applyAlignment="1">
      <alignment horizontal="center" vertical="center" wrapText="1"/>
    </xf>
    <xf numFmtId="0" fontId="46" fillId="2" borderId="10" xfId="7" applyFont="1" applyFill="1" applyBorder="1" applyAlignment="1">
      <alignment horizontal="center" vertical="center" wrapText="1"/>
    </xf>
    <xf numFmtId="0" fontId="46" fillId="2" borderId="12" xfId="7" applyFont="1" applyFill="1" applyBorder="1" applyAlignment="1">
      <alignment horizontal="center" vertical="center" wrapText="1"/>
    </xf>
    <xf numFmtId="0" fontId="46" fillId="2" borderId="13" xfId="7" applyFont="1" applyFill="1" applyBorder="1" applyAlignment="1">
      <alignment horizontal="center" vertical="center" wrapText="1"/>
    </xf>
    <xf numFmtId="0" fontId="46" fillId="2" borderId="15" xfId="7" applyFont="1" applyFill="1" applyBorder="1" applyAlignment="1">
      <alignment horizontal="center" vertical="center" wrapText="1"/>
    </xf>
    <xf numFmtId="0" fontId="24" fillId="2" borderId="2" xfId="7" applyFont="1" applyFill="1" applyBorder="1" applyAlignment="1">
      <alignment horizontal="center" vertical="center" wrapText="1"/>
    </xf>
    <xf numFmtId="0" fontId="39" fillId="2" borderId="2" xfId="7" applyFont="1" applyFill="1" applyBorder="1" applyAlignment="1">
      <alignment horizontal="center" vertical="center" wrapText="1"/>
    </xf>
    <xf numFmtId="0" fontId="19" fillId="2" borderId="16" xfId="7" applyFont="1" applyFill="1" applyBorder="1" applyAlignment="1">
      <alignment horizontal="center" vertical="center" wrapText="1"/>
    </xf>
    <xf numFmtId="0" fontId="12" fillId="2" borderId="18" xfId="7" applyFont="1" applyFill="1" applyBorder="1" applyAlignment="1">
      <alignment horizontal="center" vertical="center" wrapText="1"/>
    </xf>
    <xf numFmtId="0" fontId="12" fillId="2" borderId="19" xfId="7" applyFont="1" applyFill="1" applyBorder="1" applyAlignment="1">
      <alignment horizontal="center" vertical="center" wrapText="1"/>
    </xf>
    <xf numFmtId="0" fontId="56" fillId="2" borderId="22" xfId="7" applyFont="1" applyFill="1" applyBorder="1" applyAlignment="1">
      <alignment horizontal="center"/>
    </xf>
    <xf numFmtId="0" fontId="56" fillId="2" borderId="23" xfId="7" applyFont="1" applyFill="1" applyBorder="1" applyAlignment="1">
      <alignment horizontal="center"/>
    </xf>
    <xf numFmtId="0" fontId="56" fillId="2" borderId="13" xfId="7" applyFont="1" applyFill="1" applyBorder="1" applyAlignment="1">
      <alignment horizontal="center"/>
    </xf>
    <xf numFmtId="0" fontId="56" fillId="2" borderId="15" xfId="7" applyFont="1" applyFill="1" applyBorder="1" applyAlignment="1">
      <alignment horizontal="center"/>
    </xf>
    <xf numFmtId="0" fontId="51" fillId="8" borderId="2" xfId="8" applyFont="1" applyFill="1" applyBorder="1" applyAlignment="1">
      <alignment horizontal="center" vertical="center" wrapText="1"/>
    </xf>
    <xf numFmtId="0" fontId="23" fillId="8" borderId="2" xfId="8" applyFont="1" applyFill="1" applyBorder="1" applyAlignment="1">
      <alignment horizontal="center" vertical="center" wrapText="1"/>
    </xf>
    <xf numFmtId="0" fontId="23" fillId="8" borderId="10" xfId="8" applyFont="1" applyFill="1" applyBorder="1" applyAlignment="1">
      <alignment horizontal="center" vertical="center" wrapText="1"/>
    </xf>
    <xf numFmtId="0" fontId="23" fillId="8" borderId="11" xfId="8" applyFont="1" applyFill="1" applyBorder="1" applyAlignment="1">
      <alignment horizontal="center" vertical="center" wrapText="1"/>
    </xf>
    <xf numFmtId="0" fontId="23" fillId="8" borderId="12" xfId="8" applyFont="1" applyFill="1" applyBorder="1" applyAlignment="1">
      <alignment horizontal="center" vertical="center" wrapText="1"/>
    </xf>
    <xf numFmtId="0" fontId="23" fillId="8" borderId="13" xfId="8" applyFont="1" applyFill="1" applyBorder="1" applyAlignment="1">
      <alignment horizontal="center" vertical="center" wrapText="1"/>
    </xf>
    <xf numFmtId="0" fontId="23" fillId="8" borderId="14" xfId="8" applyFont="1" applyFill="1" applyBorder="1" applyAlignment="1">
      <alignment horizontal="center" vertical="center" wrapText="1"/>
    </xf>
    <xf numFmtId="0" fontId="23" fillId="8" borderId="15" xfId="8" applyFont="1" applyFill="1" applyBorder="1" applyAlignment="1">
      <alignment horizontal="center" vertical="center" wrapText="1"/>
    </xf>
    <xf numFmtId="0" fontId="23" fillId="8" borderId="10" xfId="8" applyFont="1" applyFill="1" applyBorder="1" applyAlignment="1">
      <alignment horizontal="left" vertical="center" wrapText="1"/>
    </xf>
    <xf numFmtId="0" fontId="23" fillId="8" borderId="11" xfId="8" applyFont="1" applyFill="1" applyBorder="1" applyAlignment="1">
      <alignment horizontal="left" vertical="center" wrapText="1"/>
    </xf>
    <xf numFmtId="0" fontId="23" fillId="8" borderId="12" xfId="8" applyFont="1" applyFill="1" applyBorder="1" applyAlignment="1">
      <alignment horizontal="left" vertical="center" wrapText="1"/>
    </xf>
    <xf numFmtId="0" fontId="23" fillId="8" borderId="13" xfId="8" applyFont="1" applyFill="1" applyBorder="1" applyAlignment="1">
      <alignment horizontal="left" vertical="center" wrapText="1"/>
    </xf>
    <xf numFmtId="0" fontId="23" fillId="8" borderId="14" xfId="8" applyFont="1" applyFill="1" applyBorder="1" applyAlignment="1">
      <alignment horizontal="left" vertical="center" wrapText="1"/>
    </xf>
    <xf numFmtId="0" fontId="23" fillId="8" borderId="15" xfId="8" applyFont="1" applyFill="1" applyBorder="1" applyAlignment="1">
      <alignment horizontal="left" vertical="center" wrapText="1"/>
    </xf>
    <xf numFmtId="0" fontId="24" fillId="2" borderId="2" xfId="10" applyFont="1" applyFill="1" applyBorder="1" applyAlignment="1">
      <alignment horizontal="center" vertical="center" wrapText="1"/>
    </xf>
    <xf numFmtId="0" fontId="39" fillId="2" borderId="2" xfId="10" applyFont="1" applyFill="1" applyBorder="1" applyAlignment="1">
      <alignment horizontal="center" vertical="center" wrapText="1"/>
    </xf>
    <xf numFmtId="0" fontId="19" fillId="2" borderId="2" xfId="10" applyFont="1" applyFill="1" applyBorder="1" applyAlignment="1">
      <alignment horizontal="center" vertical="center" wrapText="1"/>
    </xf>
    <xf numFmtId="0" fontId="19" fillId="2" borderId="16" xfId="10" applyFont="1" applyFill="1" applyBorder="1" applyAlignment="1">
      <alignment horizontal="center" vertical="center" wrapText="1"/>
    </xf>
    <xf numFmtId="0" fontId="12" fillId="2" borderId="18" xfId="10" applyFont="1" applyFill="1" applyBorder="1" applyAlignment="1">
      <alignment horizontal="center" vertical="center" wrapText="1"/>
    </xf>
    <xf numFmtId="0" fontId="12" fillId="2" borderId="19" xfId="10" applyFont="1" applyFill="1" applyBorder="1" applyAlignment="1">
      <alignment horizontal="center" vertical="center" wrapText="1"/>
    </xf>
    <xf numFmtId="0" fontId="56" fillId="2" borderId="22" xfId="10" applyFont="1" applyFill="1" applyBorder="1" applyAlignment="1">
      <alignment horizontal="center"/>
    </xf>
    <xf numFmtId="0" fontId="56" fillId="2" borderId="23" xfId="10" applyFont="1" applyFill="1" applyBorder="1" applyAlignment="1">
      <alignment horizontal="center"/>
    </xf>
    <xf numFmtId="0" fontId="56" fillId="2" borderId="13" xfId="10" applyFont="1" applyFill="1" applyBorder="1" applyAlignment="1">
      <alignment horizontal="center"/>
    </xf>
    <xf numFmtId="0" fontId="56" fillId="2" borderId="15" xfId="10" applyFont="1" applyFill="1" applyBorder="1" applyAlignment="1">
      <alignment horizontal="center"/>
    </xf>
    <xf numFmtId="0" fontId="47" fillId="2" borderId="2" xfId="10" applyFont="1" applyFill="1" applyBorder="1" applyAlignment="1">
      <alignment horizontal="center" vertical="center" wrapText="1"/>
    </xf>
    <xf numFmtId="0" fontId="46" fillId="2" borderId="2" xfId="10" applyFont="1" applyFill="1" applyBorder="1" applyAlignment="1">
      <alignment horizontal="center" vertical="center" wrapText="1"/>
    </xf>
    <xf numFmtId="0" fontId="46" fillId="2" borderId="16" xfId="10" applyFont="1" applyFill="1" applyBorder="1" applyAlignment="1">
      <alignment horizontal="center" vertical="center" wrapText="1"/>
    </xf>
    <xf numFmtId="0" fontId="10" fillId="0" borderId="0" xfId="10" applyFont="1" applyAlignment="1">
      <alignment horizontal="center" vertical="center"/>
    </xf>
    <xf numFmtId="0" fontId="16" fillId="0" borderId="0" xfId="10" applyFont="1" applyAlignment="1">
      <alignment horizontal="center"/>
    </xf>
    <xf numFmtId="0" fontId="20" fillId="2" borderId="2" xfId="10" applyFont="1" applyFill="1" applyBorder="1" applyAlignment="1">
      <alignment horizontal="center" vertical="center" wrapText="1"/>
    </xf>
    <xf numFmtId="0" fontId="46" fillId="2" borderId="10" xfId="10" applyFont="1" applyFill="1" applyBorder="1" applyAlignment="1">
      <alignment horizontal="center" vertical="center" wrapText="1"/>
    </xf>
    <xf numFmtId="0" fontId="46" fillId="2" borderId="12" xfId="10" applyFont="1" applyFill="1" applyBorder="1" applyAlignment="1">
      <alignment horizontal="center" vertical="center" wrapText="1"/>
    </xf>
    <xf numFmtId="0" fontId="46" fillId="2" borderId="13" xfId="10" applyFont="1" applyFill="1" applyBorder="1" applyAlignment="1">
      <alignment horizontal="center" vertical="center" wrapText="1"/>
    </xf>
    <xf numFmtId="0" fontId="46" fillId="2" borderId="15" xfId="10" applyFont="1" applyFill="1" applyBorder="1" applyAlignment="1">
      <alignment horizontal="center" vertical="center" wrapText="1"/>
    </xf>
    <xf numFmtId="0" fontId="51" fillId="8" borderId="2" xfId="11" applyFont="1" applyFill="1" applyBorder="1" applyAlignment="1">
      <alignment horizontal="center" vertical="center" wrapText="1"/>
    </xf>
    <xf numFmtId="0" fontId="23" fillId="8" borderId="2" xfId="11" applyFont="1" applyFill="1" applyBorder="1" applyAlignment="1">
      <alignment horizontal="center" vertical="center" wrapText="1"/>
    </xf>
    <xf numFmtId="0" fontId="23" fillId="8" borderId="10" xfId="11" applyFont="1" applyFill="1" applyBorder="1" applyAlignment="1">
      <alignment horizontal="left" vertical="center" wrapText="1"/>
    </xf>
    <xf numFmtId="0" fontId="23" fillId="8" borderId="11" xfId="11" applyFont="1" applyFill="1" applyBorder="1" applyAlignment="1">
      <alignment horizontal="left" vertical="center" wrapText="1"/>
    </xf>
    <xf numFmtId="0" fontId="23" fillId="8" borderId="12" xfId="11" applyFont="1" applyFill="1" applyBorder="1" applyAlignment="1">
      <alignment horizontal="left" vertical="center" wrapText="1"/>
    </xf>
    <xf numFmtId="0" fontId="23" fillId="8" borderId="13" xfId="11" applyFont="1" applyFill="1" applyBorder="1" applyAlignment="1">
      <alignment horizontal="left" vertical="center" wrapText="1"/>
    </xf>
    <xf numFmtId="0" fontId="23" fillId="8" borderId="14" xfId="11" applyFont="1" applyFill="1" applyBorder="1" applyAlignment="1">
      <alignment horizontal="left" vertical="center" wrapText="1"/>
    </xf>
    <xf numFmtId="0" fontId="23" fillId="8" borderId="15" xfId="11" applyFont="1" applyFill="1" applyBorder="1" applyAlignment="1">
      <alignment horizontal="left" vertical="center" wrapText="1"/>
    </xf>
    <xf numFmtId="0" fontId="23" fillId="8" borderId="10" xfId="11" applyFont="1" applyFill="1" applyBorder="1" applyAlignment="1">
      <alignment horizontal="center" vertical="center" wrapText="1"/>
    </xf>
    <xf numFmtId="0" fontId="23" fillId="8" borderId="11" xfId="11" applyFont="1" applyFill="1" applyBorder="1" applyAlignment="1">
      <alignment horizontal="center" vertical="center" wrapText="1"/>
    </xf>
    <xf numFmtId="0" fontId="23" fillId="8" borderId="12" xfId="11" applyFont="1" applyFill="1" applyBorder="1" applyAlignment="1">
      <alignment horizontal="center" vertical="center" wrapText="1"/>
    </xf>
    <xf numFmtId="0" fontId="23" fillId="8" borderId="13" xfId="11" applyFont="1" applyFill="1" applyBorder="1" applyAlignment="1">
      <alignment horizontal="center" vertical="center" wrapText="1"/>
    </xf>
    <xf numFmtId="0" fontId="23" fillId="8" borderId="14" xfId="11" applyFont="1" applyFill="1" applyBorder="1" applyAlignment="1">
      <alignment horizontal="center" vertical="center" wrapText="1"/>
    </xf>
    <xf numFmtId="0" fontId="23" fillId="8" borderId="15" xfId="11" applyFont="1" applyFill="1" applyBorder="1" applyAlignment="1">
      <alignment horizontal="center" vertical="center" wrapText="1"/>
    </xf>
    <xf numFmtId="0" fontId="24" fillId="2" borderId="2" xfId="11" applyFont="1" applyFill="1" applyBorder="1" applyAlignment="1">
      <alignment horizontal="center" vertical="center" wrapText="1"/>
    </xf>
    <xf numFmtId="0" fontId="39" fillId="2" borderId="2" xfId="11" applyFont="1" applyFill="1" applyBorder="1" applyAlignment="1">
      <alignment horizontal="center" vertical="center" wrapText="1"/>
    </xf>
    <xf numFmtId="0" fontId="19" fillId="2" borderId="2" xfId="11" applyFont="1" applyFill="1" applyBorder="1" applyAlignment="1">
      <alignment horizontal="center" vertical="center" wrapText="1"/>
    </xf>
    <xf numFmtId="0" fontId="19" fillId="2" borderId="16" xfId="11" applyFont="1" applyFill="1" applyBorder="1" applyAlignment="1">
      <alignment horizontal="center" vertical="center" wrapText="1"/>
    </xf>
    <xf numFmtId="0" fontId="12" fillId="2" borderId="18" xfId="11" applyFont="1" applyFill="1" applyBorder="1" applyAlignment="1">
      <alignment horizontal="center" vertical="center" wrapText="1"/>
    </xf>
    <xf numFmtId="0" fontId="12" fillId="2" borderId="19" xfId="11" applyFont="1" applyFill="1" applyBorder="1" applyAlignment="1">
      <alignment horizontal="center" vertical="center" wrapText="1"/>
    </xf>
    <xf numFmtId="0" fontId="47" fillId="2" borderId="2" xfId="11" applyFont="1" applyFill="1" applyBorder="1" applyAlignment="1">
      <alignment horizontal="center" vertical="center" wrapText="1"/>
    </xf>
    <xf numFmtId="0" fontId="46" fillId="2" borderId="2" xfId="11" applyFont="1" applyFill="1" applyBorder="1" applyAlignment="1">
      <alignment horizontal="center" vertical="center" wrapText="1"/>
    </xf>
    <xf numFmtId="0" fontId="46" fillId="2" borderId="16" xfId="11" applyFont="1" applyFill="1" applyBorder="1" applyAlignment="1">
      <alignment horizontal="center" vertical="center" wrapText="1"/>
    </xf>
    <xf numFmtId="0" fontId="10" fillId="0" borderId="0" xfId="11" applyFont="1" applyAlignment="1">
      <alignment horizontal="center" vertical="center"/>
    </xf>
    <xf numFmtId="0" fontId="16" fillId="0" borderId="0" xfId="11" applyFont="1" applyAlignment="1">
      <alignment horizontal="center"/>
    </xf>
    <xf numFmtId="0" fontId="20" fillId="2" borderId="2" xfId="11" applyFont="1" applyFill="1" applyBorder="1" applyAlignment="1">
      <alignment horizontal="center" vertical="center" wrapText="1"/>
    </xf>
    <xf numFmtId="0" fontId="46" fillId="2" borderId="10" xfId="11" applyFont="1" applyFill="1" applyBorder="1" applyAlignment="1">
      <alignment horizontal="center" vertical="center" wrapText="1"/>
    </xf>
    <xf numFmtId="0" fontId="46" fillId="2" borderId="12" xfId="11" applyFont="1" applyFill="1" applyBorder="1" applyAlignment="1">
      <alignment horizontal="center" vertical="center" wrapText="1"/>
    </xf>
    <xf numFmtId="0" fontId="46" fillId="2" borderId="13" xfId="11" applyFont="1" applyFill="1" applyBorder="1" applyAlignment="1">
      <alignment horizontal="center" vertical="center" wrapText="1"/>
    </xf>
    <xf numFmtId="0" fontId="46" fillId="2" borderId="15" xfId="11" applyFont="1" applyFill="1" applyBorder="1" applyAlignment="1">
      <alignment horizontal="center" vertical="center" wrapText="1"/>
    </xf>
  </cellXfs>
  <cellStyles count="12">
    <cellStyle name="Comma" xfId="1" builtinId="3"/>
    <cellStyle name="Comma 2" xfId="3"/>
    <cellStyle name="Comma 3" xfId="9"/>
    <cellStyle name="Normal" xfId="0" builtinId="0"/>
    <cellStyle name="Normal 2" xfId="2"/>
    <cellStyle name="Normal 2 3" xfId="4"/>
    <cellStyle name="Normal 2_Mar6" xfId="5"/>
    <cellStyle name="Normal 3" xfId="6"/>
    <cellStyle name="Normal 3 2" xfId="8"/>
    <cellStyle name="Normal 3 3" xfId="11"/>
    <cellStyle name="Normal 4" xfId="7"/>
    <cellStyle name="Normal 5" xfId="10"/>
  </cellStyles>
  <dxfs count="18">
    <dxf>
      <font>
        <color theme="0"/>
      </font>
    </dxf>
    <dxf>
      <font>
        <color indexed="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indexed="9"/>
      </font>
    </dxf>
    <dxf>
      <font>
        <color theme="0"/>
      </font>
    </dxf>
    <dxf>
      <font>
        <color theme="0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RI%20RICE%20PROGRAM/RICE%20TASK%20FORCE/RICE%20PROGRAM/FACTS%20&amp;%20FIGURES/PHYSICAL%20AREA%20Rice%20Reg%20VII/2014%20Feb%2014%20Rice%20Physical%20Area%20Boho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ED41514mtg"/>
      <sheetName val="irrigated"/>
      <sheetName val="final 421"/>
      <sheetName val="total214"/>
      <sheetName val="roadmap (2)"/>
      <sheetName val="total (2)"/>
      <sheetName val="2008"/>
      <sheetName val="roadmap"/>
    </sheetNames>
    <sheetDataSet>
      <sheetData sheetId="0" refreshError="1"/>
      <sheetData sheetId="1" refreshError="1"/>
      <sheetData sheetId="2"/>
      <sheetData sheetId="3">
        <row r="6">
          <cell r="H6">
            <v>76.5</v>
          </cell>
        </row>
        <row r="7">
          <cell r="H7">
            <v>506</v>
          </cell>
        </row>
        <row r="8">
          <cell r="H8">
            <v>80</v>
          </cell>
        </row>
        <row r="9">
          <cell r="H9">
            <v>555.61</v>
          </cell>
        </row>
        <row r="10">
          <cell r="H10">
            <v>1016</v>
          </cell>
        </row>
        <row r="11">
          <cell r="H11">
            <v>1424</v>
          </cell>
        </row>
        <row r="12">
          <cell r="H12">
            <v>184</v>
          </cell>
        </row>
        <row r="13">
          <cell r="H13">
            <v>162.5</v>
          </cell>
        </row>
        <row r="14">
          <cell r="H14">
            <v>369</v>
          </cell>
        </row>
        <row r="16">
          <cell r="H16">
            <v>278</v>
          </cell>
        </row>
        <row r="19">
          <cell r="H19">
            <v>1240</v>
          </cell>
        </row>
        <row r="20">
          <cell r="H20">
            <v>561.6</v>
          </cell>
        </row>
        <row r="21">
          <cell r="H21">
            <v>141.49</v>
          </cell>
        </row>
        <row r="22">
          <cell r="H22">
            <v>1361.5</v>
          </cell>
        </row>
        <row r="24">
          <cell r="H24">
            <v>529</v>
          </cell>
        </row>
        <row r="25">
          <cell r="H25">
            <v>547</v>
          </cell>
        </row>
        <row r="27">
          <cell r="H27">
            <v>853.78</v>
          </cell>
        </row>
        <row r="28">
          <cell r="H28">
            <v>590</v>
          </cell>
        </row>
        <row r="29">
          <cell r="H29">
            <v>862.92000000000007</v>
          </cell>
        </row>
        <row r="30">
          <cell r="H30">
            <v>1817</v>
          </cell>
        </row>
        <row r="31">
          <cell r="H31">
            <v>2044.5</v>
          </cell>
        </row>
        <row r="32">
          <cell r="H32">
            <v>4044</v>
          </cell>
        </row>
        <row r="34">
          <cell r="H34">
            <v>725</v>
          </cell>
        </row>
        <row r="35">
          <cell r="H35">
            <v>121.11999999999999</v>
          </cell>
        </row>
        <row r="36">
          <cell r="H36">
            <v>658</v>
          </cell>
        </row>
        <row r="37">
          <cell r="H37">
            <v>242.51999999999987</v>
          </cell>
        </row>
        <row r="38">
          <cell r="H38">
            <v>392</v>
          </cell>
        </row>
        <row r="39">
          <cell r="H39">
            <v>2339.7049999999999</v>
          </cell>
        </row>
        <row r="40">
          <cell r="H40">
            <v>186.75</v>
          </cell>
        </row>
        <row r="41">
          <cell r="H41">
            <v>163</v>
          </cell>
        </row>
        <row r="42">
          <cell r="H42">
            <v>150</v>
          </cell>
        </row>
        <row r="43">
          <cell r="H43">
            <v>1809.6699999999998</v>
          </cell>
        </row>
        <row r="44">
          <cell r="H44">
            <v>401.93</v>
          </cell>
        </row>
        <row r="45">
          <cell r="H45">
            <v>3.5</v>
          </cell>
        </row>
        <row r="46">
          <cell r="H46">
            <v>130</v>
          </cell>
        </row>
        <row r="47">
          <cell r="H47">
            <v>299.14999999999998</v>
          </cell>
        </row>
        <row r="48">
          <cell r="H48">
            <v>1116.5</v>
          </cell>
        </row>
        <row r="49">
          <cell r="H49">
            <v>1499.6100000000001</v>
          </cell>
        </row>
        <row r="50">
          <cell r="H50">
            <v>558</v>
          </cell>
        </row>
        <row r="51">
          <cell r="H51">
            <v>1056.52</v>
          </cell>
        </row>
        <row r="52">
          <cell r="H52">
            <v>150.29999999999995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70"/>
  <sheetViews>
    <sheetView topLeftCell="A8" zoomScale="115" zoomScaleNormal="115" zoomScaleSheetLayoutView="120" workbookViewId="0">
      <selection activeCell="J14" sqref="J14"/>
    </sheetView>
  </sheetViews>
  <sheetFormatPr defaultColWidth="9.140625" defaultRowHeight="15" x14ac:dyDescent="0.2"/>
  <cols>
    <col min="1" max="1" width="3.7109375" style="11" customWidth="1"/>
    <col min="2" max="2" width="19.5703125" style="1" customWidth="1"/>
    <col min="3" max="3" width="12.5703125" style="1" customWidth="1"/>
    <col min="4" max="16384" width="9.140625" style="1"/>
  </cols>
  <sheetData>
    <row r="1" spans="1:3" ht="15.75" x14ac:dyDescent="0.2">
      <c r="A1" s="1125" t="s">
        <v>282</v>
      </c>
      <c r="B1" s="1125"/>
      <c r="C1" s="1125"/>
    </row>
    <row r="2" spans="1:3" ht="15.75" x14ac:dyDescent="0.2">
      <c r="A2" s="1125" t="s">
        <v>54</v>
      </c>
      <c r="B2" s="1125"/>
      <c r="C2" s="1125"/>
    </row>
    <row r="3" spans="1:3" ht="16.149999999999999" customHeight="1" x14ac:dyDescent="0.2">
      <c r="A3" s="1126" t="s">
        <v>0</v>
      </c>
      <c r="B3" s="1126"/>
      <c r="C3" s="1109"/>
    </row>
    <row r="4" spans="1:3" ht="16.149999999999999" customHeight="1" x14ac:dyDescent="0.2">
      <c r="A4" s="1126"/>
      <c r="B4" s="1126"/>
      <c r="C4" s="1109" t="s">
        <v>64</v>
      </c>
    </row>
    <row r="5" spans="1:3" s="1108" customFormat="1" ht="14.45" customHeight="1" x14ac:dyDescent="0.2">
      <c r="A5" s="1113"/>
      <c r="B5" s="1109" t="s">
        <v>3</v>
      </c>
      <c r="C5" s="1110">
        <v>10709.315066666666</v>
      </c>
    </row>
    <row r="6" spans="1:3" s="1111" customFormat="1" ht="15.6" customHeight="1" x14ac:dyDescent="0.2">
      <c r="A6" s="1113" t="s">
        <v>4</v>
      </c>
      <c r="B6" s="1109">
        <v>12</v>
      </c>
      <c r="C6" s="1110">
        <v>792.3</v>
      </c>
    </row>
    <row r="7" spans="1:3" ht="15.75" x14ac:dyDescent="0.25">
      <c r="A7" s="1113">
        <v>1</v>
      </c>
      <c r="B7" s="15" t="s">
        <v>5</v>
      </c>
      <c r="C7" s="787">
        <v>5.8999999999999986</v>
      </c>
    </row>
    <row r="8" spans="1:3" ht="15.75" x14ac:dyDescent="0.25">
      <c r="A8" s="1113">
        <v>2</v>
      </c>
      <c r="B8" s="15" t="s">
        <v>6</v>
      </c>
      <c r="C8" s="787">
        <v>0</v>
      </c>
    </row>
    <row r="9" spans="1:3" ht="15.75" x14ac:dyDescent="0.25">
      <c r="A9" s="1113">
        <v>3</v>
      </c>
      <c r="B9" s="15" t="s">
        <v>7</v>
      </c>
      <c r="C9" s="787">
        <v>0</v>
      </c>
    </row>
    <row r="10" spans="1:3" ht="15.75" x14ac:dyDescent="0.25">
      <c r="A10" s="1113">
        <v>4</v>
      </c>
      <c r="B10" s="15" t="s">
        <v>8</v>
      </c>
      <c r="C10" s="787">
        <v>0</v>
      </c>
    </row>
    <row r="11" spans="1:3" ht="15.75" x14ac:dyDescent="0.25">
      <c r="A11" s="1113">
        <v>5</v>
      </c>
      <c r="B11" s="15" t="s">
        <v>9</v>
      </c>
      <c r="C11" s="787">
        <v>0</v>
      </c>
    </row>
    <row r="12" spans="1:3" ht="15.75" x14ac:dyDescent="0.25">
      <c r="A12" s="1113">
        <v>6</v>
      </c>
      <c r="B12" s="15" t="s">
        <v>10</v>
      </c>
      <c r="C12" s="787">
        <v>0</v>
      </c>
    </row>
    <row r="13" spans="1:3" ht="15.75" x14ac:dyDescent="0.25">
      <c r="A13" s="1113">
        <v>7</v>
      </c>
      <c r="B13" s="15" t="s">
        <v>11</v>
      </c>
      <c r="C13" s="787">
        <v>0</v>
      </c>
    </row>
    <row r="14" spans="1:3" ht="15.75" x14ac:dyDescent="0.25">
      <c r="A14" s="1113">
        <v>8</v>
      </c>
      <c r="B14" s="15" t="s">
        <v>12</v>
      </c>
      <c r="C14" s="787">
        <v>0</v>
      </c>
    </row>
    <row r="15" spans="1:3" ht="15.75" x14ac:dyDescent="0.25">
      <c r="A15" s="1113">
        <v>9</v>
      </c>
      <c r="B15" s="15" t="s">
        <v>13</v>
      </c>
      <c r="C15" s="787">
        <v>0</v>
      </c>
    </row>
    <row r="16" spans="1:3" ht="15.75" x14ac:dyDescent="0.25">
      <c r="A16" s="1113">
        <v>10</v>
      </c>
      <c r="B16" s="15" t="s">
        <v>14</v>
      </c>
      <c r="C16" s="787">
        <v>0</v>
      </c>
    </row>
    <row r="17" spans="1:3" ht="15.75" x14ac:dyDescent="0.25">
      <c r="A17" s="1113">
        <v>11</v>
      </c>
      <c r="B17" s="15" t="s">
        <v>15</v>
      </c>
      <c r="C17" s="787">
        <v>0</v>
      </c>
    </row>
    <row r="18" spans="1:3" ht="15.75" x14ac:dyDescent="0.25">
      <c r="A18" s="1113">
        <v>12</v>
      </c>
      <c r="B18" s="15" t="s">
        <v>16</v>
      </c>
      <c r="C18" s="787">
        <v>786.4</v>
      </c>
    </row>
    <row r="19" spans="1:3" s="801" customFormat="1" ht="15.75" x14ac:dyDescent="0.25">
      <c r="A19" s="1113" t="s">
        <v>17</v>
      </c>
      <c r="B19" s="15">
        <v>14</v>
      </c>
      <c r="C19" s="1112">
        <v>6702.3600666666662</v>
      </c>
    </row>
    <row r="20" spans="1:3" ht="15.75" x14ac:dyDescent="0.25">
      <c r="A20" s="1113">
        <v>1</v>
      </c>
      <c r="B20" s="15" t="s">
        <v>18</v>
      </c>
      <c r="C20" s="787">
        <v>0</v>
      </c>
    </row>
    <row r="21" spans="1:3" ht="15.75" x14ac:dyDescent="0.25">
      <c r="A21" s="1113">
        <v>2</v>
      </c>
      <c r="B21" s="15" t="s">
        <v>19</v>
      </c>
      <c r="C21" s="787">
        <v>169.79999999999998</v>
      </c>
    </row>
    <row r="22" spans="1:3" ht="15.75" x14ac:dyDescent="0.25">
      <c r="A22" s="1113">
        <v>3</v>
      </c>
      <c r="B22" s="15" t="s">
        <v>20</v>
      </c>
      <c r="C22" s="787">
        <v>0</v>
      </c>
    </row>
    <row r="23" spans="1:3" ht="15.75" x14ac:dyDescent="0.25">
      <c r="A23" s="1113">
        <v>4</v>
      </c>
      <c r="B23" s="15" t="s">
        <v>21</v>
      </c>
      <c r="C23" s="787">
        <v>0</v>
      </c>
    </row>
    <row r="24" spans="1:3" ht="15.75" x14ac:dyDescent="0.25">
      <c r="A24" s="1113">
        <v>5</v>
      </c>
      <c r="B24" s="15" t="s">
        <v>22</v>
      </c>
      <c r="C24" s="787">
        <v>0</v>
      </c>
    </row>
    <row r="25" spans="1:3" ht="15.75" x14ac:dyDescent="0.25">
      <c r="A25" s="1113">
        <v>6</v>
      </c>
      <c r="B25" s="15" t="s">
        <v>23</v>
      </c>
      <c r="C25" s="787">
        <v>123</v>
      </c>
    </row>
    <row r="26" spans="1:3" ht="15.75" x14ac:dyDescent="0.25">
      <c r="A26" s="1113">
        <v>7</v>
      </c>
      <c r="B26" s="15" t="s">
        <v>24</v>
      </c>
      <c r="C26" s="787">
        <v>374.5</v>
      </c>
    </row>
    <row r="27" spans="1:3" ht="15.75" x14ac:dyDescent="0.25">
      <c r="A27" s="1113">
        <v>8</v>
      </c>
      <c r="B27" s="15" t="s">
        <v>25</v>
      </c>
      <c r="C27" s="787">
        <v>139.38</v>
      </c>
    </row>
    <row r="28" spans="1:3" ht="15.75" x14ac:dyDescent="0.25">
      <c r="A28" s="1113">
        <v>9</v>
      </c>
      <c r="B28" s="15" t="s">
        <v>26</v>
      </c>
      <c r="C28" s="787">
        <v>0</v>
      </c>
    </row>
    <row r="29" spans="1:3" ht="15.75" x14ac:dyDescent="0.25">
      <c r="A29" s="1113">
        <v>10</v>
      </c>
      <c r="B29" s="15" t="s">
        <v>27</v>
      </c>
      <c r="C29" s="787">
        <v>0</v>
      </c>
    </row>
    <row r="30" spans="1:3" ht="15.75" x14ac:dyDescent="0.25">
      <c r="A30" s="1113">
        <v>11</v>
      </c>
      <c r="B30" s="15" t="s">
        <v>28</v>
      </c>
      <c r="C30" s="787">
        <v>2351.6400000000003</v>
      </c>
    </row>
    <row r="31" spans="1:3" ht="15.75" x14ac:dyDescent="0.25">
      <c r="A31" s="1113">
        <v>12</v>
      </c>
      <c r="B31" s="15" t="s">
        <v>29</v>
      </c>
      <c r="C31" s="787">
        <v>1665.5</v>
      </c>
    </row>
    <row r="32" spans="1:3" ht="15.75" x14ac:dyDescent="0.25">
      <c r="A32" s="1113">
        <v>13</v>
      </c>
      <c r="B32" s="15" t="s">
        <v>30</v>
      </c>
      <c r="C32" s="787">
        <v>0</v>
      </c>
    </row>
    <row r="33" spans="1:3" ht="15.75" x14ac:dyDescent="0.25">
      <c r="A33" s="1113">
        <v>14</v>
      </c>
      <c r="B33" s="15" t="s">
        <v>31</v>
      </c>
      <c r="C33" s="787">
        <v>1878.5400666666669</v>
      </c>
    </row>
    <row r="34" spans="1:3" s="1111" customFormat="1" ht="14.25" x14ac:dyDescent="0.2">
      <c r="A34" s="1113" t="s">
        <v>32</v>
      </c>
      <c r="B34" s="15">
        <v>19</v>
      </c>
      <c r="C34" s="1112">
        <v>3214.6549999999997</v>
      </c>
    </row>
    <row r="35" spans="1:3" ht="15.75" x14ac:dyDescent="0.25">
      <c r="A35" s="1113">
        <v>1</v>
      </c>
      <c r="B35" s="15" t="s">
        <v>33</v>
      </c>
      <c r="C35" s="787">
        <v>0</v>
      </c>
    </row>
    <row r="36" spans="1:3" ht="15.75" x14ac:dyDescent="0.25">
      <c r="A36" s="1113">
        <v>2</v>
      </c>
      <c r="B36" s="15" t="s">
        <v>34</v>
      </c>
      <c r="C36" s="787">
        <v>0</v>
      </c>
    </row>
    <row r="37" spans="1:3" ht="15.75" x14ac:dyDescent="0.25">
      <c r="A37" s="1113">
        <v>3</v>
      </c>
      <c r="B37" s="15" t="s">
        <v>35</v>
      </c>
      <c r="C37" s="787">
        <v>32</v>
      </c>
    </row>
    <row r="38" spans="1:3" ht="15.75" x14ac:dyDescent="0.25">
      <c r="A38" s="1113">
        <v>4</v>
      </c>
      <c r="B38" s="15" t="s">
        <v>36</v>
      </c>
      <c r="C38" s="787">
        <v>0</v>
      </c>
    </row>
    <row r="39" spans="1:3" ht="15.75" x14ac:dyDescent="0.25">
      <c r="A39" s="1113">
        <v>5</v>
      </c>
      <c r="B39" s="15" t="s">
        <v>37</v>
      </c>
      <c r="C39" s="787">
        <v>0</v>
      </c>
    </row>
    <row r="40" spans="1:3" ht="15.75" x14ac:dyDescent="0.25">
      <c r="A40" s="1113">
        <v>6</v>
      </c>
      <c r="B40" s="15" t="s">
        <v>38</v>
      </c>
      <c r="C40" s="787">
        <v>508.69999999999982</v>
      </c>
    </row>
    <row r="41" spans="1:3" ht="15.75" x14ac:dyDescent="0.25">
      <c r="A41" s="1113">
        <v>7</v>
      </c>
      <c r="B41" s="15" t="s">
        <v>39</v>
      </c>
      <c r="C41" s="787">
        <v>3.1000000000000227</v>
      </c>
    </row>
    <row r="42" spans="1:3" ht="15.75" x14ac:dyDescent="0.25">
      <c r="A42" s="1113">
        <v>8</v>
      </c>
      <c r="B42" s="15" t="s">
        <v>40</v>
      </c>
      <c r="C42" s="787">
        <v>40.689999999999941</v>
      </c>
    </row>
    <row r="43" spans="1:3" ht="15.75" x14ac:dyDescent="0.25">
      <c r="A43" s="1113">
        <v>9</v>
      </c>
      <c r="B43" s="15" t="s">
        <v>41</v>
      </c>
      <c r="C43" s="787">
        <v>342</v>
      </c>
    </row>
    <row r="44" spans="1:3" ht="15.75" x14ac:dyDescent="0.25">
      <c r="A44" s="1113">
        <v>10</v>
      </c>
      <c r="B44" s="15" t="s">
        <v>42</v>
      </c>
      <c r="C44" s="787">
        <v>886.56</v>
      </c>
    </row>
    <row r="45" spans="1:3" ht="15.75" x14ac:dyDescent="0.25">
      <c r="A45" s="1113">
        <v>11</v>
      </c>
      <c r="B45" s="15" t="s">
        <v>43</v>
      </c>
      <c r="C45" s="787">
        <v>17.595000000000027</v>
      </c>
    </row>
    <row r="46" spans="1:3" ht="15.75" x14ac:dyDescent="0.25">
      <c r="A46" s="1113">
        <v>12</v>
      </c>
      <c r="B46" s="15" t="s">
        <v>44</v>
      </c>
      <c r="C46" s="787">
        <v>0</v>
      </c>
    </row>
    <row r="47" spans="1:3" ht="15.75" x14ac:dyDescent="0.25">
      <c r="A47" s="1113">
        <v>13</v>
      </c>
      <c r="B47" s="15" t="s">
        <v>45</v>
      </c>
      <c r="C47" s="787">
        <v>0</v>
      </c>
    </row>
    <row r="48" spans="1:3" ht="15.75" x14ac:dyDescent="0.25">
      <c r="A48" s="1113">
        <v>14</v>
      </c>
      <c r="B48" s="15" t="s">
        <v>46</v>
      </c>
      <c r="C48" s="787">
        <v>0</v>
      </c>
    </row>
    <row r="49" spans="1:19" ht="15.75" x14ac:dyDescent="0.25">
      <c r="A49" s="1113">
        <v>15</v>
      </c>
      <c r="B49" s="15" t="s">
        <v>47</v>
      </c>
      <c r="C49" s="787">
        <v>0</v>
      </c>
    </row>
    <row r="50" spans="1:19" ht="15.75" x14ac:dyDescent="0.25">
      <c r="A50" s="1113">
        <v>16</v>
      </c>
      <c r="B50" s="15" t="s">
        <v>48</v>
      </c>
      <c r="C50" s="787">
        <v>128.74000000000024</v>
      </c>
    </row>
    <row r="51" spans="1:19" ht="15.75" x14ac:dyDescent="0.25">
      <c r="A51" s="1113">
        <v>17</v>
      </c>
      <c r="B51" s="15" t="s">
        <v>49</v>
      </c>
      <c r="C51" s="787">
        <v>0</v>
      </c>
    </row>
    <row r="52" spans="1:19" ht="15.75" x14ac:dyDescent="0.25">
      <c r="A52" s="1113">
        <v>18</v>
      </c>
      <c r="B52" s="15" t="s">
        <v>50</v>
      </c>
      <c r="C52" s="787">
        <v>1000.05</v>
      </c>
    </row>
    <row r="53" spans="1:19" ht="15.75" x14ac:dyDescent="0.25">
      <c r="A53" s="1113">
        <v>19</v>
      </c>
      <c r="B53" s="15" t="s">
        <v>51</v>
      </c>
      <c r="C53" s="787">
        <v>255.21999999999991</v>
      </c>
    </row>
    <row r="56" spans="1:19" x14ac:dyDescent="0.2">
      <c r="A56" s="6"/>
    </row>
    <row r="57" spans="1:19" x14ac:dyDescent="0.2">
      <c r="A57" s="7"/>
    </row>
    <row r="58" spans="1:19" x14ac:dyDescent="0.2">
      <c r="A58" s="7"/>
    </row>
    <row r="59" spans="1:19" x14ac:dyDescent="0.2">
      <c r="A59" s="7"/>
    </row>
    <row r="60" spans="1:19" s="3" customFormat="1" x14ac:dyDescent="0.2">
      <c r="A60" s="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s="3" customFormat="1" x14ac:dyDescent="0.2">
      <c r="A61" s="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s="3" customFormat="1" x14ac:dyDescent="0.2">
      <c r="A62" s="8"/>
      <c r="B62" s="1"/>
    </row>
    <row r="63" spans="1:19" s="3" customFormat="1" x14ac:dyDescent="0.2">
      <c r="A63" s="1"/>
      <c r="B63" s="1"/>
    </row>
    <row r="64" spans="1:19" s="3" customFormat="1" x14ac:dyDescent="0.2">
      <c r="A64" s="1"/>
      <c r="B64" s="1"/>
    </row>
    <row r="65" spans="1:2" s="3" customFormat="1" x14ac:dyDescent="0.2">
      <c r="A65" s="1"/>
      <c r="B65" s="1"/>
    </row>
    <row r="66" spans="1:2" s="3" customFormat="1" x14ac:dyDescent="0.2">
      <c r="A66" s="1"/>
      <c r="B66" s="1"/>
    </row>
    <row r="67" spans="1:2" s="3" customFormat="1" x14ac:dyDescent="0.2">
      <c r="A67" s="8"/>
      <c r="B67" s="1"/>
    </row>
    <row r="68" spans="1:2" s="3" customFormat="1" x14ac:dyDescent="0.2">
      <c r="A68" s="8"/>
      <c r="B68" s="1"/>
    </row>
    <row r="69" spans="1:2" s="3" customFormat="1" x14ac:dyDescent="0.2">
      <c r="A69" s="8"/>
      <c r="B69" s="1"/>
    </row>
    <row r="70" spans="1:2" s="3" customFormat="1" x14ac:dyDescent="0.2">
      <c r="A70" s="1"/>
      <c r="B70" s="1"/>
    </row>
  </sheetData>
  <mergeCells count="3">
    <mergeCell ref="A1:C1"/>
    <mergeCell ref="A2:C2"/>
    <mergeCell ref="A3:B4"/>
  </mergeCells>
  <pageMargins left="1" right="0.5" top="1" bottom="0.5" header="0.75" footer="0.5"/>
  <pageSetup scale="88" orientation="portrait" verticalDpi="300" r:id="rId1"/>
  <headerFooter scaleWithDoc="0" alignWithMargins="0"/>
  <rowBreaks count="1" manualBreakCount="1">
    <brk id="53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4"/>
  </sheetPr>
  <dimension ref="A1:BL96"/>
  <sheetViews>
    <sheetView zoomScale="75" zoomScaleSheetLayoutView="90" workbookViewId="0">
      <selection activeCell="BK28" sqref="BK28"/>
    </sheetView>
  </sheetViews>
  <sheetFormatPr defaultRowHeight="15" x14ac:dyDescent="0.25"/>
  <cols>
    <col min="1" max="1" width="20.28515625" style="19" customWidth="1"/>
    <col min="2" max="3" width="7.7109375" style="19" hidden="1" customWidth="1"/>
    <col min="4" max="16" width="6.5703125" style="19" hidden="1" customWidth="1"/>
    <col min="17" max="17" width="8.5703125" style="19" hidden="1" customWidth="1"/>
    <col min="18" max="25" width="6.5703125" style="19" hidden="1" customWidth="1"/>
    <col min="26" max="26" width="7.85546875" style="19" hidden="1" customWidth="1"/>
    <col min="27" max="27" width="10.28515625" style="19" hidden="1" customWidth="1"/>
    <col min="28" max="28" width="10.7109375" style="19" hidden="1" customWidth="1"/>
    <col min="29" max="29" width="9.42578125" style="19" hidden="1" customWidth="1"/>
    <col min="30" max="31" width="9.85546875" style="19" hidden="1" customWidth="1"/>
    <col min="32" max="33" width="11.5703125" style="19" hidden="1" customWidth="1"/>
    <col min="34" max="34" width="10.28515625" style="19" hidden="1" customWidth="1"/>
    <col min="35" max="35" width="11.5703125" style="19" hidden="1" customWidth="1"/>
    <col min="36" max="36" width="9.85546875" style="19" hidden="1" customWidth="1"/>
    <col min="37" max="37" width="10.7109375" style="19" hidden="1" customWidth="1"/>
    <col min="38" max="38" width="9.7109375" style="19" hidden="1" customWidth="1"/>
    <col min="39" max="39" width="10.5703125" style="19" hidden="1" customWidth="1"/>
    <col min="40" max="40" width="9.85546875" style="19" hidden="1" customWidth="1"/>
    <col min="41" max="41" width="10.28515625" style="19" hidden="1" customWidth="1"/>
    <col min="42" max="42" width="13.5703125" style="19" hidden="1" customWidth="1"/>
    <col min="43" max="43" width="12.7109375" style="19" hidden="1" customWidth="1"/>
    <col min="44" max="44" width="11.7109375" style="19" hidden="1" customWidth="1"/>
    <col min="45" max="45" width="11.42578125" style="19" hidden="1" customWidth="1"/>
    <col min="46" max="46" width="11.28515625" style="19" hidden="1" customWidth="1"/>
    <col min="47" max="47" width="12.7109375" style="19" hidden="1" customWidth="1"/>
    <col min="48" max="48" width="13.5703125" style="19" hidden="1" customWidth="1"/>
    <col min="49" max="49" width="11.7109375" style="19" hidden="1" customWidth="1"/>
    <col min="50" max="50" width="12.5703125" style="19" hidden="1" customWidth="1"/>
    <col min="51" max="51" width="12.7109375" style="19" hidden="1" customWidth="1"/>
    <col min="52" max="52" width="10.42578125" style="19" hidden="1" customWidth="1"/>
    <col min="53" max="53" width="11.7109375" style="19" hidden="1" customWidth="1"/>
    <col min="54" max="54" width="10.42578125" style="19" hidden="1" customWidth="1"/>
    <col min="55" max="62" width="8.85546875" style="19" hidden="1" customWidth="1"/>
    <col min="63" max="256" width="8.85546875" style="19"/>
    <col min="257" max="257" width="20.28515625" style="19" customWidth="1"/>
    <col min="258" max="259" width="7.7109375" style="19" customWidth="1"/>
    <col min="260" max="272" width="6.5703125" style="19" customWidth="1"/>
    <col min="273" max="273" width="8.5703125" style="19" customWidth="1"/>
    <col min="274" max="281" width="6.5703125" style="19" customWidth="1"/>
    <col min="282" max="282" width="7.85546875" style="19" customWidth="1"/>
    <col min="283" max="283" width="10.28515625" style="19" customWidth="1"/>
    <col min="284" max="284" width="10.7109375" style="19" customWidth="1"/>
    <col min="285" max="285" width="9.42578125" style="19" customWidth="1"/>
    <col min="286" max="287" width="9.85546875" style="19" customWidth="1"/>
    <col min="288" max="289" width="11.5703125" style="19" customWidth="1"/>
    <col min="290" max="290" width="10.28515625" style="19" customWidth="1"/>
    <col min="291" max="291" width="11.5703125" style="19" customWidth="1"/>
    <col min="292" max="292" width="9.85546875" style="19" customWidth="1"/>
    <col min="293" max="293" width="10.7109375" style="19" customWidth="1"/>
    <col min="294" max="294" width="9.7109375" style="19" customWidth="1"/>
    <col min="295" max="295" width="10.5703125" style="19" customWidth="1"/>
    <col min="296" max="296" width="9.85546875" style="19" customWidth="1"/>
    <col min="297" max="297" width="10.28515625" style="19" customWidth="1"/>
    <col min="298" max="298" width="13.5703125" style="19" customWidth="1"/>
    <col min="299" max="299" width="12.7109375" style="19" customWidth="1"/>
    <col min="300" max="300" width="11.7109375" style="19" customWidth="1"/>
    <col min="301" max="301" width="11.42578125" style="19" customWidth="1"/>
    <col min="302" max="302" width="11.28515625" style="19" customWidth="1"/>
    <col min="303" max="303" width="12.7109375" style="19" customWidth="1"/>
    <col min="304" max="304" width="13.5703125" style="19" customWidth="1"/>
    <col min="305" max="305" width="11.7109375" style="19" customWidth="1"/>
    <col min="306" max="306" width="12.5703125" style="19" customWidth="1"/>
    <col min="307" max="307" width="12.7109375" style="19" customWidth="1"/>
    <col min="308" max="308" width="10.42578125" style="19" customWidth="1"/>
    <col min="309" max="309" width="11.7109375" style="19" customWidth="1"/>
    <col min="310" max="310" width="10.42578125" style="19" customWidth="1"/>
    <col min="311" max="512" width="8.85546875" style="19"/>
    <col min="513" max="513" width="20.28515625" style="19" customWidth="1"/>
    <col min="514" max="515" width="7.7109375" style="19" customWidth="1"/>
    <col min="516" max="528" width="6.5703125" style="19" customWidth="1"/>
    <col min="529" max="529" width="8.5703125" style="19" customWidth="1"/>
    <col min="530" max="537" width="6.5703125" style="19" customWidth="1"/>
    <col min="538" max="538" width="7.85546875" style="19" customWidth="1"/>
    <col min="539" max="539" width="10.28515625" style="19" customWidth="1"/>
    <col min="540" max="540" width="10.7109375" style="19" customWidth="1"/>
    <col min="541" max="541" width="9.42578125" style="19" customWidth="1"/>
    <col min="542" max="543" width="9.85546875" style="19" customWidth="1"/>
    <col min="544" max="545" width="11.5703125" style="19" customWidth="1"/>
    <col min="546" max="546" width="10.28515625" style="19" customWidth="1"/>
    <col min="547" max="547" width="11.5703125" style="19" customWidth="1"/>
    <col min="548" max="548" width="9.85546875" style="19" customWidth="1"/>
    <col min="549" max="549" width="10.7109375" style="19" customWidth="1"/>
    <col min="550" max="550" width="9.7109375" style="19" customWidth="1"/>
    <col min="551" max="551" width="10.5703125" style="19" customWidth="1"/>
    <col min="552" max="552" width="9.85546875" style="19" customWidth="1"/>
    <col min="553" max="553" width="10.28515625" style="19" customWidth="1"/>
    <col min="554" max="554" width="13.5703125" style="19" customWidth="1"/>
    <col min="555" max="555" width="12.7109375" style="19" customWidth="1"/>
    <col min="556" max="556" width="11.7109375" style="19" customWidth="1"/>
    <col min="557" max="557" width="11.42578125" style="19" customWidth="1"/>
    <col min="558" max="558" width="11.28515625" style="19" customWidth="1"/>
    <col min="559" max="559" width="12.7109375" style="19" customWidth="1"/>
    <col min="560" max="560" width="13.5703125" style="19" customWidth="1"/>
    <col min="561" max="561" width="11.7109375" style="19" customWidth="1"/>
    <col min="562" max="562" width="12.5703125" style="19" customWidth="1"/>
    <col min="563" max="563" width="12.7109375" style="19" customWidth="1"/>
    <col min="564" max="564" width="10.42578125" style="19" customWidth="1"/>
    <col min="565" max="565" width="11.7109375" style="19" customWidth="1"/>
    <col min="566" max="566" width="10.42578125" style="19" customWidth="1"/>
    <col min="567" max="768" width="8.85546875" style="19"/>
    <col min="769" max="769" width="20.28515625" style="19" customWidth="1"/>
    <col min="770" max="771" width="7.7109375" style="19" customWidth="1"/>
    <col min="772" max="784" width="6.5703125" style="19" customWidth="1"/>
    <col min="785" max="785" width="8.5703125" style="19" customWidth="1"/>
    <col min="786" max="793" width="6.5703125" style="19" customWidth="1"/>
    <col min="794" max="794" width="7.85546875" style="19" customWidth="1"/>
    <col min="795" max="795" width="10.28515625" style="19" customWidth="1"/>
    <col min="796" max="796" width="10.7109375" style="19" customWidth="1"/>
    <col min="797" max="797" width="9.42578125" style="19" customWidth="1"/>
    <col min="798" max="799" width="9.85546875" style="19" customWidth="1"/>
    <col min="800" max="801" width="11.5703125" style="19" customWidth="1"/>
    <col min="802" max="802" width="10.28515625" style="19" customWidth="1"/>
    <col min="803" max="803" width="11.5703125" style="19" customWidth="1"/>
    <col min="804" max="804" width="9.85546875" style="19" customWidth="1"/>
    <col min="805" max="805" width="10.7109375" style="19" customWidth="1"/>
    <col min="806" max="806" width="9.7109375" style="19" customWidth="1"/>
    <col min="807" max="807" width="10.5703125" style="19" customWidth="1"/>
    <col min="808" max="808" width="9.85546875" style="19" customWidth="1"/>
    <col min="809" max="809" width="10.28515625" style="19" customWidth="1"/>
    <col min="810" max="810" width="13.5703125" style="19" customWidth="1"/>
    <col min="811" max="811" width="12.7109375" style="19" customWidth="1"/>
    <col min="812" max="812" width="11.7109375" style="19" customWidth="1"/>
    <col min="813" max="813" width="11.42578125" style="19" customWidth="1"/>
    <col min="814" max="814" width="11.28515625" style="19" customWidth="1"/>
    <col min="815" max="815" width="12.7109375" style="19" customWidth="1"/>
    <col min="816" max="816" width="13.5703125" style="19" customWidth="1"/>
    <col min="817" max="817" width="11.7109375" style="19" customWidth="1"/>
    <col min="818" max="818" width="12.5703125" style="19" customWidth="1"/>
    <col min="819" max="819" width="12.7109375" style="19" customWidth="1"/>
    <col min="820" max="820" width="10.42578125" style="19" customWidth="1"/>
    <col min="821" max="821" width="11.7109375" style="19" customWidth="1"/>
    <col min="822" max="822" width="10.42578125" style="19" customWidth="1"/>
    <col min="823" max="1024" width="8.85546875" style="19"/>
    <col min="1025" max="1025" width="20.28515625" style="19" customWidth="1"/>
    <col min="1026" max="1027" width="7.7109375" style="19" customWidth="1"/>
    <col min="1028" max="1040" width="6.5703125" style="19" customWidth="1"/>
    <col min="1041" max="1041" width="8.5703125" style="19" customWidth="1"/>
    <col min="1042" max="1049" width="6.5703125" style="19" customWidth="1"/>
    <col min="1050" max="1050" width="7.85546875" style="19" customWidth="1"/>
    <col min="1051" max="1051" width="10.28515625" style="19" customWidth="1"/>
    <col min="1052" max="1052" width="10.7109375" style="19" customWidth="1"/>
    <col min="1053" max="1053" width="9.42578125" style="19" customWidth="1"/>
    <col min="1054" max="1055" width="9.85546875" style="19" customWidth="1"/>
    <col min="1056" max="1057" width="11.5703125" style="19" customWidth="1"/>
    <col min="1058" max="1058" width="10.28515625" style="19" customWidth="1"/>
    <col min="1059" max="1059" width="11.5703125" style="19" customWidth="1"/>
    <col min="1060" max="1060" width="9.85546875" style="19" customWidth="1"/>
    <col min="1061" max="1061" width="10.7109375" style="19" customWidth="1"/>
    <col min="1062" max="1062" width="9.7109375" style="19" customWidth="1"/>
    <col min="1063" max="1063" width="10.5703125" style="19" customWidth="1"/>
    <col min="1064" max="1064" width="9.85546875" style="19" customWidth="1"/>
    <col min="1065" max="1065" width="10.28515625" style="19" customWidth="1"/>
    <col min="1066" max="1066" width="13.5703125" style="19" customWidth="1"/>
    <col min="1067" max="1067" width="12.7109375" style="19" customWidth="1"/>
    <col min="1068" max="1068" width="11.7109375" style="19" customWidth="1"/>
    <col min="1069" max="1069" width="11.42578125" style="19" customWidth="1"/>
    <col min="1070" max="1070" width="11.28515625" style="19" customWidth="1"/>
    <col min="1071" max="1071" width="12.7109375" style="19" customWidth="1"/>
    <col min="1072" max="1072" width="13.5703125" style="19" customWidth="1"/>
    <col min="1073" max="1073" width="11.7109375" style="19" customWidth="1"/>
    <col min="1074" max="1074" width="12.5703125" style="19" customWidth="1"/>
    <col min="1075" max="1075" width="12.7109375" style="19" customWidth="1"/>
    <col min="1076" max="1076" width="10.42578125" style="19" customWidth="1"/>
    <col min="1077" max="1077" width="11.7109375" style="19" customWidth="1"/>
    <col min="1078" max="1078" width="10.42578125" style="19" customWidth="1"/>
    <col min="1079" max="1280" width="8.85546875" style="19"/>
    <col min="1281" max="1281" width="20.28515625" style="19" customWidth="1"/>
    <col min="1282" max="1283" width="7.7109375" style="19" customWidth="1"/>
    <col min="1284" max="1296" width="6.5703125" style="19" customWidth="1"/>
    <col min="1297" max="1297" width="8.5703125" style="19" customWidth="1"/>
    <col min="1298" max="1305" width="6.5703125" style="19" customWidth="1"/>
    <col min="1306" max="1306" width="7.85546875" style="19" customWidth="1"/>
    <col min="1307" max="1307" width="10.28515625" style="19" customWidth="1"/>
    <col min="1308" max="1308" width="10.7109375" style="19" customWidth="1"/>
    <col min="1309" max="1309" width="9.42578125" style="19" customWidth="1"/>
    <col min="1310" max="1311" width="9.85546875" style="19" customWidth="1"/>
    <col min="1312" max="1313" width="11.5703125" style="19" customWidth="1"/>
    <col min="1314" max="1314" width="10.28515625" style="19" customWidth="1"/>
    <col min="1315" max="1315" width="11.5703125" style="19" customWidth="1"/>
    <col min="1316" max="1316" width="9.85546875" style="19" customWidth="1"/>
    <col min="1317" max="1317" width="10.7109375" style="19" customWidth="1"/>
    <col min="1318" max="1318" width="9.7109375" style="19" customWidth="1"/>
    <col min="1319" max="1319" width="10.5703125" style="19" customWidth="1"/>
    <col min="1320" max="1320" width="9.85546875" style="19" customWidth="1"/>
    <col min="1321" max="1321" width="10.28515625" style="19" customWidth="1"/>
    <col min="1322" max="1322" width="13.5703125" style="19" customWidth="1"/>
    <col min="1323" max="1323" width="12.7109375" style="19" customWidth="1"/>
    <col min="1324" max="1324" width="11.7109375" style="19" customWidth="1"/>
    <col min="1325" max="1325" width="11.42578125" style="19" customWidth="1"/>
    <col min="1326" max="1326" width="11.28515625" style="19" customWidth="1"/>
    <col min="1327" max="1327" width="12.7109375" style="19" customWidth="1"/>
    <col min="1328" max="1328" width="13.5703125" style="19" customWidth="1"/>
    <col min="1329" max="1329" width="11.7109375" style="19" customWidth="1"/>
    <col min="1330" max="1330" width="12.5703125" style="19" customWidth="1"/>
    <col min="1331" max="1331" width="12.7109375" style="19" customWidth="1"/>
    <col min="1332" max="1332" width="10.42578125" style="19" customWidth="1"/>
    <col min="1333" max="1333" width="11.7109375" style="19" customWidth="1"/>
    <col min="1334" max="1334" width="10.42578125" style="19" customWidth="1"/>
    <col min="1335" max="1536" width="8.85546875" style="19"/>
    <col min="1537" max="1537" width="20.28515625" style="19" customWidth="1"/>
    <col min="1538" max="1539" width="7.7109375" style="19" customWidth="1"/>
    <col min="1540" max="1552" width="6.5703125" style="19" customWidth="1"/>
    <col min="1553" max="1553" width="8.5703125" style="19" customWidth="1"/>
    <col min="1554" max="1561" width="6.5703125" style="19" customWidth="1"/>
    <col min="1562" max="1562" width="7.85546875" style="19" customWidth="1"/>
    <col min="1563" max="1563" width="10.28515625" style="19" customWidth="1"/>
    <col min="1564" max="1564" width="10.7109375" style="19" customWidth="1"/>
    <col min="1565" max="1565" width="9.42578125" style="19" customWidth="1"/>
    <col min="1566" max="1567" width="9.85546875" style="19" customWidth="1"/>
    <col min="1568" max="1569" width="11.5703125" style="19" customWidth="1"/>
    <col min="1570" max="1570" width="10.28515625" style="19" customWidth="1"/>
    <col min="1571" max="1571" width="11.5703125" style="19" customWidth="1"/>
    <col min="1572" max="1572" width="9.85546875" style="19" customWidth="1"/>
    <col min="1573" max="1573" width="10.7109375" style="19" customWidth="1"/>
    <col min="1574" max="1574" width="9.7109375" style="19" customWidth="1"/>
    <col min="1575" max="1575" width="10.5703125" style="19" customWidth="1"/>
    <col min="1576" max="1576" width="9.85546875" style="19" customWidth="1"/>
    <col min="1577" max="1577" width="10.28515625" style="19" customWidth="1"/>
    <col min="1578" max="1578" width="13.5703125" style="19" customWidth="1"/>
    <col min="1579" max="1579" width="12.7109375" style="19" customWidth="1"/>
    <col min="1580" max="1580" width="11.7109375" style="19" customWidth="1"/>
    <col min="1581" max="1581" width="11.42578125" style="19" customWidth="1"/>
    <col min="1582" max="1582" width="11.28515625" style="19" customWidth="1"/>
    <col min="1583" max="1583" width="12.7109375" style="19" customWidth="1"/>
    <col min="1584" max="1584" width="13.5703125" style="19" customWidth="1"/>
    <col min="1585" max="1585" width="11.7109375" style="19" customWidth="1"/>
    <col min="1586" max="1586" width="12.5703125" style="19" customWidth="1"/>
    <col min="1587" max="1587" width="12.7109375" style="19" customWidth="1"/>
    <col min="1588" max="1588" width="10.42578125" style="19" customWidth="1"/>
    <col min="1589" max="1589" width="11.7109375" style="19" customWidth="1"/>
    <col min="1590" max="1590" width="10.42578125" style="19" customWidth="1"/>
    <col min="1591" max="1792" width="8.85546875" style="19"/>
    <col min="1793" max="1793" width="20.28515625" style="19" customWidth="1"/>
    <col min="1794" max="1795" width="7.7109375" style="19" customWidth="1"/>
    <col min="1796" max="1808" width="6.5703125" style="19" customWidth="1"/>
    <col min="1809" max="1809" width="8.5703125" style="19" customWidth="1"/>
    <col min="1810" max="1817" width="6.5703125" style="19" customWidth="1"/>
    <col min="1818" max="1818" width="7.85546875" style="19" customWidth="1"/>
    <col min="1819" max="1819" width="10.28515625" style="19" customWidth="1"/>
    <col min="1820" max="1820" width="10.7109375" style="19" customWidth="1"/>
    <col min="1821" max="1821" width="9.42578125" style="19" customWidth="1"/>
    <col min="1822" max="1823" width="9.85546875" style="19" customWidth="1"/>
    <col min="1824" max="1825" width="11.5703125" style="19" customWidth="1"/>
    <col min="1826" max="1826" width="10.28515625" style="19" customWidth="1"/>
    <col min="1827" max="1827" width="11.5703125" style="19" customWidth="1"/>
    <col min="1828" max="1828" width="9.85546875" style="19" customWidth="1"/>
    <col min="1829" max="1829" width="10.7109375" style="19" customWidth="1"/>
    <col min="1830" max="1830" width="9.7109375" style="19" customWidth="1"/>
    <col min="1831" max="1831" width="10.5703125" style="19" customWidth="1"/>
    <col min="1832" max="1832" width="9.85546875" style="19" customWidth="1"/>
    <col min="1833" max="1833" width="10.28515625" style="19" customWidth="1"/>
    <col min="1834" max="1834" width="13.5703125" style="19" customWidth="1"/>
    <col min="1835" max="1835" width="12.7109375" style="19" customWidth="1"/>
    <col min="1836" max="1836" width="11.7109375" style="19" customWidth="1"/>
    <col min="1837" max="1837" width="11.42578125" style="19" customWidth="1"/>
    <col min="1838" max="1838" width="11.28515625" style="19" customWidth="1"/>
    <col min="1839" max="1839" width="12.7109375" style="19" customWidth="1"/>
    <col min="1840" max="1840" width="13.5703125" style="19" customWidth="1"/>
    <col min="1841" max="1841" width="11.7109375" style="19" customWidth="1"/>
    <col min="1842" max="1842" width="12.5703125" style="19" customWidth="1"/>
    <col min="1843" max="1843" width="12.7109375" style="19" customWidth="1"/>
    <col min="1844" max="1844" width="10.42578125" style="19" customWidth="1"/>
    <col min="1845" max="1845" width="11.7109375" style="19" customWidth="1"/>
    <col min="1846" max="1846" width="10.42578125" style="19" customWidth="1"/>
    <col min="1847" max="2048" width="8.85546875" style="19"/>
    <col min="2049" max="2049" width="20.28515625" style="19" customWidth="1"/>
    <col min="2050" max="2051" width="7.7109375" style="19" customWidth="1"/>
    <col min="2052" max="2064" width="6.5703125" style="19" customWidth="1"/>
    <col min="2065" max="2065" width="8.5703125" style="19" customWidth="1"/>
    <col min="2066" max="2073" width="6.5703125" style="19" customWidth="1"/>
    <col min="2074" max="2074" width="7.85546875" style="19" customWidth="1"/>
    <col min="2075" max="2075" width="10.28515625" style="19" customWidth="1"/>
    <col min="2076" max="2076" width="10.7109375" style="19" customWidth="1"/>
    <col min="2077" max="2077" width="9.42578125" style="19" customWidth="1"/>
    <col min="2078" max="2079" width="9.85546875" style="19" customWidth="1"/>
    <col min="2080" max="2081" width="11.5703125" style="19" customWidth="1"/>
    <col min="2082" max="2082" width="10.28515625" style="19" customWidth="1"/>
    <col min="2083" max="2083" width="11.5703125" style="19" customWidth="1"/>
    <col min="2084" max="2084" width="9.85546875" style="19" customWidth="1"/>
    <col min="2085" max="2085" width="10.7109375" style="19" customWidth="1"/>
    <col min="2086" max="2086" width="9.7109375" style="19" customWidth="1"/>
    <col min="2087" max="2087" width="10.5703125" style="19" customWidth="1"/>
    <col min="2088" max="2088" width="9.85546875" style="19" customWidth="1"/>
    <col min="2089" max="2089" width="10.28515625" style="19" customWidth="1"/>
    <col min="2090" max="2090" width="13.5703125" style="19" customWidth="1"/>
    <col min="2091" max="2091" width="12.7109375" style="19" customWidth="1"/>
    <col min="2092" max="2092" width="11.7109375" style="19" customWidth="1"/>
    <col min="2093" max="2093" width="11.42578125" style="19" customWidth="1"/>
    <col min="2094" max="2094" width="11.28515625" style="19" customWidth="1"/>
    <col min="2095" max="2095" width="12.7109375" style="19" customWidth="1"/>
    <col min="2096" max="2096" width="13.5703125" style="19" customWidth="1"/>
    <col min="2097" max="2097" width="11.7109375" style="19" customWidth="1"/>
    <col min="2098" max="2098" width="12.5703125" style="19" customWidth="1"/>
    <col min="2099" max="2099" width="12.7109375" style="19" customWidth="1"/>
    <col min="2100" max="2100" width="10.42578125" style="19" customWidth="1"/>
    <col min="2101" max="2101" width="11.7109375" style="19" customWidth="1"/>
    <col min="2102" max="2102" width="10.42578125" style="19" customWidth="1"/>
    <col min="2103" max="2304" width="8.85546875" style="19"/>
    <col min="2305" max="2305" width="20.28515625" style="19" customWidth="1"/>
    <col min="2306" max="2307" width="7.7109375" style="19" customWidth="1"/>
    <col min="2308" max="2320" width="6.5703125" style="19" customWidth="1"/>
    <col min="2321" max="2321" width="8.5703125" style="19" customWidth="1"/>
    <col min="2322" max="2329" width="6.5703125" style="19" customWidth="1"/>
    <col min="2330" max="2330" width="7.85546875" style="19" customWidth="1"/>
    <col min="2331" max="2331" width="10.28515625" style="19" customWidth="1"/>
    <col min="2332" max="2332" width="10.7109375" style="19" customWidth="1"/>
    <col min="2333" max="2333" width="9.42578125" style="19" customWidth="1"/>
    <col min="2334" max="2335" width="9.85546875" style="19" customWidth="1"/>
    <col min="2336" max="2337" width="11.5703125" style="19" customWidth="1"/>
    <col min="2338" max="2338" width="10.28515625" style="19" customWidth="1"/>
    <col min="2339" max="2339" width="11.5703125" style="19" customWidth="1"/>
    <col min="2340" max="2340" width="9.85546875" style="19" customWidth="1"/>
    <col min="2341" max="2341" width="10.7109375" style="19" customWidth="1"/>
    <col min="2342" max="2342" width="9.7109375" style="19" customWidth="1"/>
    <col min="2343" max="2343" width="10.5703125" style="19" customWidth="1"/>
    <col min="2344" max="2344" width="9.85546875" style="19" customWidth="1"/>
    <col min="2345" max="2345" width="10.28515625" style="19" customWidth="1"/>
    <col min="2346" max="2346" width="13.5703125" style="19" customWidth="1"/>
    <col min="2347" max="2347" width="12.7109375" style="19" customWidth="1"/>
    <col min="2348" max="2348" width="11.7109375" style="19" customWidth="1"/>
    <col min="2349" max="2349" width="11.42578125" style="19" customWidth="1"/>
    <col min="2350" max="2350" width="11.28515625" style="19" customWidth="1"/>
    <col min="2351" max="2351" width="12.7109375" style="19" customWidth="1"/>
    <col min="2352" max="2352" width="13.5703125" style="19" customWidth="1"/>
    <col min="2353" max="2353" width="11.7109375" style="19" customWidth="1"/>
    <col min="2354" max="2354" width="12.5703125" style="19" customWidth="1"/>
    <col min="2355" max="2355" width="12.7109375" style="19" customWidth="1"/>
    <col min="2356" max="2356" width="10.42578125" style="19" customWidth="1"/>
    <col min="2357" max="2357" width="11.7109375" style="19" customWidth="1"/>
    <col min="2358" max="2358" width="10.42578125" style="19" customWidth="1"/>
    <col min="2359" max="2560" width="8.85546875" style="19"/>
    <col min="2561" max="2561" width="20.28515625" style="19" customWidth="1"/>
    <col min="2562" max="2563" width="7.7109375" style="19" customWidth="1"/>
    <col min="2564" max="2576" width="6.5703125" style="19" customWidth="1"/>
    <col min="2577" max="2577" width="8.5703125" style="19" customWidth="1"/>
    <col min="2578" max="2585" width="6.5703125" style="19" customWidth="1"/>
    <col min="2586" max="2586" width="7.85546875" style="19" customWidth="1"/>
    <col min="2587" max="2587" width="10.28515625" style="19" customWidth="1"/>
    <col min="2588" max="2588" width="10.7109375" style="19" customWidth="1"/>
    <col min="2589" max="2589" width="9.42578125" style="19" customWidth="1"/>
    <col min="2590" max="2591" width="9.85546875" style="19" customWidth="1"/>
    <col min="2592" max="2593" width="11.5703125" style="19" customWidth="1"/>
    <col min="2594" max="2594" width="10.28515625" style="19" customWidth="1"/>
    <col min="2595" max="2595" width="11.5703125" style="19" customWidth="1"/>
    <col min="2596" max="2596" width="9.85546875" style="19" customWidth="1"/>
    <col min="2597" max="2597" width="10.7109375" style="19" customWidth="1"/>
    <col min="2598" max="2598" width="9.7109375" style="19" customWidth="1"/>
    <col min="2599" max="2599" width="10.5703125" style="19" customWidth="1"/>
    <col min="2600" max="2600" width="9.85546875" style="19" customWidth="1"/>
    <col min="2601" max="2601" width="10.28515625" style="19" customWidth="1"/>
    <col min="2602" max="2602" width="13.5703125" style="19" customWidth="1"/>
    <col min="2603" max="2603" width="12.7109375" style="19" customWidth="1"/>
    <col min="2604" max="2604" width="11.7109375" style="19" customWidth="1"/>
    <col min="2605" max="2605" width="11.42578125" style="19" customWidth="1"/>
    <col min="2606" max="2606" width="11.28515625" style="19" customWidth="1"/>
    <col min="2607" max="2607" width="12.7109375" style="19" customWidth="1"/>
    <col min="2608" max="2608" width="13.5703125" style="19" customWidth="1"/>
    <col min="2609" max="2609" width="11.7109375" style="19" customWidth="1"/>
    <col min="2610" max="2610" width="12.5703125" style="19" customWidth="1"/>
    <col min="2611" max="2611" width="12.7109375" style="19" customWidth="1"/>
    <col min="2612" max="2612" width="10.42578125" style="19" customWidth="1"/>
    <col min="2613" max="2613" width="11.7109375" style="19" customWidth="1"/>
    <col min="2614" max="2614" width="10.42578125" style="19" customWidth="1"/>
    <col min="2615" max="2816" width="8.85546875" style="19"/>
    <col min="2817" max="2817" width="20.28515625" style="19" customWidth="1"/>
    <col min="2818" max="2819" width="7.7109375" style="19" customWidth="1"/>
    <col min="2820" max="2832" width="6.5703125" style="19" customWidth="1"/>
    <col min="2833" max="2833" width="8.5703125" style="19" customWidth="1"/>
    <col min="2834" max="2841" width="6.5703125" style="19" customWidth="1"/>
    <col min="2842" max="2842" width="7.85546875" style="19" customWidth="1"/>
    <col min="2843" max="2843" width="10.28515625" style="19" customWidth="1"/>
    <col min="2844" max="2844" width="10.7109375" style="19" customWidth="1"/>
    <col min="2845" max="2845" width="9.42578125" style="19" customWidth="1"/>
    <col min="2846" max="2847" width="9.85546875" style="19" customWidth="1"/>
    <col min="2848" max="2849" width="11.5703125" style="19" customWidth="1"/>
    <col min="2850" max="2850" width="10.28515625" style="19" customWidth="1"/>
    <col min="2851" max="2851" width="11.5703125" style="19" customWidth="1"/>
    <col min="2852" max="2852" width="9.85546875" style="19" customWidth="1"/>
    <col min="2853" max="2853" width="10.7109375" style="19" customWidth="1"/>
    <col min="2854" max="2854" width="9.7109375" style="19" customWidth="1"/>
    <col min="2855" max="2855" width="10.5703125" style="19" customWidth="1"/>
    <col min="2856" max="2856" width="9.85546875" style="19" customWidth="1"/>
    <col min="2857" max="2857" width="10.28515625" style="19" customWidth="1"/>
    <col min="2858" max="2858" width="13.5703125" style="19" customWidth="1"/>
    <col min="2859" max="2859" width="12.7109375" style="19" customWidth="1"/>
    <col min="2860" max="2860" width="11.7109375" style="19" customWidth="1"/>
    <col min="2861" max="2861" width="11.42578125" style="19" customWidth="1"/>
    <col min="2862" max="2862" width="11.28515625" style="19" customWidth="1"/>
    <col min="2863" max="2863" width="12.7109375" style="19" customWidth="1"/>
    <col min="2864" max="2864" width="13.5703125" style="19" customWidth="1"/>
    <col min="2865" max="2865" width="11.7109375" style="19" customWidth="1"/>
    <col min="2866" max="2866" width="12.5703125" style="19" customWidth="1"/>
    <col min="2867" max="2867" width="12.7109375" style="19" customWidth="1"/>
    <col min="2868" max="2868" width="10.42578125" style="19" customWidth="1"/>
    <col min="2869" max="2869" width="11.7109375" style="19" customWidth="1"/>
    <col min="2870" max="2870" width="10.42578125" style="19" customWidth="1"/>
    <col min="2871" max="3072" width="8.85546875" style="19"/>
    <col min="3073" max="3073" width="20.28515625" style="19" customWidth="1"/>
    <col min="3074" max="3075" width="7.7109375" style="19" customWidth="1"/>
    <col min="3076" max="3088" width="6.5703125" style="19" customWidth="1"/>
    <col min="3089" max="3089" width="8.5703125" style="19" customWidth="1"/>
    <col min="3090" max="3097" width="6.5703125" style="19" customWidth="1"/>
    <col min="3098" max="3098" width="7.85546875" style="19" customWidth="1"/>
    <col min="3099" max="3099" width="10.28515625" style="19" customWidth="1"/>
    <col min="3100" max="3100" width="10.7109375" style="19" customWidth="1"/>
    <col min="3101" max="3101" width="9.42578125" style="19" customWidth="1"/>
    <col min="3102" max="3103" width="9.85546875" style="19" customWidth="1"/>
    <col min="3104" max="3105" width="11.5703125" style="19" customWidth="1"/>
    <col min="3106" max="3106" width="10.28515625" style="19" customWidth="1"/>
    <col min="3107" max="3107" width="11.5703125" style="19" customWidth="1"/>
    <col min="3108" max="3108" width="9.85546875" style="19" customWidth="1"/>
    <col min="3109" max="3109" width="10.7109375" style="19" customWidth="1"/>
    <col min="3110" max="3110" width="9.7109375" style="19" customWidth="1"/>
    <col min="3111" max="3111" width="10.5703125" style="19" customWidth="1"/>
    <col min="3112" max="3112" width="9.85546875" style="19" customWidth="1"/>
    <col min="3113" max="3113" width="10.28515625" style="19" customWidth="1"/>
    <col min="3114" max="3114" width="13.5703125" style="19" customWidth="1"/>
    <col min="3115" max="3115" width="12.7109375" style="19" customWidth="1"/>
    <col min="3116" max="3116" width="11.7109375" style="19" customWidth="1"/>
    <col min="3117" max="3117" width="11.42578125" style="19" customWidth="1"/>
    <col min="3118" max="3118" width="11.28515625" style="19" customWidth="1"/>
    <col min="3119" max="3119" width="12.7109375" style="19" customWidth="1"/>
    <col min="3120" max="3120" width="13.5703125" style="19" customWidth="1"/>
    <col min="3121" max="3121" width="11.7109375" style="19" customWidth="1"/>
    <col min="3122" max="3122" width="12.5703125" style="19" customWidth="1"/>
    <col min="3123" max="3123" width="12.7109375" style="19" customWidth="1"/>
    <col min="3124" max="3124" width="10.42578125" style="19" customWidth="1"/>
    <col min="3125" max="3125" width="11.7109375" style="19" customWidth="1"/>
    <col min="3126" max="3126" width="10.42578125" style="19" customWidth="1"/>
    <col min="3127" max="3328" width="8.85546875" style="19"/>
    <col min="3329" max="3329" width="20.28515625" style="19" customWidth="1"/>
    <col min="3330" max="3331" width="7.7109375" style="19" customWidth="1"/>
    <col min="3332" max="3344" width="6.5703125" style="19" customWidth="1"/>
    <col min="3345" max="3345" width="8.5703125" style="19" customWidth="1"/>
    <col min="3346" max="3353" width="6.5703125" style="19" customWidth="1"/>
    <col min="3354" max="3354" width="7.85546875" style="19" customWidth="1"/>
    <col min="3355" max="3355" width="10.28515625" style="19" customWidth="1"/>
    <col min="3356" max="3356" width="10.7109375" style="19" customWidth="1"/>
    <col min="3357" max="3357" width="9.42578125" style="19" customWidth="1"/>
    <col min="3358" max="3359" width="9.85546875" style="19" customWidth="1"/>
    <col min="3360" max="3361" width="11.5703125" style="19" customWidth="1"/>
    <col min="3362" max="3362" width="10.28515625" style="19" customWidth="1"/>
    <col min="3363" max="3363" width="11.5703125" style="19" customWidth="1"/>
    <col min="3364" max="3364" width="9.85546875" style="19" customWidth="1"/>
    <col min="3365" max="3365" width="10.7109375" style="19" customWidth="1"/>
    <col min="3366" max="3366" width="9.7109375" style="19" customWidth="1"/>
    <col min="3367" max="3367" width="10.5703125" style="19" customWidth="1"/>
    <col min="3368" max="3368" width="9.85546875" style="19" customWidth="1"/>
    <col min="3369" max="3369" width="10.28515625" style="19" customWidth="1"/>
    <col min="3370" max="3370" width="13.5703125" style="19" customWidth="1"/>
    <col min="3371" max="3371" width="12.7109375" style="19" customWidth="1"/>
    <col min="3372" max="3372" width="11.7109375" style="19" customWidth="1"/>
    <col min="3373" max="3373" width="11.42578125" style="19" customWidth="1"/>
    <col min="3374" max="3374" width="11.28515625" style="19" customWidth="1"/>
    <col min="3375" max="3375" width="12.7109375" style="19" customWidth="1"/>
    <col min="3376" max="3376" width="13.5703125" style="19" customWidth="1"/>
    <col min="3377" max="3377" width="11.7109375" style="19" customWidth="1"/>
    <col min="3378" max="3378" width="12.5703125" style="19" customWidth="1"/>
    <col min="3379" max="3379" width="12.7109375" style="19" customWidth="1"/>
    <col min="3380" max="3380" width="10.42578125" style="19" customWidth="1"/>
    <col min="3381" max="3381" width="11.7109375" style="19" customWidth="1"/>
    <col min="3382" max="3382" width="10.42578125" style="19" customWidth="1"/>
    <col min="3383" max="3584" width="8.85546875" style="19"/>
    <col min="3585" max="3585" width="20.28515625" style="19" customWidth="1"/>
    <col min="3586" max="3587" width="7.7109375" style="19" customWidth="1"/>
    <col min="3588" max="3600" width="6.5703125" style="19" customWidth="1"/>
    <col min="3601" max="3601" width="8.5703125" style="19" customWidth="1"/>
    <col min="3602" max="3609" width="6.5703125" style="19" customWidth="1"/>
    <col min="3610" max="3610" width="7.85546875" style="19" customWidth="1"/>
    <col min="3611" max="3611" width="10.28515625" style="19" customWidth="1"/>
    <col min="3612" max="3612" width="10.7109375" style="19" customWidth="1"/>
    <col min="3613" max="3613" width="9.42578125" style="19" customWidth="1"/>
    <col min="3614" max="3615" width="9.85546875" style="19" customWidth="1"/>
    <col min="3616" max="3617" width="11.5703125" style="19" customWidth="1"/>
    <col min="3618" max="3618" width="10.28515625" style="19" customWidth="1"/>
    <col min="3619" max="3619" width="11.5703125" style="19" customWidth="1"/>
    <col min="3620" max="3620" width="9.85546875" style="19" customWidth="1"/>
    <col min="3621" max="3621" width="10.7109375" style="19" customWidth="1"/>
    <col min="3622" max="3622" width="9.7109375" style="19" customWidth="1"/>
    <col min="3623" max="3623" width="10.5703125" style="19" customWidth="1"/>
    <col min="3624" max="3624" width="9.85546875" style="19" customWidth="1"/>
    <col min="3625" max="3625" width="10.28515625" style="19" customWidth="1"/>
    <col min="3626" max="3626" width="13.5703125" style="19" customWidth="1"/>
    <col min="3627" max="3627" width="12.7109375" style="19" customWidth="1"/>
    <col min="3628" max="3628" width="11.7109375" style="19" customWidth="1"/>
    <col min="3629" max="3629" width="11.42578125" style="19" customWidth="1"/>
    <col min="3630" max="3630" width="11.28515625" style="19" customWidth="1"/>
    <col min="3631" max="3631" width="12.7109375" style="19" customWidth="1"/>
    <col min="3632" max="3632" width="13.5703125" style="19" customWidth="1"/>
    <col min="3633" max="3633" width="11.7109375" style="19" customWidth="1"/>
    <col min="3634" max="3634" width="12.5703125" style="19" customWidth="1"/>
    <col min="3635" max="3635" width="12.7109375" style="19" customWidth="1"/>
    <col min="3636" max="3636" width="10.42578125" style="19" customWidth="1"/>
    <col min="3637" max="3637" width="11.7109375" style="19" customWidth="1"/>
    <col min="3638" max="3638" width="10.42578125" style="19" customWidth="1"/>
    <col min="3639" max="3840" width="8.85546875" style="19"/>
    <col min="3841" max="3841" width="20.28515625" style="19" customWidth="1"/>
    <col min="3842" max="3843" width="7.7109375" style="19" customWidth="1"/>
    <col min="3844" max="3856" width="6.5703125" style="19" customWidth="1"/>
    <col min="3857" max="3857" width="8.5703125" style="19" customWidth="1"/>
    <col min="3858" max="3865" width="6.5703125" style="19" customWidth="1"/>
    <col min="3866" max="3866" width="7.85546875" style="19" customWidth="1"/>
    <col min="3867" max="3867" width="10.28515625" style="19" customWidth="1"/>
    <col min="3868" max="3868" width="10.7109375" style="19" customWidth="1"/>
    <col min="3869" max="3869" width="9.42578125" style="19" customWidth="1"/>
    <col min="3870" max="3871" width="9.85546875" style="19" customWidth="1"/>
    <col min="3872" max="3873" width="11.5703125" style="19" customWidth="1"/>
    <col min="3874" max="3874" width="10.28515625" style="19" customWidth="1"/>
    <col min="3875" max="3875" width="11.5703125" style="19" customWidth="1"/>
    <col min="3876" max="3876" width="9.85546875" style="19" customWidth="1"/>
    <col min="3877" max="3877" width="10.7109375" style="19" customWidth="1"/>
    <col min="3878" max="3878" width="9.7109375" style="19" customWidth="1"/>
    <col min="3879" max="3879" width="10.5703125" style="19" customWidth="1"/>
    <col min="3880" max="3880" width="9.85546875" style="19" customWidth="1"/>
    <col min="3881" max="3881" width="10.28515625" style="19" customWidth="1"/>
    <col min="3882" max="3882" width="13.5703125" style="19" customWidth="1"/>
    <col min="3883" max="3883" width="12.7109375" style="19" customWidth="1"/>
    <col min="3884" max="3884" width="11.7109375" style="19" customWidth="1"/>
    <col min="3885" max="3885" width="11.42578125" style="19" customWidth="1"/>
    <col min="3886" max="3886" width="11.28515625" style="19" customWidth="1"/>
    <col min="3887" max="3887" width="12.7109375" style="19" customWidth="1"/>
    <col min="3888" max="3888" width="13.5703125" style="19" customWidth="1"/>
    <col min="3889" max="3889" width="11.7109375" style="19" customWidth="1"/>
    <col min="3890" max="3890" width="12.5703125" style="19" customWidth="1"/>
    <col min="3891" max="3891" width="12.7109375" style="19" customWidth="1"/>
    <col min="3892" max="3892" width="10.42578125" style="19" customWidth="1"/>
    <col min="3893" max="3893" width="11.7109375" style="19" customWidth="1"/>
    <col min="3894" max="3894" width="10.42578125" style="19" customWidth="1"/>
    <col min="3895" max="4096" width="8.85546875" style="19"/>
    <col min="4097" max="4097" width="20.28515625" style="19" customWidth="1"/>
    <col min="4098" max="4099" width="7.7109375" style="19" customWidth="1"/>
    <col min="4100" max="4112" width="6.5703125" style="19" customWidth="1"/>
    <col min="4113" max="4113" width="8.5703125" style="19" customWidth="1"/>
    <col min="4114" max="4121" width="6.5703125" style="19" customWidth="1"/>
    <col min="4122" max="4122" width="7.85546875" style="19" customWidth="1"/>
    <col min="4123" max="4123" width="10.28515625" style="19" customWidth="1"/>
    <col min="4124" max="4124" width="10.7109375" style="19" customWidth="1"/>
    <col min="4125" max="4125" width="9.42578125" style="19" customWidth="1"/>
    <col min="4126" max="4127" width="9.85546875" style="19" customWidth="1"/>
    <col min="4128" max="4129" width="11.5703125" style="19" customWidth="1"/>
    <col min="4130" max="4130" width="10.28515625" style="19" customWidth="1"/>
    <col min="4131" max="4131" width="11.5703125" style="19" customWidth="1"/>
    <col min="4132" max="4132" width="9.85546875" style="19" customWidth="1"/>
    <col min="4133" max="4133" width="10.7109375" style="19" customWidth="1"/>
    <col min="4134" max="4134" width="9.7109375" style="19" customWidth="1"/>
    <col min="4135" max="4135" width="10.5703125" style="19" customWidth="1"/>
    <col min="4136" max="4136" width="9.85546875" style="19" customWidth="1"/>
    <col min="4137" max="4137" width="10.28515625" style="19" customWidth="1"/>
    <col min="4138" max="4138" width="13.5703125" style="19" customWidth="1"/>
    <col min="4139" max="4139" width="12.7109375" style="19" customWidth="1"/>
    <col min="4140" max="4140" width="11.7109375" style="19" customWidth="1"/>
    <col min="4141" max="4141" width="11.42578125" style="19" customWidth="1"/>
    <col min="4142" max="4142" width="11.28515625" style="19" customWidth="1"/>
    <col min="4143" max="4143" width="12.7109375" style="19" customWidth="1"/>
    <col min="4144" max="4144" width="13.5703125" style="19" customWidth="1"/>
    <col min="4145" max="4145" width="11.7109375" style="19" customWidth="1"/>
    <col min="4146" max="4146" width="12.5703125" style="19" customWidth="1"/>
    <col min="4147" max="4147" width="12.7109375" style="19" customWidth="1"/>
    <col min="4148" max="4148" width="10.42578125" style="19" customWidth="1"/>
    <col min="4149" max="4149" width="11.7109375" style="19" customWidth="1"/>
    <col min="4150" max="4150" width="10.42578125" style="19" customWidth="1"/>
    <col min="4151" max="4352" width="8.85546875" style="19"/>
    <col min="4353" max="4353" width="20.28515625" style="19" customWidth="1"/>
    <col min="4354" max="4355" width="7.7109375" style="19" customWidth="1"/>
    <col min="4356" max="4368" width="6.5703125" style="19" customWidth="1"/>
    <col min="4369" max="4369" width="8.5703125" style="19" customWidth="1"/>
    <col min="4370" max="4377" width="6.5703125" style="19" customWidth="1"/>
    <col min="4378" max="4378" width="7.85546875" style="19" customWidth="1"/>
    <col min="4379" max="4379" width="10.28515625" style="19" customWidth="1"/>
    <col min="4380" max="4380" width="10.7109375" style="19" customWidth="1"/>
    <col min="4381" max="4381" width="9.42578125" style="19" customWidth="1"/>
    <col min="4382" max="4383" width="9.85546875" style="19" customWidth="1"/>
    <col min="4384" max="4385" width="11.5703125" style="19" customWidth="1"/>
    <col min="4386" max="4386" width="10.28515625" style="19" customWidth="1"/>
    <col min="4387" max="4387" width="11.5703125" style="19" customWidth="1"/>
    <col min="4388" max="4388" width="9.85546875" style="19" customWidth="1"/>
    <col min="4389" max="4389" width="10.7109375" style="19" customWidth="1"/>
    <col min="4390" max="4390" width="9.7109375" style="19" customWidth="1"/>
    <col min="4391" max="4391" width="10.5703125" style="19" customWidth="1"/>
    <col min="4392" max="4392" width="9.85546875" style="19" customWidth="1"/>
    <col min="4393" max="4393" width="10.28515625" style="19" customWidth="1"/>
    <col min="4394" max="4394" width="13.5703125" style="19" customWidth="1"/>
    <col min="4395" max="4395" width="12.7109375" style="19" customWidth="1"/>
    <col min="4396" max="4396" width="11.7109375" style="19" customWidth="1"/>
    <col min="4397" max="4397" width="11.42578125" style="19" customWidth="1"/>
    <col min="4398" max="4398" width="11.28515625" style="19" customWidth="1"/>
    <col min="4399" max="4399" width="12.7109375" style="19" customWidth="1"/>
    <col min="4400" max="4400" width="13.5703125" style="19" customWidth="1"/>
    <col min="4401" max="4401" width="11.7109375" style="19" customWidth="1"/>
    <col min="4402" max="4402" width="12.5703125" style="19" customWidth="1"/>
    <col min="4403" max="4403" width="12.7109375" style="19" customWidth="1"/>
    <col min="4404" max="4404" width="10.42578125" style="19" customWidth="1"/>
    <col min="4405" max="4405" width="11.7109375" style="19" customWidth="1"/>
    <col min="4406" max="4406" width="10.42578125" style="19" customWidth="1"/>
    <col min="4407" max="4608" width="8.85546875" style="19"/>
    <col min="4609" max="4609" width="20.28515625" style="19" customWidth="1"/>
    <col min="4610" max="4611" width="7.7109375" style="19" customWidth="1"/>
    <col min="4612" max="4624" width="6.5703125" style="19" customWidth="1"/>
    <col min="4625" max="4625" width="8.5703125" style="19" customWidth="1"/>
    <col min="4626" max="4633" width="6.5703125" style="19" customWidth="1"/>
    <col min="4634" max="4634" width="7.85546875" style="19" customWidth="1"/>
    <col min="4635" max="4635" width="10.28515625" style="19" customWidth="1"/>
    <col min="4636" max="4636" width="10.7109375" style="19" customWidth="1"/>
    <col min="4637" max="4637" width="9.42578125" style="19" customWidth="1"/>
    <col min="4638" max="4639" width="9.85546875" style="19" customWidth="1"/>
    <col min="4640" max="4641" width="11.5703125" style="19" customWidth="1"/>
    <col min="4642" max="4642" width="10.28515625" style="19" customWidth="1"/>
    <col min="4643" max="4643" width="11.5703125" style="19" customWidth="1"/>
    <col min="4644" max="4644" width="9.85546875" style="19" customWidth="1"/>
    <col min="4645" max="4645" width="10.7109375" style="19" customWidth="1"/>
    <col min="4646" max="4646" width="9.7109375" style="19" customWidth="1"/>
    <col min="4647" max="4647" width="10.5703125" style="19" customWidth="1"/>
    <col min="4648" max="4648" width="9.85546875" style="19" customWidth="1"/>
    <col min="4649" max="4649" width="10.28515625" style="19" customWidth="1"/>
    <col min="4650" max="4650" width="13.5703125" style="19" customWidth="1"/>
    <col min="4651" max="4651" width="12.7109375" style="19" customWidth="1"/>
    <col min="4652" max="4652" width="11.7109375" style="19" customWidth="1"/>
    <col min="4653" max="4653" width="11.42578125" style="19" customWidth="1"/>
    <col min="4654" max="4654" width="11.28515625" style="19" customWidth="1"/>
    <col min="4655" max="4655" width="12.7109375" style="19" customWidth="1"/>
    <col min="4656" max="4656" width="13.5703125" style="19" customWidth="1"/>
    <col min="4657" max="4657" width="11.7109375" style="19" customWidth="1"/>
    <col min="4658" max="4658" width="12.5703125" style="19" customWidth="1"/>
    <col min="4659" max="4659" width="12.7109375" style="19" customWidth="1"/>
    <col min="4660" max="4660" width="10.42578125" style="19" customWidth="1"/>
    <col min="4661" max="4661" width="11.7109375" style="19" customWidth="1"/>
    <col min="4662" max="4662" width="10.42578125" style="19" customWidth="1"/>
    <col min="4663" max="4864" width="8.85546875" style="19"/>
    <col min="4865" max="4865" width="20.28515625" style="19" customWidth="1"/>
    <col min="4866" max="4867" width="7.7109375" style="19" customWidth="1"/>
    <col min="4868" max="4880" width="6.5703125" style="19" customWidth="1"/>
    <col min="4881" max="4881" width="8.5703125" style="19" customWidth="1"/>
    <col min="4882" max="4889" width="6.5703125" style="19" customWidth="1"/>
    <col min="4890" max="4890" width="7.85546875" style="19" customWidth="1"/>
    <col min="4891" max="4891" width="10.28515625" style="19" customWidth="1"/>
    <col min="4892" max="4892" width="10.7109375" style="19" customWidth="1"/>
    <col min="4893" max="4893" width="9.42578125" style="19" customWidth="1"/>
    <col min="4894" max="4895" width="9.85546875" style="19" customWidth="1"/>
    <col min="4896" max="4897" width="11.5703125" style="19" customWidth="1"/>
    <col min="4898" max="4898" width="10.28515625" style="19" customWidth="1"/>
    <col min="4899" max="4899" width="11.5703125" style="19" customWidth="1"/>
    <col min="4900" max="4900" width="9.85546875" style="19" customWidth="1"/>
    <col min="4901" max="4901" width="10.7109375" style="19" customWidth="1"/>
    <col min="4902" max="4902" width="9.7109375" style="19" customWidth="1"/>
    <col min="4903" max="4903" width="10.5703125" style="19" customWidth="1"/>
    <col min="4904" max="4904" width="9.85546875" style="19" customWidth="1"/>
    <col min="4905" max="4905" width="10.28515625" style="19" customWidth="1"/>
    <col min="4906" max="4906" width="13.5703125" style="19" customWidth="1"/>
    <col min="4907" max="4907" width="12.7109375" style="19" customWidth="1"/>
    <col min="4908" max="4908" width="11.7109375" style="19" customWidth="1"/>
    <col min="4909" max="4909" width="11.42578125" style="19" customWidth="1"/>
    <col min="4910" max="4910" width="11.28515625" style="19" customWidth="1"/>
    <col min="4911" max="4911" width="12.7109375" style="19" customWidth="1"/>
    <col min="4912" max="4912" width="13.5703125" style="19" customWidth="1"/>
    <col min="4913" max="4913" width="11.7109375" style="19" customWidth="1"/>
    <col min="4914" max="4914" width="12.5703125" style="19" customWidth="1"/>
    <col min="4915" max="4915" width="12.7109375" style="19" customWidth="1"/>
    <col min="4916" max="4916" width="10.42578125" style="19" customWidth="1"/>
    <col min="4917" max="4917" width="11.7109375" style="19" customWidth="1"/>
    <col min="4918" max="4918" width="10.42578125" style="19" customWidth="1"/>
    <col min="4919" max="5120" width="8.85546875" style="19"/>
    <col min="5121" max="5121" width="20.28515625" style="19" customWidth="1"/>
    <col min="5122" max="5123" width="7.7109375" style="19" customWidth="1"/>
    <col min="5124" max="5136" width="6.5703125" style="19" customWidth="1"/>
    <col min="5137" max="5137" width="8.5703125" style="19" customWidth="1"/>
    <col min="5138" max="5145" width="6.5703125" style="19" customWidth="1"/>
    <col min="5146" max="5146" width="7.85546875" style="19" customWidth="1"/>
    <col min="5147" max="5147" width="10.28515625" style="19" customWidth="1"/>
    <col min="5148" max="5148" width="10.7109375" style="19" customWidth="1"/>
    <col min="5149" max="5149" width="9.42578125" style="19" customWidth="1"/>
    <col min="5150" max="5151" width="9.85546875" style="19" customWidth="1"/>
    <col min="5152" max="5153" width="11.5703125" style="19" customWidth="1"/>
    <col min="5154" max="5154" width="10.28515625" style="19" customWidth="1"/>
    <col min="5155" max="5155" width="11.5703125" style="19" customWidth="1"/>
    <col min="5156" max="5156" width="9.85546875" style="19" customWidth="1"/>
    <col min="5157" max="5157" width="10.7109375" style="19" customWidth="1"/>
    <col min="5158" max="5158" width="9.7109375" style="19" customWidth="1"/>
    <col min="5159" max="5159" width="10.5703125" style="19" customWidth="1"/>
    <col min="5160" max="5160" width="9.85546875" style="19" customWidth="1"/>
    <col min="5161" max="5161" width="10.28515625" style="19" customWidth="1"/>
    <col min="5162" max="5162" width="13.5703125" style="19" customWidth="1"/>
    <col min="5163" max="5163" width="12.7109375" style="19" customWidth="1"/>
    <col min="5164" max="5164" width="11.7109375" style="19" customWidth="1"/>
    <col min="5165" max="5165" width="11.42578125" style="19" customWidth="1"/>
    <col min="5166" max="5166" width="11.28515625" style="19" customWidth="1"/>
    <col min="5167" max="5167" width="12.7109375" style="19" customWidth="1"/>
    <col min="5168" max="5168" width="13.5703125" style="19" customWidth="1"/>
    <col min="5169" max="5169" width="11.7109375" style="19" customWidth="1"/>
    <col min="5170" max="5170" width="12.5703125" style="19" customWidth="1"/>
    <col min="5171" max="5171" width="12.7109375" style="19" customWidth="1"/>
    <col min="5172" max="5172" width="10.42578125" style="19" customWidth="1"/>
    <col min="5173" max="5173" width="11.7109375" style="19" customWidth="1"/>
    <col min="5174" max="5174" width="10.42578125" style="19" customWidth="1"/>
    <col min="5175" max="5376" width="8.85546875" style="19"/>
    <col min="5377" max="5377" width="20.28515625" style="19" customWidth="1"/>
    <col min="5378" max="5379" width="7.7109375" style="19" customWidth="1"/>
    <col min="5380" max="5392" width="6.5703125" style="19" customWidth="1"/>
    <col min="5393" max="5393" width="8.5703125" style="19" customWidth="1"/>
    <col min="5394" max="5401" width="6.5703125" style="19" customWidth="1"/>
    <col min="5402" max="5402" width="7.85546875" style="19" customWidth="1"/>
    <col min="5403" max="5403" width="10.28515625" style="19" customWidth="1"/>
    <col min="5404" max="5404" width="10.7109375" style="19" customWidth="1"/>
    <col min="5405" max="5405" width="9.42578125" style="19" customWidth="1"/>
    <col min="5406" max="5407" width="9.85546875" style="19" customWidth="1"/>
    <col min="5408" max="5409" width="11.5703125" style="19" customWidth="1"/>
    <col min="5410" max="5410" width="10.28515625" style="19" customWidth="1"/>
    <col min="5411" max="5411" width="11.5703125" style="19" customWidth="1"/>
    <col min="5412" max="5412" width="9.85546875" style="19" customWidth="1"/>
    <col min="5413" max="5413" width="10.7109375" style="19" customWidth="1"/>
    <col min="5414" max="5414" width="9.7109375" style="19" customWidth="1"/>
    <col min="5415" max="5415" width="10.5703125" style="19" customWidth="1"/>
    <col min="5416" max="5416" width="9.85546875" style="19" customWidth="1"/>
    <col min="5417" max="5417" width="10.28515625" style="19" customWidth="1"/>
    <col min="5418" max="5418" width="13.5703125" style="19" customWidth="1"/>
    <col min="5419" max="5419" width="12.7109375" style="19" customWidth="1"/>
    <col min="5420" max="5420" width="11.7109375" style="19" customWidth="1"/>
    <col min="5421" max="5421" width="11.42578125" style="19" customWidth="1"/>
    <col min="5422" max="5422" width="11.28515625" style="19" customWidth="1"/>
    <col min="5423" max="5423" width="12.7109375" style="19" customWidth="1"/>
    <col min="5424" max="5424" width="13.5703125" style="19" customWidth="1"/>
    <col min="5425" max="5425" width="11.7109375" style="19" customWidth="1"/>
    <col min="5426" max="5426" width="12.5703125" style="19" customWidth="1"/>
    <col min="5427" max="5427" width="12.7109375" style="19" customWidth="1"/>
    <col min="5428" max="5428" width="10.42578125" style="19" customWidth="1"/>
    <col min="5429" max="5429" width="11.7109375" style="19" customWidth="1"/>
    <col min="5430" max="5430" width="10.42578125" style="19" customWidth="1"/>
    <col min="5431" max="5632" width="8.85546875" style="19"/>
    <col min="5633" max="5633" width="20.28515625" style="19" customWidth="1"/>
    <col min="5634" max="5635" width="7.7109375" style="19" customWidth="1"/>
    <col min="5636" max="5648" width="6.5703125" style="19" customWidth="1"/>
    <col min="5649" max="5649" width="8.5703125" style="19" customWidth="1"/>
    <col min="5650" max="5657" width="6.5703125" style="19" customWidth="1"/>
    <col min="5658" max="5658" width="7.85546875" style="19" customWidth="1"/>
    <col min="5659" max="5659" width="10.28515625" style="19" customWidth="1"/>
    <col min="5660" max="5660" width="10.7109375" style="19" customWidth="1"/>
    <col min="5661" max="5661" width="9.42578125" style="19" customWidth="1"/>
    <col min="5662" max="5663" width="9.85546875" style="19" customWidth="1"/>
    <col min="5664" max="5665" width="11.5703125" style="19" customWidth="1"/>
    <col min="5666" max="5666" width="10.28515625" style="19" customWidth="1"/>
    <col min="5667" max="5667" width="11.5703125" style="19" customWidth="1"/>
    <col min="5668" max="5668" width="9.85546875" style="19" customWidth="1"/>
    <col min="5669" max="5669" width="10.7109375" style="19" customWidth="1"/>
    <col min="5670" max="5670" width="9.7109375" style="19" customWidth="1"/>
    <col min="5671" max="5671" width="10.5703125" style="19" customWidth="1"/>
    <col min="5672" max="5672" width="9.85546875" style="19" customWidth="1"/>
    <col min="5673" max="5673" width="10.28515625" style="19" customWidth="1"/>
    <col min="5674" max="5674" width="13.5703125" style="19" customWidth="1"/>
    <col min="5675" max="5675" width="12.7109375" style="19" customWidth="1"/>
    <col min="5676" max="5676" width="11.7109375" style="19" customWidth="1"/>
    <col min="5677" max="5677" width="11.42578125" style="19" customWidth="1"/>
    <col min="5678" max="5678" width="11.28515625" style="19" customWidth="1"/>
    <col min="5679" max="5679" width="12.7109375" style="19" customWidth="1"/>
    <col min="5680" max="5680" width="13.5703125" style="19" customWidth="1"/>
    <col min="5681" max="5681" width="11.7109375" style="19" customWidth="1"/>
    <col min="5682" max="5682" width="12.5703125" style="19" customWidth="1"/>
    <col min="5683" max="5683" width="12.7109375" style="19" customWidth="1"/>
    <col min="5684" max="5684" width="10.42578125" style="19" customWidth="1"/>
    <col min="5685" max="5685" width="11.7109375" style="19" customWidth="1"/>
    <col min="5686" max="5686" width="10.42578125" style="19" customWidth="1"/>
    <col min="5687" max="5888" width="8.85546875" style="19"/>
    <col min="5889" max="5889" width="20.28515625" style="19" customWidth="1"/>
    <col min="5890" max="5891" width="7.7109375" style="19" customWidth="1"/>
    <col min="5892" max="5904" width="6.5703125" style="19" customWidth="1"/>
    <col min="5905" max="5905" width="8.5703125" style="19" customWidth="1"/>
    <col min="5906" max="5913" width="6.5703125" style="19" customWidth="1"/>
    <col min="5914" max="5914" width="7.85546875" style="19" customWidth="1"/>
    <col min="5915" max="5915" width="10.28515625" style="19" customWidth="1"/>
    <col min="5916" max="5916" width="10.7109375" style="19" customWidth="1"/>
    <col min="5917" max="5917" width="9.42578125" style="19" customWidth="1"/>
    <col min="5918" max="5919" width="9.85546875" style="19" customWidth="1"/>
    <col min="5920" max="5921" width="11.5703125" style="19" customWidth="1"/>
    <col min="5922" max="5922" width="10.28515625" style="19" customWidth="1"/>
    <col min="5923" max="5923" width="11.5703125" style="19" customWidth="1"/>
    <col min="5924" max="5924" width="9.85546875" style="19" customWidth="1"/>
    <col min="5925" max="5925" width="10.7109375" style="19" customWidth="1"/>
    <col min="5926" max="5926" width="9.7109375" style="19" customWidth="1"/>
    <col min="5927" max="5927" width="10.5703125" style="19" customWidth="1"/>
    <col min="5928" max="5928" width="9.85546875" style="19" customWidth="1"/>
    <col min="5929" max="5929" width="10.28515625" style="19" customWidth="1"/>
    <col min="5930" max="5930" width="13.5703125" style="19" customWidth="1"/>
    <col min="5931" max="5931" width="12.7109375" style="19" customWidth="1"/>
    <col min="5932" max="5932" width="11.7109375" style="19" customWidth="1"/>
    <col min="5933" max="5933" width="11.42578125" style="19" customWidth="1"/>
    <col min="5934" max="5934" width="11.28515625" style="19" customWidth="1"/>
    <col min="5935" max="5935" width="12.7109375" style="19" customWidth="1"/>
    <col min="5936" max="5936" width="13.5703125" style="19" customWidth="1"/>
    <col min="5937" max="5937" width="11.7109375" style="19" customWidth="1"/>
    <col min="5938" max="5938" width="12.5703125" style="19" customWidth="1"/>
    <col min="5939" max="5939" width="12.7109375" style="19" customWidth="1"/>
    <col min="5940" max="5940" width="10.42578125" style="19" customWidth="1"/>
    <col min="5941" max="5941" width="11.7109375" style="19" customWidth="1"/>
    <col min="5942" max="5942" width="10.42578125" style="19" customWidth="1"/>
    <col min="5943" max="6144" width="8.85546875" style="19"/>
    <col min="6145" max="6145" width="20.28515625" style="19" customWidth="1"/>
    <col min="6146" max="6147" width="7.7109375" style="19" customWidth="1"/>
    <col min="6148" max="6160" width="6.5703125" style="19" customWidth="1"/>
    <col min="6161" max="6161" width="8.5703125" style="19" customWidth="1"/>
    <col min="6162" max="6169" width="6.5703125" style="19" customWidth="1"/>
    <col min="6170" max="6170" width="7.85546875" style="19" customWidth="1"/>
    <col min="6171" max="6171" width="10.28515625" style="19" customWidth="1"/>
    <col min="6172" max="6172" width="10.7109375" style="19" customWidth="1"/>
    <col min="6173" max="6173" width="9.42578125" style="19" customWidth="1"/>
    <col min="6174" max="6175" width="9.85546875" style="19" customWidth="1"/>
    <col min="6176" max="6177" width="11.5703125" style="19" customWidth="1"/>
    <col min="6178" max="6178" width="10.28515625" style="19" customWidth="1"/>
    <col min="6179" max="6179" width="11.5703125" style="19" customWidth="1"/>
    <col min="6180" max="6180" width="9.85546875" style="19" customWidth="1"/>
    <col min="6181" max="6181" width="10.7109375" style="19" customWidth="1"/>
    <col min="6182" max="6182" width="9.7109375" style="19" customWidth="1"/>
    <col min="6183" max="6183" width="10.5703125" style="19" customWidth="1"/>
    <col min="6184" max="6184" width="9.85546875" style="19" customWidth="1"/>
    <col min="6185" max="6185" width="10.28515625" style="19" customWidth="1"/>
    <col min="6186" max="6186" width="13.5703125" style="19" customWidth="1"/>
    <col min="6187" max="6187" width="12.7109375" style="19" customWidth="1"/>
    <col min="6188" max="6188" width="11.7109375" style="19" customWidth="1"/>
    <col min="6189" max="6189" width="11.42578125" style="19" customWidth="1"/>
    <col min="6190" max="6190" width="11.28515625" style="19" customWidth="1"/>
    <col min="6191" max="6191" width="12.7109375" style="19" customWidth="1"/>
    <col min="6192" max="6192" width="13.5703125" style="19" customWidth="1"/>
    <col min="6193" max="6193" width="11.7109375" style="19" customWidth="1"/>
    <col min="6194" max="6194" width="12.5703125" style="19" customWidth="1"/>
    <col min="6195" max="6195" width="12.7109375" style="19" customWidth="1"/>
    <col min="6196" max="6196" width="10.42578125" style="19" customWidth="1"/>
    <col min="6197" max="6197" width="11.7109375" style="19" customWidth="1"/>
    <col min="6198" max="6198" width="10.42578125" style="19" customWidth="1"/>
    <col min="6199" max="6400" width="8.85546875" style="19"/>
    <col min="6401" max="6401" width="20.28515625" style="19" customWidth="1"/>
    <col min="6402" max="6403" width="7.7109375" style="19" customWidth="1"/>
    <col min="6404" max="6416" width="6.5703125" style="19" customWidth="1"/>
    <col min="6417" max="6417" width="8.5703125" style="19" customWidth="1"/>
    <col min="6418" max="6425" width="6.5703125" style="19" customWidth="1"/>
    <col min="6426" max="6426" width="7.85546875" style="19" customWidth="1"/>
    <col min="6427" max="6427" width="10.28515625" style="19" customWidth="1"/>
    <col min="6428" max="6428" width="10.7109375" style="19" customWidth="1"/>
    <col min="6429" max="6429" width="9.42578125" style="19" customWidth="1"/>
    <col min="6430" max="6431" width="9.85546875" style="19" customWidth="1"/>
    <col min="6432" max="6433" width="11.5703125" style="19" customWidth="1"/>
    <col min="6434" max="6434" width="10.28515625" style="19" customWidth="1"/>
    <col min="6435" max="6435" width="11.5703125" style="19" customWidth="1"/>
    <col min="6436" max="6436" width="9.85546875" style="19" customWidth="1"/>
    <col min="6437" max="6437" width="10.7109375" style="19" customWidth="1"/>
    <col min="6438" max="6438" width="9.7109375" style="19" customWidth="1"/>
    <col min="6439" max="6439" width="10.5703125" style="19" customWidth="1"/>
    <col min="6440" max="6440" width="9.85546875" style="19" customWidth="1"/>
    <col min="6441" max="6441" width="10.28515625" style="19" customWidth="1"/>
    <col min="6442" max="6442" width="13.5703125" style="19" customWidth="1"/>
    <col min="6443" max="6443" width="12.7109375" style="19" customWidth="1"/>
    <col min="6444" max="6444" width="11.7109375" style="19" customWidth="1"/>
    <col min="6445" max="6445" width="11.42578125" style="19" customWidth="1"/>
    <col min="6446" max="6446" width="11.28515625" style="19" customWidth="1"/>
    <col min="6447" max="6447" width="12.7109375" style="19" customWidth="1"/>
    <col min="6448" max="6448" width="13.5703125" style="19" customWidth="1"/>
    <col min="6449" max="6449" width="11.7109375" style="19" customWidth="1"/>
    <col min="6450" max="6450" width="12.5703125" style="19" customWidth="1"/>
    <col min="6451" max="6451" width="12.7109375" style="19" customWidth="1"/>
    <col min="6452" max="6452" width="10.42578125" style="19" customWidth="1"/>
    <col min="6453" max="6453" width="11.7109375" style="19" customWidth="1"/>
    <col min="6454" max="6454" width="10.42578125" style="19" customWidth="1"/>
    <col min="6455" max="6656" width="8.85546875" style="19"/>
    <col min="6657" max="6657" width="20.28515625" style="19" customWidth="1"/>
    <col min="6658" max="6659" width="7.7109375" style="19" customWidth="1"/>
    <col min="6660" max="6672" width="6.5703125" style="19" customWidth="1"/>
    <col min="6673" max="6673" width="8.5703125" style="19" customWidth="1"/>
    <col min="6674" max="6681" width="6.5703125" style="19" customWidth="1"/>
    <col min="6682" max="6682" width="7.85546875" style="19" customWidth="1"/>
    <col min="6683" max="6683" width="10.28515625" style="19" customWidth="1"/>
    <col min="6684" max="6684" width="10.7109375" style="19" customWidth="1"/>
    <col min="6685" max="6685" width="9.42578125" style="19" customWidth="1"/>
    <col min="6686" max="6687" width="9.85546875" style="19" customWidth="1"/>
    <col min="6688" max="6689" width="11.5703125" style="19" customWidth="1"/>
    <col min="6690" max="6690" width="10.28515625" style="19" customWidth="1"/>
    <col min="6691" max="6691" width="11.5703125" style="19" customWidth="1"/>
    <col min="6692" max="6692" width="9.85546875" style="19" customWidth="1"/>
    <col min="6693" max="6693" width="10.7109375" style="19" customWidth="1"/>
    <col min="6694" max="6694" width="9.7109375" style="19" customWidth="1"/>
    <col min="6695" max="6695" width="10.5703125" style="19" customWidth="1"/>
    <col min="6696" max="6696" width="9.85546875" style="19" customWidth="1"/>
    <col min="6697" max="6697" width="10.28515625" style="19" customWidth="1"/>
    <col min="6698" max="6698" width="13.5703125" style="19" customWidth="1"/>
    <col min="6699" max="6699" width="12.7109375" style="19" customWidth="1"/>
    <col min="6700" max="6700" width="11.7109375" style="19" customWidth="1"/>
    <col min="6701" max="6701" width="11.42578125" style="19" customWidth="1"/>
    <col min="6702" max="6702" width="11.28515625" style="19" customWidth="1"/>
    <col min="6703" max="6703" width="12.7109375" style="19" customWidth="1"/>
    <col min="6704" max="6704" width="13.5703125" style="19" customWidth="1"/>
    <col min="6705" max="6705" width="11.7109375" style="19" customWidth="1"/>
    <col min="6706" max="6706" width="12.5703125" style="19" customWidth="1"/>
    <col min="6707" max="6707" width="12.7109375" style="19" customWidth="1"/>
    <col min="6708" max="6708" width="10.42578125" style="19" customWidth="1"/>
    <col min="6709" max="6709" width="11.7109375" style="19" customWidth="1"/>
    <col min="6710" max="6710" width="10.42578125" style="19" customWidth="1"/>
    <col min="6711" max="6912" width="8.85546875" style="19"/>
    <col min="6913" max="6913" width="20.28515625" style="19" customWidth="1"/>
    <col min="6914" max="6915" width="7.7109375" style="19" customWidth="1"/>
    <col min="6916" max="6928" width="6.5703125" style="19" customWidth="1"/>
    <col min="6929" max="6929" width="8.5703125" style="19" customWidth="1"/>
    <col min="6930" max="6937" width="6.5703125" style="19" customWidth="1"/>
    <col min="6938" max="6938" width="7.85546875" style="19" customWidth="1"/>
    <col min="6939" max="6939" width="10.28515625" style="19" customWidth="1"/>
    <col min="6940" max="6940" width="10.7109375" style="19" customWidth="1"/>
    <col min="6941" max="6941" width="9.42578125" style="19" customWidth="1"/>
    <col min="6942" max="6943" width="9.85546875" style="19" customWidth="1"/>
    <col min="6944" max="6945" width="11.5703125" style="19" customWidth="1"/>
    <col min="6946" max="6946" width="10.28515625" style="19" customWidth="1"/>
    <col min="6947" max="6947" width="11.5703125" style="19" customWidth="1"/>
    <col min="6948" max="6948" width="9.85546875" style="19" customWidth="1"/>
    <col min="6949" max="6949" width="10.7109375" style="19" customWidth="1"/>
    <col min="6950" max="6950" width="9.7109375" style="19" customWidth="1"/>
    <col min="6951" max="6951" width="10.5703125" style="19" customWidth="1"/>
    <col min="6952" max="6952" width="9.85546875" style="19" customWidth="1"/>
    <col min="6953" max="6953" width="10.28515625" style="19" customWidth="1"/>
    <col min="6954" max="6954" width="13.5703125" style="19" customWidth="1"/>
    <col min="6955" max="6955" width="12.7109375" style="19" customWidth="1"/>
    <col min="6956" max="6956" width="11.7109375" style="19" customWidth="1"/>
    <col min="6957" max="6957" width="11.42578125" style="19" customWidth="1"/>
    <col min="6958" max="6958" width="11.28515625" style="19" customWidth="1"/>
    <col min="6959" max="6959" width="12.7109375" style="19" customWidth="1"/>
    <col min="6960" max="6960" width="13.5703125" style="19" customWidth="1"/>
    <col min="6961" max="6961" width="11.7109375" style="19" customWidth="1"/>
    <col min="6962" max="6962" width="12.5703125" style="19" customWidth="1"/>
    <col min="6963" max="6963" width="12.7109375" style="19" customWidth="1"/>
    <col min="6964" max="6964" width="10.42578125" style="19" customWidth="1"/>
    <col min="6965" max="6965" width="11.7109375" style="19" customWidth="1"/>
    <col min="6966" max="6966" width="10.42578125" style="19" customWidth="1"/>
    <col min="6967" max="7168" width="8.85546875" style="19"/>
    <col min="7169" max="7169" width="20.28515625" style="19" customWidth="1"/>
    <col min="7170" max="7171" width="7.7109375" style="19" customWidth="1"/>
    <col min="7172" max="7184" width="6.5703125" style="19" customWidth="1"/>
    <col min="7185" max="7185" width="8.5703125" style="19" customWidth="1"/>
    <col min="7186" max="7193" width="6.5703125" style="19" customWidth="1"/>
    <col min="7194" max="7194" width="7.85546875" style="19" customWidth="1"/>
    <col min="7195" max="7195" width="10.28515625" style="19" customWidth="1"/>
    <col min="7196" max="7196" width="10.7109375" style="19" customWidth="1"/>
    <col min="7197" max="7197" width="9.42578125" style="19" customWidth="1"/>
    <col min="7198" max="7199" width="9.85546875" style="19" customWidth="1"/>
    <col min="7200" max="7201" width="11.5703125" style="19" customWidth="1"/>
    <col min="7202" max="7202" width="10.28515625" style="19" customWidth="1"/>
    <col min="7203" max="7203" width="11.5703125" style="19" customWidth="1"/>
    <col min="7204" max="7204" width="9.85546875" style="19" customWidth="1"/>
    <col min="7205" max="7205" width="10.7109375" style="19" customWidth="1"/>
    <col min="7206" max="7206" width="9.7109375" style="19" customWidth="1"/>
    <col min="7207" max="7207" width="10.5703125" style="19" customWidth="1"/>
    <col min="7208" max="7208" width="9.85546875" style="19" customWidth="1"/>
    <col min="7209" max="7209" width="10.28515625" style="19" customWidth="1"/>
    <col min="7210" max="7210" width="13.5703125" style="19" customWidth="1"/>
    <col min="7211" max="7211" width="12.7109375" style="19" customWidth="1"/>
    <col min="7212" max="7212" width="11.7109375" style="19" customWidth="1"/>
    <col min="7213" max="7213" width="11.42578125" style="19" customWidth="1"/>
    <col min="7214" max="7214" width="11.28515625" style="19" customWidth="1"/>
    <col min="7215" max="7215" width="12.7109375" style="19" customWidth="1"/>
    <col min="7216" max="7216" width="13.5703125" style="19" customWidth="1"/>
    <col min="7217" max="7217" width="11.7109375" style="19" customWidth="1"/>
    <col min="7218" max="7218" width="12.5703125" style="19" customWidth="1"/>
    <col min="7219" max="7219" width="12.7109375" style="19" customWidth="1"/>
    <col min="7220" max="7220" width="10.42578125" style="19" customWidth="1"/>
    <col min="7221" max="7221" width="11.7109375" style="19" customWidth="1"/>
    <col min="7222" max="7222" width="10.42578125" style="19" customWidth="1"/>
    <col min="7223" max="7424" width="8.85546875" style="19"/>
    <col min="7425" max="7425" width="20.28515625" style="19" customWidth="1"/>
    <col min="7426" max="7427" width="7.7109375" style="19" customWidth="1"/>
    <col min="7428" max="7440" width="6.5703125" style="19" customWidth="1"/>
    <col min="7441" max="7441" width="8.5703125" style="19" customWidth="1"/>
    <col min="7442" max="7449" width="6.5703125" style="19" customWidth="1"/>
    <col min="7450" max="7450" width="7.85546875" style="19" customWidth="1"/>
    <col min="7451" max="7451" width="10.28515625" style="19" customWidth="1"/>
    <col min="7452" max="7452" width="10.7109375" style="19" customWidth="1"/>
    <col min="7453" max="7453" width="9.42578125" style="19" customWidth="1"/>
    <col min="7454" max="7455" width="9.85546875" style="19" customWidth="1"/>
    <col min="7456" max="7457" width="11.5703125" style="19" customWidth="1"/>
    <col min="7458" max="7458" width="10.28515625" style="19" customWidth="1"/>
    <col min="7459" max="7459" width="11.5703125" style="19" customWidth="1"/>
    <col min="7460" max="7460" width="9.85546875" style="19" customWidth="1"/>
    <col min="7461" max="7461" width="10.7109375" style="19" customWidth="1"/>
    <col min="7462" max="7462" width="9.7109375" style="19" customWidth="1"/>
    <col min="7463" max="7463" width="10.5703125" style="19" customWidth="1"/>
    <col min="7464" max="7464" width="9.85546875" style="19" customWidth="1"/>
    <col min="7465" max="7465" width="10.28515625" style="19" customWidth="1"/>
    <col min="7466" max="7466" width="13.5703125" style="19" customWidth="1"/>
    <col min="7467" max="7467" width="12.7109375" style="19" customWidth="1"/>
    <col min="7468" max="7468" width="11.7109375" style="19" customWidth="1"/>
    <col min="7469" max="7469" width="11.42578125" style="19" customWidth="1"/>
    <col min="7470" max="7470" width="11.28515625" style="19" customWidth="1"/>
    <col min="7471" max="7471" width="12.7109375" style="19" customWidth="1"/>
    <col min="7472" max="7472" width="13.5703125" style="19" customWidth="1"/>
    <col min="7473" max="7473" width="11.7109375" style="19" customWidth="1"/>
    <col min="7474" max="7474" width="12.5703125" style="19" customWidth="1"/>
    <col min="7475" max="7475" width="12.7109375" style="19" customWidth="1"/>
    <col min="7476" max="7476" width="10.42578125" style="19" customWidth="1"/>
    <col min="7477" max="7477" width="11.7109375" style="19" customWidth="1"/>
    <col min="7478" max="7478" width="10.42578125" style="19" customWidth="1"/>
    <col min="7479" max="7680" width="8.85546875" style="19"/>
    <col min="7681" max="7681" width="20.28515625" style="19" customWidth="1"/>
    <col min="7682" max="7683" width="7.7109375" style="19" customWidth="1"/>
    <col min="7684" max="7696" width="6.5703125" style="19" customWidth="1"/>
    <col min="7697" max="7697" width="8.5703125" style="19" customWidth="1"/>
    <col min="7698" max="7705" width="6.5703125" style="19" customWidth="1"/>
    <col min="7706" max="7706" width="7.85546875" style="19" customWidth="1"/>
    <col min="7707" max="7707" width="10.28515625" style="19" customWidth="1"/>
    <col min="7708" max="7708" width="10.7109375" style="19" customWidth="1"/>
    <col min="7709" max="7709" width="9.42578125" style="19" customWidth="1"/>
    <col min="7710" max="7711" width="9.85546875" style="19" customWidth="1"/>
    <col min="7712" max="7713" width="11.5703125" style="19" customWidth="1"/>
    <col min="7714" max="7714" width="10.28515625" style="19" customWidth="1"/>
    <col min="7715" max="7715" width="11.5703125" style="19" customWidth="1"/>
    <col min="7716" max="7716" width="9.85546875" style="19" customWidth="1"/>
    <col min="7717" max="7717" width="10.7109375" style="19" customWidth="1"/>
    <col min="7718" max="7718" width="9.7109375" style="19" customWidth="1"/>
    <col min="7719" max="7719" width="10.5703125" style="19" customWidth="1"/>
    <col min="7720" max="7720" width="9.85546875" style="19" customWidth="1"/>
    <col min="7721" max="7721" width="10.28515625" style="19" customWidth="1"/>
    <col min="7722" max="7722" width="13.5703125" style="19" customWidth="1"/>
    <col min="7723" max="7723" width="12.7109375" style="19" customWidth="1"/>
    <col min="7724" max="7724" width="11.7109375" style="19" customWidth="1"/>
    <col min="7725" max="7725" width="11.42578125" style="19" customWidth="1"/>
    <col min="7726" max="7726" width="11.28515625" style="19" customWidth="1"/>
    <col min="7727" max="7727" width="12.7109375" style="19" customWidth="1"/>
    <col min="7728" max="7728" width="13.5703125" style="19" customWidth="1"/>
    <col min="7729" max="7729" width="11.7109375" style="19" customWidth="1"/>
    <col min="7730" max="7730" width="12.5703125" style="19" customWidth="1"/>
    <col min="7731" max="7731" width="12.7109375" style="19" customWidth="1"/>
    <col min="7732" max="7732" width="10.42578125" style="19" customWidth="1"/>
    <col min="7733" max="7733" width="11.7109375" style="19" customWidth="1"/>
    <col min="7734" max="7734" width="10.42578125" style="19" customWidth="1"/>
    <col min="7735" max="7936" width="8.85546875" style="19"/>
    <col min="7937" max="7937" width="20.28515625" style="19" customWidth="1"/>
    <col min="7938" max="7939" width="7.7109375" style="19" customWidth="1"/>
    <col min="7940" max="7952" width="6.5703125" style="19" customWidth="1"/>
    <col min="7953" max="7953" width="8.5703125" style="19" customWidth="1"/>
    <col min="7954" max="7961" width="6.5703125" style="19" customWidth="1"/>
    <col min="7962" max="7962" width="7.85546875" style="19" customWidth="1"/>
    <col min="7963" max="7963" width="10.28515625" style="19" customWidth="1"/>
    <col min="7964" max="7964" width="10.7109375" style="19" customWidth="1"/>
    <col min="7965" max="7965" width="9.42578125" style="19" customWidth="1"/>
    <col min="7966" max="7967" width="9.85546875" style="19" customWidth="1"/>
    <col min="7968" max="7969" width="11.5703125" style="19" customWidth="1"/>
    <col min="7970" max="7970" width="10.28515625" style="19" customWidth="1"/>
    <col min="7971" max="7971" width="11.5703125" style="19" customWidth="1"/>
    <col min="7972" max="7972" width="9.85546875" style="19" customWidth="1"/>
    <col min="7973" max="7973" width="10.7109375" style="19" customWidth="1"/>
    <col min="7974" max="7974" width="9.7109375" style="19" customWidth="1"/>
    <col min="7975" max="7975" width="10.5703125" style="19" customWidth="1"/>
    <col min="7976" max="7976" width="9.85546875" style="19" customWidth="1"/>
    <col min="7977" max="7977" width="10.28515625" style="19" customWidth="1"/>
    <col min="7978" max="7978" width="13.5703125" style="19" customWidth="1"/>
    <col min="7979" max="7979" width="12.7109375" style="19" customWidth="1"/>
    <col min="7980" max="7980" width="11.7109375" style="19" customWidth="1"/>
    <col min="7981" max="7981" width="11.42578125" style="19" customWidth="1"/>
    <col min="7982" max="7982" width="11.28515625" style="19" customWidth="1"/>
    <col min="7983" max="7983" width="12.7109375" style="19" customWidth="1"/>
    <col min="7984" max="7984" width="13.5703125" style="19" customWidth="1"/>
    <col min="7985" max="7985" width="11.7109375" style="19" customWidth="1"/>
    <col min="7986" max="7986" width="12.5703125" style="19" customWidth="1"/>
    <col min="7987" max="7987" width="12.7109375" style="19" customWidth="1"/>
    <col min="7988" max="7988" width="10.42578125" style="19" customWidth="1"/>
    <col min="7989" max="7989" width="11.7109375" style="19" customWidth="1"/>
    <col min="7990" max="7990" width="10.42578125" style="19" customWidth="1"/>
    <col min="7991" max="8192" width="8.85546875" style="19"/>
    <col min="8193" max="8193" width="20.28515625" style="19" customWidth="1"/>
    <col min="8194" max="8195" width="7.7109375" style="19" customWidth="1"/>
    <col min="8196" max="8208" width="6.5703125" style="19" customWidth="1"/>
    <col min="8209" max="8209" width="8.5703125" style="19" customWidth="1"/>
    <col min="8210" max="8217" width="6.5703125" style="19" customWidth="1"/>
    <col min="8218" max="8218" width="7.85546875" style="19" customWidth="1"/>
    <col min="8219" max="8219" width="10.28515625" style="19" customWidth="1"/>
    <col min="8220" max="8220" width="10.7109375" style="19" customWidth="1"/>
    <col min="8221" max="8221" width="9.42578125" style="19" customWidth="1"/>
    <col min="8222" max="8223" width="9.85546875" style="19" customWidth="1"/>
    <col min="8224" max="8225" width="11.5703125" style="19" customWidth="1"/>
    <col min="8226" max="8226" width="10.28515625" style="19" customWidth="1"/>
    <col min="8227" max="8227" width="11.5703125" style="19" customWidth="1"/>
    <col min="8228" max="8228" width="9.85546875" style="19" customWidth="1"/>
    <col min="8229" max="8229" width="10.7109375" style="19" customWidth="1"/>
    <col min="8230" max="8230" width="9.7109375" style="19" customWidth="1"/>
    <col min="8231" max="8231" width="10.5703125" style="19" customWidth="1"/>
    <col min="8232" max="8232" width="9.85546875" style="19" customWidth="1"/>
    <col min="8233" max="8233" width="10.28515625" style="19" customWidth="1"/>
    <col min="8234" max="8234" width="13.5703125" style="19" customWidth="1"/>
    <col min="8235" max="8235" width="12.7109375" style="19" customWidth="1"/>
    <col min="8236" max="8236" width="11.7109375" style="19" customWidth="1"/>
    <col min="8237" max="8237" width="11.42578125" style="19" customWidth="1"/>
    <col min="8238" max="8238" width="11.28515625" style="19" customWidth="1"/>
    <col min="8239" max="8239" width="12.7109375" style="19" customWidth="1"/>
    <col min="8240" max="8240" width="13.5703125" style="19" customWidth="1"/>
    <col min="8241" max="8241" width="11.7109375" style="19" customWidth="1"/>
    <col min="8242" max="8242" width="12.5703125" style="19" customWidth="1"/>
    <col min="8243" max="8243" width="12.7109375" style="19" customWidth="1"/>
    <col min="8244" max="8244" width="10.42578125" style="19" customWidth="1"/>
    <col min="8245" max="8245" width="11.7109375" style="19" customWidth="1"/>
    <col min="8246" max="8246" width="10.42578125" style="19" customWidth="1"/>
    <col min="8247" max="8448" width="8.85546875" style="19"/>
    <col min="8449" max="8449" width="20.28515625" style="19" customWidth="1"/>
    <col min="8450" max="8451" width="7.7109375" style="19" customWidth="1"/>
    <col min="8452" max="8464" width="6.5703125" style="19" customWidth="1"/>
    <col min="8465" max="8465" width="8.5703125" style="19" customWidth="1"/>
    <col min="8466" max="8473" width="6.5703125" style="19" customWidth="1"/>
    <col min="8474" max="8474" width="7.85546875" style="19" customWidth="1"/>
    <col min="8475" max="8475" width="10.28515625" style="19" customWidth="1"/>
    <col min="8476" max="8476" width="10.7109375" style="19" customWidth="1"/>
    <col min="8477" max="8477" width="9.42578125" style="19" customWidth="1"/>
    <col min="8478" max="8479" width="9.85546875" style="19" customWidth="1"/>
    <col min="8480" max="8481" width="11.5703125" style="19" customWidth="1"/>
    <col min="8482" max="8482" width="10.28515625" style="19" customWidth="1"/>
    <col min="8483" max="8483" width="11.5703125" style="19" customWidth="1"/>
    <col min="8484" max="8484" width="9.85546875" style="19" customWidth="1"/>
    <col min="8485" max="8485" width="10.7109375" style="19" customWidth="1"/>
    <col min="8486" max="8486" width="9.7109375" style="19" customWidth="1"/>
    <col min="8487" max="8487" width="10.5703125" style="19" customWidth="1"/>
    <col min="8488" max="8488" width="9.85546875" style="19" customWidth="1"/>
    <col min="8489" max="8489" width="10.28515625" style="19" customWidth="1"/>
    <col min="8490" max="8490" width="13.5703125" style="19" customWidth="1"/>
    <col min="8491" max="8491" width="12.7109375" style="19" customWidth="1"/>
    <col min="8492" max="8492" width="11.7109375" style="19" customWidth="1"/>
    <col min="8493" max="8493" width="11.42578125" style="19" customWidth="1"/>
    <col min="8494" max="8494" width="11.28515625" style="19" customWidth="1"/>
    <col min="8495" max="8495" width="12.7109375" style="19" customWidth="1"/>
    <col min="8496" max="8496" width="13.5703125" style="19" customWidth="1"/>
    <col min="8497" max="8497" width="11.7109375" style="19" customWidth="1"/>
    <col min="8498" max="8498" width="12.5703125" style="19" customWidth="1"/>
    <col min="8499" max="8499" width="12.7109375" style="19" customWidth="1"/>
    <col min="8500" max="8500" width="10.42578125" style="19" customWidth="1"/>
    <col min="8501" max="8501" width="11.7109375" style="19" customWidth="1"/>
    <col min="8502" max="8502" width="10.42578125" style="19" customWidth="1"/>
    <col min="8503" max="8704" width="8.85546875" style="19"/>
    <col min="8705" max="8705" width="20.28515625" style="19" customWidth="1"/>
    <col min="8706" max="8707" width="7.7109375" style="19" customWidth="1"/>
    <col min="8708" max="8720" width="6.5703125" style="19" customWidth="1"/>
    <col min="8721" max="8721" width="8.5703125" style="19" customWidth="1"/>
    <col min="8722" max="8729" width="6.5703125" style="19" customWidth="1"/>
    <col min="8730" max="8730" width="7.85546875" style="19" customWidth="1"/>
    <col min="8731" max="8731" width="10.28515625" style="19" customWidth="1"/>
    <col min="8732" max="8732" width="10.7109375" style="19" customWidth="1"/>
    <col min="8733" max="8733" width="9.42578125" style="19" customWidth="1"/>
    <col min="8734" max="8735" width="9.85546875" style="19" customWidth="1"/>
    <col min="8736" max="8737" width="11.5703125" style="19" customWidth="1"/>
    <col min="8738" max="8738" width="10.28515625" style="19" customWidth="1"/>
    <col min="8739" max="8739" width="11.5703125" style="19" customWidth="1"/>
    <col min="8740" max="8740" width="9.85546875" style="19" customWidth="1"/>
    <col min="8741" max="8741" width="10.7109375" style="19" customWidth="1"/>
    <col min="8742" max="8742" width="9.7109375" style="19" customWidth="1"/>
    <col min="8743" max="8743" width="10.5703125" style="19" customWidth="1"/>
    <col min="8744" max="8744" width="9.85546875" style="19" customWidth="1"/>
    <col min="8745" max="8745" width="10.28515625" style="19" customWidth="1"/>
    <col min="8746" max="8746" width="13.5703125" style="19" customWidth="1"/>
    <col min="8747" max="8747" width="12.7109375" style="19" customWidth="1"/>
    <col min="8748" max="8748" width="11.7109375" style="19" customWidth="1"/>
    <col min="8749" max="8749" width="11.42578125" style="19" customWidth="1"/>
    <col min="8750" max="8750" width="11.28515625" style="19" customWidth="1"/>
    <col min="8751" max="8751" width="12.7109375" style="19" customWidth="1"/>
    <col min="8752" max="8752" width="13.5703125" style="19" customWidth="1"/>
    <col min="8753" max="8753" width="11.7109375" style="19" customWidth="1"/>
    <col min="8754" max="8754" width="12.5703125" style="19" customWidth="1"/>
    <col min="8755" max="8755" width="12.7109375" style="19" customWidth="1"/>
    <col min="8756" max="8756" width="10.42578125" style="19" customWidth="1"/>
    <col min="8757" max="8757" width="11.7109375" style="19" customWidth="1"/>
    <col min="8758" max="8758" width="10.42578125" style="19" customWidth="1"/>
    <col min="8759" max="8960" width="8.85546875" style="19"/>
    <col min="8961" max="8961" width="20.28515625" style="19" customWidth="1"/>
    <col min="8962" max="8963" width="7.7109375" style="19" customWidth="1"/>
    <col min="8964" max="8976" width="6.5703125" style="19" customWidth="1"/>
    <col min="8977" max="8977" width="8.5703125" style="19" customWidth="1"/>
    <col min="8978" max="8985" width="6.5703125" style="19" customWidth="1"/>
    <col min="8986" max="8986" width="7.85546875" style="19" customWidth="1"/>
    <col min="8987" max="8987" width="10.28515625" style="19" customWidth="1"/>
    <col min="8988" max="8988" width="10.7109375" style="19" customWidth="1"/>
    <col min="8989" max="8989" width="9.42578125" style="19" customWidth="1"/>
    <col min="8990" max="8991" width="9.85546875" style="19" customWidth="1"/>
    <col min="8992" max="8993" width="11.5703125" style="19" customWidth="1"/>
    <col min="8994" max="8994" width="10.28515625" style="19" customWidth="1"/>
    <col min="8995" max="8995" width="11.5703125" style="19" customWidth="1"/>
    <col min="8996" max="8996" width="9.85546875" style="19" customWidth="1"/>
    <col min="8997" max="8997" width="10.7109375" style="19" customWidth="1"/>
    <col min="8998" max="8998" width="9.7109375" style="19" customWidth="1"/>
    <col min="8999" max="8999" width="10.5703125" style="19" customWidth="1"/>
    <col min="9000" max="9000" width="9.85546875" style="19" customWidth="1"/>
    <col min="9001" max="9001" width="10.28515625" style="19" customWidth="1"/>
    <col min="9002" max="9002" width="13.5703125" style="19" customWidth="1"/>
    <col min="9003" max="9003" width="12.7109375" style="19" customWidth="1"/>
    <col min="9004" max="9004" width="11.7109375" style="19" customWidth="1"/>
    <col min="9005" max="9005" width="11.42578125" style="19" customWidth="1"/>
    <col min="9006" max="9006" width="11.28515625" style="19" customWidth="1"/>
    <col min="9007" max="9007" width="12.7109375" style="19" customWidth="1"/>
    <col min="9008" max="9008" width="13.5703125" style="19" customWidth="1"/>
    <col min="9009" max="9009" width="11.7109375" style="19" customWidth="1"/>
    <col min="9010" max="9010" width="12.5703125" style="19" customWidth="1"/>
    <col min="9011" max="9011" width="12.7109375" style="19" customWidth="1"/>
    <col min="9012" max="9012" width="10.42578125" style="19" customWidth="1"/>
    <col min="9013" max="9013" width="11.7109375" style="19" customWidth="1"/>
    <col min="9014" max="9014" width="10.42578125" style="19" customWidth="1"/>
    <col min="9015" max="9216" width="8.85546875" style="19"/>
    <col min="9217" max="9217" width="20.28515625" style="19" customWidth="1"/>
    <col min="9218" max="9219" width="7.7109375" style="19" customWidth="1"/>
    <col min="9220" max="9232" width="6.5703125" style="19" customWidth="1"/>
    <col min="9233" max="9233" width="8.5703125" style="19" customWidth="1"/>
    <col min="9234" max="9241" width="6.5703125" style="19" customWidth="1"/>
    <col min="9242" max="9242" width="7.85546875" style="19" customWidth="1"/>
    <col min="9243" max="9243" width="10.28515625" style="19" customWidth="1"/>
    <col min="9244" max="9244" width="10.7109375" style="19" customWidth="1"/>
    <col min="9245" max="9245" width="9.42578125" style="19" customWidth="1"/>
    <col min="9246" max="9247" width="9.85546875" style="19" customWidth="1"/>
    <col min="9248" max="9249" width="11.5703125" style="19" customWidth="1"/>
    <col min="9250" max="9250" width="10.28515625" style="19" customWidth="1"/>
    <col min="9251" max="9251" width="11.5703125" style="19" customWidth="1"/>
    <col min="9252" max="9252" width="9.85546875" style="19" customWidth="1"/>
    <col min="9253" max="9253" width="10.7109375" style="19" customWidth="1"/>
    <col min="9254" max="9254" width="9.7109375" style="19" customWidth="1"/>
    <col min="9255" max="9255" width="10.5703125" style="19" customWidth="1"/>
    <col min="9256" max="9256" width="9.85546875" style="19" customWidth="1"/>
    <col min="9257" max="9257" width="10.28515625" style="19" customWidth="1"/>
    <col min="9258" max="9258" width="13.5703125" style="19" customWidth="1"/>
    <col min="9259" max="9259" width="12.7109375" style="19" customWidth="1"/>
    <col min="9260" max="9260" width="11.7109375" style="19" customWidth="1"/>
    <col min="9261" max="9261" width="11.42578125" style="19" customWidth="1"/>
    <col min="9262" max="9262" width="11.28515625" style="19" customWidth="1"/>
    <col min="9263" max="9263" width="12.7109375" style="19" customWidth="1"/>
    <col min="9264" max="9264" width="13.5703125" style="19" customWidth="1"/>
    <col min="9265" max="9265" width="11.7109375" style="19" customWidth="1"/>
    <col min="9266" max="9266" width="12.5703125" style="19" customWidth="1"/>
    <col min="9267" max="9267" width="12.7109375" style="19" customWidth="1"/>
    <col min="9268" max="9268" width="10.42578125" style="19" customWidth="1"/>
    <col min="9269" max="9269" width="11.7109375" style="19" customWidth="1"/>
    <col min="9270" max="9270" width="10.42578125" style="19" customWidth="1"/>
    <col min="9271" max="9472" width="8.85546875" style="19"/>
    <col min="9473" max="9473" width="20.28515625" style="19" customWidth="1"/>
    <col min="9474" max="9475" width="7.7109375" style="19" customWidth="1"/>
    <col min="9476" max="9488" width="6.5703125" style="19" customWidth="1"/>
    <col min="9489" max="9489" width="8.5703125" style="19" customWidth="1"/>
    <col min="9490" max="9497" width="6.5703125" style="19" customWidth="1"/>
    <col min="9498" max="9498" width="7.85546875" style="19" customWidth="1"/>
    <col min="9499" max="9499" width="10.28515625" style="19" customWidth="1"/>
    <col min="9500" max="9500" width="10.7109375" style="19" customWidth="1"/>
    <col min="9501" max="9501" width="9.42578125" style="19" customWidth="1"/>
    <col min="9502" max="9503" width="9.85546875" style="19" customWidth="1"/>
    <col min="9504" max="9505" width="11.5703125" style="19" customWidth="1"/>
    <col min="9506" max="9506" width="10.28515625" style="19" customWidth="1"/>
    <col min="9507" max="9507" width="11.5703125" style="19" customWidth="1"/>
    <col min="9508" max="9508" width="9.85546875" style="19" customWidth="1"/>
    <col min="9509" max="9509" width="10.7109375" style="19" customWidth="1"/>
    <col min="9510" max="9510" width="9.7109375" style="19" customWidth="1"/>
    <col min="9511" max="9511" width="10.5703125" style="19" customWidth="1"/>
    <col min="9512" max="9512" width="9.85546875" style="19" customWidth="1"/>
    <col min="9513" max="9513" width="10.28515625" style="19" customWidth="1"/>
    <col min="9514" max="9514" width="13.5703125" style="19" customWidth="1"/>
    <col min="9515" max="9515" width="12.7109375" style="19" customWidth="1"/>
    <col min="9516" max="9516" width="11.7109375" style="19" customWidth="1"/>
    <col min="9517" max="9517" width="11.42578125" style="19" customWidth="1"/>
    <col min="9518" max="9518" width="11.28515625" style="19" customWidth="1"/>
    <col min="9519" max="9519" width="12.7109375" style="19" customWidth="1"/>
    <col min="9520" max="9520" width="13.5703125" style="19" customWidth="1"/>
    <col min="9521" max="9521" width="11.7109375" style="19" customWidth="1"/>
    <col min="9522" max="9522" width="12.5703125" style="19" customWidth="1"/>
    <col min="9523" max="9523" width="12.7109375" style="19" customWidth="1"/>
    <col min="9524" max="9524" width="10.42578125" style="19" customWidth="1"/>
    <col min="9525" max="9525" width="11.7109375" style="19" customWidth="1"/>
    <col min="9526" max="9526" width="10.42578125" style="19" customWidth="1"/>
    <col min="9527" max="9728" width="8.85546875" style="19"/>
    <col min="9729" max="9729" width="20.28515625" style="19" customWidth="1"/>
    <col min="9730" max="9731" width="7.7109375" style="19" customWidth="1"/>
    <col min="9732" max="9744" width="6.5703125" style="19" customWidth="1"/>
    <col min="9745" max="9745" width="8.5703125" style="19" customWidth="1"/>
    <col min="9746" max="9753" width="6.5703125" style="19" customWidth="1"/>
    <col min="9754" max="9754" width="7.85546875" style="19" customWidth="1"/>
    <col min="9755" max="9755" width="10.28515625" style="19" customWidth="1"/>
    <col min="9756" max="9756" width="10.7109375" style="19" customWidth="1"/>
    <col min="9757" max="9757" width="9.42578125" style="19" customWidth="1"/>
    <col min="9758" max="9759" width="9.85546875" style="19" customWidth="1"/>
    <col min="9760" max="9761" width="11.5703125" style="19" customWidth="1"/>
    <col min="9762" max="9762" width="10.28515625" style="19" customWidth="1"/>
    <col min="9763" max="9763" width="11.5703125" style="19" customWidth="1"/>
    <col min="9764" max="9764" width="9.85546875" style="19" customWidth="1"/>
    <col min="9765" max="9765" width="10.7109375" style="19" customWidth="1"/>
    <col min="9766" max="9766" width="9.7109375" style="19" customWidth="1"/>
    <col min="9767" max="9767" width="10.5703125" style="19" customWidth="1"/>
    <col min="9768" max="9768" width="9.85546875" style="19" customWidth="1"/>
    <col min="9769" max="9769" width="10.28515625" style="19" customWidth="1"/>
    <col min="9770" max="9770" width="13.5703125" style="19" customWidth="1"/>
    <col min="9771" max="9771" width="12.7109375" style="19" customWidth="1"/>
    <col min="9772" max="9772" width="11.7109375" style="19" customWidth="1"/>
    <col min="9773" max="9773" width="11.42578125" style="19" customWidth="1"/>
    <col min="9774" max="9774" width="11.28515625" style="19" customWidth="1"/>
    <col min="9775" max="9775" width="12.7109375" style="19" customWidth="1"/>
    <col min="9776" max="9776" width="13.5703125" style="19" customWidth="1"/>
    <col min="9777" max="9777" width="11.7109375" style="19" customWidth="1"/>
    <col min="9778" max="9778" width="12.5703125" style="19" customWidth="1"/>
    <col min="9779" max="9779" width="12.7109375" style="19" customWidth="1"/>
    <col min="9780" max="9780" width="10.42578125" style="19" customWidth="1"/>
    <col min="9781" max="9781" width="11.7109375" style="19" customWidth="1"/>
    <col min="9782" max="9782" width="10.42578125" style="19" customWidth="1"/>
    <col min="9783" max="9984" width="8.85546875" style="19"/>
    <col min="9985" max="9985" width="20.28515625" style="19" customWidth="1"/>
    <col min="9986" max="9987" width="7.7109375" style="19" customWidth="1"/>
    <col min="9988" max="10000" width="6.5703125" style="19" customWidth="1"/>
    <col min="10001" max="10001" width="8.5703125" style="19" customWidth="1"/>
    <col min="10002" max="10009" width="6.5703125" style="19" customWidth="1"/>
    <col min="10010" max="10010" width="7.85546875" style="19" customWidth="1"/>
    <col min="10011" max="10011" width="10.28515625" style="19" customWidth="1"/>
    <col min="10012" max="10012" width="10.7109375" style="19" customWidth="1"/>
    <col min="10013" max="10013" width="9.42578125" style="19" customWidth="1"/>
    <col min="10014" max="10015" width="9.85546875" style="19" customWidth="1"/>
    <col min="10016" max="10017" width="11.5703125" style="19" customWidth="1"/>
    <col min="10018" max="10018" width="10.28515625" style="19" customWidth="1"/>
    <col min="10019" max="10019" width="11.5703125" style="19" customWidth="1"/>
    <col min="10020" max="10020" width="9.85546875" style="19" customWidth="1"/>
    <col min="10021" max="10021" width="10.7109375" style="19" customWidth="1"/>
    <col min="10022" max="10022" width="9.7109375" style="19" customWidth="1"/>
    <col min="10023" max="10023" width="10.5703125" style="19" customWidth="1"/>
    <col min="10024" max="10024" width="9.85546875" style="19" customWidth="1"/>
    <col min="10025" max="10025" width="10.28515625" style="19" customWidth="1"/>
    <col min="10026" max="10026" width="13.5703125" style="19" customWidth="1"/>
    <col min="10027" max="10027" width="12.7109375" style="19" customWidth="1"/>
    <col min="10028" max="10028" width="11.7109375" style="19" customWidth="1"/>
    <col min="10029" max="10029" width="11.42578125" style="19" customWidth="1"/>
    <col min="10030" max="10030" width="11.28515625" style="19" customWidth="1"/>
    <col min="10031" max="10031" width="12.7109375" style="19" customWidth="1"/>
    <col min="10032" max="10032" width="13.5703125" style="19" customWidth="1"/>
    <col min="10033" max="10033" width="11.7109375" style="19" customWidth="1"/>
    <col min="10034" max="10034" width="12.5703125" style="19" customWidth="1"/>
    <col min="10035" max="10035" width="12.7109375" style="19" customWidth="1"/>
    <col min="10036" max="10036" width="10.42578125" style="19" customWidth="1"/>
    <col min="10037" max="10037" width="11.7109375" style="19" customWidth="1"/>
    <col min="10038" max="10038" width="10.42578125" style="19" customWidth="1"/>
    <col min="10039" max="10240" width="8.85546875" style="19"/>
    <col min="10241" max="10241" width="20.28515625" style="19" customWidth="1"/>
    <col min="10242" max="10243" width="7.7109375" style="19" customWidth="1"/>
    <col min="10244" max="10256" width="6.5703125" style="19" customWidth="1"/>
    <col min="10257" max="10257" width="8.5703125" style="19" customWidth="1"/>
    <col min="10258" max="10265" width="6.5703125" style="19" customWidth="1"/>
    <col min="10266" max="10266" width="7.85546875" style="19" customWidth="1"/>
    <col min="10267" max="10267" width="10.28515625" style="19" customWidth="1"/>
    <col min="10268" max="10268" width="10.7109375" style="19" customWidth="1"/>
    <col min="10269" max="10269" width="9.42578125" style="19" customWidth="1"/>
    <col min="10270" max="10271" width="9.85546875" style="19" customWidth="1"/>
    <col min="10272" max="10273" width="11.5703125" style="19" customWidth="1"/>
    <col min="10274" max="10274" width="10.28515625" style="19" customWidth="1"/>
    <col min="10275" max="10275" width="11.5703125" style="19" customWidth="1"/>
    <col min="10276" max="10276" width="9.85546875" style="19" customWidth="1"/>
    <col min="10277" max="10277" width="10.7109375" style="19" customWidth="1"/>
    <col min="10278" max="10278" width="9.7109375" style="19" customWidth="1"/>
    <col min="10279" max="10279" width="10.5703125" style="19" customWidth="1"/>
    <col min="10280" max="10280" width="9.85546875" style="19" customWidth="1"/>
    <col min="10281" max="10281" width="10.28515625" style="19" customWidth="1"/>
    <col min="10282" max="10282" width="13.5703125" style="19" customWidth="1"/>
    <col min="10283" max="10283" width="12.7109375" style="19" customWidth="1"/>
    <col min="10284" max="10284" width="11.7109375" style="19" customWidth="1"/>
    <col min="10285" max="10285" width="11.42578125" style="19" customWidth="1"/>
    <col min="10286" max="10286" width="11.28515625" style="19" customWidth="1"/>
    <col min="10287" max="10287" width="12.7109375" style="19" customWidth="1"/>
    <col min="10288" max="10288" width="13.5703125" style="19" customWidth="1"/>
    <col min="10289" max="10289" width="11.7109375" style="19" customWidth="1"/>
    <col min="10290" max="10290" width="12.5703125" style="19" customWidth="1"/>
    <col min="10291" max="10291" width="12.7109375" style="19" customWidth="1"/>
    <col min="10292" max="10292" width="10.42578125" style="19" customWidth="1"/>
    <col min="10293" max="10293" width="11.7109375" style="19" customWidth="1"/>
    <col min="10294" max="10294" width="10.42578125" style="19" customWidth="1"/>
    <col min="10295" max="10496" width="8.85546875" style="19"/>
    <col min="10497" max="10497" width="20.28515625" style="19" customWidth="1"/>
    <col min="10498" max="10499" width="7.7109375" style="19" customWidth="1"/>
    <col min="10500" max="10512" width="6.5703125" style="19" customWidth="1"/>
    <col min="10513" max="10513" width="8.5703125" style="19" customWidth="1"/>
    <col min="10514" max="10521" width="6.5703125" style="19" customWidth="1"/>
    <col min="10522" max="10522" width="7.85546875" style="19" customWidth="1"/>
    <col min="10523" max="10523" width="10.28515625" style="19" customWidth="1"/>
    <col min="10524" max="10524" width="10.7109375" style="19" customWidth="1"/>
    <col min="10525" max="10525" width="9.42578125" style="19" customWidth="1"/>
    <col min="10526" max="10527" width="9.85546875" style="19" customWidth="1"/>
    <col min="10528" max="10529" width="11.5703125" style="19" customWidth="1"/>
    <col min="10530" max="10530" width="10.28515625" style="19" customWidth="1"/>
    <col min="10531" max="10531" width="11.5703125" style="19" customWidth="1"/>
    <col min="10532" max="10532" width="9.85546875" style="19" customWidth="1"/>
    <col min="10533" max="10533" width="10.7109375" style="19" customWidth="1"/>
    <col min="10534" max="10534" width="9.7109375" style="19" customWidth="1"/>
    <col min="10535" max="10535" width="10.5703125" style="19" customWidth="1"/>
    <col min="10536" max="10536" width="9.85546875" style="19" customWidth="1"/>
    <col min="10537" max="10537" width="10.28515625" style="19" customWidth="1"/>
    <col min="10538" max="10538" width="13.5703125" style="19" customWidth="1"/>
    <col min="10539" max="10539" width="12.7109375" style="19" customWidth="1"/>
    <col min="10540" max="10540" width="11.7109375" style="19" customWidth="1"/>
    <col min="10541" max="10541" width="11.42578125" style="19" customWidth="1"/>
    <col min="10542" max="10542" width="11.28515625" style="19" customWidth="1"/>
    <col min="10543" max="10543" width="12.7109375" style="19" customWidth="1"/>
    <col min="10544" max="10544" width="13.5703125" style="19" customWidth="1"/>
    <col min="10545" max="10545" width="11.7109375" style="19" customWidth="1"/>
    <col min="10546" max="10546" width="12.5703125" style="19" customWidth="1"/>
    <col min="10547" max="10547" width="12.7109375" style="19" customWidth="1"/>
    <col min="10548" max="10548" width="10.42578125" style="19" customWidth="1"/>
    <col min="10549" max="10549" width="11.7109375" style="19" customWidth="1"/>
    <col min="10550" max="10550" width="10.42578125" style="19" customWidth="1"/>
    <col min="10551" max="10752" width="8.85546875" style="19"/>
    <col min="10753" max="10753" width="20.28515625" style="19" customWidth="1"/>
    <col min="10754" max="10755" width="7.7109375" style="19" customWidth="1"/>
    <col min="10756" max="10768" width="6.5703125" style="19" customWidth="1"/>
    <col min="10769" max="10769" width="8.5703125" style="19" customWidth="1"/>
    <col min="10770" max="10777" width="6.5703125" style="19" customWidth="1"/>
    <col min="10778" max="10778" width="7.85546875" style="19" customWidth="1"/>
    <col min="10779" max="10779" width="10.28515625" style="19" customWidth="1"/>
    <col min="10780" max="10780" width="10.7109375" style="19" customWidth="1"/>
    <col min="10781" max="10781" width="9.42578125" style="19" customWidth="1"/>
    <col min="10782" max="10783" width="9.85546875" style="19" customWidth="1"/>
    <col min="10784" max="10785" width="11.5703125" style="19" customWidth="1"/>
    <col min="10786" max="10786" width="10.28515625" style="19" customWidth="1"/>
    <col min="10787" max="10787" width="11.5703125" style="19" customWidth="1"/>
    <col min="10788" max="10788" width="9.85546875" style="19" customWidth="1"/>
    <col min="10789" max="10789" width="10.7109375" style="19" customWidth="1"/>
    <col min="10790" max="10790" width="9.7109375" style="19" customWidth="1"/>
    <col min="10791" max="10791" width="10.5703125" style="19" customWidth="1"/>
    <col min="10792" max="10792" width="9.85546875" style="19" customWidth="1"/>
    <col min="10793" max="10793" width="10.28515625" style="19" customWidth="1"/>
    <col min="10794" max="10794" width="13.5703125" style="19" customWidth="1"/>
    <col min="10795" max="10795" width="12.7109375" style="19" customWidth="1"/>
    <col min="10796" max="10796" width="11.7109375" style="19" customWidth="1"/>
    <col min="10797" max="10797" width="11.42578125" style="19" customWidth="1"/>
    <col min="10798" max="10798" width="11.28515625" style="19" customWidth="1"/>
    <col min="10799" max="10799" width="12.7109375" style="19" customWidth="1"/>
    <col min="10800" max="10800" width="13.5703125" style="19" customWidth="1"/>
    <col min="10801" max="10801" width="11.7109375" style="19" customWidth="1"/>
    <col min="10802" max="10802" width="12.5703125" style="19" customWidth="1"/>
    <col min="10803" max="10803" width="12.7109375" style="19" customWidth="1"/>
    <col min="10804" max="10804" width="10.42578125" style="19" customWidth="1"/>
    <col min="10805" max="10805" width="11.7109375" style="19" customWidth="1"/>
    <col min="10806" max="10806" width="10.42578125" style="19" customWidth="1"/>
    <col min="10807" max="11008" width="8.85546875" style="19"/>
    <col min="11009" max="11009" width="20.28515625" style="19" customWidth="1"/>
    <col min="11010" max="11011" width="7.7109375" style="19" customWidth="1"/>
    <col min="11012" max="11024" width="6.5703125" style="19" customWidth="1"/>
    <col min="11025" max="11025" width="8.5703125" style="19" customWidth="1"/>
    <col min="11026" max="11033" width="6.5703125" style="19" customWidth="1"/>
    <col min="11034" max="11034" width="7.85546875" style="19" customWidth="1"/>
    <col min="11035" max="11035" width="10.28515625" style="19" customWidth="1"/>
    <col min="11036" max="11036" width="10.7109375" style="19" customWidth="1"/>
    <col min="11037" max="11037" width="9.42578125" style="19" customWidth="1"/>
    <col min="11038" max="11039" width="9.85546875" style="19" customWidth="1"/>
    <col min="11040" max="11041" width="11.5703125" style="19" customWidth="1"/>
    <col min="11042" max="11042" width="10.28515625" style="19" customWidth="1"/>
    <col min="11043" max="11043" width="11.5703125" style="19" customWidth="1"/>
    <col min="11044" max="11044" width="9.85546875" style="19" customWidth="1"/>
    <col min="11045" max="11045" width="10.7109375" style="19" customWidth="1"/>
    <col min="11046" max="11046" width="9.7109375" style="19" customWidth="1"/>
    <col min="11047" max="11047" width="10.5703125" style="19" customWidth="1"/>
    <col min="11048" max="11048" width="9.85546875" style="19" customWidth="1"/>
    <col min="11049" max="11049" width="10.28515625" style="19" customWidth="1"/>
    <col min="11050" max="11050" width="13.5703125" style="19" customWidth="1"/>
    <col min="11051" max="11051" width="12.7109375" style="19" customWidth="1"/>
    <col min="11052" max="11052" width="11.7109375" style="19" customWidth="1"/>
    <col min="11053" max="11053" width="11.42578125" style="19" customWidth="1"/>
    <col min="11054" max="11054" width="11.28515625" style="19" customWidth="1"/>
    <col min="11055" max="11055" width="12.7109375" style="19" customWidth="1"/>
    <col min="11056" max="11056" width="13.5703125" style="19" customWidth="1"/>
    <col min="11057" max="11057" width="11.7109375" style="19" customWidth="1"/>
    <col min="11058" max="11058" width="12.5703125" style="19" customWidth="1"/>
    <col min="11059" max="11059" width="12.7109375" style="19" customWidth="1"/>
    <col min="11060" max="11060" width="10.42578125" style="19" customWidth="1"/>
    <col min="11061" max="11061" width="11.7109375" style="19" customWidth="1"/>
    <col min="11062" max="11062" width="10.42578125" style="19" customWidth="1"/>
    <col min="11063" max="11264" width="8.85546875" style="19"/>
    <col min="11265" max="11265" width="20.28515625" style="19" customWidth="1"/>
    <col min="11266" max="11267" width="7.7109375" style="19" customWidth="1"/>
    <col min="11268" max="11280" width="6.5703125" style="19" customWidth="1"/>
    <col min="11281" max="11281" width="8.5703125" style="19" customWidth="1"/>
    <col min="11282" max="11289" width="6.5703125" style="19" customWidth="1"/>
    <col min="11290" max="11290" width="7.85546875" style="19" customWidth="1"/>
    <col min="11291" max="11291" width="10.28515625" style="19" customWidth="1"/>
    <col min="11292" max="11292" width="10.7109375" style="19" customWidth="1"/>
    <col min="11293" max="11293" width="9.42578125" style="19" customWidth="1"/>
    <col min="11294" max="11295" width="9.85546875" style="19" customWidth="1"/>
    <col min="11296" max="11297" width="11.5703125" style="19" customWidth="1"/>
    <col min="11298" max="11298" width="10.28515625" style="19" customWidth="1"/>
    <col min="11299" max="11299" width="11.5703125" style="19" customWidth="1"/>
    <col min="11300" max="11300" width="9.85546875" style="19" customWidth="1"/>
    <col min="11301" max="11301" width="10.7109375" style="19" customWidth="1"/>
    <col min="11302" max="11302" width="9.7109375" style="19" customWidth="1"/>
    <col min="11303" max="11303" width="10.5703125" style="19" customWidth="1"/>
    <col min="11304" max="11304" width="9.85546875" style="19" customWidth="1"/>
    <col min="11305" max="11305" width="10.28515625" style="19" customWidth="1"/>
    <col min="11306" max="11306" width="13.5703125" style="19" customWidth="1"/>
    <col min="11307" max="11307" width="12.7109375" style="19" customWidth="1"/>
    <col min="11308" max="11308" width="11.7109375" style="19" customWidth="1"/>
    <col min="11309" max="11309" width="11.42578125" style="19" customWidth="1"/>
    <col min="11310" max="11310" width="11.28515625" style="19" customWidth="1"/>
    <col min="11311" max="11311" width="12.7109375" style="19" customWidth="1"/>
    <col min="11312" max="11312" width="13.5703125" style="19" customWidth="1"/>
    <col min="11313" max="11313" width="11.7109375" style="19" customWidth="1"/>
    <col min="11314" max="11314" width="12.5703125" style="19" customWidth="1"/>
    <col min="11315" max="11315" width="12.7109375" style="19" customWidth="1"/>
    <col min="11316" max="11316" width="10.42578125" style="19" customWidth="1"/>
    <col min="11317" max="11317" width="11.7109375" style="19" customWidth="1"/>
    <col min="11318" max="11318" width="10.42578125" style="19" customWidth="1"/>
    <col min="11319" max="11520" width="8.85546875" style="19"/>
    <col min="11521" max="11521" width="20.28515625" style="19" customWidth="1"/>
    <col min="11522" max="11523" width="7.7109375" style="19" customWidth="1"/>
    <col min="11524" max="11536" width="6.5703125" style="19" customWidth="1"/>
    <col min="11537" max="11537" width="8.5703125" style="19" customWidth="1"/>
    <col min="11538" max="11545" width="6.5703125" style="19" customWidth="1"/>
    <col min="11546" max="11546" width="7.85546875" style="19" customWidth="1"/>
    <col min="11547" max="11547" width="10.28515625" style="19" customWidth="1"/>
    <col min="11548" max="11548" width="10.7109375" style="19" customWidth="1"/>
    <col min="11549" max="11549" width="9.42578125" style="19" customWidth="1"/>
    <col min="11550" max="11551" width="9.85546875" style="19" customWidth="1"/>
    <col min="11552" max="11553" width="11.5703125" style="19" customWidth="1"/>
    <col min="11554" max="11554" width="10.28515625" style="19" customWidth="1"/>
    <col min="11555" max="11555" width="11.5703125" style="19" customWidth="1"/>
    <col min="11556" max="11556" width="9.85546875" style="19" customWidth="1"/>
    <col min="11557" max="11557" width="10.7109375" style="19" customWidth="1"/>
    <col min="11558" max="11558" width="9.7109375" style="19" customWidth="1"/>
    <col min="11559" max="11559" width="10.5703125" style="19" customWidth="1"/>
    <col min="11560" max="11560" width="9.85546875" style="19" customWidth="1"/>
    <col min="11561" max="11561" width="10.28515625" style="19" customWidth="1"/>
    <col min="11562" max="11562" width="13.5703125" style="19" customWidth="1"/>
    <col min="11563" max="11563" width="12.7109375" style="19" customWidth="1"/>
    <col min="11564" max="11564" width="11.7109375" style="19" customWidth="1"/>
    <col min="11565" max="11565" width="11.42578125" style="19" customWidth="1"/>
    <col min="11566" max="11566" width="11.28515625" style="19" customWidth="1"/>
    <col min="11567" max="11567" width="12.7109375" style="19" customWidth="1"/>
    <col min="11568" max="11568" width="13.5703125" style="19" customWidth="1"/>
    <col min="11569" max="11569" width="11.7109375" style="19" customWidth="1"/>
    <col min="11570" max="11570" width="12.5703125" style="19" customWidth="1"/>
    <col min="11571" max="11571" width="12.7109375" style="19" customWidth="1"/>
    <col min="11572" max="11572" width="10.42578125" style="19" customWidth="1"/>
    <col min="11573" max="11573" width="11.7109375" style="19" customWidth="1"/>
    <col min="11574" max="11574" width="10.42578125" style="19" customWidth="1"/>
    <col min="11575" max="11776" width="8.85546875" style="19"/>
    <col min="11777" max="11777" width="20.28515625" style="19" customWidth="1"/>
    <col min="11778" max="11779" width="7.7109375" style="19" customWidth="1"/>
    <col min="11780" max="11792" width="6.5703125" style="19" customWidth="1"/>
    <col min="11793" max="11793" width="8.5703125" style="19" customWidth="1"/>
    <col min="11794" max="11801" width="6.5703125" style="19" customWidth="1"/>
    <col min="11802" max="11802" width="7.85546875" style="19" customWidth="1"/>
    <col min="11803" max="11803" width="10.28515625" style="19" customWidth="1"/>
    <col min="11804" max="11804" width="10.7109375" style="19" customWidth="1"/>
    <col min="11805" max="11805" width="9.42578125" style="19" customWidth="1"/>
    <col min="11806" max="11807" width="9.85546875" style="19" customWidth="1"/>
    <col min="11808" max="11809" width="11.5703125" style="19" customWidth="1"/>
    <col min="11810" max="11810" width="10.28515625" style="19" customWidth="1"/>
    <col min="11811" max="11811" width="11.5703125" style="19" customWidth="1"/>
    <col min="11812" max="11812" width="9.85546875" style="19" customWidth="1"/>
    <col min="11813" max="11813" width="10.7109375" style="19" customWidth="1"/>
    <col min="11814" max="11814" width="9.7109375" style="19" customWidth="1"/>
    <col min="11815" max="11815" width="10.5703125" style="19" customWidth="1"/>
    <col min="11816" max="11816" width="9.85546875" style="19" customWidth="1"/>
    <col min="11817" max="11817" width="10.28515625" style="19" customWidth="1"/>
    <col min="11818" max="11818" width="13.5703125" style="19" customWidth="1"/>
    <col min="11819" max="11819" width="12.7109375" style="19" customWidth="1"/>
    <col min="11820" max="11820" width="11.7109375" style="19" customWidth="1"/>
    <col min="11821" max="11821" width="11.42578125" style="19" customWidth="1"/>
    <col min="11822" max="11822" width="11.28515625" style="19" customWidth="1"/>
    <col min="11823" max="11823" width="12.7109375" style="19" customWidth="1"/>
    <col min="11824" max="11824" width="13.5703125" style="19" customWidth="1"/>
    <col min="11825" max="11825" width="11.7109375" style="19" customWidth="1"/>
    <col min="11826" max="11826" width="12.5703125" style="19" customWidth="1"/>
    <col min="11827" max="11827" width="12.7109375" style="19" customWidth="1"/>
    <col min="11828" max="11828" width="10.42578125" style="19" customWidth="1"/>
    <col min="11829" max="11829" width="11.7109375" style="19" customWidth="1"/>
    <col min="11830" max="11830" width="10.42578125" style="19" customWidth="1"/>
    <col min="11831" max="12032" width="8.85546875" style="19"/>
    <col min="12033" max="12033" width="20.28515625" style="19" customWidth="1"/>
    <col min="12034" max="12035" width="7.7109375" style="19" customWidth="1"/>
    <col min="12036" max="12048" width="6.5703125" style="19" customWidth="1"/>
    <col min="12049" max="12049" width="8.5703125" style="19" customWidth="1"/>
    <col min="12050" max="12057" width="6.5703125" style="19" customWidth="1"/>
    <col min="12058" max="12058" width="7.85546875" style="19" customWidth="1"/>
    <col min="12059" max="12059" width="10.28515625" style="19" customWidth="1"/>
    <col min="12060" max="12060" width="10.7109375" style="19" customWidth="1"/>
    <col min="12061" max="12061" width="9.42578125" style="19" customWidth="1"/>
    <col min="12062" max="12063" width="9.85546875" style="19" customWidth="1"/>
    <col min="12064" max="12065" width="11.5703125" style="19" customWidth="1"/>
    <col min="12066" max="12066" width="10.28515625" style="19" customWidth="1"/>
    <col min="12067" max="12067" width="11.5703125" style="19" customWidth="1"/>
    <col min="12068" max="12068" width="9.85546875" style="19" customWidth="1"/>
    <col min="12069" max="12069" width="10.7109375" style="19" customWidth="1"/>
    <col min="12070" max="12070" width="9.7109375" style="19" customWidth="1"/>
    <col min="12071" max="12071" width="10.5703125" style="19" customWidth="1"/>
    <col min="12072" max="12072" width="9.85546875" style="19" customWidth="1"/>
    <col min="12073" max="12073" width="10.28515625" style="19" customWidth="1"/>
    <col min="12074" max="12074" width="13.5703125" style="19" customWidth="1"/>
    <col min="12075" max="12075" width="12.7109375" style="19" customWidth="1"/>
    <col min="12076" max="12076" width="11.7109375" style="19" customWidth="1"/>
    <col min="12077" max="12077" width="11.42578125" style="19" customWidth="1"/>
    <col min="12078" max="12078" width="11.28515625" style="19" customWidth="1"/>
    <col min="12079" max="12079" width="12.7109375" style="19" customWidth="1"/>
    <col min="12080" max="12080" width="13.5703125" style="19" customWidth="1"/>
    <col min="12081" max="12081" width="11.7109375" style="19" customWidth="1"/>
    <col min="12082" max="12082" width="12.5703125" style="19" customWidth="1"/>
    <col min="12083" max="12083" width="12.7109375" style="19" customWidth="1"/>
    <col min="12084" max="12084" width="10.42578125" style="19" customWidth="1"/>
    <col min="12085" max="12085" width="11.7109375" style="19" customWidth="1"/>
    <col min="12086" max="12086" width="10.42578125" style="19" customWidth="1"/>
    <col min="12087" max="12288" width="8.85546875" style="19"/>
    <col min="12289" max="12289" width="20.28515625" style="19" customWidth="1"/>
    <col min="12290" max="12291" width="7.7109375" style="19" customWidth="1"/>
    <col min="12292" max="12304" width="6.5703125" style="19" customWidth="1"/>
    <col min="12305" max="12305" width="8.5703125" style="19" customWidth="1"/>
    <col min="12306" max="12313" width="6.5703125" style="19" customWidth="1"/>
    <col min="12314" max="12314" width="7.85546875" style="19" customWidth="1"/>
    <col min="12315" max="12315" width="10.28515625" style="19" customWidth="1"/>
    <col min="12316" max="12316" width="10.7109375" style="19" customWidth="1"/>
    <col min="12317" max="12317" width="9.42578125" style="19" customWidth="1"/>
    <col min="12318" max="12319" width="9.85546875" style="19" customWidth="1"/>
    <col min="12320" max="12321" width="11.5703125" style="19" customWidth="1"/>
    <col min="12322" max="12322" width="10.28515625" style="19" customWidth="1"/>
    <col min="12323" max="12323" width="11.5703125" style="19" customWidth="1"/>
    <col min="12324" max="12324" width="9.85546875" style="19" customWidth="1"/>
    <col min="12325" max="12325" width="10.7109375" style="19" customWidth="1"/>
    <col min="12326" max="12326" width="9.7109375" style="19" customWidth="1"/>
    <col min="12327" max="12327" width="10.5703125" style="19" customWidth="1"/>
    <col min="12328" max="12328" width="9.85546875" style="19" customWidth="1"/>
    <col min="12329" max="12329" width="10.28515625" style="19" customWidth="1"/>
    <col min="12330" max="12330" width="13.5703125" style="19" customWidth="1"/>
    <col min="12331" max="12331" width="12.7109375" style="19" customWidth="1"/>
    <col min="12332" max="12332" width="11.7109375" style="19" customWidth="1"/>
    <col min="12333" max="12333" width="11.42578125" style="19" customWidth="1"/>
    <col min="12334" max="12334" width="11.28515625" style="19" customWidth="1"/>
    <col min="12335" max="12335" width="12.7109375" style="19" customWidth="1"/>
    <col min="12336" max="12336" width="13.5703125" style="19" customWidth="1"/>
    <col min="12337" max="12337" width="11.7109375" style="19" customWidth="1"/>
    <col min="12338" max="12338" width="12.5703125" style="19" customWidth="1"/>
    <col min="12339" max="12339" width="12.7109375" style="19" customWidth="1"/>
    <col min="12340" max="12340" width="10.42578125" style="19" customWidth="1"/>
    <col min="12341" max="12341" width="11.7109375" style="19" customWidth="1"/>
    <col min="12342" max="12342" width="10.42578125" style="19" customWidth="1"/>
    <col min="12343" max="12544" width="8.85546875" style="19"/>
    <col min="12545" max="12545" width="20.28515625" style="19" customWidth="1"/>
    <col min="12546" max="12547" width="7.7109375" style="19" customWidth="1"/>
    <col min="12548" max="12560" width="6.5703125" style="19" customWidth="1"/>
    <col min="12561" max="12561" width="8.5703125" style="19" customWidth="1"/>
    <col min="12562" max="12569" width="6.5703125" style="19" customWidth="1"/>
    <col min="12570" max="12570" width="7.85546875" style="19" customWidth="1"/>
    <col min="12571" max="12571" width="10.28515625" style="19" customWidth="1"/>
    <col min="12572" max="12572" width="10.7109375" style="19" customWidth="1"/>
    <col min="12573" max="12573" width="9.42578125" style="19" customWidth="1"/>
    <col min="12574" max="12575" width="9.85546875" style="19" customWidth="1"/>
    <col min="12576" max="12577" width="11.5703125" style="19" customWidth="1"/>
    <col min="12578" max="12578" width="10.28515625" style="19" customWidth="1"/>
    <col min="12579" max="12579" width="11.5703125" style="19" customWidth="1"/>
    <col min="12580" max="12580" width="9.85546875" style="19" customWidth="1"/>
    <col min="12581" max="12581" width="10.7109375" style="19" customWidth="1"/>
    <col min="12582" max="12582" width="9.7109375" style="19" customWidth="1"/>
    <col min="12583" max="12583" width="10.5703125" style="19" customWidth="1"/>
    <col min="12584" max="12584" width="9.85546875" style="19" customWidth="1"/>
    <col min="12585" max="12585" width="10.28515625" style="19" customWidth="1"/>
    <col min="12586" max="12586" width="13.5703125" style="19" customWidth="1"/>
    <col min="12587" max="12587" width="12.7109375" style="19" customWidth="1"/>
    <col min="12588" max="12588" width="11.7109375" style="19" customWidth="1"/>
    <col min="12589" max="12589" width="11.42578125" style="19" customWidth="1"/>
    <col min="12590" max="12590" width="11.28515625" style="19" customWidth="1"/>
    <col min="12591" max="12591" width="12.7109375" style="19" customWidth="1"/>
    <col min="12592" max="12592" width="13.5703125" style="19" customWidth="1"/>
    <col min="12593" max="12593" width="11.7109375" style="19" customWidth="1"/>
    <col min="12594" max="12594" width="12.5703125" style="19" customWidth="1"/>
    <col min="12595" max="12595" width="12.7109375" style="19" customWidth="1"/>
    <col min="12596" max="12596" width="10.42578125" style="19" customWidth="1"/>
    <col min="12597" max="12597" width="11.7109375" style="19" customWidth="1"/>
    <col min="12598" max="12598" width="10.42578125" style="19" customWidth="1"/>
    <col min="12599" max="12800" width="8.85546875" style="19"/>
    <col min="12801" max="12801" width="20.28515625" style="19" customWidth="1"/>
    <col min="12802" max="12803" width="7.7109375" style="19" customWidth="1"/>
    <col min="12804" max="12816" width="6.5703125" style="19" customWidth="1"/>
    <col min="12817" max="12817" width="8.5703125" style="19" customWidth="1"/>
    <col min="12818" max="12825" width="6.5703125" style="19" customWidth="1"/>
    <col min="12826" max="12826" width="7.85546875" style="19" customWidth="1"/>
    <col min="12827" max="12827" width="10.28515625" style="19" customWidth="1"/>
    <col min="12828" max="12828" width="10.7109375" style="19" customWidth="1"/>
    <col min="12829" max="12829" width="9.42578125" style="19" customWidth="1"/>
    <col min="12830" max="12831" width="9.85546875" style="19" customWidth="1"/>
    <col min="12832" max="12833" width="11.5703125" style="19" customWidth="1"/>
    <col min="12834" max="12834" width="10.28515625" style="19" customWidth="1"/>
    <col min="12835" max="12835" width="11.5703125" style="19" customWidth="1"/>
    <col min="12836" max="12836" width="9.85546875" style="19" customWidth="1"/>
    <col min="12837" max="12837" width="10.7109375" style="19" customWidth="1"/>
    <col min="12838" max="12838" width="9.7109375" style="19" customWidth="1"/>
    <col min="12839" max="12839" width="10.5703125" style="19" customWidth="1"/>
    <col min="12840" max="12840" width="9.85546875" style="19" customWidth="1"/>
    <col min="12841" max="12841" width="10.28515625" style="19" customWidth="1"/>
    <col min="12842" max="12842" width="13.5703125" style="19" customWidth="1"/>
    <col min="12843" max="12843" width="12.7109375" style="19" customWidth="1"/>
    <col min="12844" max="12844" width="11.7109375" style="19" customWidth="1"/>
    <col min="12845" max="12845" width="11.42578125" style="19" customWidth="1"/>
    <col min="12846" max="12846" width="11.28515625" style="19" customWidth="1"/>
    <col min="12847" max="12847" width="12.7109375" style="19" customWidth="1"/>
    <col min="12848" max="12848" width="13.5703125" style="19" customWidth="1"/>
    <col min="12849" max="12849" width="11.7109375" style="19" customWidth="1"/>
    <col min="12850" max="12850" width="12.5703125" style="19" customWidth="1"/>
    <col min="12851" max="12851" width="12.7109375" style="19" customWidth="1"/>
    <col min="12852" max="12852" width="10.42578125" style="19" customWidth="1"/>
    <col min="12853" max="12853" width="11.7109375" style="19" customWidth="1"/>
    <col min="12854" max="12854" width="10.42578125" style="19" customWidth="1"/>
    <col min="12855" max="13056" width="8.85546875" style="19"/>
    <col min="13057" max="13057" width="20.28515625" style="19" customWidth="1"/>
    <col min="13058" max="13059" width="7.7109375" style="19" customWidth="1"/>
    <col min="13060" max="13072" width="6.5703125" style="19" customWidth="1"/>
    <col min="13073" max="13073" width="8.5703125" style="19" customWidth="1"/>
    <col min="13074" max="13081" width="6.5703125" style="19" customWidth="1"/>
    <col min="13082" max="13082" width="7.85546875" style="19" customWidth="1"/>
    <col min="13083" max="13083" width="10.28515625" style="19" customWidth="1"/>
    <col min="13084" max="13084" width="10.7109375" style="19" customWidth="1"/>
    <col min="13085" max="13085" width="9.42578125" style="19" customWidth="1"/>
    <col min="13086" max="13087" width="9.85546875" style="19" customWidth="1"/>
    <col min="13088" max="13089" width="11.5703125" style="19" customWidth="1"/>
    <col min="13090" max="13090" width="10.28515625" style="19" customWidth="1"/>
    <col min="13091" max="13091" width="11.5703125" style="19" customWidth="1"/>
    <col min="13092" max="13092" width="9.85546875" style="19" customWidth="1"/>
    <col min="13093" max="13093" width="10.7109375" style="19" customWidth="1"/>
    <col min="13094" max="13094" width="9.7109375" style="19" customWidth="1"/>
    <col min="13095" max="13095" width="10.5703125" style="19" customWidth="1"/>
    <col min="13096" max="13096" width="9.85546875" style="19" customWidth="1"/>
    <col min="13097" max="13097" width="10.28515625" style="19" customWidth="1"/>
    <col min="13098" max="13098" width="13.5703125" style="19" customWidth="1"/>
    <col min="13099" max="13099" width="12.7109375" style="19" customWidth="1"/>
    <col min="13100" max="13100" width="11.7109375" style="19" customWidth="1"/>
    <col min="13101" max="13101" width="11.42578125" style="19" customWidth="1"/>
    <col min="13102" max="13102" width="11.28515625" style="19" customWidth="1"/>
    <col min="13103" max="13103" width="12.7109375" style="19" customWidth="1"/>
    <col min="13104" max="13104" width="13.5703125" style="19" customWidth="1"/>
    <col min="13105" max="13105" width="11.7109375" style="19" customWidth="1"/>
    <col min="13106" max="13106" width="12.5703125" style="19" customWidth="1"/>
    <col min="13107" max="13107" width="12.7109375" style="19" customWidth="1"/>
    <col min="13108" max="13108" width="10.42578125" style="19" customWidth="1"/>
    <col min="13109" max="13109" width="11.7109375" style="19" customWidth="1"/>
    <col min="13110" max="13110" width="10.42578125" style="19" customWidth="1"/>
    <col min="13111" max="13312" width="8.85546875" style="19"/>
    <col min="13313" max="13313" width="20.28515625" style="19" customWidth="1"/>
    <col min="13314" max="13315" width="7.7109375" style="19" customWidth="1"/>
    <col min="13316" max="13328" width="6.5703125" style="19" customWidth="1"/>
    <col min="13329" max="13329" width="8.5703125" style="19" customWidth="1"/>
    <col min="13330" max="13337" width="6.5703125" style="19" customWidth="1"/>
    <col min="13338" max="13338" width="7.85546875" style="19" customWidth="1"/>
    <col min="13339" max="13339" width="10.28515625" style="19" customWidth="1"/>
    <col min="13340" max="13340" width="10.7109375" style="19" customWidth="1"/>
    <col min="13341" max="13341" width="9.42578125" style="19" customWidth="1"/>
    <col min="13342" max="13343" width="9.85546875" style="19" customWidth="1"/>
    <col min="13344" max="13345" width="11.5703125" style="19" customWidth="1"/>
    <col min="13346" max="13346" width="10.28515625" style="19" customWidth="1"/>
    <col min="13347" max="13347" width="11.5703125" style="19" customWidth="1"/>
    <col min="13348" max="13348" width="9.85546875" style="19" customWidth="1"/>
    <col min="13349" max="13349" width="10.7109375" style="19" customWidth="1"/>
    <col min="13350" max="13350" width="9.7109375" style="19" customWidth="1"/>
    <col min="13351" max="13351" width="10.5703125" style="19" customWidth="1"/>
    <col min="13352" max="13352" width="9.85546875" style="19" customWidth="1"/>
    <col min="13353" max="13353" width="10.28515625" style="19" customWidth="1"/>
    <col min="13354" max="13354" width="13.5703125" style="19" customWidth="1"/>
    <col min="13355" max="13355" width="12.7109375" style="19" customWidth="1"/>
    <col min="13356" max="13356" width="11.7109375" style="19" customWidth="1"/>
    <col min="13357" max="13357" width="11.42578125" style="19" customWidth="1"/>
    <col min="13358" max="13358" width="11.28515625" style="19" customWidth="1"/>
    <col min="13359" max="13359" width="12.7109375" style="19" customWidth="1"/>
    <col min="13360" max="13360" width="13.5703125" style="19" customWidth="1"/>
    <col min="13361" max="13361" width="11.7109375" style="19" customWidth="1"/>
    <col min="13362" max="13362" width="12.5703125" style="19" customWidth="1"/>
    <col min="13363" max="13363" width="12.7109375" style="19" customWidth="1"/>
    <col min="13364" max="13364" width="10.42578125" style="19" customWidth="1"/>
    <col min="13365" max="13365" width="11.7109375" style="19" customWidth="1"/>
    <col min="13366" max="13366" width="10.42578125" style="19" customWidth="1"/>
    <col min="13367" max="13568" width="8.85546875" style="19"/>
    <col min="13569" max="13569" width="20.28515625" style="19" customWidth="1"/>
    <col min="13570" max="13571" width="7.7109375" style="19" customWidth="1"/>
    <col min="13572" max="13584" width="6.5703125" style="19" customWidth="1"/>
    <col min="13585" max="13585" width="8.5703125" style="19" customWidth="1"/>
    <col min="13586" max="13593" width="6.5703125" style="19" customWidth="1"/>
    <col min="13594" max="13594" width="7.85546875" style="19" customWidth="1"/>
    <col min="13595" max="13595" width="10.28515625" style="19" customWidth="1"/>
    <col min="13596" max="13596" width="10.7109375" style="19" customWidth="1"/>
    <col min="13597" max="13597" width="9.42578125" style="19" customWidth="1"/>
    <col min="13598" max="13599" width="9.85546875" style="19" customWidth="1"/>
    <col min="13600" max="13601" width="11.5703125" style="19" customWidth="1"/>
    <col min="13602" max="13602" width="10.28515625" style="19" customWidth="1"/>
    <col min="13603" max="13603" width="11.5703125" style="19" customWidth="1"/>
    <col min="13604" max="13604" width="9.85546875" style="19" customWidth="1"/>
    <col min="13605" max="13605" width="10.7109375" style="19" customWidth="1"/>
    <col min="13606" max="13606" width="9.7109375" style="19" customWidth="1"/>
    <col min="13607" max="13607" width="10.5703125" style="19" customWidth="1"/>
    <col min="13608" max="13608" width="9.85546875" style="19" customWidth="1"/>
    <col min="13609" max="13609" width="10.28515625" style="19" customWidth="1"/>
    <col min="13610" max="13610" width="13.5703125" style="19" customWidth="1"/>
    <col min="13611" max="13611" width="12.7109375" style="19" customWidth="1"/>
    <col min="13612" max="13612" width="11.7109375" style="19" customWidth="1"/>
    <col min="13613" max="13613" width="11.42578125" style="19" customWidth="1"/>
    <col min="13614" max="13614" width="11.28515625" style="19" customWidth="1"/>
    <col min="13615" max="13615" width="12.7109375" style="19" customWidth="1"/>
    <col min="13616" max="13616" width="13.5703125" style="19" customWidth="1"/>
    <col min="13617" max="13617" width="11.7109375" style="19" customWidth="1"/>
    <col min="13618" max="13618" width="12.5703125" style="19" customWidth="1"/>
    <col min="13619" max="13619" width="12.7109375" style="19" customWidth="1"/>
    <col min="13620" max="13620" width="10.42578125" style="19" customWidth="1"/>
    <col min="13621" max="13621" width="11.7109375" style="19" customWidth="1"/>
    <col min="13622" max="13622" width="10.42578125" style="19" customWidth="1"/>
    <col min="13623" max="13824" width="8.85546875" style="19"/>
    <col min="13825" max="13825" width="20.28515625" style="19" customWidth="1"/>
    <col min="13826" max="13827" width="7.7109375" style="19" customWidth="1"/>
    <col min="13828" max="13840" width="6.5703125" style="19" customWidth="1"/>
    <col min="13841" max="13841" width="8.5703125" style="19" customWidth="1"/>
    <col min="13842" max="13849" width="6.5703125" style="19" customWidth="1"/>
    <col min="13850" max="13850" width="7.85546875" style="19" customWidth="1"/>
    <col min="13851" max="13851" width="10.28515625" style="19" customWidth="1"/>
    <col min="13852" max="13852" width="10.7109375" style="19" customWidth="1"/>
    <col min="13853" max="13853" width="9.42578125" style="19" customWidth="1"/>
    <col min="13854" max="13855" width="9.85546875" style="19" customWidth="1"/>
    <col min="13856" max="13857" width="11.5703125" style="19" customWidth="1"/>
    <col min="13858" max="13858" width="10.28515625" style="19" customWidth="1"/>
    <col min="13859" max="13859" width="11.5703125" style="19" customWidth="1"/>
    <col min="13860" max="13860" width="9.85546875" style="19" customWidth="1"/>
    <col min="13861" max="13861" width="10.7109375" style="19" customWidth="1"/>
    <col min="13862" max="13862" width="9.7109375" style="19" customWidth="1"/>
    <col min="13863" max="13863" width="10.5703125" style="19" customWidth="1"/>
    <col min="13864" max="13864" width="9.85546875" style="19" customWidth="1"/>
    <col min="13865" max="13865" width="10.28515625" style="19" customWidth="1"/>
    <col min="13866" max="13866" width="13.5703125" style="19" customWidth="1"/>
    <col min="13867" max="13867" width="12.7109375" style="19" customWidth="1"/>
    <col min="13868" max="13868" width="11.7109375" style="19" customWidth="1"/>
    <col min="13869" max="13869" width="11.42578125" style="19" customWidth="1"/>
    <col min="13870" max="13870" width="11.28515625" style="19" customWidth="1"/>
    <col min="13871" max="13871" width="12.7109375" style="19" customWidth="1"/>
    <col min="13872" max="13872" width="13.5703125" style="19" customWidth="1"/>
    <col min="13873" max="13873" width="11.7109375" style="19" customWidth="1"/>
    <col min="13874" max="13874" width="12.5703125" style="19" customWidth="1"/>
    <col min="13875" max="13875" width="12.7109375" style="19" customWidth="1"/>
    <col min="13876" max="13876" width="10.42578125" style="19" customWidth="1"/>
    <col min="13877" max="13877" width="11.7109375" style="19" customWidth="1"/>
    <col min="13878" max="13878" width="10.42578125" style="19" customWidth="1"/>
    <col min="13879" max="14080" width="8.85546875" style="19"/>
    <col min="14081" max="14081" width="20.28515625" style="19" customWidth="1"/>
    <col min="14082" max="14083" width="7.7109375" style="19" customWidth="1"/>
    <col min="14084" max="14096" width="6.5703125" style="19" customWidth="1"/>
    <col min="14097" max="14097" width="8.5703125" style="19" customWidth="1"/>
    <col min="14098" max="14105" width="6.5703125" style="19" customWidth="1"/>
    <col min="14106" max="14106" width="7.85546875" style="19" customWidth="1"/>
    <col min="14107" max="14107" width="10.28515625" style="19" customWidth="1"/>
    <col min="14108" max="14108" width="10.7109375" style="19" customWidth="1"/>
    <col min="14109" max="14109" width="9.42578125" style="19" customWidth="1"/>
    <col min="14110" max="14111" width="9.85546875" style="19" customWidth="1"/>
    <col min="14112" max="14113" width="11.5703125" style="19" customWidth="1"/>
    <col min="14114" max="14114" width="10.28515625" style="19" customWidth="1"/>
    <col min="14115" max="14115" width="11.5703125" style="19" customWidth="1"/>
    <col min="14116" max="14116" width="9.85546875" style="19" customWidth="1"/>
    <col min="14117" max="14117" width="10.7109375" style="19" customWidth="1"/>
    <col min="14118" max="14118" width="9.7109375" style="19" customWidth="1"/>
    <col min="14119" max="14119" width="10.5703125" style="19" customWidth="1"/>
    <col min="14120" max="14120" width="9.85546875" style="19" customWidth="1"/>
    <col min="14121" max="14121" width="10.28515625" style="19" customWidth="1"/>
    <col min="14122" max="14122" width="13.5703125" style="19" customWidth="1"/>
    <col min="14123" max="14123" width="12.7109375" style="19" customWidth="1"/>
    <col min="14124" max="14124" width="11.7109375" style="19" customWidth="1"/>
    <col min="14125" max="14125" width="11.42578125" style="19" customWidth="1"/>
    <col min="14126" max="14126" width="11.28515625" style="19" customWidth="1"/>
    <col min="14127" max="14127" width="12.7109375" style="19" customWidth="1"/>
    <col min="14128" max="14128" width="13.5703125" style="19" customWidth="1"/>
    <col min="14129" max="14129" width="11.7109375" style="19" customWidth="1"/>
    <col min="14130" max="14130" width="12.5703125" style="19" customWidth="1"/>
    <col min="14131" max="14131" width="12.7109375" style="19" customWidth="1"/>
    <col min="14132" max="14132" width="10.42578125" style="19" customWidth="1"/>
    <col min="14133" max="14133" width="11.7109375" style="19" customWidth="1"/>
    <col min="14134" max="14134" width="10.42578125" style="19" customWidth="1"/>
    <col min="14135" max="14336" width="8.85546875" style="19"/>
    <col min="14337" max="14337" width="20.28515625" style="19" customWidth="1"/>
    <col min="14338" max="14339" width="7.7109375" style="19" customWidth="1"/>
    <col min="14340" max="14352" width="6.5703125" style="19" customWidth="1"/>
    <col min="14353" max="14353" width="8.5703125" style="19" customWidth="1"/>
    <col min="14354" max="14361" width="6.5703125" style="19" customWidth="1"/>
    <col min="14362" max="14362" width="7.85546875" style="19" customWidth="1"/>
    <col min="14363" max="14363" width="10.28515625" style="19" customWidth="1"/>
    <col min="14364" max="14364" width="10.7109375" style="19" customWidth="1"/>
    <col min="14365" max="14365" width="9.42578125" style="19" customWidth="1"/>
    <col min="14366" max="14367" width="9.85546875" style="19" customWidth="1"/>
    <col min="14368" max="14369" width="11.5703125" style="19" customWidth="1"/>
    <col min="14370" max="14370" width="10.28515625" style="19" customWidth="1"/>
    <col min="14371" max="14371" width="11.5703125" style="19" customWidth="1"/>
    <col min="14372" max="14372" width="9.85546875" style="19" customWidth="1"/>
    <col min="14373" max="14373" width="10.7109375" style="19" customWidth="1"/>
    <col min="14374" max="14374" width="9.7109375" style="19" customWidth="1"/>
    <col min="14375" max="14375" width="10.5703125" style="19" customWidth="1"/>
    <col min="14376" max="14376" width="9.85546875" style="19" customWidth="1"/>
    <col min="14377" max="14377" width="10.28515625" style="19" customWidth="1"/>
    <col min="14378" max="14378" width="13.5703125" style="19" customWidth="1"/>
    <col min="14379" max="14379" width="12.7109375" style="19" customWidth="1"/>
    <col min="14380" max="14380" width="11.7109375" style="19" customWidth="1"/>
    <col min="14381" max="14381" width="11.42578125" style="19" customWidth="1"/>
    <col min="14382" max="14382" width="11.28515625" style="19" customWidth="1"/>
    <col min="14383" max="14383" width="12.7109375" style="19" customWidth="1"/>
    <col min="14384" max="14384" width="13.5703125" style="19" customWidth="1"/>
    <col min="14385" max="14385" width="11.7109375" style="19" customWidth="1"/>
    <col min="14386" max="14386" width="12.5703125" style="19" customWidth="1"/>
    <col min="14387" max="14387" width="12.7109375" style="19" customWidth="1"/>
    <col min="14388" max="14388" width="10.42578125" style="19" customWidth="1"/>
    <col min="14389" max="14389" width="11.7109375" style="19" customWidth="1"/>
    <col min="14390" max="14390" width="10.42578125" style="19" customWidth="1"/>
    <col min="14391" max="14592" width="8.85546875" style="19"/>
    <col min="14593" max="14593" width="20.28515625" style="19" customWidth="1"/>
    <col min="14594" max="14595" width="7.7109375" style="19" customWidth="1"/>
    <col min="14596" max="14608" width="6.5703125" style="19" customWidth="1"/>
    <col min="14609" max="14609" width="8.5703125" style="19" customWidth="1"/>
    <col min="14610" max="14617" width="6.5703125" style="19" customWidth="1"/>
    <col min="14618" max="14618" width="7.85546875" style="19" customWidth="1"/>
    <col min="14619" max="14619" width="10.28515625" style="19" customWidth="1"/>
    <col min="14620" max="14620" width="10.7109375" style="19" customWidth="1"/>
    <col min="14621" max="14621" width="9.42578125" style="19" customWidth="1"/>
    <col min="14622" max="14623" width="9.85546875" style="19" customWidth="1"/>
    <col min="14624" max="14625" width="11.5703125" style="19" customWidth="1"/>
    <col min="14626" max="14626" width="10.28515625" style="19" customWidth="1"/>
    <col min="14627" max="14627" width="11.5703125" style="19" customWidth="1"/>
    <col min="14628" max="14628" width="9.85546875" style="19" customWidth="1"/>
    <col min="14629" max="14629" width="10.7109375" style="19" customWidth="1"/>
    <col min="14630" max="14630" width="9.7109375" style="19" customWidth="1"/>
    <col min="14631" max="14631" width="10.5703125" style="19" customWidth="1"/>
    <col min="14632" max="14632" width="9.85546875" style="19" customWidth="1"/>
    <col min="14633" max="14633" width="10.28515625" style="19" customWidth="1"/>
    <col min="14634" max="14634" width="13.5703125" style="19" customWidth="1"/>
    <col min="14635" max="14635" width="12.7109375" style="19" customWidth="1"/>
    <col min="14636" max="14636" width="11.7109375" style="19" customWidth="1"/>
    <col min="14637" max="14637" width="11.42578125" style="19" customWidth="1"/>
    <col min="14638" max="14638" width="11.28515625" style="19" customWidth="1"/>
    <col min="14639" max="14639" width="12.7109375" style="19" customWidth="1"/>
    <col min="14640" max="14640" width="13.5703125" style="19" customWidth="1"/>
    <col min="14641" max="14641" width="11.7109375" style="19" customWidth="1"/>
    <col min="14642" max="14642" width="12.5703125" style="19" customWidth="1"/>
    <col min="14643" max="14643" width="12.7109375" style="19" customWidth="1"/>
    <col min="14644" max="14644" width="10.42578125" style="19" customWidth="1"/>
    <col min="14645" max="14645" width="11.7109375" style="19" customWidth="1"/>
    <col min="14646" max="14646" width="10.42578125" style="19" customWidth="1"/>
    <col min="14647" max="14848" width="8.85546875" style="19"/>
    <col min="14849" max="14849" width="20.28515625" style="19" customWidth="1"/>
    <col min="14850" max="14851" width="7.7109375" style="19" customWidth="1"/>
    <col min="14852" max="14864" width="6.5703125" style="19" customWidth="1"/>
    <col min="14865" max="14865" width="8.5703125" style="19" customWidth="1"/>
    <col min="14866" max="14873" width="6.5703125" style="19" customWidth="1"/>
    <col min="14874" max="14874" width="7.85546875" style="19" customWidth="1"/>
    <col min="14875" max="14875" width="10.28515625" style="19" customWidth="1"/>
    <col min="14876" max="14876" width="10.7109375" style="19" customWidth="1"/>
    <col min="14877" max="14877" width="9.42578125" style="19" customWidth="1"/>
    <col min="14878" max="14879" width="9.85546875" style="19" customWidth="1"/>
    <col min="14880" max="14881" width="11.5703125" style="19" customWidth="1"/>
    <col min="14882" max="14882" width="10.28515625" style="19" customWidth="1"/>
    <col min="14883" max="14883" width="11.5703125" style="19" customWidth="1"/>
    <col min="14884" max="14884" width="9.85546875" style="19" customWidth="1"/>
    <col min="14885" max="14885" width="10.7109375" style="19" customWidth="1"/>
    <col min="14886" max="14886" width="9.7109375" style="19" customWidth="1"/>
    <col min="14887" max="14887" width="10.5703125" style="19" customWidth="1"/>
    <col min="14888" max="14888" width="9.85546875" style="19" customWidth="1"/>
    <col min="14889" max="14889" width="10.28515625" style="19" customWidth="1"/>
    <col min="14890" max="14890" width="13.5703125" style="19" customWidth="1"/>
    <col min="14891" max="14891" width="12.7109375" style="19" customWidth="1"/>
    <col min="14892" max="14892" width="11.7109375" style="19" customWidth="1"/>
    <col min="14893" max="14893" width="11.42578125" style="19" customWidth="1"/>
    <col min="14894" max="14894" width="11.28515625" style="19" customWidth="1"/>
    <col min="14895" max="14895" width="12.7109375" style="19" customWidth="1"/>
    <col min="14896" max="14896" width="13.5703125" style="19" customWidth="1"/>
    <col min="14897" max="14897" width="11.7109375" style="19" customWidth="1"/>
    <col min="14898" max="14898" width="12.5703125" style="19" customWidth="1"/>
    <col min="14899" max="14899" width="12.7109375" style="19" customWidth="1"/>
    <col min="14900" max="14900" width="10.42578125" style="19" customWidth="1"/>
    <col min="14901" max="14901" width="11.7109375" style="19" customWidth="1"/>
    <col min="14902" max="14902" width="10.42578125" style="19" customWidth="1"/>
    <col min="14903" max="15104" width="8.85546875" style="19"/>
    <col min="15105" max="15105" width="20.28515625" style="19" customWidth="1"/>
    <col min="15106" max="15107" width="7.7109375" style="19" customWidth="1"/>
    <col min="15108" max="15120" width="6.5703125" style="19" customWidth="1"/>
    <col min="15121" max="15121" width="8.5703125" style="19" customWidth="1"/>
    <col min="15122" max="15129" width="6.5703125" style="19" customWidth="1"/>
    <col min="15130" max="15130" width="7.85546875" style="19" customWidth="1"/>
    <col min="15131" max="15131" width="10.28515625" style="19" customWidth="1"/>
    <col min="15132" max="15132" width="10.7109375" style="19" customWidth="1"/>
    <col min="15133" max="15133" width="9.42578125" style="19" customWidth="1"/>
    <col min="15134" max="15135" width="9.85546875" style="19" customWidth="1"/>
    <col min="15136" max="15137" width="11.5703125" style="19" customWidth="1"/>
    <col min="15138" max="15138" width="10.28515625" style="19" customWidth="1"/>
    <col min="15139" max="15139" width="11.5703125" style="19" customWidth="1"/>
    <col min="15140" max="15140" width="9.85546875" style="19" customWidth="1"/>
    <col min="15141" max="15141" width="10.7109375" style="19" customWidth="1"/>
    <col min="15142" max="15142" width="9.7109375" style="19" customWidth="1"/>
    <col min="15143" max="15143" width="10.5703125" style="19" customWidth="1"/>
    <col min="15144" max="15144" width="9.85546875" style="19" customWidth="1"/>
    <col min="15145" max="15145" width="10.28515625" style="19" customWidth="1"/>
    <col min="15146" max="15146" width="13.5703125" style="19" customWidth="1"/>
    <col min="15147" max="15147" width="12.7109375" style="19" customWidth="1"/>
    <col min="15148" max="15148" width="11.7109375" style="19" customWidth="1"/>
    <col min="15149" max="15149" width="11.42578125" style="19" customWidth="1"/>
    <col min="15150" max="15150" width="11.28515625" style="19" customWidth="1"/>
    <col min="15151" max="15151" width="12.7109375" style="19" customWidth="1"/>
    <col min="15152" max="15152" width="13.5703125" style="19" customWidth="1"/>
    <col min="15153" max="15153" width="11.7109375" style="19" customWidth="1"/>
    <col min="15154" max="15154" width="12.5703125" style="19" customWidth="1"/>
    <col min="15155" max="15155" width="12.7109375" style="19" customWidth="1"/>
    <col min="15156" max="15156" width="10.42578125" style="19" customWidth="1"/>
    <col min="15157" max="15157" width="11.7109375" style="19" customWidth="1"/>
    <col min="15158" max="15158" width="10.42578125" style="19" customWidth="1"/>
    <col min="15159" max="15360" width="8.85546875" style="19"/>
    <col min="15361" max="15361" width="20.28515625" style="19" customWidth="1"/>
    <col min="15362" max="15363" width="7.7109375" style="19" customWidth="1"/>
    <col min="15364" max="15376" width="6.5703125" style="19" customWidth="1"/>
    <col min="15377" max="15377" width="8.5703125" style="19" customWidth="1"/>
    <col min="15378" max="15385" width="6.5703125" style="19" customWidth="1"/>
    <col min="15386" max="15386" width="7.85546875" style="19" customWidth="1"/>
    <col min="15387" max="15387" width="10.28515625" style="19" customWidth="1"/>
    <col min="15388" max="15388" width="10.7109375" style="19" customWidth="1"/>
    <col min="15389" max="15389" width="9.42578125" style="19" customWidth="1"/>
    <col min="15390" max="15391" width="9.85546875" style="19" customWidth="1"/>
    <col min="15392" max="15393" width="11.5703125" style="19" customWidth="1"/>
    <col min="15394" max="15394" width="10.28515625" style="19" customWidth="1"/>
    <col min="15395" max="15395" width="11.5703125" style="19" customWidth="1"/>
    <col min="15396" max="15396" width="9.85546875" style="19" customWidth="1"/>
    <col min="15397" max="15397" width="10.7109375" style="19" customWidth="1"/>
    <col min="15398" max="15398" width="9.7109375" style="19" customWidth="1"/>
    <col min="15399" max="15399" width="10.5703125" style="19" customWidth="1"/>
    <col min="15400" max="15400" width="9.85546875" style="19" customWidth="1"/>
    <col min="15401" max="15401" width="10.28515625" style="19" customWidth="1"/>
    <col min="15402" max="15402" width="13.5703125" style="19" customWidth="1"/>
    <col min="15403" max="15403" width="12.7109375" style="19" customWidth="1"/>
    <col min="15404" max="15404" width="11.7109375" style="19" customWidth="1"/>
    <col min="15405" max="15405" width="11.42578125" style="19" customWidth="1"/>
    <col min="15406" max="15406" width="11.28515625" style="19" customWidth="1"/>
    <col min="15407" max="15407" width="12.7109375" style="19" customWidth="1"/>
    <col min="15408" max="15408" width="13.5703125" style="19" customWidth="1"/>
    <col min="15409" max="15409" width="11.7109375" style="19" customWidth="1"/>
    <col min="15410" max="15410" width="12.5703125" style="19" customWidth="1"/>
    <col min="15411" max="15411" width="12.7109375" style="19" customWidth="1"/>
    <col min="15412" max="15412" width="10.42578125" style="19" customWidth="1"/>
    <col min="15413" max="15413" width="11.7109375" style="19" customWidth="1"/>
    <col min="15414" max="15414" width="10.42578125" style="19" customWidth="1"/>
    <col min="15415" max="15616" width="8.85546875" style="19"/>
    <col min="15617" max="15617" width="20.28515625" style="19" customWidth="1"/>
    <col min="15618" max="15619" width="7.7109375" style="19" customWidth="1"/>
    <col min="15620" max="15632" width="6.5703125" style="19" customWidth="1"/>
    <col min="15633" max="15633" width="8.5703125" style="19" customWidth="1"/>
    <col min="15634" max="15641" width="6.5703125" style="19" customWidth="1"/>
    <col min="15642" max="15642" width="7.85546875" style="19" customWidth="1"/>
    <col min="15643" max="15643" width="10.28515625" style="19" customWidth="1"/>
    <col min="15644" max="15644" width="10.7109375" style="19" customWidth="1"/>
    <col min="15645" max="15645" width="9.42578125" style="19" customWidth="1"/>
    <col min="15646" max="15647" width="9.85546875" style="19" customWidth="1"/>
    <col min="15648" max="15649" width="11.5703125" style="19" customWidth="1"/>
    <col min="15650" max="15650" width="10.28515625" style="19" customWidth="1"/>
    <col min="15651" max="15651" width="11.5703125" style="19" customWidth="1"/>
    <col min="15652" max="15652" width="9.85546875" style="19" customWidth="1"/>
    <col min="15653" max="15653" width="10.7109375" style="19" customWidth="1"/>
    <col min="15654" max="15654" width="9.7109375" style="19" customWidth="1"/>
    <col min="15655" max="15655" width="10.5703125" style="19" customWidth="1"/>
    <col min="15656" max="15656" width="9.85546875" style="19" customWidth="1"/>
    <col min="15657" max="15657" width="10.28515625" style="19" customWidth="1"/>
    <col min="15658" max="15658" width="13.5703125" style="19" customWidth="1"/>
    <col min="15659" max="15659" width="12.7109375" style="19" customWidth="1"/>
    <col min="15660" max="15660" width="11.7109375" style="19" customWidth="1"/>
    <col min="15661" max="15661" width="11.42578125" style="19" customWidth="1"/>
    <col min="15662" max="15662" width="11.28515625" style="19" customWidth="1"/>
    <col min="15663" max="15663" width="12.7109375" style="19" customWidth="1"/>
    <col min="15664" max="15664" width="13.5703125" style="19" customWidth="1"/>
    <col min="15665" max="15665" width="11.7109375" style="19" customWidth="1"/>
    <col min="15666" max="15666" width="12.5703125" style="19" customWidth="1"/>
    <col min="15667" max="15667" width="12.7109375" style="19" customWidth="1"/>
    <col min="15668" max="15668" width="10.42578125" style="19" customWidth="1"/>
    <col min="15669" max="15669" width="11.7109375" style="19" customWidth="1"/>
    <col min="15670" max="15670" width="10.42578125" style="19" customWidth="1"/>
    <col min="15671" max="15872" width="8.85546875" style="19"/>
    <col min="15873" max="15873" width="20.28515625" style="19" customWidth="1"/>
    <col min="15874" max="15875" width="7.7109375" style="19" customWidth="1"/>
    <col min="15876" max="15888" width="6.5703125" style="19" customWidth="1"/>
    <col min="15889" max="15889" width="8.5703125" style="19" customWidth="1"/>
    <col min="15890" max="15897" width="6.5703125" style="19" customWidth="1"/>
    <col min="15898" max="15898" width="7.85546875" style="19" customWidth="1"/>
    <col min="15899" max="15899" width="10.28515625" style="19" customWidth="1"/>
    <col min="15900" max="15900" width="10.7109375" style="19" customWidth="1"/>
    <col min="15901" max="15901" width="9.42578125" style="19" customWidth="1"/>
    <col min="15902" max="15903" width="9.85546875" style="19" customWidth="1"/>
    <col min="15904" max="15905" width="11.5703125" style="19" customWidth="1"/>
    <col min="15906" max="15906" width="10.28515625" style="19" customWidth="1"/>
    <col min="15907" max="15907" width="11.5703125" style="19" customWidth="1"/>
    <col min="15908" max="15908" width="9.85546875" style="19" customWidth="1"/>
    <col min="15909" max="15909" width="10.7109375" style="19" customWidth="1"/>
    <col min="15910" max="15910" width="9.7109375" style="19" customWidth="1"/>
    <col min="15911" max="15911" width="10.5703125" style="19" customWidth="1"/>
    <col min="15912" max="15912" width="9.85546875" style="19" customWidth="1"/>
    <col min="15913" max="15913" width="10.28515625" style="19" customWidth="1"/>
    <col min="15914" max="15914" width="13.5703125" style="19" customWidth="1"/>
    <col min="15915" max="15915" width="12.7109375" style="19" customWidth="1"/>
    <col min="15916" max="15916" width="11.7109375" style="19" customWidth="1"/>
    <col min="15917" max="15917" width="11.42578125" style="19" customWidth="1"/>
    <col min="15918" max="15918" width="11.28515625" style="19" customWidth="1"/>
    <col min="15919" max="15919" width="12.7109375" style="19" customWidth="1"/>
    <col min="15920" max="15920" width="13.5703125" style="19" customWidth="1"/>
    <col min="15921" max="15921" width="11.7109375" style="19" customWidth="1"/>
    <col min="15922" max="15922" width="12.5703125" style="19" customWidth="1"/>
    <col min="15923" max="15923" width="12.7109375" style="19" customWidth="1"/>
    <col min="15924" max="15924" width="10.42578125" style="19" customWidth="1"/>
    <col min="15925" max="15925" width="11.7109375" style="19" customWidth="1"/>
    <col min="15926" max="15926" width="10.42578125" style="19" customWidth="1"/>
    <col min="15927" max="16128" width="8.85546875" style="19"/>
    <col min="16129" max="16129" width="20.28515625" style="19" customWidth="1"/>
    <col min="16130" max="16131" width="7.7109375" style="19" customWidth="1"/>
    <col min="16132" max="16144" width="6.5703125" style="19" customWidth="1"/>
    <col min="16145" max="16145" width="8.5703125" style="19" customWidth="1"/>
    <col min="16146" max="16153" width="6.5703125" style="19" customWidth="1"/>
    <col min="16154" max="16154" width="7.85546875" style="19" customWidth="1"/>
    <col min="16155" max="16155" width="10.28515625" style="19" customWidth="1"/>
    <col min="16156" max="16156" width="10.7109375" style="19" customWidth="1"/>
    <col min="16157" max="16157" width="9.42578125" style="19" customWidth="1"/>
    <col min="16158" max="16159" width="9.85546875" style="19" customWidth="1"/>
    <col min="16160" max="16161" width="11.5703125" style="19" customWidth="1"/>
    <col min="16162" max="16162" width="10.28515625" style="19" customWidth="1"/>
    <col min="16163" max="16163" width="11.5703125" style="19" customWidth="1"/>
    <col min="16164" max="16164" width="9.85546875" style="19" customWidth="1"/>
    <col min="16165" max="16165" width="10.7109375" style="19" customWidth="1"/>
    <col min="16166" max="16166" width="9.7109375" style="19" customWidth="1"/>
    <col min="16167" max="16167" width="10.5703125" style="19" customWidth="1"/>
    <col min="16168" max="16168" width="9.85546875" style="19" customWidth="1"/>
    <col min="16169" max="16169" width="10.28515625" style="19" customWidth="1"/>
    <col min="16170" max="16170" width="13.5703125" style="19" customWidth="1"/>
    <col min="16171" max="16171" width="12.7109375" style="19" customWidth="1"/>
    <col min="16172" max="16172" width="11.7109375" style="19" customWidth="1"/>
    <col min="16173" max="16173" width="11.42578125" style="19" customWidth="1"/>
    <col min="16174" max="16174" width="11.28515625" style="19" customWidth="1"/>
    <col min="16175" max="16175" width="12.7109375" style="19" customWidth="1"/>
    <col min="16176" max="16176" width="13.5703125" style="19" customWidth="1"/>
    <col min="16177" max="16177" width="11.7109375" style="19" customWidth="1"/>
    <col min="16178" max="16178" width="12.5703125" style="19" customWidth="1"/>
    <col min="16179" max="16179" width="12.7109375" style="19" customWidth="1"/>
    <col min="16180" max="16180" width="10.42578125" style="19" customWidth="1"/>
    <col min="16181" max="16181" width="11.7109375" style="19" customWidth="1"/>
    <col min="16182" max="16182" width="10.42578125" style="19" customWidth="1"/>
    <col min="16183" max="16384" width="8.85546875" style="19"/>
  </cols>
  <sheetData>
    <row r="1" spans="1:64" x14ac:dyDescent="0.25">
      <c r="A1" s="18" t="s">
        <v>110</v>
      </c>
    </row>
    <row r="2" spans="1:64" ht="20.25" x14ac:dyDescent="0.25">
      <c r="A2" s="1147" t="s">
        <v>71</v>
      </c>
      <c r="B2" s="1147"/>
      <c r="C2" s="1147"/>
      <c r="D2" s="1147"/>
      <c r="E2" s="1147"/>
      <c r="F2" s="1147"/>
      <c r="G2" s="1147"/>
      <c r="H2" s="1147"/>
      <c r="I2" s="1147"/>
      <c r="J2" s="1147"/>
      <c r="K2" s="1147"/>
      <c r="L2" s="1147"/>
      <c r="M2" s="1147"/>
      <c r="N2" s="1147"/>
      <c r="O2" s="1147"/>
      <c r="P2" s="1147"/>
      <c r="Q2" s="1147"/>
      <c r="R2" s="1147"/>
      <c r="S2" s="1147"/>
      <c r="T2" s="1147"/>
      <c r="U2" s="1147"/>
      <c r="V2" s="1147"/>
      <c r="W2" s="1147"/>
      <c r="X2" s="1147"/>
      <c r="Y2" s="1147"/>
      <c r="Z2" s="1147"/>
    </row>
    <row r="3" spans="1:64" ht="18" x14ac:dyDescent="0.25">
      <c r="A3" s="1148" t="s">
        <v>72</v>
      </c>
      <c r="B3" s="1148"/>
      <c r="C3" s="1148"/>
      <c r="D3" s="1148"/>
      <c r="E3" s="1148"/>
      <c r="F3" s="1148"/>
      <c r="G3" s="1148"/>
      <c r="H3" s="1148"/>
      <c r="I3" s="1148"/>
      <c r="J3" s="1148"/>
      <c r="K3" s="1148"/>
      <c r="L3" s="1148"/>
      <c r="M3" s="1148"/>
      <c r="N3" s="1148"/>
      <c r="O3" s="1148"/>
      <c r="P3" s="1148"/>
      <c r="Q3" s="1148"/>
      <c r="R3" s="1148"/>
      <c r="S3" s="1148"/>
      <c r="T3" s="1148"/>
      <c r="U3" s="1148"/>
      <c r="V3" s="1148"/>
      <c r="W3" s="1148"/>
      <c r="X3" s="1148"/>
      <c r="Y3" s="1148"/>
      <c r="Z3" s="1148"/>
    </row>
    <row r="4" spans="1:64" ht="15" customHeight="1" x14ac:dyDescent="0.25">
      <c r="A4" s="1149" t="s">
        <v>73</v>
      </c>
      <c r="B4" s="1149"/>
      <c r="C4" s="1149"/>
      <c r="D4" s="1149"/>
      <c r="E4" s="1149"/>
      <c r="F4" s="1149"/>
      <c r="G4" s="1149"/>
      <c r="H4" s="1149"/>
      <c r="I4" s="1149"/>
      <c r="J4" s="1149"/>
      <c r="K4" s="1149"/>
      <c r="L4" s="1149"/>
      <c r="M4" s="1149"/>
      <c r="N4" s="1149"/>
      <c r="O4" s="1149"/>
      <c r="P4" s="1149"/>
      <c r="Q4" s="1149"/>
      <c r="R4" s="1149"/>
      <c r="S4" s="1149"/>
      <c r="T4" s="1149"/>
      <c r="U4" s="1149"/>
      <c r="V4" s="1149"/>
      <c r="W4" s="1149"/>
      <c r="X4" s="1149"/>
      <c r="Y4" s="1149"/>
      <c r="Z4" s="1149"/>
    </row>
    <row r="5" spans="1:64" x14ac:dyDescent="0.25">
      <c r="A5" s="1150" t="s">
        <v>111</v>
      </c>
      <c r="B5" s="1150"/>
      <c r="C5" s="1150"/>
      <c r="D5" s="1150"/>
      <c r="E5" s="1150"/>
      <c r="F5" s="1150"/>
      <c r="G5" s="1150"/>
      <c r="H5" s="1150"/>
      <c r="I5" s="1150"/>
      <c r="J5" s="1150"/>
      <c r="K5" s="1150"/>
      <c r="L5" s="1150"/>
      <c r="M5" s="1150"/>
      <c r="N5" s="1150"/>
      <c r="O5" s="1150"/>
      <c r="P5" s="1150"/>
      <c r="Q5" s="1150"/>
      <c r="R5" s="1150"/>
      <c r="S5" s="1150"/>
      <c r="T5" s="1150"/>
      <c r="U5" s="1150"/>
      <c r="V5" s="1150"/>
      <c r="W5" s="1150"/>
      <c r="X5" s="1150"/>
      <c r="Y5" s="1150"/>
      <c r="Z5" s="1150"/>
    </row>
    <row r="6" spans="1:64" x14ac:dyDescent="0.25">
      <c r="A6" s="20" t="s">
        <v>75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64" x14ac:dyDescent="0.25">
      <c r="A7" s="22" t="s">
        <v>76</v>
      </c>
      <c r="U7" s="23"/>
    </row>
    <row r="8" spans="1:64" x14ac:dyDescent="0.25">
      <c r="A8" s="22"/>
    </row>
    <row r="9" spans="1:64" x14ac:dyDescent="0.25">
      <c r="A9" s="22"/>
    </row>
    <row r="10" spans="1:64" x14ac:dyDescent="0.25">
      <c r="A10" s="1151"/>
      <c r="B10" s="1152"/>
      <c r="C10" s="1152"/>
      <c r="D10" s="1152"/>
      <c r="E10" s="1152"/>
      <c r="F10" s="1152"/>
      <c r="G10" s="1152"/>
      <c r="H10" s="1152"/>
      <c r="I10" s="1152"/>
      <c r="J10" s="1152"/>
      <c r="K10" s="1152"/>
      <c r="L10" s="1152"/>
      <c r="M10" s="1152"/>
      <c r="N10" s="1152"/>
      <c r="O10" s="1152"/>
    </row>
    <row r="11" spans="1:64" ht="14.25" customHeight="1" x14ac:dyDescent="0.25">
      <c r="A11" s="1153" t="s">
        <v>0</v>
      </c>
      <c r="B11" s="1143" t="s">
        <v>77</v>
      </c>
      <c r="C11" s="1143"/>
      <c r="D11" s="1143"/>
      <c r="E11" s="1143"/>
      <c r="F11" s="1143"/>
      <c r="G11" s="1143"/>
      <c r="H11" s="1143"/>
      <c r="I11" s="1143"/>
      <c r="J11" s="1143"/>
      <c r="K11" s="1143"/>
      <c r="L11" s="1143"/>
      <c r="M11" s="1143"/>
      <c r="N11" s="1143"/>
      <c r="O11" s="1143"/>
      <c r="P11" s="1143"/>
      <c r="Q11" s="1143" t="s">
        <v>78</v>
      </c>
      <c r="R11" s="1143"/>
      <c r="S11" s="1143"/>
      <c r="T11" s="1143"/>
      <c r="U11" s="1143"/>
      <c r="V11" s="1143"/>
      <c r="W11" s="1143"/>
      <c r="X11" s="1143"/>
      <c r="Y11" s="1143"/>
      <c r="Z11" s="1143"/>
      <c r="AA11" s="1143"/>
      <c r="AB11" s="1143"/>
      <c r="AC11" s="1143"/>
      <c r="AD11" s="1143"/>
      <c r="AE11" s="1143"/>
      <c r="AF11" s="1143" t="s">
        <v>79</v>
      </c>
      <c r="AG11" s="1143"/>
      <c r="AH11" s="1143"/>
      <c r="AI11" s="1143"/>
      <c r="AJ11" s="1143"/>
      <c r="AK11" s="1143"/>
      <c r="AL11" s="1143"/>
      <c r="AM11" s="1143"/>
      <c r="AN11" s="1143"/>
      <c r="AO11" s="1143"/>
      <c r="AP11" s="1143"/>
      <c r="AQ11" s="1143"/>
      <c r="AR11" s="1143"/>
      <c r="AS11" s="1143"/>
      <c r="AT11" s="1143"/>
      <c r="AU11" s="1144" t="s">
        <v>80</v>
      </c>
      <c r="AV11" s="1144"/>
      <c r="AW11" s="1144"/>
      <c r="AX11" s="1143" t="s">
        <v>81</v>
      </c>
      <c r="AY11" s="1143"/>
      <c r="AZ11" s="1143"/>
      <c r="BA11" s="1143"/>
      <c r="BB11" s="1143"/>
      <c r="BC11" s="1143"/>
      <c r="BD11" s="1143"/>
      <c r="BE11" s="1143"/>
      <c r="BF11" s="1143"/>
      <c r="BG11" s="1143"/>
      <c r="BH11" s="1143"/>
      <c r="BI11" s="1143"/>
      <c r="BJ11" s="1143"/>
      <c r="BK11" s="1143"/>
      <c r="BL11" s="1143"/>
    </row>
    <row r="12" spans="1:64" ht="14.25" customHeight="1" x14ac:dyDescent="0.25">
      <c r="A12" s="1154"/>
      <c r="B12" s="1143"/>
      <c r="C12" s="1143"/>
      <c r="D12" s="1143"/>
      <c r="E12" s="1143"/>
      <c r="F12" s="1143"/>
      <c r="G12" s="1143"/>
      <c r="H12" s="1143"/>
      <c r="I12" s="1143"/>
      <c r="J12" s="1143"/>
      <c r="K12" s="1143"/>
      <c r="L12" s="1143"/>
      <c r="M12" s="1143"/>
      <c r="N12" s="1143"/>
      <c r="O12" s="1143"/>
      <c r="P12" s="1143"/>
      <c r="Q12" s="1143"/>
      <c r="R12" s="1143"/>
      <c r="S12" s="1143"/>
      <c r="T12" s="1143"/>
      <c r="U12" s="1143"/>
      <c r="V12" s="1143"/>
      <c r="W12" s="1143"/>
      <c r="X12" s="1143"/>
      <c r="Y12" s="1143"/>
      <c r="Z12" s="1143"/>
      <c r="AA12" s="1143"/>
      <c r="AB12" s="1143"/>
      <c r="AC12" s="1143"/>
      <c r="AD12" s="1143"/>
      <c r="AE12" s="1143"/>
      <c r="AF12" s="1143"/>
      <c r="AG12" s="1143"/>
      <c r="AH12" s="1143"/>
      <c r="AI12" s="1143"/>
      <c r="AJ12" s="1143"/>
      <c r="AK12" s="1143"/>
      <c r="AL12" s="1143"/>
      <c r="AM12" s="1143"/>
      <c r="AN12" s="1143"/>
      <c r="AO12" s="1143"/>
      <c r="AP12" s="1143"/>
      <c r="AQ12" s="1143"/>
      <c r="AR12" s="1143"/>
      <c r="AS12" s="1143"/>
      <c r="AT12" s="1143"/>
      <c r="AU12" s="1144"/>
      <c r="AV12" s="1144"/>
      <c r="AW12" s="1144"/>
      <c r="AX12" s="1143"/>
      <c r="AY12" s="1143"/>
      <c r="AZ12" s="1143"/>
      <c r="BA12" s="1143"/>
      <c r="BB12" s="1143"/>
      <c r="BC12" s="1143"/>
      <c r="BD12" s="1143"/>
      <c r="BE12" s="1143"/>
      <c r="BF12" s="1143"/>
      <c r="BG12" s="1143"/>
      <c r="BH12" s="1143"/>
      <c r="BI12" s="1143"/>
      <c r="BJ12" s="1143"/>
      <c r="BK12" s="1143"/>
      <c r="BL12" s="1143"/>
    </row>
    <row r="13" spans="1:64" ht="18" customHeight="1" x14ac:dyDescent="0.25">
      <c r="A13" s="1154"/>
      <c r="B13" s="1145" t="s">
        <v>82</v>
      </c>
      <c r="C13" s="1145" t="s">
        <v>83</v>
      </c>
      <c r="D13" s="1146"/>
      <c r="E13" s="1140" t="s">
        <v>84</v>
      </c>
      <c r="F13" s="1140"/>
      <c r="G13" s="1140"/>
      <c r="H13" s="1140"/>
      <c r="I13" s="1140" t="s">
        <v>85</v>
      </c>
      <c r="J13" s="1140"/>
      <c r="K13" s="1140" t="s">
        <v>86</v>
      </c>
      <c r="L13" s="1140"/>
      <c r="M13" s="1140" t="s">
        <v>87</v>
      </c>
      <c r="N13" s="1140"/>
      <c r="O13" s="1140" t="s">
        <v>88</v>
      </c>
      <c r="P13" s="1140"/>
      <c r="Q13" s="1145" t="s">
        <v>82</v>
      </c>
      <c r="R13" s="1145" t="s">
        <v>83</v>
      </c>
      <c r="S13" s="1146"/>
      <c r="T13" s="1140" t="s">
        <v>84</v>
      </c>
      <c r="U13" s="1140"/>
      <c r="V13" s="1140"/>
      <c r="W13" s="1140"/>
      <c r="X13" s="1140" t="s">
        <v>85</v>
      </c>
      <c r="Y13" s="1140"/>
      <c r="Z13" s="1140" t="s">
        <v>86</v>
      </c>
      <c r="AA13" s="1140"/>
      <c r="AB13" s="1140" t="s">
        <v>87</v>
      </c>
      <c r="AC13" s="1140"/>
      <c r="AD13" s="1140" t="s">
        <v>88</v>
      </c>
      <c r="AE13" s="1140"/>
      <c r="AF13" s="1145" t="s">
        <v>82</v>
      </c>
      <c r="AG13" s="1145" t="s">
        <v>83</v>
      </c>
      <c r="AH13" s="1146"/>
      <c r="AI13" s="1140" t="s">
        <v>84</v>
      </c>
      <c r="AJ13" s="1140"/>
      <c r="AK13" s="1140"/>
      <c r="AL13" s="1140"/>
      <c r="AM13" s="1140" t="s">
        <v>85</v>
      </c>
      <c r="AN13" s="1140"/>
      <c r="AO13" s="1140" t="s">
        <v>86</v>
      </c>
      <c r="AP13" s="1140"/>
      <c r="AQ13" s="1140" t="s">
        <v>87</v>
      </c>
      <c r="AR13" s="1140"/>
      <c r="AS13" s="1140" t="s">
        <v>88</v>
      </c>
      <c r="AT13" s="1140"/>
      <c r="AU13" s="1144"/>
      <c r="AV13" s="1144"/>
      <c r="AW13" s="1144"/>
      <c r="AX13" s="1141" t="s">
        <v>89</v>
      </c>
      <c r="AY13" s="1141" t="s">
        <v>83</v>
      </c>
      <c r="AZ13" s="1141"/>
      <c r="BA13" s="1137" t="s">
        <v>90</v>
      </c>
      <c r="BB13" s="1137"/>
      <c r="BC13" s="1137"/>
      <c r="BD13" s="1137"/>
      <c r="BE13" s="1142" t="s">
        <v>85</v>
      </c>
      <c r="BF13" s="1142"/>
      <c r="BG13" s="1141" t="s">
        <v>86</v>
      </c>
      <c r="BH13" s="1141"/>
      <c r="BI13" s="1141" t="s">
        <v>87</v>
      </c>
      <c r="BJ13" s="1141"/>
      <c r="BK13" s="1139" t="s">
        <v>88</v>
      </c>
      <c r="BL13" s="1139"/>
    </row>
    <row r="14" spans="1:64" ht="23.25" customHeight="1" x14ac:dyDescent="0.25">
      <c r="A14" s="1154"/>
      <c r="B14" s="1146"/>
      <c r="C14" s="1146"/>
      <c r="D14" s="1146"/>
      <c r="E14" s="1140" t="s">
        <v>91</v>
      </c>
      <c r="F14" s="1140"/>
      <c r="G14" s="1140" t="s">
        <v>92</v>
      </c>
      <c r="H14" s="1140"/>
      <c r="I14" s="1140"/>
      <c r="J14" s="1140"/>
      <c r="K14" s="1140"/>
      <c r="L14" s="1140"/>
      <c r="M14" s="1140"/>
      <c r="N14" s="1140"/>
      <c r="O14" s="1140"/>
      <c r="P14" s="1140"/>
      <c r="Q14" s="1146"/>
      <c r="R14" s="1146"/>
      <c r="S14" s="1146"/>
      <c r="T14" s="1140" t="s">
        <v>91</v>
      </c>
      <c r="U14" s="1140"/>
      <c r="V14" s="1140" t="s">
        <v>92</v>
      </c>
      <c r="W14" s="1140"/>
      <c r="X14" s="1140"/>
      <c r="Y14" s="1140"/>
      <c r="Z14" s="1140"/>
      <c r="AA14" s="1140"/>
      <c r="AB14" s="1140"/>
      <c r="AC14" s="1140"/>
      <c r="AD14" s="1140"/>
      <c r="AE14" s="1140"/>
      <c r="AF14" s="1146"/>
      <c r="AG14" s="1146"/>
      <c r="AH14" s="1146"/>
      <c r="AI14" s="1140" t="s">
        <v>91</v>
      </c>
      <c r="AJ14" s="1140"/>
      <c r="AK14" s="1140" t="s">
        <v>92</v>
      </c>
      <c r="AL14" s="1140"/>
      <c r="AM14" s="1140"/>
      <c r="AN14" s="1140"/>
      <c r="AO14" s="1140"/>
      <c r="AP14" s="1140"/>
      <c r="AQ14" s="1140"/>
      <c r="AR14" s="1140"/>
      <c r="AS14" s="1140"/>
      <c r="AT14" s="1140"/>
      <c r="AU14" s="1144"/>
      <c r="AV14" s="1144"/>
      <c r="AW14" s="1144"/>
      <c r="AX14" s="1141"/>
      <c r="AY14" s="1141"/>
      <c r="AZ14" s="1141"/>
      <c r="BA14" s="1138" t="s">
        <v>93</v>
      </c>
      <c r="BB14" s="1138"/>
      <c r="BC14" s="1138" t="s">
        <v>92</v>
      </c>
      <c r="BD14" s="1138"/>
      <c r="BE14" s="1142"/>
      <c r="BF14" s="1142"/>
      <c r="BG14" s="1141"/>
      <c r="BH14" s="1141"/>
      <c r="BI14" s="1141"/>
      <c r="BJ14" s="1141"/>
      <c r="BK14" s="1139"/>
      <c r="BL14" s="1139"/>
    </row>
    <row r="15" spans="1:64" ht="14.25" customHeight="1" x14ac:dyDescent="0.25">
      <c r="A15" s="1154"/>
      <c r="B15" s="1146"/>
      <c r="C15" s="1137" t="s">
        <v>112</v>
      </c>
      <c r="D15" s="1137" t="s">
        <v>95</v>
      </c>
      <c r="E15" s="1137" t="s">
        <v>112</v>
      </c>
      <c r="F15" s="1137" t="s">
        <v>95</v>
      </c>
      <c r="G15" s="1137" t="s">
        <v>112</v>
      </c>
      <c r="H15" s="1137" t="s">
        <v>95</v>
      </c>
      <c r="I15" s="1137" t="s">
        <v>96</v>
      </c>
      <c r="J15" s="1137" t="s">
        <v>97</v>
      </c>
      <c r="K15" s="1137" t="s">
        <v>112</v>
      </c>
      <c r="L15" s="1137" t="s">
        <v>97</v>
      </c>
      <c r="M15" s="1137" t="s">
        <v>112</v>
      </c>
      <c r="N15" s="1137" t="s">
        <v>97</v>
      </c>
      <c r="O15" s="1137" t="s">
        <v>112</v>
      </c>
      <c r="P15" s="1137" t="s">
        <v>95</v>
      </c>
      <c r="Q15" s="1146"/>
      <c r="R15" s="1137" t="s">
        <v>112</v>
      </c>
      <c r="S15" s="1137" t="s">
        <v>95</v>
      </c>
      <c r="T15" s="1137" t="s">
        <v>112</v>
      </c>
      <c r="U15" s="1137" t="s">
        <v>95</v>
      </c>
      <c r="V15" s="1137" t="s">
        <v>112</v>
      </c>
      <c r="W15" s="1137" t="s">
        <v>95</v>
      </c>
      <c r="X15" s="1137" t="s">
        <v>96</v>
      </c>
      <c r="Y15" s="1137" t="s">
        <v>97</v>
      </c>
      <c r="Z15" s="1137" t="s">
        <v>112</v>
      </c>
      <c r="AA15" s="1137" t="s">
        <v>97</v>
      </c>
      <c r="AB15" s="1137" t="s">
        <v>112</v>
      </c>
      <c r="AC15" s="1137" t="s">
        <v>97</v>
      </c>
      <c r="AD15" s="1137" t="s">
        <v>112</v>
      </c>
      <c r="AE15" s="1137" t="s">
        <v>95</v>
      </c>
      <c r="AF15" s="1146"/>
      <c r="AG15" s="1137" t="s">
        <v>112</v>
      </c>
      <c r="AH15" s="1137" t="s">
        <v>95</v>
      </c>
      <c r="AI15" s="1137" t="s">
        <v>112</v>
      </c>
      <c r="AJ15" s="1137" t="s">
        <v>95</v>
      </c>
      <c r="AK15" s="1137" t="s">
        <v>112</v>
      </c>
      <c r="AL15" s="1137" t="s">
        <v>95</v>
      </c>
      <c r="AM15" s="1137" t="s">
        <v>96</v>
      </c>
      <c r="AN15" s="1137" t="s">
        <v>97</v>
      </c>
      <c r="AO15" s="1137" t="s">
        <v>112</v>
      </c>
      <c r="AP15" s="1137" t="s">
        <v>97</v>
      </c>
      <c r="AQ15" s="1137" t="s">
        <v>112</v>
      </c>
      <c r="AR15" s="1137" t="s">
        <v>97</v>
      </c>
      <c r="AS15" s="1137" t="s">
        <v>112</v>
      </c>
      <c r="AT15" s="1137" t="s">
        <v>95</v>
      </c>
      <c r="AU15" s="1137" t="s">
        <v>98</v>
      </c>
      <c r="AV15" s="1137" t="s">
        <v>112</v>
      </c>
      <c r="AW15" s="1137" t="s">
        <v>95</v>
      </c>
      <c r="AX15" s="1141"/>
      <c r="AY15" s="1137" t="s">
        <v>112</v>
      </c>
      <c r="AZ15" s="1137" t="s">
        <v>97</v>
      </c>
      <c r="BA15" s="1137" t="s">
        <v>112</v>
      </c>
      <c r="BB15" s="1137" t="s">
        <v>97</v>
      </c>
      <c r="BC15" s="1137" t="s">
        <v>112</v>
      </c>
      <c r="BD15" s="1137" t="s">
        <v>97</v>
      </c>
      <c r="BE15" s="1137" t="s">
        <v>113</v>
      </c>
      <c r="BF15" s="1137" t="s">
        <v>99</v>
      </c>
      <c r="BG15" s="1137" t="s">
        <v>112</v>
      </c>
      <c r="BH15" s="1137" t="s">
        <v>97</v>
      </c>
      <c r="BI15" s="1137" t="s">
        <v>112</v>
      </c>
      <c r="BJ15" s="1137" t="s">
        <v>97</v>
      </c>
      <c r="BK15" s="1137" t="s">
        <v>112</v>
      </c>
      <c r="BL15" s="1137" t="s">
        <v>97</v>
      </c>
    </row>
    <row r="16" spans="1:64" x14ac:dyDescent="0.25">
      <c r="A16" s="1154"/>
      <c r="B16" s="1146"/>
      <c r="C16" s="1138"/>
      <c r="D16" s="1137"/>
      <c r="E16" s="1138"/>
      <c r="F16" s="1137"/>
      <c r="G16" s="1138"/>
      <c r="H16" s="1137"/>
      <c r="I16" s="1137"/>
      <c r="J16" s="1137"/>
      <c r="K16" s="1138"/>
      <c r="L16" s="1137"/>
      <c r="M16" s="1138"/>
      <c r="N16" s="1137"/>
      <c r="O16" s="1137"/>
      <c r="P16" s="1137"/>
      <c r="Q16" s="1146"/>
      <c r="R16" s="1138"/>
      <c r="S16" s="1137"/>
      <c r="T16" s="1138"/>
      <c r="U16" s="1137"/>
      <c r="V16" s="1138"/>
      <c r="W16" s="1137"/>
      <c r="X16" s="1137"/>
      <c r="Y16" s="1137"/>
      <c r="Z16" s="1138"/>
      <c r="AA16" s="1137"/>
      <c r="AB16" s="1138"/>
      <c r="AC16" s="1137"/>
      <c r="AD16" s="1137"/>
      <c r="AE16" s="1137"/>
      <c r="AF16" s="1146"/>
      <c r="AG16" s="1138"/>
      <c r="AH16" s="1137"/>
      <c r="AI16" s="1138"/>
      <c r="AJ16" s="1137"/>
      <c r="AK16" s="1138"/>
      <c r="AL16" s="1137"/>
      <c r="AM16" s="1137"/>
      <c r="AN16" s="1137"/>
      <c r="AO16" s="1138"/>
      <c r="AP16" s="1137"/>
      <c r="AQ16" s="1138"/>
      <c r="AR16" s="1137"/>
      <c r="AS16" s="1137"/>
      <c r="AT16" s="1137"/>
      <c r="AU16" s="1137"/>
      <c r="AV16" s="1138"/>
      <c r="AW16" s="1137"/>
      <c r="AX16" s="1141"/>
      <c r="AY16" s="1137"/>
      <c r="AZ16" s="1137"/>
      <c r="BA16" s="1137"/>
      <c r="BB16" s="1137"/>
      <c r="BC16" s="1137"/>
      <c r="BD16" s="1137"/>
      <c r="BE16" s="1137"/>
      <c r="BF16" s="1137"/>
      <c r="BG16" s="1137"/>
      <c r="BH16" s="1137"/>
      <c r="BI16" s="1137"/>
      <c r="BJ16" s="1137"/>
      <c r="BK16" s="1137"/>
      <c r="BL16" s="1137"/>
    </row>
    <row r="17" spans="1:64" ht="18.75" customHeight="1" x14ac:dyDescent="0.25">
      <c r="A17" s="1154"/>
      <c r="B17" s="1146"/>
      <c r="C17" s="1138"/>
      <c r="D17" s="1137"/>
      <c r="E17" s="1138"/>
      <c r="F17" s="1137"/>
      <c r="G17" s="1138"/>
      <c r="H17" s="1137"/>
      <c r="I17" s="1137"/>
      <c r="J17" s="1137"/>
      <c r="K17" s="1138"/>
      <c r="L17" s="1137"/>
      <c r="M17" s="1138"/>
      <c r="N17" s="1137"/>
      <c r="O17" s="1137"/>
      <c r="P17" s="1137"/>
      <c r="Q17" s="1146"/>
      <c r="R17" s="1138"/>
      <c r="S17" s="1137"/>
      <c r="T17" s="1138"/>
      <c r="U17" s="1137"/>
      <c r="V17" s="1138"/>
      <c r="W17" s="1137"/>
      <c r="X17" s="1137"/>
      <c r="Y17" s="1137"/>
      <c r="Z17" s="1138"/>
      <c r="AA17" s="1137"/>
      <c r="AB17" s="1138"/>
      <c r="AC17" s="1137"/>
      <c r="AD17" s="1137"/>
      <c r="AE17" s="1137"/>
      <c r="AF17" s="1146"/>
      <c r="AG17" s="1138"/>
      <c r="AH17" s="1137"/>
      <c r="AI17" s="1138"/>
      <c r="AJ17" s="1137"/>
      <c r="AK17" s="1138"/>
      <c r="AL17" s="1137"/>
      <c r="AM17" s="1137"/>
      <c r="AN17" s="1137"/>
      <c r="AO17" s="1138"/>
      <c r="AP17" s="1137"/>
      <c r="AQ17" s="1138"/>
      <c r="AR17" s="1137"/>
      <c r="AS17" s="1137"/>
      <c r="AT17" s="1137"/>
      <c r="AU17" s="1137"/>
      <c r="AV17" s="1138"/>
      <c r="AW17" s="1137"/>
      <c r="AX17" s="1141"/>
      <c r="AY17" s="1137"/>
      <c r="AZ17" s="1137"/>
      <c r="BA17" s="1137"/>
      <c r="BB17" s="1137"/>
      <c r="BC17" s="1137"/>
      <c r="BD17" s="1137"/>
      <c r="BE17" s="1137"/>
      <c r="BF17" s="1137"/>
      <c r="BG17" s="1137"/>
      <c r="BH17" s="1137"/>
      <c r="BI17" s="1137"/>
      <c r="BJ17" s="1137"/>
      <c r="BK17" s="1137"/>
      <c r="BL17" s="1137"/>
    </row>
    <row r="18" spans="1:64" ht="18.75" customHeight="1" x14ac:dyDescent="0.25">
      <c r="A18" s="24" t="s">
        <v>88</v>
      </c>
      <c r="B18" s="25">
        <f>SUM(B19:B63)</f>
        <v>689.33</v>
      </c>
      <c r="C18" s="25">
        <f t="shared" ref="C18:BL18" si="0">SUM(C19:C63)</f>
        <v>372.07</v>
      </c>
      <c r="D18" s="25">
        <f t="shared" si="0"/>
        <v>440</v>
      </c>
      <c r="E18" s="25">
        <f t="shared" si="0"/>
        <v>0</v>
      </c>
      <c r="F18" s="25">
        <f t="shared" si="0"/>
        <v>0</v>
      </c>
      <c r="G18" s="25">
        <f t="shared" si="0"/>
        <v>64.44</v>
      </c>
      <c r="H18" s="25">
        <f t="shared" si="0"/>
        <v>82</v>
      </c>
      <c r="I18" s="25">
        <f t="shared" si="0"/>
        <v>100.96</v>
      </c>
      <c r="J18" s="25">
        <f t="shared" si="0"/>
        <v>139</v>
      </c>
      <c r="K18" s="25">
        <f t="shared" si="0"/>
        <v>149.44</v>
      </c>
      <c r="L18" s="25">
        <f t="shared" si="0"/>
        <v>225</v>
      </c>
      <c r="M18" s="25">
        <f t="shared" si="0"/>
        <v>820.94</v>
      </c>
      <c r="N18" s="25">
        <f t="shared" si="0"/>
        <v>1620</v>
      </c>
      <c r="O18" s="25">
        <f t="shared" si="0"/>
        <v>1507.85</v>
      </c>
      <c r="P18" s="25">
        <f t="shared" si="0"/>
        <v>2506</v>
      </c>
      <c r="Q18" s="25">
        <f t="shared" si="0"/>
        <v>87</v>
      </c>
      <c r="R18" s="25">
        <f t="shared" si="0"/>
        <v>6.53</v>
      </c>
      <c r="S18" s="25">
        <f t="shared" si="0"/>
        <v>20</v>
      </c>
      <c r="T18" s="25">
        <f t="shared" si="0"/>
        <v>0</v>
      </c>
      <c r="U18" s="25">
        <f t="shared" si="0"/>
        <v>0</v>
      </c>
      <c r="V18" s="25">
        <f t="shared" si="0"/>
        <v>0</v>
      </c>
      <c r="W18" s="25">
        <f t="shared" si="0"/>
        <v>0</v>
      </c>
      <c r="X18" s="25">
        <f t="shared" si="0"/>
        <v>52.43</v>
      </c>
      <c r="Y18" s="25">
        <f t="shared" si="0"/>
        <v>88</v>
      </c>
      <c r="Z18" s="25">
        <f t="shared" si="0"/>
        <v>482.77</v>
      </c>
      <c r="AA18" s="25">
        <f t="shared" si="0"/>
        <v>816</v>
      </c>
      <c r="AB18" s="25">
        <f t="shared" si="0"/>
        <v>1150.53</v>
      </c>
      <c r="AC18" s="25">
        <f t="shared" si="0"/>
        <v>1493</v>
      </c>
      <c r="AD18" s="25">
        <f t="shared" si="0"/>
        <v>1692.2600000000002</v>
      </c>
      <c r="AE18" s="25">
        <f t="shared" si="0"/>
        <v>2417</v>
      </c>
      <c r="AF18" s="25">
        <f t="shared" si="0"/>
        <v>0</v>
      </c>
      <c r="AG18" s="25">
        <f t="shared" si="0"/>
        <v>0</v>
      </c>
      <c r="AH18" s="25">
        <f t="shared" si="0"/>
        <v>0</v>
      </c>
      <c r="AI18" s="25">
        <f t="shared" si="0"/>
        <v>0</v>
      </c>
      <c r="AJ18" s="25">
        <f t="shared" si="0"/>
        <v>0</v>
      </c>
      <c r="AK18" s="25">
        <f t="shared" si="0"/>
        <v>0</v>
      </c>
      <c r="AL18" s="25">
        <f t="shared" si="0"/>
        <v>0</v>
      </c>
      <c r="AM18" s="25">
        <f t="shared" si="0"/>
        <v>0</v>
      </c>
      <c r="AN18" s="25">
        <f t="shared" si="0"/>
        <v>0</v>
      </c>
      <c r="AO18" s="25">
        <f t="shared" si="0"/>
        <v>0</v>
      </c>
      <c r="AP18" s="25">
        <f t="shared" si="0"/>
        <v>0</v>
      </c>
      <c r="AQ18" s="25">
        <f t="shared" si="0"/>
        <v>0</v>
      </c>
      <c r="AR18" s="25">
        <f t="shared" si="0"/>
        <v>0</v>
      </c>
      <c r="AS18" s="25">
        <f t="shared" si="0"/>
        <v>0</v>
      </c>
      <c r="AT18" s="25">
        <f t="shared" si="0"/>
        <v>0</v>
      </c>
      <c r="AU18" s="25">
        <f t="shared" si="0"/>
        <v>0</v>
      </c>
      <c r="AV18" s="25">
        <f t="shared" si="0"/>
        <v>0</v>
      </c>
      <c r="AW18" s="25">
        <f t="shared" si="0"/>
        <v>0</v>
      </c>
      <c r="AX18" s="25">
        <f t="shared" si="0"/>
        <v>776.33</v>
      </c>
      <c r="AY18" s="25">
        <f t="shared" si="0"/>
        <v>378.6</v>
      </c>
      <c r="AZ18" s="25">
        <f t="shared" si="0"/>
        <v>460</v>
      </c>
      <c r="BA18" s="25">
        <f t="shared" si="0"/>
        <v>0</v>
      </c>
      <c r="BB18" s="25">
        <f t="shared" si="0"/>
        <v>0</v>
      </c>
      <c r="BC18" s="25">
        <f t="shared" si="0"/>
        <v>64.44</v>
      </c>
      <c r="BD18" s="25">
        <f t="shared" si="0"/>
        <v>82</v>
      </c>
      <c r="BE18" s="25">
        <f t="shared" si="0"/>
        <v>153.38999999999999</v>
      </c>
      <c r="BF18" s="25">
        <f t="shared" si="0"/>
        <v>227</v>
      </c>
      <c r="BG18" s="25">
        <f t="shared" si="0"/>
        <v>632.21</v>
      </c>
      <c r="BH18" s="25">
        <f t="shared" si="0"/>
        <v>1041</v>
      </c>
      <c r="BI18" s="25">
        <f t="shared" si="0"/>
        <v>1971.47</v>
      </c>
      <c r="BJ18" s="25">
        <f t="shared" si="0"/>
        <v>3113</v>
      </c>
      <c r="BK18" s="25">
        <f t="shared" si="0"/>
        <v>3200.1100000000006</v>
      </c>
      <c r="BL18" s="25">
        <f t="shared" si="0"/>
        <v>4923</v>
      </c>
    </row>
    <row r="19" spans="1:64" ht="27" customHeight="1" x14ac:dyDescent="0.25">
      <c r="A19" s="26" t="s">
        <v>5</v>
      </c>
      <c r="B19" s="27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9">
        <f t="shared" ref="O19:P32" si="1">SUM(M19,K19,I19,G19,E19,C19)</f>
        <v>0</v>
      </c>
      <c r="P19" s="30">
        <f t="shared" si="1"/>
        <v>0</v>
      </c>
      <c r="Q19" s="27"/>
      <c r="R19" s="27"/>
      <c r="S19" s="27"/>
      <c r="T19" s="27"/>
      <c r="U19" s="31"/>
      <c r="V19" s="31"/>
      <c r="W19" s="27"/>
      <c r="X19" s="30"/>
      <c r="Y19" s="27"/>
      <c r="Z19" s="27"/>
      <c r="AA19" s="31"/>
      <c r="AB19" s="32"/>
      <c r="AC19" s="32"/>
      <c r="AD19" s="29">
        <f t="shared" ref="AD19:AE34" si="2">SUM(AB19,Z19,X19,V19,T19,R19)</f>
        <v>0</v>
      </c>
      <c r="AE19" s="30">
        <f t="shared" si="2"/>
        <v>0</v>
      </c>
      <c r="AF19" s="32"/>
      <c r="AG19" s="32"/>
      <c r="AH19" s="32"/>
      <c r="AI19" s="32"/>
      <c r="AJ19" s="32"/>
      <c r="AK19" s="32"/>
      <c r="AL19" s="33"/>
      <c r="AM19" s="32"/>
      <c r="AN19" s="32"/>
      <c r="AO19" s="33"/>
      <c r="AP19" s="34"/>
      <c r="AQ19" s="35"/>
      <c r="AR19" s="36"/>
      <c r="AS19" s="29">
        <f t="shared" ref="AS19:AT34" si="3">SUM(AQ19,AO19,AM19,AK19,AI19,AG19)</f>
        <v>0</v>
      </c>
      <c r="AT19" s="30">
        <f t="shared" si="3"/>
        <v>0</v>
      </c>
      <c r="AU19" s="36"/>
      <c r="AV19" s="36"/>
      <c r="AW19" s="36"/>
      <c r="AX19" s="37">
        <f t="shared" ref="AX19:AY63" si="4">SUM(B19,Q19,AF19,)</f>
        <v>0</v>
      </c>
      <c r="AY19" s="38">
        <f t="shared" si="4"/>
        <v>0</v>
      </c>
      <c r="AZ19" s="39">
        <f t="shared" ref="AZ19:AZ53" si="5">SUM(D19,AH19,S19,)</f>
        <v>0</v>
      </c>
      <c r="BA19" s="35"/>
      <c r="BB19" s="40"/>
      <c r="BC19" s="39">
        <f t="shared" ref="BC19:BC52" si="6">SUM(AK19,V19,G19,)</f>
        <v>0</v>
      </c>
      <c r="BD19" s="39">
        <f t="shared" ref="BD19:BD52" si="7">SUM(AL19,W19,H19)</f>
        <v>0</v>
      </c>
      <c r="BE19" s="38">
        <f t="shared" ref="BE19:BE63" si="8">SUM(I19,X19,AM19,)</f>
        <v>0</v>
      </c>
      <c r="BF19" s="39">
        <f t="shared" ref="BF19:BF63" si="9">SUM(J19,AN19,Y19,)</f>
        <v>0</v>
      </c>
      <c r="BG19" s="38">
        <f t="shared" ref="BG19:BG62" si="10">SUM(K19,Z19,AO19,)</f>
        <v>0</v>
      </c>
      <c r="BH19" s="39">
        <f t="shared" ref="BH19:BH62" si="11">SUM(L19,AP19,AA19,)</f>
        <v>0</v>
      </c>
      <c r="BI19" s="39">
        <f t="shared" ref="BI19:BJ53" si="12">SUM(M19,AB19,AQ19)</f>
        <v>0</v>
      </c>
      <c r="BJ19" s="39">
        <f t="shared" si="12"/>
        <v>0</v>
      </c>
      <c r="BK19" s="39">
        <f t="shared" ref="BK19:BL53" si="13">SUM(O19,AD19,AS19,)</f>
        <v>0</v>
      </c>
      <c r="BL19" s="39">
        <f t="shared" si="13"/>
        <v>0</v>
      </c>
    </row>
    <row r="20" spans="1:64" ht="27" customHeight="1" x14ac:dyDescent="0.25">
      <c r="A20" s="41" t="s">
        <v>6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9">
        <f t="shared" si="1"/>
        <v>0</v>
      </c>
      <c r="P20" s="30">
        <f t="shared" si="1"/>
        <v>0</v>
      </c>
      <c r="Q20" s="31"/>
      <c r="R20" s="31"/>
      <c r="S20" s="31"/>
      <c r="T20" s="31"/>
      <c r="U20" s="31"/>
      <c r="V20" s="31"/>
      <c r="W20" s="31"/>
      <c r="X20" s="32"/>
      <c r="Y20" s="33"/>
      <c r="Z20" s="27"/>
      <c r="AA20" s="27"/>
      <c r="AB20" s="27"/>
      <c r="AC20" s="27"/>
      <c r="AD20" s="29">
        <f t="shared" si="2"/>
        <v>0</v>
      </c>
      <c r="AE20" s="30">
        <f t="shared" si="2"/>
        <v>0</v>
      </c>
      <c r="AF20" s="27"/>
      <c r="AG20" s="27"/>
      <c r="AH20" s="27"/>
      <c r="AI20" s="32"/>
      <c r="AJ20" s="33"/>
      <c r="AK20" s="32"/>
      <c r="AL20" s="33"/>
      <c r="AM20" s="33"/>
      <c r="AN20" s="32"/>
      <c r="AO20" s="33"/>
      <c r="AP20" s="27"/>
      <c r="AQ20" s="27"/>
      <c r="AR20" s="27"/>
      <c r="AS20" s="29">
        <f t="shared" si="3"/>
        <v>0</v>
      </c>
      <c r="AT20" s="30">
        <f t="shared" si="3"/>
        <v>0</v>
      </c>
      <c r="AU20" s="27"/>
      <c r="AV20" s="27"/>
      <c r="AW20" s="27"/>
      <c r="AX20" s="37">
        <f t="shared" si="4"/>
        <v>0</v>
      </c>
      <c r="AY20" s="38">
        <f t="shared" si="4"/>
        <v>0</v>
      </c>
      <c r="AZ20" s="39">
        <f t="shared" si="5"/>
        <v>0</v>
      </c>
      <c r="BA20" s="35"/>
      <c r="BB20" s="40"/>
      <c r="BC20" s="39">
        <f t="shared" si="6"/>
        <v>0</v>
      </c>
      <c r="BD20" s="39">
        <f t="shared" si="7"/>
        <v>0</v>
      </c>
      <c r="BE20" s="38">
        <f t="shared" si="8"/>
        <v>0</v>
      </c>
      <c r="BF20" s="39">
        <f t="shared" si="9"/>
        <v>0</v>
      </c>
      <c r="BG20" s="38">
        <f t="shared" si="10"/>
        <v>0</v>
      </c>
      <c r="BH20" s="39">
        <f t="shared" si="11"/>
        <v>0</v>
      </c>
      <c r="BI20" s="39">
        <f t="shared" si="12"/>
        <v>0</v>
      </c>
      <c r="BJ20" s="39">
        <f t="shared" si="12"/>
        <v>0</v>
      </c>
      <c r="BK20" s="39">
        <f t="shared" si="13"/>
        <v>0</v>
      </c>
      <c r="BL20" s="39">
        <f t="shared" si="13"/>
        <v>0</v>
      </c>
    </row>
    <row r="21" spans="1:64" ht="27" customHeight="1" x14ac:dyDescent="0.25">
      <c r="A21" s="41" t="s">
        <v>7</v>
      </c>
      <c r="B21" s="42"/>
      <c r="C21" s="43"/>
      <c r="D21" s="27"/>
      <c r="E21" s="27"/>
      <c r="F21" s="27"/>
      <c r="G21" s="27"/>
      <c r="H21" s="27"/>
      <c r="I21" s="44"/>
      <c r="J21" s="27"/>
      <c r="K21" s="27"/>
      <c r="L21" s="27"/>
      <c r="M21" s="27"/>
      <c r="N21" s="27"/>
      <c r="O21" s="29">
        <f t="shared" si="1"/>
        <v>0</v>
      </c>
      <c r="P21" s="30">
        <f t="shared" si="1"/>
        <v>0</v>
      </c>
      <c r="Q21" s="31"/>
      <c r="R21" s="31"/>
      <c r="S21" s="31"/>
      <c r="T21" s="31"/>
      <c r="U21" s="31"/>
      <c r="V21" s="31"/>
      <c r="W21" s="31"/>
      <c r="X21" s="31"/>
      <c r="Y21" s="27"/>
      <c r="Z21" s="27"/>
      <c r="AA21" s="27"/>
      <c r="AB21" s="27"/>
      <c r="AC21" s="27"/>
      <c r="AD21" s="29">
        <f t="shared" si="2"/>
        <v>0</v>
      </c>
      <c r="AE21" s="30">
        <f t="shared" si="2"/>
        <v>0</v>
      </c>
      <c r="AF21" s="27"/>
      <c r="AG21" s="45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9">
        <f t="shared" si="3"/>
        <v>0</v>
      </c>
      <c r="AT21" s="30">
        <f t="shared" si="3"/>
        <v>0</v>
      </c>
      <c r="AU21" s="27"/>
      <c r="AV21" s="27"/>
      <c r="AW21" s="27"/>
      <c r="AX21" s="37">
        <f t="shared" si="4"/>
        <v>0</v>
      </c>
      <c r="AY21" s="38">
        <f t="shared" si="4"/>
        <v>0</v>
      </c>
      <c r="AZ21" s="39">
        <f t="shared" si="5"/>
        <v>0</v>
      </c>
      <c r="BA21" s="30"/>
      <c r="BB21" s="27"/>
      <c r="BC21" s="39">
        <f t="shared" si="6"/>
        <v>0</v>
      </c>
      <c r="BD21" s="39">
        <f t="shared" si="7"/>
        <v>0</v>
      </c>
      <c r="BE21" s="38">
        <f t="shared" si="8"/>
        <v>0</v>
      </c>
      <c r="BF21" s="39">
        <f t="shared" si="9"/>
        <v>0</v>
      </c>
      <c r="BG21" s="38">
        <f t="shared" si="10"/>
        <v>0</v>
      </c>
      <c r="BH21" s="39">
        <f t="shared" si="11"/>
        <v>0</v>
      </c>
      <c r="BI21" s="39">
        <f t="shared" si="12"/>
        <v>0</v>
      </c>
      <c r="BJ21" s="39">
        <f t="shared" si="12"/>
        <v>0</v>
      </c>
      <c r="BK21" s="39">
        <f t="shared" si="13"/>
        <v>0</v>
      </c>
      <c r="BL21" s="39">
        <f t="shared" si="13"/>
        <v>0</v>
      </c>
    </row>
    <row r="22" spans="1:64" ht="27" customHeight="1" x14ac:dyDescent="0.25">
      <c r="A22" s="41" t="s">
        <v>8</v>
      </c>
      <c r="B22" s="46"/>
      <c r="C22" s="27"/>
      <c r="D22" s="27"/>
      <c r="E22" s="27"/>
      <c r="F22" s="27"/>
      <c r="G22" s="27"/>
      <c r="H22" s="27"/>
      <c r="I22" s="47"/>
      <c r="J22" s="27"/>
      <c r="K22" s="27"/>
      <c r="L22" s="27"/>
      <c r="M22" s="27"/>
      <c r="N22" s="27"/>
      <c r="O22" s="29">
        <f t="shared" si="1"/>
        <v>0</v>
      </c>
      <c r="P22" s="30">
        <f t="shared" si="1"/>
        <v>0</v>
      </c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27"/>
      <c r="AB22" s="27"/>
      <c r="AC22" s="31"/>
      <c r="AD22" s="29">
        <f t="shared" si="2"/>
        <v>0</v>
      </c>
      <c r="AE22" s="30">
        <f t="shared" si="2"/>
        <v>0</v>
      </c>
      <c r="AF22" s="31"/>
      <c r="AG22" s="45"/>
      <c r="AH22" s="31"/>
      <c r="AI22" s="27"/>
      <c r="AJ22" s="27"/>
      <c r="AK22" s="27"/>
      <c r="AL22" s="27"/>
      <c r="AM22" s="27"/>
      <c r="AN22" s="27"/>
      <c r="AO22" s="27"/>
      <c r="AP22" s="27"/>
      <c r="AQ22" s="43"/>
      <c r="AR22" s="27"/>
      <c r="AS22" s="29">
        <f t="shared" si="3"/>
        <v>0</v>
      </c>
      <c r="AT22" s="30">
        <f t="shared" si="3"/>
        <v>0</v>
      </c>
      <c r="AU22" s="27"/>
      <c r="AV22" s="27"/>
      <c r="AW22" s="44"/>
      <c r="AX22" s="37">
        <f t="shared" si="4"/>
        <v>0</v>
      </c>
      <c r="AY22" s="38">
        <f t="shared" si="4"/>
        <v>0</v>
      </c>
      <c r="AZ22" s="39">
        <f t="shared" si="5"/>
        <v>0</v>
      </c>
      <c r="BA22" s="48"/>
      <c r="BB22" s="27"/>
      <c r="BC22" s="39">
        <f t="shared" si="6"/>
        <v>0</v>
      </c>
      <c r="BD22" s="39">
        <f t="shared" si="7"/>
        <v>0</v>
      </c>
      <c r="BE22" s="38">
        <f t="shared" si="8"/>
        <v>0</v>
      </c>
      <c r="BF22" s="39">
        <f t="shared" si="9"/>
        <v>0</v>
      </c>
      <c r="BG22" s="38">
        <f t="shared" si="10"/>
        <v>0</v>
      </c>
      <c r="BH22" s="39">
        <f t="shared" si="11"/>
        <v>0</v>
      </c>
      <c r="BI22" s="39">
        <f t="shared" si="12"/>
        <v>0</v>
      </c>
      <c r="BJ22" s="39">
        <f t="shared" si="12"/>
        <v>0</v>
      </c>
      <c r="BK22" s="39">
        <f t="shared" si="13"/>
        <v>0</v>
      </c>
      <c r="BL22" s="39">
        <f t="shared" si="13"/>
        <v>0</v>
      </c>
    </row>
    <row r="23" spans="1:64" ht="27" customHeight="1" x14ac:dyDescent="0.25">
      <c r="A23" s="41" t="s">
        <v>9</v>
      </c>
      <c r="B23" s="27"/>
      <c r="C23" s="31">
        <v>2.4</v>
      </c>
      <c r="D23" s="31">
        <v>3</v>
      </c>
      <c r="E23" s="43"/>
      <c r="F23" s="27"/>
      <c r="G23" s="27"/>
      <c r="H23" s="27"/>
      <c r="I23" s="27">
        <v>2</v>
      </c>
      <c r="J23" s="27">
        <v>2</v>
      </c>
      <c r="K23" s="27">
        <v>4</v>
      </c>
      <c r="L23" s="27">
        <v>4</v>
      </c>
      <c r="M23" s="27">
        <v>121.1</v>
      </c>
      <c r="N23" s="27">
        <v>106</v>
      </c>
      <c r="O23" s="29">
        <f t="shared" si="1"/>
        <v>129.5</v>
      </c>
      <c r="P23" s="30">
        <f t="shared" si="1"/>
        <v>115</v>
      </c>
      <c r="Q23" s="49"/>
      <c r="R23" s="49"/>
      <c r="S23" s="49"/>
      <c r="T23" s="49"/>
      <c r="U23" s="31"/>
      <c r="V23" s="31"/>
      <c r="W23" s="31"/>
      <c r="X23" s="31">
        <v>7</v>
      </c>
      <c r="Y23" s="27">
        <v>7</v>
      </c>
      <c r="Z23" s="27">
        <v>167</v>
      </c>
      <c r="AA23" s="27">
        <v>133</v>
      </c>
      <c r="AB23" s="27">
        <v>359.5</v>
      </c>
      <c r="AC23" s="45">
        <v>414</v>
      </c>
      <c r="AD23" s="29">
        <f t="shared" si="2"/>
        <v>533.5</v>
      </c>
      <c r="AE23" s="30">
        <f t="shared" si="2"/>
        <v>554</v>
      </c>
      <c r="AF23" s="27"/>
      <c r="AG23" s="45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9">
        <f t="shared" si="3"/>
        <v>0</v>
      </c>
      <c r="AT23" s="30">
        <f t="shared" si="3"/>
        <v>0</v>
      </c>
      <c r="AU23" s="27"/>
      <c r="AV23" s="27"/>
      <c r="AW23" s="47"/>
      <c r="AX23" s="37">
        <f t="shared" si="4"/>
        <v>0</v>
      </c>
      <c r="AY23" s="38">
        <f t="shared" si="4"/>
        <v>2.4</v>
      </c>
      <c r="AZ23" s="39">
        <f t="shared" si="5"/>
        <v>3</v>
      </c>
      <c r="BA23" s="47"/>
      <c r="BB23" s="27"/>
      <c r="BC23" s="39">
        <f t="shared" si="6"/>
        <v>0</v>
      </c>
      <c r="BD23" s="39">
        <f t="shared" si="7"/>
        <v>0</v>
      </c>
      <c r="BE23" s="38">
        <f t="shared" si="8"/>
        <v>9</v>
      </c>
      <c r="BF23" s="39">
        <f t="shared" si="9"/>
        <v>9</v>
      </c>
      <c r="BG23" s="38">
        <f t="shared" si="10"/>
        <v>171</v>
      </c>
      <c r="BH23" s="39">
        <f t="shared" si="11"/>
        <v>137</v>
      </c>
      <c r="BI23" s="39">
        <f t="shared" si="12"/>
        <v>480.6</v>
      </c>
      <c r="BJ23" s="39">
        <f t="shared" si="12"/>
        <v>520</v>
      </c>
      <c r="BK23" s="39">
        <f t="shared" si="13"/>
        <v>663</v>
      </c>
      <c r="BL23" s="39">
        <f t="shared" si="13"/>
        <v>669</v>
      </c>
    </row>
    <row r="24" spans="1:64" ht="27" customHeight="1" x14ac:dyDescent="0.25">
      <c r="A24" s="41" t="s">
        <v>10</v>
      </c>
      <c r="B24" s="31"/>
      <c r="C24" s="50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29">
        <f t="shared" si="1"/>
        <v>0</v>
      </c>
      <c r="P24" s="30">
        <f t="shared" si="1"/>
        <v>0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27"/>
      <c r="AB24" s="27"/>
      <c r="AC24" s="27"/>
      <c r="AD24" s="29">
        <f t="shared" si="2"/>
        <v>0</v>
      </c>
      <c r="AE24" s="30">
        <f t="shared" si="2"/>
        <v>0</v>
      </c>
      <c r="AF24" s="27"/>
      <c r="AG24" s="45"/>
      <c r="AH24" s="27"/>
      <c r="AI24" s="27"/>
      <c r="AJ24" s="27"/>
      <c r="AK24" s="27"/>
      <c r="AL24" s="27"/>
      <c r="AM24" s="27"/>
      <c r="AN24" s="51"/>
      <c r="AO24" s="27"/>
      <c r="AP24" s="27"/>
      <c r="AQ24" s="27"/>
      <c r="AR24" s="27"/>
      <c r="AS24" s="29">
        <f t="shared" si="3"/>
        <v>0</v>
      </c>
      <c r="AT24" s="30">
        <f t="shared" si="3"/>
        <v>0</v>
      </c>
      <c r="AU24" s="27"/>
      <c r="AV24" s="27"/>
      <c r="AW24" s="27"/>
      <c r="AX24" s="37">
        <f t="shared" si="4"/>
        <v>0</v>
      </c>
      <c r="AY24" s="38">
        <f t="shared" si="4"/>
        <v>0</v>
      </c>
      <c r="AZ24" s="39">
        <f t="shared" si="5"/>
        <v>0</v>
      </c>
      <c r="BA24" s="52"/>
      <c r="BB24" s="27"/>
      <c r="BC24" s="39">
        <f t="shared" si="6"/>
        <v>0</v>
      </c>
      <c r="BD24" s="39">
        <f t="shared" si="7"/>
        <v>0</v>
      </c>
      <c r="BE24" s="38">
        <f t="shared" si="8"/>
        <v>0</v>
      </c>
      <c r="BF24" s="39">
        <f t="shared" si="9"/>
        <v>0</v>
      </c>
      <c r="BG24" s="38">
        <f t="shared" si="10"/>
        <v>0</v>
      </c>
      <c r="BH24" s="39">
        <f t="shared" si="11"/>
        <v>0</v>
      </c>
      <c r="BI24" s="39">
        <f t="shared" si="12"/>
        <v>0</v>
      </c>
      <c r="BJ24" s="39">
        <f t="shared" si="12"/>
        <v>0</v>
      </c>
      <c r="BK24" s="39">
        <f t="shared" si="13"/>
        <v>0</v>
      </c>
      <c r="BL24" s="39">
        <f t="shared" si="13"/>
        <v>0</v>
      </c>
    </row>
    <row r="25" spans="1:64" ht="27" customHeight="1" x14ac:dyDescent="0.25">
      <c r="A25" s="41" t="s">
        <v>11</v>
      </c>
      <c r="B25" s="42">
        <v>161.25</v>
      </c>
      <c r="C25" s="53"/>
      <c r="D25" s="31"/>
      <c r="E25" s="54"/>
      <c r="F25" s="27"/>
      <c r="G25" s="27"/>
      <c r="H25" s="27"/>
      <c r="I25" s="44"/>
      <c r="J25" s="27"/>
      <c r="K25" s="55"/>
      <c r="L25" s="27"/>
      <c r="M25" s="27"/>
      <c r="N25" s="27"/>
      <c r="O25" s="29">
        <f t="shared" si="1"/>
        <v>0</v>
      </c>
      <c r="P25" s="30">
        <f t="shared" si="1"/>
        <v>0</v>
      </c>
      <c r="Q25" s="31"/>
      <c r="R25" s="31">
        <v>1.6</v>
      </c>
      <c r="S25" s="31">
        <v>11</v>
      </c>
      <c r="T25" s="31"/>
      <c r="U25" s="27"/>
      <c r="V25" s="27"/>
      <c r="W25" s="27"/>
      <c r="X25" s="27">
        <v>15.5</v>
      </c>
      <c r="Y25" s="27">
        <v>36</v>
      </c>
      <c r="Z25" s="27">
        <v>151</v>
      </c>
      <c r="AA25" s="27">
        <v>372</v>
      </c>
      <c r="AB25" s="27"/>
      <c r="AC25" s="27"/>
      <c r="AD25" s="29">
        <f t="shared" si="2"/>
        <v>168.1</v>
      </c>
      <c r="AE25" s="30">
        <f t="shared" si="2"/>
        <v>419</v>
      </c>
      <c r="AF25" s="27"/>
      <c r="AG25" s="45"/>
      <c r="AH25" s="27"/>
      <c r="AI25" s="48"/>
      <c r="AJ25" s="27"/>
      <c r="AK25" s="27"/>
      <c r="AL25" s="27"/>
      <c r="AM25" s="27"/>
      <c r="AN25" s="42"/>
      <c r="AO25" s="42"/>
      <c r="AP25" s="27"/>
      <c r="AQ25" s="27"/>
      <c r="AR25" s="27"/>
      <c r="AS25" s="29">
        <f t="shared" si="3"/>
        <v>0</v>
      </c>
      <c r="AT25" s="30">
        <f t="shared" si="3"/>
        <v>0</v>
      </c>
      <c r="AU25" s="27"/>
      <c r="AV25" s="27"/>
      <c r="AW25" s="27"/>
      <c r="AX25" s="37">
        <f t="shared" si="4"/>
        <v>161.25</v>
      </c>
      <c r="AY25" s="38">
        <f t="shared" si="4"/>
        <v>1.6</v>
      </c>
      <c r="AZ25" s="39">
        <f t="shared" si="5"/>
        <v>11</v>
      </c>
      <c r="BA25" s="44"/>
      <c r="BB25" s="27"/>
      <c r="BC25" s="39">
        <f t="shared" si="6"/>
        <v>0</v>
      </c>
      <c r="BD25" s="39">
        <f t="shared" si="7"/>
        <v>0</v>
      </c>
      <c r="BE25" s="38">
        <f t="shared" si="8"/>
        <v>15.5</v>
      </c>
      <c r="BF25" s="39">
        <f t="shared" si="9"/>
        <v>36</v>
      </c>
      <c r="BG25" s="38">
        <f t="shared" si="10"/>
        <v>151</v>
      </c>
      <c r="BH25" s="39">
        <f t="shared" si="11"/>
        <v>372</v>
      </c>
      <c r="BI25" s="39">
        <f t="shared" si="12"/>
        <v>0</v>
      </c>
      <c r="BJ25" s="39">
        <f t="shared" si="12"/>
        <v>0</v>
      </c>
      <c r="BK25" s="39">
        <f t="shared" si="13"/>
        <v>168.1</v>
      </c>
      <c r="BL25" s="39">
        <f t="shared" si="13"/>
        <v>419</v>
      </c>
    </row>
    <row r="26" spans="1:64" ht="27" customHeight="1" x14ac:dyDescent="0.25">
      <c r="A26" s="41" t="s">
        <v>12</v>
      </c>
      <c r="B26" s="31"/>
      <c r="C26" s="31"/>
      <c r="D26" s="31"/>
      <c r="E26" s="31"/>
      <c r="F26" s="31"/>
      <c r="G26" s="31"/>
      <c r="H26" s="31"/>
      <c r="I26" s="31"/>
      <c r="J26" s="31"/>
      <c r="K26" s="55">
        <v>3</v>
      </c>
      <c r="L26" s="27">
        <v>5</v>
      </c>
      <c r="M26" s="31"/>
      <c r="N26" s="31"/>
      <c r="O26" s="29">
        <f t="shared" si="1"/>
        <v>3</v>
      </c>
      <c r="P26" s="30">
        <f t="shared" si="1"/>
        <v>5</v>
      </c>
      <c r="Q26" s="56"/>
      <c r="R26" s="56"/>
      <c r="S26" s="56"/>
      <c r="T26" s="56"/>
      <c r="U26" s="42"/>
      <c r="V26" s="42"/>
      <c r="W26" s="31"/>
      <c r="X26" s="31"/>
      <c r="Y26" s="31"/>
      <c r="Z26" s="31"/>
      <c r="AA26" s="27"/>
      <c r="AB26" s="27"/>
      <c r="AC26" s="27"/>
      <c r="AD26" s="29">
        <f t="shared" si="2"/>
        <v>0</v>
      </c>
      <c r="AE26" s="30">
        <f t="shared" si="2"/>
        <v>0</v>
      </c>
      <c r="AF26" s="27"/>
      <c r="AG26" s="45"/>
      <c r="AH26" s="27"/>
      <c r="AI26" s="45"/>
      <c r="AJ26" s="27"/>
      <c r="AK26" s="27"/>
      <c r="AL26" s="27"/>
      <c r="AM26" s="27"/>
      <c r="AN26" s="27"/>
      <c r="AO26" s="27"/>
      <c r="AP26" s="27"/>
      <c r="AQ26" s="27"/>
      <c r="AR26" s="27"/>
      <c r="AS26" s="29">
        <f t="shared" si="3"/>
        <v>0</v>
      </c>
      <c r="AT26" s="30">
        <f t="shared" si="3"/>
        <v>0</v>
      </c>
      <c r="AU26" s="27"/>
      <c r="AV26" s="27"/>
      <c r="AW26" s="27"/>
      <c r="AX26" s="37">
        <f t="shared" si="4"/>
        <v>0</v>
      </c>
      <c r="AY26" s="38">
        <f t="shared" si="4"/>
        <v>0</v>
      </c>
      <c r="AZ26" s="39">
        <f t="shared" si="5"/>
        <v>0</v>
      </c>
      <c r="BA26" s="27"/>
      <c r="BB26" s="27"/>
      <c r="BC26" s="39">
        <f t="shared" si="6"/>
        <v>0</v>
      </c>
      <c r="BD26" s="39">
        <f t="shared" si="7"/>
        <v>0</v>
      </c>
      <c r="BE26" s="38">
        <f t="shared" si="8"/>
        <v>0</v>
      </c>
      <c r="BF26" s="39">
        <f t="shared" si="9"/>
        <v>0</v>
      </c>
      <c r="BG26" s="38">
        <f t="shared" si="10"/>
        <v>3</v>
      </c>
      <c r="BH26" s="39">
        <f t="shared" si="11"/>
        <v>5</v>
      </c>
      <c r="BI26" s="39">
        <f t="shared" si="12"/>
        <v>0</v>
      </c>
      <c r="BJ26" s="39">
        <f t="shared" si="12"/>
        <v>0</v>
      </c>
      <c r="BK26" s="39">
        <f t="shared" si="13"/>
        <v>3</v>
      </c>
      <c r="BL26" s="39">
        <f t="shared" si="13"/>
        <v>5</v>
      </c>
    </row>
    <row r="27" spans="1:64" ht="27" customHeight="1" x14ac:dyDescent="0.25">
      <c r="A27" s="41" t="s">
        <v>13</v>
      </c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29">
        <f t="shared" si="1"/>
        <v>0</v>
      </c>
      <c r="P27" s="30">
        <f t="shared" si="1"/>
        <v>0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27"/>
      <c r="AB27" s="27"/>
      <c r="AC27" s="27"/>
      <c r="AD27" s="29">
        <f t="shared" si="2"/>
        <v>0</v>
      </c>
      <c r="AE27" s="30">
        <f t="shared" si="2"/>
        <v>0</v>
      </c>
      <c r="AF27" s="27"/>
      <c r="AG27" s="45"/>
      <c r="AH27" s="27"/>
      <c r="AI27" s="45"/>
      <c r="AJ27" s="27"/>
      <c r="AK27" s="27"/>
      <c r="AL27" s="27"/>
      <c r="AM27" s="27"/>
      <c r="AN27" s="27"/>
      <c r="AO27" s="27"/>
      <c r="AP27" s="27"/>
      <c r="AQ27" s="27"/>
      <c r="AR27" s="27"/>
      <c r="AS27" s="29">
        <f t="shared" si="3"/>
        <v>0</v>
      </c>
      <c r="AT27" s="30">
        <f t="shared" si="3"/>
        <v>0</v>
      </c>
      <c r="AU27" s="27"/>
      <c r="AV27" s="27"/>
      <c r="AW27" s="27"/>
      <c r="AX27" s="37">
        <f t="shared" si="4"/>
        <v>0</v>
      </c>
      <c r="AY27" s="38">
        <f t="shared" si="4"/>
        <v>0</v>
      </c>
      <c r="AZ27" s="39">
        <f t="shared" si="5"/>
        <v>0</v>
      </c>
      <c r="BA27" s="27"/>
      <c r="BB27" s="27"/>
      <c r="BC27" s="39">
        <f t="shared" si="6"/>
        <v>0</v>
      </c>
      <c r="BD27" s="39">
        <f t="shared" si="7"/>
        <v>0</v>
      </c>
      <c r="BE27" s="38">
        <f t="shared" si="8"/>
        <v>0</v>
      </c>
      <c r="BF27" s="39">
        <f t="shared" si="9"/>
        <v>0</v>
      </c>
      <c r="BG27" s="38">
        <f t="shared" si="10"/>
        <v>0</v>
      </c>
      <c r="BH27" s="39">
        <f t="shared" si="11"/>
        <v>0</v>
      </c>
      <c r="BI27" s="39">
        <f t="shared" si="12"/>
        <v>0</v>
      </c>
      <c r="BJ27" s="39">
        <f t="shared" si="12"/>
        <v>0</v>
      </c>
      <c r="BK27" s="39">
        <f t="shared" si="13"/>
        <v>0</v>
      </c>
      <c r="BL27" s="39">
        <f t="shared" si="13"/>
        <v>0</v>
      </c>
    </row>
    <row r="28" spans="1:64" ht="27" customHeight="1" x14ac:dyDescent="0.25">
      <c r="A28" s="41" t="s">
        <v>14</v>
      </c>
      <c r="B28" s="27">
        <v>102.6</v>
      </c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>
        <v>51.45</v>
      </c>
      <c r="N28" s="31">
        <v>89</v>
      </c>
      <c r="O28" s="29">
        <f t="shared" si="1"/>
        <v>51.45</v>
      </c>
      <c r="P28" s="30">
        <f t="shared" si="1"/>
        <v>89</v>
      </c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27"/>
      <c r="AB28" s="27"/>
      <c r="AC28" s="27"/>
      <c r="AD28" s="29">
        <f t="shared" si="2"/>
        <v>0</v>
      </c>
      <c r="AE28" s="30">
        <f t="shared" si="2"/>
        <v>0</v>
      </c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9">
        <f t="shared" si="3"/>
        <v>0</v>
      </c>
      <c r="AT28" s="30">
        <f t="shared" si="3"/>
        <v>0</v>
      </c>
      <c r="AU28" s="27"/>
      <c r="AV28" s="27"/>
      <c r="AW28" s="27"/>
      <c r="AX28" s="37">
        <f t="shared" si="4"/>
        <v>102.6</v>
      </c>
      <c r="AY28" s="38">
        <f t="shared" si="4"/>
        <v>0</v>
      </c>
      <c r="AZ28" s="39">
        <f t="shared" si="5"/>
        <v>0</v>
      </c>
      <c r="BA28" s="27"/>
      <c r="BB28" s="27"/>
      <c r="BC28" s="39">
        <f t="shared" si="6"/>
        <v>0</v>
      </c>
      <c r="BD28" s="39">
        <f t="shared" si="7"/>
        <v>0</v>
      </c>
      <c r="BE28" s="38">
        <f t="shared" si="8"/>
        <v>0</v>
      </c>
      <c r="BF28" s="39">
        <f t="shared" si="9"/>
        <v>0</v>
      </c>
      <c r="BG28" s="38">
        <f t="shared" si="10"/>
        <v>0</v>
      </c>
      <c r="BH28" s="39">
        <f t="shared" si="11"/>
        <v>0</v>
      </c>
      <c r="BI28" s="39">
        <f t="shared" si="12"/>
        <v>51.45</v>
      </c>
      <c r="BJ28" s="39">
        <f t="shared" si="12"/>
        <v>89</v>
      </c>
      <c r="BK28" s="39">
        <f t="shared" si="13"/>
        <v>51.45</v>
      </c>
      <c r="BL28" s="39">
        <f t="shared" si="13"/>
        <v>89</v>
      </c>
    </row>
    <row r="29" spans="1:64" ht="27" customHeight="1" x14ac:dyDescent="0.25">
      <c r="A29" s="41" t="s">
        <v>15</v>
      </c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29">
        <f t="shared" si="1"/>
        <v>0</v>
      </c>
      <c r="P29" s="30">
        <f t="shared" si="1"/>
        <v>0</v>
      </c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27"/>
      <c r="AB29" s="27"/>
      <c r="AC29" s="27"/>
      <c r="AD29" s="29">
        <f t="shared" si="2"/>
        <v>0</v>
      </c>
      <c r="AE29" s="30">
        <f t="shared" si="2"/>
        <v>0</v>
      </c>
      <c r="AF29" s="45"/>
      <c r="AG29" s="45"/>
      <c r="AH29" s="45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9">
        <f t="shared" si="3"/>
        <v>0</v>
      </c>
      <c r="AT29" s="30">
        <f t="shared" si="3"/>
        <v>0</v>
      </c>
      <c r="AU29" s="27"/>
      <c r="AV29" s="27"/>
      <c r="AW29" s="27"/>
      <c r="AX29" s="37">
        <f t="shared" si="4"/>
        <v>0</v>
      </c>
      <c r="AY29" s="38">
        <f t="shared" si="4"/>
        <v>0</v>
      </c>
      <c r="AZ29" s="39">
        <f t="shared" si="5"/>
        <v>0</v>
      </c>
      <c r="BA29" s="27"/>
      <c r="BB29" s="27"/>
      <c r="BC29" s="39">
        <f t="shared" si="6"/>
        <v>0</v>
      </c>
      <c r="BD29" s="39">
        <f t="shared" si="7"/>
        <v>0</v>
      </c>
      <c r="BE29" s="38">
        <f t="shared" si="8"/>
        <v>0</v>
      </c>
      <c r="BF29" s="39">
        <f t="shared" si="9"/>
        <v>0</v>
      </c>
      <c r="BG29" s="38">
        <f t="shared" si="10"/>
        <v>0</v>
      </c>
      <c r="BH29" s="39">
        <f t="shared" si="11"/>
        <v>0</v>
      </c>
      <c r="BI29" s="39">
        <f t="shared" si="12"/>
        <v>0</v>
      </c>
      <c r="BJ29" s="39">
        <f t="shared" si="12"/>
        <v>0</v>
      </c>
      <c r="BK29" s="39">
        <f t="shared" si="13"/>
        <v>0</v>
      </c>
      <c r="BL29" s="39">
        <f t="shared" si="13"/>
        <v>0</v>
      </c>
    </row>
    <row r="30" spans="1:64" ht="27" customHeight="1" x14ac:dyDescent="0.25">
      <c r="A30" s="41" t="s">
        <v>16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29">
        <f t="shared" si="1"/>
        <v>0</v>
      </c>
      <c r="P30" s="30">
        <f t="shared" si="1"/>
        <v>0</v>
      </c>
      <c r="Q30" s="31"/>
      <c r="R30" s="31"/>
      <c r="S30" s="31"/>
      <c r="T30" s="31"/>
      <c r="U30" s="31"/>
      <c r="V30" s="31"/>
      <c r="W30" s="31"/>
      <c r="X30" s="31"/>
      <c r="Y30" s="49"/>
      <c r="Z30" s="49"/>
      <c r="AA30" s="31"/>
      <c r="AB30" s="31"/>
      <c r="AC30" s="31"/>
      <c r="AD30" s="29">
        <f t="shared" si="2"/>
        <v>0</v>
      </c>
      <c r="AE30" s="30">
        <f t="shared" si="2"/>
        <v>0</v>
      </c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29">
        <f t="shared" si="3"/>
        <v>0</v>
      </c>
      <c r="AT30" s="30">
        <f t="shared" si="3"/>
        <v>0</v>
      </c>
      <c r="AU30" s="31"/>
      <c r="AV30" s="31"/>
      <c r="AW30" s="31"/>
      <c r="AX30" s="37">
        <f t="shared" si="4"/>
        <v>0</v>
      </c>
      <c r="AY30" s="38">
        <f t="shared" si="4"/>
        <v>0</v>
      </c>
      <c r="AZ30" s="39">
        <f t="shared" si="5"/>
        <v>0</v>
      </c>
      <c r="BA30" s="31"/>
      <c r="BB30" s="27"/>
      <c r="BC30" s="39">
        <f t="shared" si="6"/>
        <v>0</v>
      </c>
      <c r="BD30" s="39">
        <f t="shared" si="7"/>
        <v>0</v>
      </c>
      <c r="BE30" s="38">
        <f t="shared" si="8"/>
        <v>0</v>
      </c>
      <c r="BF30" s="39">
        <f t="shared" si="9"/>
        <v>0</v>
      </c>
      <c r="BG30" s="38">
        <f t="shared" si="10"/>
        <v>0</v>
      </c>
      <c r="BH30" s="39">
        <f t="shared" si="11"/>
        <v>0</v>
      </c>
      <c r="BI30" s="39">
        <f t="shared" si="12"/>
        <v>0</v>
      </c>
      <c r="BJ30" s="39">
        <f t="shared" si="12"/>
        <v>0</v>
      </c>
      <c r="BK30" s="39">
        <f t="shared" si="13"/>
        <v>0</v>
      </c>
      <c r="BL30" s="39">
        <f t="shared" si="13"/>
        <v>0</v>
      </c>
    </row>
    <row r="31" spans="1:64" ht="27" customHeight="1" x14ac:dyDescent="0.25">
      <c r="A31" s="57" t="s">
        <v>18</v>
      </c>
      <c r="B31" s="42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9">
        <f t="shared" si="1"/>
        <v>0</v>
      </c>
      <c r="P31" s="30">
        <f t="shared" si="1"/>
        <v>0</v>
      </c>
      <c r="Q31" s="27"/>
      <c r="R31" s="27"/>
      <c r="S31" s="27"/>
      <c r="T31" s="27"/>
      <c r="U31" s="31"/>
      <c r="V31" s="31"/>
      <c r="W31" s="27"/>
      <c r="X31" s="30"/>
      <c r="Y31" s="27"/>
      <c r="Z31" s="27"/>
      <c r="AA31" s="31"/>
      <c r="AB31" s="32"/>
      <c r="AC31" s="32"/>
      <c r="AD31" s="29">
        <f t="shared" si="2"/>
        <v>0</v>
      </c>
      <c r="AE31" s="30">
        <f t="shared" si="2"/>
        <v>0</v>
      </c>
      <c r="AF31" s="32"/>
      <c r="AG31" s="32"/>
      <c r="AH31" s="32"/>
      <c r="AI31" s="32"/>
      <c r="AJ31" s="32"/>
      <c r="AK31" s="32"/>
      <c r="AL31" s="33"/>
      <c r="AM31" s="32"/>
      <c r="AN31" s="32"/>
      <c r="AO31" s="33"/>
      <c r="AP31" s="35"/>
      <c r="AQ31" s="35"/>
      <c r="AR31" s="36"/>
      <c r="AS31" s="29">
        <f t="shared" si="3"/>
        <v>0</v>
      </c>
      <c r="AT31" s="30">
        <f t="shared" si="3"/>
        <v>0</v>
      </c>
      <c r="AU31" s="36"/>
      <c r="AV31" s="36"/>
      <c r="AW31" s="36"/>
      <c r="AX31" s="37">
        <f t="shared" si="4"/>
        <v>0</v>
      </c>
      <c r="AY31" s="38">
        <f t="shared" si="4"/>
        <v>0</v>
      </c>
      <c r="AZ31" s="39">
        <f t="shared" si="5"/>
        <v>0</v>
      </c>
      <c r="BA31" s="35"/>
      <c r="BB31" s="40"/>
      <c r="BC31" s="39">
        <f t="shared" si="6"/>
        <v>0</v>
      </c>
      <c r="BD31" s="39">
        <f t="shared" si="7"/>
        <v>0</v>
      </c>
      <c r="BE31" s="38">
        <f t="shared" si="8"/>
        <v>0</v>
      </c>
      <c r="BF31" s="39">
        <f t="shared" si="9"/>
        <v>0</v>
      </c>
      <c r="BG31" s="38">
        <f t="shared" si="10"/>
        <v>0</v>
      </c>
      <c r="BH31" s="39">
        <f t="shared" si="11"/>
        <v>0</v>
      </c>
      <c r="BI31" s="39">
        <f t="shared" si="12"/>
        <v>0</v>
      </c>
      <c r="BJ31" s="39">
        <f t="shared" si="12"/>
        <v>0</v>
      </c>
      <c r="BK31" s="39">
        <f t="shared" si="13"/>
        <v>0</v>
      </c>
      <c r="BL31" s="39">
        <f t="shared" si="13"/>
        <v>0</v>
      </c>
    </row>
    <row r="32" spans="1:64" ht="27" customHeight="1" x14ac:dyDescent="0.25">
      <c r="A32" s="57" t="s">
        <v>19</v>
      </c>
      <c r="B32" s="27"/>
      <c r="C32" s="27">
        <v>0.2</v>
      </c>
      <c r="D32" s="27">
        <v>1</v>
      </c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9">
        <f t="shared" si="1"/>
        <v>0.2</v>
      </c>
      <c r="P32" s="30">
        <f t="shared" si="1"/>
        <v>1</v>
      </c>
      <c r="Q32" s="31"/>
      <c r="R32" s="31"/>
      <c r="S32" s="31"/>
      <c r="T32" s="31"/>
      <c r="U32" s="31"/>
      <c r="V32" s="31"/>
      <c r="W32" s="31"/>
      <c r="X32" s="31">
        <v>1.5</v>
      </c>
      <c r="Y32" s="27">
        <v>2</v>
      </c>
      <c r="Z32" s="27"/>
      <c r="AA32" s="27"/>
      <c r="AB32" s="27">
        <v>124</v>
      </c>
      <c r="AC32" s="27">
        <v>370</v>
      </c>
      <c r="AD32" s="29">
        <f t="shared" si="2"/>
        <v>125.5</v>
      </c>
      <c r="AE32" s="30">
        <f t="shared" si="2"/>
        <v>372</v>
      </c>
      <c r="AF32" s="27"/>
      <c r="AG32" s="27"/>
      <c r="AH32" s="27"/>
      <c r="AI32" s="32"/>
      <c r="AJ32" s="33"/>
      <c r="AK32" s="32"/>
      <c r="AL32" s="33"/>
      <c r="AM32" s="33"/>
      <c r="AN32" s="32"/>
      <c r="AO32" s="33"/>
      <c r="AP32" s="27"/>
      <c r="AQ32" s="27"/>
      <c r="AR32" s="27"/>
      <c r="AS32" s="29">
        <f t="shared" si="3"/>
        <v>0</v>
      </c>
      <c r="AT32" s="30">
        <f t="shared" si="3"/>
        <v>0</v>
      </c>
      <c r="AU32" s="27"/>
      <c r="AV32" s="27"/>
      <c r="AW32" s="27"/>
      <c r="AX32" s="37">
        <f t="shared" si="4"/>
        <v>0</v>
      </c>
      <c r="AY32" s="38">
        <f t="shared" si="4"/>
        <v>0.2</v>
      </c>
      <c r="AZ32" s="39">
        <f t="shared" si="5"/>
        <v>1</v>
      </c>
      <c r="BA32" s="35"/>
      <c r="BB32" s="40"/>
      <c r="BC32" s="39">
        <f t="shared" si="6"/>
        <v>0</v>
      </c>
      <c r="BD32" s="39">
        <f t="shared" si="7"/>
        <v>0</v>
      </c>
      <c r="BE32" s="38">
        <f t="shared" si="8"/>
        <v>1.5</v>
      </c>
      <c r="BF32" s="39">
        <f t="shared" si="9"/>
        <v>2</v>
      </c>
      <c r="BG32" s="38">
        <f t="shared" si="10"/>
        <v>0</v>
      </c>
      <c r="BH32" s="39">
        <f t="shared" si="11"/>
        <v>0</v>
      </c>
      <c r="BI32" s="39">
        <f t="shared" si="12"/>
        <v>124</v>
      </c>
      <c r="BJ32" s="39">
        <f t="shared" si="12"/>
        <v>370</v>
      </c>
      <c r="BK32" s="39">
        <f t="shared" si="13"/>
        <v>125.7</v>
      </c>
      <c r="BL32" s="39">
        <f t="shared" si="13"/>
        <v>373</v>
      </c>
    </row>
    <row r="33" spans="1:64" ht="27" customHeight="1" x14ac:dyDescent="0.25">
      <c r="A33" s="58" t="s">
        <v>20</v>
      </c>
      <c r="B33" s="59"/>
      <c r="C33" s="44">
        <v>4.17</v>
      </c>
      <c r="D33" s="30">
        <v>2</v>
      </c>
      <c r="E33" s="27"/>
      <c r="F33" s="27"/>
      <c r="G33" s="27"/>
      <c r="H33" s="27"/>
      <c r="I33" s="44"/>
      <c r="J33" s="27"/>
      <c r="K33" s="27"/>
      <c r="L33" s="27"/>
      <c r="M33" s="27">
        <v>120.3</v>
      </c>
      <c r="N33" s="27">
        <v>260</v>
      </c>
      <c r="O33" s="29">
        <f>SUM(M33,K33,I33,G33,E33,C33)</f>
        <v>124.47</v>
      </c>
      <c r="P33" s="30">
        <f>SUM(N33,L33,J33,H33,F33,D33)</f>
        <v>262</v>
      </c>
      <c r="Q33" s="31"/>
      <c r="R33" s="29">
        <v>1.93</v>
      </c>
      <c r="S33" s="30">
        <v>2</v>
      </c>
      <c r="T33" s="31"/>
      <c r="U33" s="31"/>
      <c r="V33" s="31"/>
      <c r="W33" s="31"/>
      <c r="X33" s="31"/>
      <c r="Y33" s="27"/>
      <c r="Z33" s="27"/>
      <c r="AA33" s="27"/>
      <c r="AB33" s="27">
        <v>40.43</v>
      </c>
      <c r="AC33" s="27">
        <v>78</v>
      </c>
      <c r="AD33" s="29">
        <f t="shared" si="2"/>
        <v>42.36</v>
      </c>
      <c r="AE33" s="30">
        <f t="shared" si="2"/>
        <v>80</v>
      </c>
      <c r="AF33" s="27"/>
      <c r="AG33" s="45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9">
        <f t="shared" si="3"/>
        <v>0</v>
      </c>
      <c r="AT33" s="30">
        <f t="shared" si="3"/>
        <v>0</v>
      </c>
      <c r="AU33" s="27"/>
      <c r="AV33" s="27"/>
      <c r="AW33" s="27"/>
      <c r="AX33" s="37">
        <f t="shared" si="4"/>
        <v>0</v>
      </c>
      <c r="AY33" s="38">
        <f t="shared" si="4"/>
        <v>6.1</v>
      </c>
      <c r="AZ33" s="39">
        <f t="shared" si="5"/>
        <v>4</v>
      </c>
      <c r="BA33" s="30"/>
      <c r="BB33" s="27"/>
      <c r="BC33" s="39">
        <f t="shared" si="6"/>
        <v>0</v>
      </c>
      <c r="BD33" s="39">
        <f t="shared" si="7"/>
        <v>0</v>
      </c>
      <c r="BE33" s="38">
        <f t="shared" si="8"/>
        <v>0</v>
      </c>
      <c r="BF33" s="39">
        <f t="shared" si="9"/>
        <v>0</v>
      </c>
      <c r="BG33" s="38">
        <f t="shared" si="10"/>
        <v>0</v>
      </c>
      <c r="BH33" s="39">
        <f t="shared" si="11"/>
        <v>0</v>
      </c>
      <c r="BI33" s="39">
        <f t="shared" si="12"/>
        <v>160.72999999999999</v>
      </c>
      <c r="BJ33" s="39">
        <f t="shared" si="12"/>
        <v>338</v>
      </c>
      <c r="BK33" s="39">
        <f t="shared" si="13"/>
        <v>166.82999999999998</v>
      </c>
      <c r="BL33" s="39">
        <f t="shared" si="13"/>
        <v>342</v>
      </c>
    </row>
    <row r="34" spans="1:64" ht="27" customHeight="1" x14ac:dyDescent="0.25">
      <c r="A34" s="58" t="s">
        <v>21</v>
      </c>
      <c r="B34" s="46"/>
      <c r="C34" s="27"/>
      <c r="D34" s="27"/>
      <c r="E34" s="27"/>
      <c r="F34" s="27"/>
      <c r="G34" s="27"/>
      <c r="H34" s="27"/>
      <c r="I34" s="47"/>
      <c r="J34" s="27"/>
      <c r="K34" s="27"/>
      <c r="L34" s="27"/>
      <c r="M34" s="27"/>
      <c r="N34" s="27"/>
      <c r="O34" s="29">
        <f t="shared" ref="O34:P63" si="14">SUM(M34,K34,I34,G34,E34,C34)</f>
        <v>0</v>
      </c>
      <c r="P34" s="30">
        <f t="shared" si="14"/>
        <v>0</v>
      </c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27"/>
      <c r="AB34" s="27"/>
      <c r="AC34" s="31"/>
      <c r="AD34" s="29">
        <f t="shared" si="2"/>
        <v>0</v>
      </c>
      <c r="AE34" s="30">
        <f t="shared" si="2"/>
        <v>0</v>
      </c>
      <c r="AF34" s="31"/>
      <c r="AG34" s="45"/>
      <c r="AH34" s="31"/>
      <c r="AI34" s="27"/>
      <c r="AJ34" s="27"/>
      <c r="AK34" s="27"/>
      <c r="AL34" s="27"/>
      <c r="AM34" s="27"/>
      <c r="AN34" s="27"/>
      <c r="AO34" s="27"/>
      <c r="AP34" s="27"/>
      <c r="AQ34" s="43"/>
      <c r="AR34" s="27"/>
      <c r="AS34" s="29">
        <f t="shared" si="3"/>
        <v>0</v>
      </c>
      <c r="AT34" s="30">
        <f t="shared" si="3"/>
        <v>0</v>
      </c>
      <c r="AU34" s="27"/>
      <c r="AV34" s="27"/>
      <c r="AW34" s="44"/>
      <c r="AX34" s="37">
        <f t="shared" si="4"/>
        <v>0</v>
      </c>
      <c r="AY34" s="38">
        <f t="shared" si="4"/>
        <v>0</v>
      </c>
      <c r="AZ34" s="39">
        <f t="shared" si="5"/>
        <v>0</v>
      </c>
      <c r="BA34" s="48"/>
      <c r="BB34" s="27"/>
      <c r="BC34" s="39">
        <f t="shared" si="6"/>
        <v>0</v>
      </c>
      <c r="BD34" s="39">
        <f t="shared" si="7"/>
        <v>0</v>
      </c>
      <c r="BE34" s="38">
        <f t="shared" si="8"/>
        <v>0</v>
      </c>
      <c r="BF34" s="39">
        <f t="shared" si="9"/>
        <v>0</v>
      </c>
      <c r="BG34" s="38">
        <f t="shared" si="10"/>
        <v>0</v>
      </c>
      <c r="BH34" s="39">
        <f t="shared" si="11"/>
        <v>0</v>
      </c>
      <c r="BI34" s="39">
        <f t="shared" si="12"/>
        <v>0</v>
      </c>
      <c r="BJ34" s="39">
        <f t="shared" si="12"/>
        <v>0</v>
      </c>
      <c r="BK34" s="39">
        <f t="shared" si="13"/>
        <v>0</v>
      </c>
      <c r="BL34" s="39">
        <f t="shared" si="13"/>
        <v>0</v>
      </c>
    </row>
    <row r="35" spans="1:64" ht="27" customHeight="1" x14ac:dyDescent="0.25">
      <c r="A35" s="58" t="s">
        <v>22</v>
      </c>
      <c r="B35" s="27"/>
      <c r="C35" s="31"/>
      <c r="D35" s="31"/>
      <c r="E35" s="43"/>
      <c r="F35" s="27"/>
      <c r="G35" s="27"/>
      <c r="H35" s="27"/>
      <c r="I35" s="27"/>
      <c r="J35" s="27"/>
      <c r="K35" s="27"/>
      <c r="L35" s="27"/>
      <c r="M35" s="27"/>
      <c r="N35" s="27"/>
      <c r="O35" s="29">
        <f t="shared" si="14"/>
        <v>0</v>
      </c>
      <c r="P35" s="30">
        <f t="shared" si="14"/>
        <v>0</v>
      </c>
      <c r="Q35" s="49"/>
      <c r="R35" s="49"/>
      <c r="S35" s="49"/>
      <c r="T35" s="49"/>
      <c r="U35" s="31"/>
      <c r="V35" s="31"/>
      <c r="W35" s="31"/>
      <c r="X35" s="31"/>
      <c r="Y35" s="27"/>
      <c r="Z35" s="27"/>
      <c r="AA35" s="27"/>
      <c r="AB35" s="27"/>
      <c r="AC35" s="45"/>
      <c r="AD35" s="29">
        <f t="shared" ref="AD35:AE50" si="15">SUM(AB35,Z35,X35,V35,T35,R35)</f>
        <v>0</v>
      </c>
      <c r="AE35" s="30">
        <f t="shared" si="15"/>
        <v>0</v>
      </c>
      <c r="AF35" s="27"/>
      <c r="AG35" s="45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9">
        <f t="shared" ref="AS35:AT63" si="16">SUM(AQ35,AO35,AM35,AK35,AI35,AG35)</f>
        <v>0</v>
      </c>
      <c r="AT35" s="30">
        <f t="shared" si="16"/>
        <v>0</v>
      </c>
      <c r="AU35" s="27"/>
      <c r="AV35" s="27"/>
      <c r="AW35" s="47"/>
      <c r="AX35" s="37">
        <f t="shared" si="4"/>
        <v>0</v>
      </c>
      <c r="AY35" s="38">
        <f t="shared" si="4"/>
        <v>0</v>
      </c>
      <c r="AZ35" s="39">
        <f t="shared" si="5"/>
        <v>0</v>
      </c>
      <c r="BA35" s="47"/>
      <c r="BB35" s="27"/>
      <c r="BC35" s="39">
        <f t="shared" si="6"/>
        <v>0</v>
      </c>
      <c r="BD35" s="39">
        <f t="shared" si="7"/>
        <v>0</v>
      </c>
      <c r="BE35" s="38">
        <f t="shared" si="8"/>
        <v>0</v>
      </c>
      <c r="BF35" s="39">
        <f t="shared" si="9"/>
        <v>0</v>
      </c>
      <c r="BG35" s="38">
        <f t="shared" si="10"/>
        <v>0</v>
      </c>
      <c r="BH35" s="39">
        <f t="shared" si="11"/>
        <v>0</v>
      </c>
      <c r="BI35" s="39">
        <f t="shared" si="12"/>
        <v>0</v>
      </c>
      <c r="BJ35" s="39">
        <f t="shared" si="12"/>
        <v>0</v>
      </c>
      <c r="BK35" s="39">
        <f t="shared" si="13"/>
        <v>0</v>
      </c>
      <c r="BL35" s="39">
        <f t="shared" si="13"/>
        <v>0</v>
      </c>
    </row>
    <row r="36" spans="1:64" ht="27" customHeight="1" x14ac:dyDescent="0.25">
      <c r="A36" s="58" t="s">
        <v>23</v>
      </c>
      <c r="B36" s="31"/>
      <c r="C36" s="50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29">
        <f t="shared" si="14"/>
        <v>0</v>
      </c>
      <c r="P36" s="30">
        <f t="shared" si="14"/>
        <v>0</v>
      </c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27"/>
      <c r="AB36" s="27"/>
      <c r="AC36" s="27"/>
      <c r="AD36" s="29">
        <f t="shared" si="15"/>
        <v>0</v>
      </c>
      <c r="AE36" s="30">
        <f t="shared" si="15"/>
        <v>0</v>
      </c>
      <c r="AF36" s="27"/>
      <c r="AG36" s="45"/>
      <c r="AH36" s="27"/>
      <c r="AI36" s="27"/>
      <c r="AJ36" s="27"/>
      <c r="AK36" s="27"/>
      <c r="AL36" s="27"/>
      <c r="AM36" s="27"/>
      <c r="AN36" s="51"/>
      <c r="AO36" s="27"/>
      <c r="AP36" s="27"/>
      <c r="AQ36" s="27"/>
      <c r="AR36" s="27"/>
      <c r="AS36" s="29">
        <f t="shared" si="16"/>
        <v>0</v>
      </c>
      <c r="AT36" s="30">
        <f t="shared" si="16"/>
        <v>0</v>
      </c>
      <c r="AU36" s="27"/>
      <c r="AV36" s="27"/>
      <c r="AW36" s="27"/>
      <c r="AX36" s="37">
        <f t="shared" si="4"/>
        <v>0</v>
      </c>
      <c r="AY36" s="38">
        <f t="shared" si="4"/>
        <v>0</v>
      </c>
      <c r="AZ36" s="39">
        <f t="shared" si="5"/>
        <v>0</v>
      </c>
      <c r="BA36" s="52"/>
      <c r="BB36" s="27"/>
      <c r="BC36" s="39">
        <f t="shared" si="6"/>
        <v>0</v>
      </c>
      <c r="BD36" s="39">
        <f t="shared" si="7"/>
        <v>0</v>
      </c>
      <c r="BE36" s="38">
        <f t="shared" si="8"/>
        <v>0</v>
      </c>
      <c r="BF36" s="39">
        <f t="shared" si="9"/>
        <v>0</v>
      </c>
      <c r="BG36" s="38">
        <f t="shared" si="10"/>
        <v>0</v>
      </c>
      <c r="BH36" s="39">
        <f t="shared" si="11"/>
        <v>0</v>
      </c>
      <c r="BI36" s="39">
        <f t="shared" si="12"/>
        <v>0</v>
      </c>
      <c r="BJ36" s="39">
        <f t="shared" si="12"/>
        <v>0</v>
      </c>
      <c r="BK36" s="39">
        <f t="shared" si="13"/>
        <v>0</v>
      </c>
      <c r="BL36" s="39">
        <f t="shared" si="13"/>
        <v>0</v>
      </c>
    </row>
    <row r="37" spans="1:64" ht="27" customHeight="1" x14ac:dyDescent="0.25">
      <c r="A37" s="58" t="s">
        <v>24</v>
      </c>
      <c r="B37" s="42"/>
      <c r="C37" s="53"/>
      <c r="D37" s="31"/>
      <c r="E37" s="52"/>
      <c r="F37" s="27"/>
      <c r="G37" s="27"/>
      <c r="H37" s="27"/>
      <c r="I37" s="43"/>
      <c r="J37" s="27"/>
      <c r="K37" s="60"/>
      <c r="L37" s="27"/>
      <c r="M37" s="60">
        <v>12.8</v>
      </c>
      <c r="N37" s="27">
        <v>19</v>
      </c>
      <c r="O37" s="29">
        <f t="shared" si="14"/>
        <v>12.8</v>
      </c>
      <c r="P37" s="30">
        <f t="shared" si="14"/>
        <v>19</v>
      </c>
      <c r="Q37" s="31"/>
      <c r="R37" s="31"/>
      <c r="S37" s="31"/>
      <c r="T37" s="31"/>
      <c r="U37" s="27"/>
      <c r="V37" s="27"/>
      <c r="W37" s="27"/>
      <c r="X37" s="27"/>
      <c r="Y37" s="27"/>
      <c r="Z37" s="27"/>
      <c r="AA37" s="27"/>
      <c r="AB37" s="27"/>
      <c r="AC37" s="27"/>
      <c r="AD37" s="29">
        <f t="shared" si="15"/>
        <v>0</v>
      </c>
      <c r="AE37" s="30">
        <f t="shared" si="15"/>
        <v>0</v>
      </c>
      <c r="AF37" s="27"/>
      <c r="AG37" s="45"/>
      <c r="AH37" s="27"/>
      <c r="AI37" s="48"/>
      <c r="AJ37" s="27"/>
      <c r="AK37" s="27"/>
      <c r="AL37" s="27"/>
      <c r="AM37" s="27"/>
      <c r="AN37" s="42"/>
      <c r="AO37" s="42"/>
      <c r="AP37" s="27"/>
      <c r="AQ37" s="27"/>
      <c r="AR37" s="27"/>
      <c r="AS37" s="29">
        <f t="shared" si="16"/>
        <v>0</v>
      </c>
      <c r="AT37" s="30">
        <f t="shared" si="16"/>
        <v>0</v>
      </c>
      <c r="AU37" s="27"/>
      <c r="AV37" s="27"/>
      <c r="AW37" s="27"/>
      <c r="AX37" s="37">
        <f t="shared" si="4"/>
        <v>0</v>
      </c>
      <c r="AY37" s="38">
        <f t="shared" si="4"/>
        <v>0</v>
      </c>
      <c r="AZ37" s="39">
        <f t="shared" si="5"/>
        <v>0</v>
      </c>
      <c r="BA37" s="44"/>
      <c r="BB37" s="27"/>
      <c r="BC37" s="39">
        <f t="shared" si="6"/>
        <v>0</v>
      </c>
      <c r="BD37" s="39">
        <f t="shared" si="7"/>
        <v>0</v>
      </c>
      <c r="BE37" s="38">
        <f t="shared" si="8"/>
        <v>0</v>
      </c>
      <c r="BF37" s="39">
        <f t="shared" si="9"/>
        <v>0</v>
      </c>
      <c r="BG37" s="38">
        <f t="shared" si="10"/>
        <v>0</v>
      </c>
      <c r="BH37" s="39">
        <f t="shared" si="11"/>
        <v>0</v>
      </c>
      <c r="BI37" s="39">
        <f t="shared" si="12"/>
        <v>12.8</v>
      </c>
      <c r="BJ37" s="39">
        <f t="shared" si="12"/>
        <v>19</v>
      </c>
      <c r="BK37" s="39">
        <f t="shared" si="13"/>
        <v>12.8</v>
      </c>
      <c r="BL37" s="39">
        <f t="shared" si="13"/>
        <v>19</v>
      </c>
    </row>
    <row r="38" spans="1:64" ht="27" customHeight="1" x14ac:dyDescent="0.25">
      <c r="A38" s="58" t="s">
        <v>114</v>
      </c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29">
        <f t="shared" si="14"/>
        <v>0</v>
      </c>
      <c r="P38" s="30">
        <f t="shared" si="14"/>
        <v>0</v>
      </c>
      <c r="Q38" s="56"/>
      <c r="R38" s="56"/>
      <c r="S38" s="56"/>
      <c r="T38" s="56"/>
      <c r="U38" s="42"/>
      <c r="V38" s="42"/>
      <c r="W38" s="31"/>
      <c r="X38" s="39">
        <v>2</v>
      </c>
      <c r="Y38" s="39">
        <v>1</v>
      </c>
      <c r="Z38" s="39">
        <v>28</v>
      </c>
      <c r="AA38" s="39">
        <v>6</v>
      </c>
      <c r="AB38" s="39">
        <v>453.48</v>
      </c>
      <c r="AC38" s="39">
        <v>232</v>
      </c>
      <c r="AD38" s="29">
        <f t="shared" si="15"/>
        <v>483.48</v>
      </c>
      <c r="AE38" s="30">
        <f t="shared" si="15"/>
        <v>239</v>
      </c>
      <c r="AF38" s="27"/>
      <c r="AG38" s="45"/>
      <c r="AH38" s="27"/>
      <c r="AI38" s="45"/>
      <c r="AJ38" s="27"/>
      <c r="AK38" s="27"/>
      <c r="AL38" s="27"/>
      <c r="AM38" s="27"/>
      <c r="AN38" s="27"/>
      <c r="AO38" s="27"/>
      <c r="AP38" s="27"/>
      <c r="AQ38" s="27"/>
      <c r="AR38" s="27"/>
      <c r="AS38" s="29">
        <f t="shared" si="16"/>
        <v>0</v>
      </c>
      <c r="AT38" s="30">
        <f t="shared" si="16"/>
        <v>0</v>
      </c>
      <c r="AU38" s="27"/>
      <c r="AV38" s="27"/>
      <c r="AW38" s="27"/>
      <c r="AX38" s="37">
        <f t="shared" si="4"/>
        <v>0</v>
      </c>
      <c r="AY38" s="38">
        <f t="shared" si="4"/>
        <v>0</v>
      </c>
      <c r="AZ38" s="39">
        <f t="shared" si="5"/>
        <v>0</v>
      </c>
      <c r="BA38" s="27"/>
      <c r="BB38" s="27"/>
      <c r="BC38" s="39">
        <f t="shared" si="6"/>
        <v>0</v>
      </c>
      <c r="BD38" s="39">
        <f t="shared" si="7"/>
        <v>0</v>
      </c>
      <c r="BE38" s="38">
        <f t="shared" si="8"/>
        <v>2</v>
      </c>
      <c r="BF38" s="39">
        <f t="shared" si="9"/>
        <v>1</v>
      </c>
      <c r="BG38" s="38">
        <f t="shared" si="10"/>
        <v>28</v>
      </c>
      <c r="BH38" s="39">
        <f t="shared" si="11"/>
        <v>6</v>
      </c>
      <c r="BI38" s="39">
        <f t="shared" si="12"/>
        <v>453.48</v>
      </c>
      <c r="BJ38" s="39">
        <f t="shared" si="12"/>
        <v>232</v>
      </c>
      <c r="BK38" s="39">
        <f t="shared" si="13"/>
        <v>483.48</v>
      </c>
      <c r="BL38" s="39">
        <f t="shared" si="13"/>
        <v>239</v>
      </c>
    </row>
    <row r="39" spans="1:64" ht="27" customHeight="1" x14ac:dyDescent="0.25">
      <c r="A39" s="58" t="s">
        <v>26</v>
      </c>
      <c r="B39" s="39">
        <v>20</v>
      </c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29">
        <f t="shared" si="14"/>
        <v>0</v>
      </c>
      <c r="P39" s="30">
        <f t="shared" si="14"/>
        <v>0</v>
      </c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27"/>
      <c r="AB39" s="27"/>
      <c r="AC39" s="27"/>
      <c r="AD39" s="29">
        <f t="shared" si="15"/>
        <v>0</v>
      </c>
      <c r="AE39" s="30">
        <f t="shared" si="15"/>
        <v>0</v>
      </c>
      <c r="AF39" s="27"/>
      <c r="AG39" s="45"/>
      <c r="AH39" s="27"/>
      <c r="AI39" s="45"/>
      <c r="AJ39" s="27"/>
      <c r="AK39" s="27"/>
      <c r="AL39" s="27"/>
      <c r="AM39" s="27"/>
      <c r="AN39" s="27"/>
      <c r="AO39" s="27"/>
      <c r="AP39" s="27"/>
      <c r="AQ39" s="27"/>
      <c r="AR39" s="27"/>
      <c r="AS39" s="29">
        <f t="shared" si="16"/>
        <v>0</v>
      </c>
      <c r="AT39" s="30">
        <f t="shared" si="16"/>
        <v>0</v>
      </c>
      <c r="AU39" s="27"/>
      <c r="AV39" s="27"/>
      <c r="AW39" s="27"/>
      <c r="AX39" s="37">
        <f t="shared" si="4"/>
        <v>20</v>
      </c>
      <c r="AY39" s="38">
        <f t="shared" si="4"/>
        <v>0</v>
      </c>
      <c r="AZ39" s="39">
        <f t="shared" si="5"/>
        <v>0</v>
      </c>
      <c r="BA39" s="27"/>
      <c r="BB39" s="27"/>
      <c r="BC39" s="39">
        <f t="shared" si="6"/>
        <v>0</v>
      </c>
      <c r="BD39" s="39">
        <f t="shared" si="7"/>
        <v>0</v>
      </c>
      <c r="BE39" s="38">
        <f t="shared" si="8"/>
        <v>0</v>
      </c>
      <c r="BF39" s="39">
        <f t="shared" si="9"/>
        <v>0</v>
      </c>
      <c r="BG39" s="38">
        <f t="shared" si="10"/>
        <v>0</v>
      </c>
      <c r="BH39" s="39">
        <f t="shared" si="11"/>
        <v>0</v>
      </c>
      <c r="BI39" s="39">
        <f t="shared" si="12"/>
        <v>0</v>
      </c>
      <c r="BJ39" s="39">
        <f t="shared" si="12"/>
        <v>0</v>
      </c>
      <c r="BK39" s="39">
        <f t="shared" si="13"/>
        <v>0</v>
      </c>
      <c r="BL39" s="39">
        <f t="shared" si="13"/>
        <v>0</v>
      </c>
    </row>
    <row r="40" spans="1:64" ht="27" customHeight="1" x14ac:dyDescent="0.25">
      <c r="A40" s="58" t="s">
        <v>27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29">
        <f t="shared" si="14"/>
        <v>0</v>
      </c>
      <c r="P40" s="30">
        <f t="shared" si="14"/>
        <v>0</v>
      </c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27"/>
      <c r="AB40" s="27"/>
      <c r="AC40" s="27"/>
      <c r="AD40" s="29">
        <f t="shared" si="15"/>
        <v>0</v>
      </c>
      <c r="AE40" s="30">
        <f t="shared" si="15"/>
        <v>0</v>
      </c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9">
        <f t="shared" si="16"/>
        <v>0</v>
      </c>
      <c r="AT40" s="30">
        <f t="shared" si="16"/>
        <v>0</v>
      </c>
      <c r="AU40" s="27"/>
      <c r="AV40" s="27"/>
      <c r="AW40" s="27"/>
      <c r="AX40" s="37">
        <f t="shared" si="4"/>
        <v>0</v>
      </c>
      <c r="AY40" s="38">
        <f t="shared" si="4"/>
        <v>0</v>
      </c>
      <c r="AZ40" s="39">
        <f t="shared" si="5"/>
        <v>0</v>
      </c>
      <c r="BA40" s="27"/>
      <c r="BB40" s="27"/>
      <c r="BC40" s="39">
        <f t="shared" si="6"/>
        <v>0</v>
      </c>
      <c r="BD40" s="39">
        <f t="shared" si="7"/>
        <v>0</v>
      </c>
      <c r="BE40" s="38">
        <f t="shared" si="8"/>
        <v>0</v>
      </c>
      <c r="BF40" s="39">
        <f t="shared" si="9"/>
        <v>0</v>
      </c>
      <c r="BG40" s="38">
        <f t="shared" si="10"/>
        <v>0</v>
      </c>
      <c r="BH40" s="39">
        <f t="shared" si="11"/>
        <v>0</v>
      </c>
      <c r="BI40" s="39">
        <f t="shared" si="12"/>
        <v>0</v>
      </c>
      <c r="BJ40" s="39">
        <f t="shared" si="12"/>
        <v>0</v>
      </c>
      <c r="BK40" s="39">
        <f t="shared" si="13"/>
        <v>0</v>
      </c>
      <c r="BL40" s="39">
        <f t="shared" si="13"/>
        <v>0</v>
      </c>
    </row>
    <row r="41" spans="1:64" ht="27" customHeight="1" x14ac:dyDescent="0.25">
      <c r="A41" s="58" t="s">
        <v>28</v>
      </c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29">
        <f t="shared" si="14"/>
        <v>0</v>
      </c>
      <c r="P41" s="30">
        <f t="shared" si="14"/>
        <v>0</v>
      </c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27"/>
      <c r="AB41" s="27"/>
      <c r="AC41" s="27"/>
      <c r="AD41" s="29">
        <f t="shared" si="15"/>
        <v>0</v>
      </c>
      <c r="AE41" s="30">
        <f t="shared" si="15"/>
        <v>0</v>
      </c>
      <c r="AF41" s="45"/>
      <c r="AG41" s="45"/>
      <c r="AH41" s="45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9">
        <f t="shared" si="16"/>
        <v>0</v>
      </c>
      <c r="AT41" s="30">
        <f t="shared" si="16"/>
        <v>0</v>
      </c>
      <c r="AU41" s="27"/>
      <c r="AV41" s="27"/>
      <c r="AW41" s="27"/>
      <c r="AX41" s="37">
        <f t="shared" si="4"/>
        <v>0</v>
      </c>
      <c r="AY41" s="38">
        <f t="shared" si="4"/>
        <v>0</v>
      </c>
      <c r="AZ41" s="39">
        <f t="shared" si="5"/>
        <v>0</v>
      </c>
      <c r="BA41" s="27"/>
      <c r="BB41" s="27"/>
      <c r="BC41" s="39">
        <f t="shared" si="6"/>
        <v>0</v>
      </c>
      <c r="BD41" s="39">
        <f t="shared" si="7"/>
        <v>0</v>
      </c>
      <c r="BE41" s="38">
        <f t="shared" si="8"/>
        <v>0</v>
      </c>
      <c r="BF41" s="39">
        <f t="shared" si="9"/>
        <v>0</v>
      </c>
      <c r="BG41" s="38">
        <f t="shared" si="10"/>
        <v>0</v>
      </c>
      <c r="BH41" s="39">
        <f t="shared" si="11"/>
        <v>0</v>
      </c>
      <c r="BI41" s="39">
        <f t="shared" si="12"/>
        <v>0</v>
      </c>
      <c r="BJ41" s="39">
        <f t="shared" si="12"/>
        <v>0</v>
      </c>
      <c r="BK41" s="39">
        <f t="shared" si="13"/>
        <v>0</v>
      </c>
      <c r="BL41" s="39">
        <f t="shared" si="13"/>
        <v>0</v>
      </c>
    </row>
    <row r="42" spans="1:64" ht="27" customHeight="1" x14ac:dyDescent="0.25">
      <c r="A42" s="58" t="s">
        <v>29</v>
      </c>
      <c r="B42" s="31"/>
      <c r="C42" s="39">
        <v>48</v>
      </c>
      <c r="D42" s="39">
        <v>28</v>
      </c>
      <c r="E42" s="39"/>
      <c r="F42" s="39"/>
      <c r="G42" s="39"/>
      <c r="H42" s="39"/>
      <c r="I42" s="39">
        <v>48.8</v>
      </c>
      <c r="J42" s="39">
        <v>37</v>
      </c>
      <c r="K42" s="39"/>
      <c r="L42" s="39"/>
      <c r="M42" s="39"/>
      <c r="N42" s="39"/>
      <c r="O42" s="29">
        <f t="shared" si="14"/>
        <v>96.8</v>
      </c>
      <c r="P42" s="30">
        <f t="shared" si="14"/>
        <v>65</v>
      </c>
      <c r="Q42" s="31"/>
      <c r="R42" s="31"/>
      <c r="S42" s="31"/>
      <c r="T42" s="31"/>
      <c r="U42" s="31"/>
      <c r="V42" s="31"/>
      <c r="W42" s="31"/>
      <c r="X42" s="39">
        <v>19.75</v>
      </c>
      <c r="Y42" s="39">
        <v>17</v>
      </c>
      <c r="Z42" s="49"/>
      <c r="AA42" s="31"/>
      <c r="AB42" s="31"/>
      <c r="AC42" s="31"/>
      <c r="AD42" s="29">
        <f t="shared" si="15"/>
        <v>19.75</v>
      </c>
      <c r="AE42" s="30">
        <f t="shared" si="15"/>
        <v>17</v>
      </c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29">
        <f t="shared" si="16"/>
        <v>0</v>
      </c>
      <c r="AT42" s="30">
        <f t="shared" si="16"/>
        <v>0</v>
      </c>
      <c r="AU42" s="31"/>
      <c r="AV42" s="31"/>
      <c r="AW42" s="31"/>
      <c r="AX42" s="37">
        <f t="shared" si="4"/>
        <v>0</v>
      </c>
      <c r="AY42" s="38">
        <f t="shared" si="4"/>
        <v>48</v>
      </c>
      <c r="AZ42" s="39">
        <f t="shared" si="5"/>
        <v>28</v>
      </c>
      <c r="BA42" s="31"/>
      <c r="BB42" s="27"/>
      <c r="BC42" s="39">
        <f t="shared" si="6"/>
        <v>0</v>
      </c>
      <c r="BD42" s="39">
        <f t="shared" si="7"/>
        <v>0</v>
      </c>
      <c r="BE42" s="38">
        <f t="shared" si="8"/>
        <v>68.55</v>
      </c>
      <c r="BF42" s="39">
        <f t="shared" si="9"/>
        <v>54</v>
      </c>
      <c r="BG42" s="38">
        <f t="shared" si="10"/>
        <v>0</v>
      </c>
      <c r="BH42" s="39">
        <f t="shared" si="11"/>
        <v>0</v>
      </c>
      <c r="BI42" s="39">
        <f t="shared" si="12"/>
        <v>0</v>
      </c>
      <c r="BJ42" s="39">
        <f t="shared" si="12"/>
        <v>0</v>
      </c>
      <c r="BK42" s="39">
        <f t="shared" si="13"/>
        <v>116.55</v>
      </c>
      <c r="BL42" s="39">
        <f t="shared" si="13"/>
        <v>82</v>
      </c>
    </row>
    <row r="43" spans="1:64" ht="27" customHeight="1" x14ac:dyDescent="0.25">
      <c r="A43" s="58" t="s">
        <v>30</v>
      </c>
      <c r="B43" s="42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9">
        <f t="shared" si="14"/>
        <v>0</v>
      </c>
      <c r="P43" s="30">
        <f t="shared" si="14"/>
        <v>0</v>
      </c>
      <c r="Q43" s="27"/>
      <c r="R43" s="27"/>
      <c r="S43" s="27"/>
      <c r="T43" s="27"/>
      <c r="U43" s="31"/>
      <c r="V43" s="31"/>
      <c r="W43" s="27"/>
      <c r="X43" s="30"/>
      <c r="Y43" s="27"/>
      <c r="Z43" s="27"/>
      <c r="AA43" s="31"/>
      <c r="AB43" s="32"/>
      <c r="AC43" s="32"/>
      <c r="AD43" s="29">
        <f t="shared" si="15"/>
        <v>0</v>
      </c>
      <c r="AE43" s="30">
        <f t="shared" si="15"/>
        <v>0</v>
      </c>
      <c r="AF43" s="32"/>
      <c r="AG43" s="32"/>
      <c r="AH43" s="32"/>
      <c r="AI43" s="32"/>
      <c r="AJ43" s="32"/>
      <c r="AK43" s="32"/>
      <c r="AL43" s="33"/>
      <c r="AM43" s="32"/>
      <c r="AN43" s="32"/>
      <c r="AO43" s="33"/>
      <c r="AP43" s="35"/>
      <c r="AQ43" s="35"/>
      <c r="AR43" s="36"/>
      <c r="AS43" s="29">
        <f t="shared" si="16"/>
        <v>0</v>
      </c>
      <c r="AT43" s="30">
        <f t="shared" si="16"/>
        <v>0</v>
      </c>
      <c r="AU43" s="36"/>
      <c r="AV43" s="36"/>
      <c r="AW43" s="36"/>
      <c r="AX43" s="37">
        <f t="shared" si="4"/>
        <v>0</v>
      </c>
      <c r="AY43" s="38">
        <f t="shared" si="4"/>
        <v>0</v>
      </c>
      <c r="AZ43" s="39">
        <f t="shared" si="5"/>
        <v>0</v>
      </c>
      <c r="BA43" s="35"/>
      <c r="BB43" s="40"/>
      <c r="BC43" s="39">
        <f t="shared" si="6"/>
        <v>0</v>
      </c>
      <c r="BD43" s="39">
        <f t="shared" si="7"/>
        <v>0</v>
      </c>
      <c r="BE43" s="38">
        <f t="shared" si="8"/>
        <v>0</v>
      </c>
      <c r="BF43" s="39">
        <f t="shared" si="9"/>
        <v>0</v>
      </c>
      <c r="BG43" s="38">
        <f t="shared" si="10"/>
        <v>0</v>
      </c>
      <c r="BH43" s="39">
        <f t="shared" si="11"/>
        <v>0</v>
      </c>
      <c r="BI43" s="39">
        <f t="shared" si="12"/>
        <v>0</v>
      </c>
      <c r="BJ43" s="39">
        <f t="shared" si="12"/>
        <v>0</v>
      </c>
      <c r="BK43" s="39">
        <f t="shared" si="13"/>
        <v>0</v>
      </c>
      <c r="BL43" s="39">
        <f t="shared" si="13"/>
        <v>0</v>
      </c>
    </row>
    <row r="44" spans="1:64" ht="27" customHeight="1" x14ac:dyDescent="0.25">
      <c r="A44" s="58" t="s">
        <v>31</v>
      </c>
      <c r="B44" s="42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9">
        <f t="shared" si="14"/>
        <v>0</v>
      </c>
      <c r="P44" s="30">
        <f>SUM(N44,L44,J44,H44,F44,D44)</f>
        <v>0</v>
      </c>
      <c r="Q44" s="31"/>
      <c r="R44" s="31"/>
      <c r="S44" s="31"/>
      <c r="T44" s="31"/>
      <c r="U44" s="31"/>
      <c r="V44" s="31"/>
      <c r="W44" s="31"/>
      <c r="X44" s="31"/>
      <c r="Y44" s="27"/>
      <c r="Z44" s="27"/>
      <c r="AA44" s="27"/>
      <c r="AB44" s="27"/>
      <c r="AC44" s="27"/>
      <c r="AD44" s="29">
        <f t="shared" si="15"/>
        <v>0</v>
      </c>
      <c r="AE44" s="30">
        <f t="shared" si="15"/>
        <v>0</v>
      </c>
      <c r="AF44" s="27"/>
      <c r="AG44" s="27"/>
      <c r="AH44" s="27"/>
      <c r="AI44" s="32"/>
      <c r="AJ44" s="33"/>
      <c r="AK44" s="32"/>
      <c r="AL44" s="33"/>
      <c r="AM44" s="33"/>
      <c r="AN44" s="32"/>
      <c r="AO44" s="33"/>
      <c r="AP44" s="27"/>
      <c r="AQ44" s="27"/>
      <c r="AR44" s="27"/>
      <c r="AS44" s="29">
        <f t="shared" si="16"/>
        <v>0</v>
      </c>
      <c r="AT44" s="30">
        <f t="shared" si="16"/>
        <v>0</v>
      </c>
      <c r="AU44" s="27"/>
      <c r="AV44" s="27"/>
      <c r="AW44" s="27"/>
      <c r="AX44" s="37">
        <f t="shared" si="4"/>
        <v>0</v>
      </c>
      <c r="AY44" s="38">
        <f t="shared" si="4"/>
        <v>0</v>
      </c>
      <c r="AZ44" s="39">
        <f t="shared" si="5"/>
        <v>0</v>
      </c>
      <c r="BA44" s="35"/>
      <c r="BB44" s="40"/>
      <c r="BC44" s="39">
        <f t="shared" si="6"/>
        <v>0</v>
      </c>
      <c r="BD44" s="39">
        <f t="shared" si="7"/>
        <v>0</v>
      </c>
      <c r="BE44" s="38">
        <f t="shared" si="8"/>
        <v>0</v>
      </c>
      <c r="BF44" s="39">
        <f t="shared" si="9"/>
        <v>0</v>
      </c>
      <c r="BG44" s="38">
        <f t="shared" si="10"/>
        <v>0</v>
      </c>
      <c r="BH44" s="39">
        <f t="shared" si="11"/>
        <v>0</v>
      </c>
      <c r="BI44" s="39">
        <f t="shared" si="12"/>
        <v>0</v>
      </c>
      <c r="BJ44" s="39">
        <f t="shared" si="12"/>
        <v>0</v>
      </c>
      <c r="BK44" s="39">
        <f t="shared" si="13"/>
        <v>0</v>
      </c>
      <c r="BL44" s="39">
        <f t="shared" si="13"/>
        <v>0</v>
      </c>
    </row>
    <row r="45" spans="1:64" ht="27" customHeight="1" x14ac:dyDescent="0.25">
      <c r="A45" s="61" t="s">
        <v>33</v>
      </c>
      <c r="B45" s="42"/>
      <c r="C45" s="43"/>
      <c r="D45" s="27"/>
      <c r="E45" s="27"/>
      <c r="F45" s="27"/>
      <c r="G45" s="27"/>
      <c r="H45" s="27"/>
      <c r="I45" s="44"/>
      <c r="J45" s="27"/>
      <c r="K45" s="27"/>
      <c r="L45" s="27"/>
      <c r="M45" s="27"/>
      <c r="N45" s="27"/>
      <c r="O45" s="29">
        <f t="shared" si="14"/>
        <v>0</v>
      </c>
      <c r="P45" s="30">
        <f t="shared" si="14"/>
        <v>0</v>
      </c>
      <c r="Q45" s="31"/>
      <c r="R45" s="31"/>
      <c r="S45" s="31"/>
      <c r="T45" s="31"/>
      <c r="U45" s="31"/>
      <c r="V45" s="31"/>
      <c r="W45" s="31"/>
      <c r="X45" s="31"/>
      <c r="Y45" s="27"/>
      <c r="Z45" s="27"/>
      <c r="AA45" s="27"/>
      <c r="AB45" s="27"/>
      <c r="AC45" s="27"/>
      <c r="AD45" s="29">
        <f t="shared" si="15"/>
        <v>0</v>
      </c>
      <c r="AE45" s="30">
        <f t="shared" si="15"/>
        <v>0</v>
      </c>
      <c r="AF45" s="27"/>
      <c r="AG45" s="45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9">
        <f t="shared" si="16"/>
        <v>0</v>
      </c>
      <c r="AT45" s="30">
        <f t="shared" si="16"/>
        <v>0</v>
      </c>
      <c r="AU45" s="27"/>
      <c r="AV45" s="27"/>
      <c r="AW45" s="27"/>
      <c r="AX45" s="37">
        <f t="shared" si="4"/>
        <v>0</v>
      </c>
      <c r="AY45" s="38">
        <f t="shared" si="4"/>
        <v>0</v>
      </c>
      <c r="AZ45" s="39">
        <f t="shared" si="5"/>
        <v>0</v>
      </c>
      <c r="BA45" s="30"/>
      <c r="BB45" s="27"/>
      <c r="BC45" s="39">
        <f t="shared" si="6"/>
        <v>0</v>
      </c>
      <c r="BD45" s="39">
        <f t="shared" si="7"/>
        <v>0</v>
      </c>
      <c r="BE45" s="38">
        <f t="shared" si="8"/>
        <v>0</v>
      </c>
      <c r="BF45" s="39">
        <f t="shared" si="9"/>
        <v>0</v>
      </c>
      <c r="BG45" s="38">
        <f t="shared" si="10"/>
        <v>0</v>
      </c>
      <c r="BH45" s="39">
        <f t="shared" si="11"/>
        <v>0</v>
      </c>
      <c r="BI45" s="39">
        <f t="shared" si="12"/>
        <v>0</v>
      </c>
      <c r="BJ45" s="39">
        <f t="shared" si="12"/>
        <v>0</v>
      </c>
      <c r="BK45" s="39">
        <f t="shared" si="13"/>
        <v>0</v>
      </c>
      <c r="BL45" s="39">
        <f t="shared" si="13"/>
        <v>0</v>
      </c>
    </row>
    <row r="46" spans="1:64" ht="27" customHeight="1" x14ac:dyDescent="0.25">
      <c r="A46" s="61" t="s">
        <v>34</v>
      </c>
      <c r="B46" s="46"/>
      <c r="C46" s="27"/>
      <c r="D46" s="27"/>
      <c r="E46" s="27"/>
      <c r="F46" s="27"/>
      <c r="G46" s="27"/>
      <c r="H46" s="27"/>
      <c r="I46" s="44"/>
      <c r="J46" s="27"/>
      <c r="K46" s="27"/>
      <c r="L46" s="27"/>
      <c r="M46" s="27"/>
      <c r="N46" s="27"/>
      <c r="O46" s="29">
        <f t="shared" si="14"/>
        <v>0</v>
      </c>
      <c r="P46" s="30">
        <f t="shared" si="14"/>
        <v>0</v>
      </c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27"/>
      <c r="AB46" s="27"/>
      <c r="AC46" s="31"/>
      <c r="AD46" s="29">
        <f t="shared" si="15"/>
        <v>0</v>
      </c>
      <c r="AE46" s="30">
        <f t="shared" si="15"/>
        <v>0</v>
      </c>
      <c r="AF46" s="31"/>
      <c r="AG46" s="45"/>
      <c r="AH46" s="31"/>
      <c r="AI46" s="27"/>
      <c r="AJ46" s="27"/>
      <c r="AK46" s="27"/>
      <c r="AL46" s="27"/>
      <c r="AM46" s="27"/>
      <c r="AN46" s="27"/>
      <c r="AO46" s="27"/>
      <c r="AP46" s="27"/>
      <c r="AQ46" s="43"/>
      <c r="AR46" s="27"/>
      <c r="AS46" s="29">
        <f t="shared" si="16"/>
        <v>0</v>
      </c>
      <c r="AT46" s="30">
        <f t="shared" si="16"/>
        <v>0</v>
      </c>
      <c r="AU46" s="27"/>
      <c r="AV46" s="27"/>
      <c r="AW46" s="44"/>
      <c r="AX46" s="37">
        <f t="shared" si="4"/>
        <v>0</v>
      </c>
      <c r="AY46" s="38">
        <f t="shared" si="4"/>
        <v>0</v>
      </c>
      <c r="AZ46" s="39">
        <f t="shared" si="5"/>
        <v>0</v>
      </c>
      <c r="BA46" s="48"/>
      <c r="BB46" s="27"/>
      <c r="BC46" s="39">
        <f t="shared" si="6"/>
        <v>0</v>
      </c>
      <c r="BD46" s="39">
        <f t="shared" si="7"/>
        <v>0</v>
      </c>
      <c r="BE46" s="38">
        <f t="shared" si="8"/>
        <v>0</v>
      </c>
      <c r="BF46" s="39">
        <f t="shared" si="9"/>
        <v>0</v>
      </c>
      <c r="BG46" s="38">
        <f t="shared" si="10"/>
        <v>0</v>
      </c>
      <c r="BH46" s="39">
        <f t="shared" si="11"/>
        <v>0</v>
      </c>
      <c r="BI46" s="39">
        <f t="shared" si="12"/>
        <v>0</v>
      </c>
      <c r="BJ46" s="39">
        <f t="shared" si="12"/>
        <v>0</v>
      </c>
      <c r="BK46" s="39">
        <f t="shared" si="13"/>
        <v>0</v>
      </c>
      <c r="BL46" s="39">
        <f t="shared" si="13"/>
        <v>0</v>
      </c>
    </row>
    <row r="47" spans="1:64" ht="27" customHeight="1" x14ac:dyDescent="0.25">
      <c r="A47" s="61" t="s">
        <v>35</v>
      </c>
      <c r="B47" s="27"/>
      <c r="C47" s="31"/>
      <c r="D47" s="31"/>
      <c r="E47" s="43"/>
      <c r="F47" s="27"/>
      <c r="G47" s="27"/>
      <c r="H47" s="27"/>
      <c r="I47" s="27"/>
      <c r="J47" s="27"/>
      <c r="K47" s="27"/>
      <c r="L47" s="27"/>
      <c r="M47" s="27"/>
      <c r="N47" s="27"/>
      <c r="O47" s="29">
        <f t="shared" si="14"/>
        <v>0</v>
      </c>
      <c r="P47" s="30">
        <f t="shared" si="14"/>
        <v>0</v>
      </c>
      <c r="Q47" s="49"/>
      <c r="R47" s="49"/>
      <c r="S47" s="49"/>
      <c r="T47" s="49"/>
      <c r="U47" s="31"/>
      <c r="V47" s="31"/>
      <c r="W47" s="31"/>
      <c r="X47" s="31"/>
      <c r="Y47" s="27"/>
      <c r="Z47" s="27"/>
      <c r="AA47" s="27"/>
      <c r="AB47" s="27"/>
      <c r="AC47" s="45"/>
      <c r="AD47" s="29">
        <f t="shared" si="15"/>
        <v>0</v>
      </c>
      <c r="AE47" s="30">
        <f t="shared" si="15"/>
        <v>0</v>
      </c>
      <c r="AF47" s="27"/>
      <c r="AG47" s="45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9">
        <f t="shared" si="16"/>
        <v>0</v>
      </c>
      <c r="AT47" s="30">
        <f t="shared" si="16"/>
        <v>0</v>
      </c>
      <c r="AU47" s="27"/>
      <c r="AV47" s="27"/>
      <c r="AW47" s="47"/>
      <c r="AX47" s="37">
        <f t="shared" si="4"/>
        <v>0</v>
      </c>
      <c r="AY47" s="38">
        <f t="shared" si="4"/>
        <v>0</v>
      </c>
      <c r="AZ47" s="39">
        <f t="shared" si="5"/>
        <v>0</v>
      </c>
      <c r="BA47" s="47"/>
      <c r="BB47" s="27"/>
      <c r="BC47" s="39">
        <f t="shared" si="6"/>
        <v>0</v>
      </c>
      <c r="BD47" s="39">
        <f t="shared" si="7"/>
        <v>0</v>
      </c>
      <c r="BE47" s="38">
        <f t="shared" si="8"/>
        <v>0</v>
      </c>
      <c r="BF47" s="39">
        <f t="shared" si="9"/>
        <v>0</v>
      </c>
      <c r="BG47" s="38">
        <f t="shared" si="10"/>
        <v>0</v>
      </c>
      <c r="BH47" s="39">
        <f t="shared" si="11"/>
        <v>0</v>
      </c>
      <c r="BI47" s="39">
        <f t="shared" si="12"/>
        <v>0</v>
      </c>
      <c r="BJ47" s="39">
        <f t="shared" si="12"/>
        <v>0</v>
      </c>
      <c r="BK47" s="39">
        <f t="shared" si="13"/>
        <v>0</v>
      </c>
      <c r="BL47" s="39">
        <f t="shared" si="13"/>
        <v>0</v>
      </c>
    </row>
    <row r="48" spans="1:64" ht="27" customHeight="1" x14ac:dyDescent="0.25">
      <c r="A48" s="61" t="s">
        <v>36</v>
      </c>
      <c r="B48" s="31"/>
      <c r="C48" s="62"/>
      <c r="D48" s="31"/>
      <c r="E48" s="29"/>
      <c r="F48" s="31"/>
      <c r="G48" s="31"/>
      <c r="H48" s="31"/>
      <c r="I48" s="31"/>
      <c r="J48" s="31"/>
      <c r="K48" s="29"/>
      <c r="L48" s="31"/>
      <c r="M48" s="31"/>
      <c r="N48" s="31"/>
      <c r="O48" s="29">
        <f t="shared" si="14"/>
        <v>0</v>
      </c>
      <c r="P48" s="30">
        <f t="shared" si="14"/>
        <v>0</v>
      </c>
      <c r="Q48" s="31"/>
      <c r="R48" s="31"/>
      <c r="S48" s="31"/>
      <c r="T48" s="31"/>
      <c r="U48" s="31"/>
      <c r="V48" s="31"/>
      <c r="W48" s="31"/>
      <c r="X48" s="29"/>
      <c r="Y48" s="31"/>
      <c r="Z48" s="29"/>
      <c r="AA48" s="27"/>
      <c r="AB48" s="27"/>
      <c r="AC48" s="27"/>
      <c r="AD48" s="29">
        <f t="shared" si="15"/>
        <v>0</v>
      </c>
      <c r="AE48" s="30">
        <f t="shared" si="15"/>
        <v>0</v>
      </c>
      <c r="AF48" s="27"/>
      <c r="AG48" s="45"/>
      <c r="AH48" s="27"/>
      <c r="AI48" s="27"/>
      <c r="AJ48" s="27"/>
      <c r="AK48" s="27"/>
      <c r="AL48" s="27"/>
      <c r="AM48" s="27"/>
      <c r="AN48" s="51"/>
      <c r="AO48" s="27"/>
      <c r="AP48" s="27"/>
      <c r="AQ48" s="27"/>
      <c r="AR48" s="27"/>
      <c r="AS48" s="29">
        <f t="shared" si="16"/>
        <v>0</v>
      </c>
      <c r="AT48" s="30">
        <f t="shared" si="16"/>
        <v>0</v>
      </c>
      <c r="AU48" s="27"/>
      <c r="AV48" s="27"/>
      <c r="AW48" s="27"/>
      <c r="AX48" s="37">
        <f t="shared" si="4"/>
        <v>0</v>
      </c>
      <c r="AY48" s="38">
        <f t="shared" si="4"/>
        <v>0</v>
      </c>
      <c r="AZ48" s="39">
        <f t="shared" si="5"/>
        <v>0</v>
      </c>
      <c r="BA48" s="52"/>
      <c r="BB48" s="27"/>
      <c r="BC48" s="39">
        <f t="shared" si="6"/>
        <v>0</v>
      </c>
      <c r="BD48" s="39">
        <f t="shared" si="7"/>
        <v>0</v>
      </c>
      <c r="BE48" s="38">
        <f t="shared" si="8"/>
        <v>0</v>
      </c>
      <c r="BF48" s="39">
        <f t="shared" si="9"/>
        <v>0</v>
      </c>
      <c r="BG48" s="38">
        <f t="shared" si="10"/>
        <v>0</v>
      </c>
      <c r="BH48" s="39">
        <f t="shared" si="11"/>
        <v>0</v>
      </c>
      <c r="BI48" s="39">
        <f t="shared" si="12"/>
        <v>0</v>
      </c>
      <c r="BJ48" s="39">
        <f t="shared" si="12"/>
        <v>0</v>
      </c>
      <c r="BK48" s="39">
        <f t="shared" si="13"/>
        <v>0</v>
      </c>
      <c r="BL48" s="39">
        <f t="shared" si="13"/>
        <v>0</v>
      </c>
    </row>
    <row r="49" spans="1:64" ht="27" customHeight="1" x14ac:dyDescent="0.25">
      <c r="A49" s="61" t="s">
        <v>37</v>
      </c>
      <c r="B49" s="42"/>
      <c r="C49" s="53"/>
      <c r="D49" s="31"/>
      <c r="E49" s="52"/>
      <c r="F49" s="27"/>
      <c r="G49" s="27"/>
      <c r="H49" s="27"/>
      <c r="I49" s="43"/>
      <c r="J49" s="27"/>
      <c r="K49" s="55"/>
      <c r="L49" s="27"/>
      <c r="M49" s="27"/>
      <c r="N49" s="27"/>
      <c r="O49" s="29">
        <f t="shared" si="14"/>
        <v>0</v>
      </c>
      <c r="P49" s="30">
        <f t="shared" si="14"/>
        <v>0</v>
      </c>
      <c r="Q49" s="31"/>
      <c r="R49" s="31"/>
      <c r="S49" s="31"/>
      <c r="T49" s="31"/>
      <c r="U49" s="27"/>
      <c r="V49" s="27"/>
      <c r="W49" s="27"/>
      <c r="X49" s="27"/>
      <c r="Y49" s="27"/>
      <c r="Z49" s="27"/>
      <c r="AA49" s="27"/>
      <c r="AB49" s="27"/>
      <c r="AC49" s="27"/>
      <c r="AD49" s="29">
        <f t="shared" si="15"/>
        <v>0</v>
      </c>
      <c r="AE49" s="30">
        <f t="shared" si="15"/>
        <v>0</v>
      </c>
      <c r="AF49" s="27"/>
      <c r="AG49" s="45"/>
      <c r="AH49" s="27"/>
      <c r="AI49" s="48"/>
      <c r="AJ49" s="27"/>
      <c r="AK49" s="27"/>
      <c r="AL49" s="27"/>
      <c r="AM49" s="27"/>
      <c r="AN49" s="42"/>
      <c r="AO49" s="42"/>
      <c r="AP49" s="27"/>
      <c r="AQ49" s="27"/>
      <c r="AR49" s="27"/>
      <c r="AS49" s="29">
        <f t="shared" si="16"/>
        <v>0</v>
      </c>
      <c r="AT49" s="30">
        <f t="shared" si="16"/>
        <v>0</v>
      </c>
      <c r="AU49" s="27"/>
      <c r="AV49" s="27"/>
      <c r="AW49" s="27"/>
      <c r="AX49" s="37">
        <f t="shared" si="4"/>
        <v>0</v>
      </c>
      <c r="AY49" s="38">
        <f t="shared" si="4"/>
        <v>0</v>
      </c>
      <c r="AZ49" s="39">
        <f t="shared" si="5"/>
        <v>0</v>
      </c>
      <c r="BA49" s="44"/>
      <c r="BB49" s="27"/>
      <c r="BC49" s="39">
        <f t="shared" si="6"/>
        <v>0</v>
      </c>
      <c r="BD49" s="39">
        <f t="shared" si="7"/>
        <v>0</v>
      </c>
      <c r="BE49" s="38">
        <f t="shared" si="8"/>
        <v>0</v>
      </c>
      <c r="BF49" s="39">
        <f t="shared" si="9"/>
        <v>0</v>
      </c>
      <c r="BG49" s="38">
        <f t="shared" si="10"/>
        <v>0</v>
      </c>
      <c r="BH49" s="39">
        <f t="shared" si="11"/>
        <v>0</v>
      </c>
      <c r="BI49" s="39">
        <f t="shared" si="12"/>
        <v>0</v>
      </c>
      <c r="BJ49" s="39">
        <f t="shared" si="12"/>
        <v>0</v>
      </c>
      <c r="BK49" s="39">
        <f t="shared" si="13"/>
        <v>0</v>
      </c>
      <c r="BL49" s="39">
        <f t="shared" si="13"/>
        <v>0</v>
      </c>
    </row>
    <row r="50" spans="1:64" ht="27" customHeight="1" x14ac:dyDescent="0.25">
      <c r="A50" s="61" t="s">
        <v>38</v>
      </c>
      <c r="B50" s="31">
        <v>72.48</v>
      </c>
      <c r="C50" s="31"/>
      <c r="D50" s="31"/>
      <c r="E50" s="31"/>
      <c r="F50" s="31"/>
      <c r="G50" s="31"/>
      <c r="H50" s="31"/>
      <c r="I50" s="31"/>
      <c r="J50" s="31"/>
      <c r="K50" s="63">
        <v>12.7</v>
      </c>
      <c r="L50" s="31">
        <v>26</v>
      </c>
      <c r="M50" s="31"/>
      <c r="N50" s="31"/>
      <c r="O50" s="29">
        <f t="shared" si="14"/>
        <v>12.7</v>
      </c>
      <c r="P50" s="30">
        <f t="shared" si="14"/>
        <v>26</v>
      </c>
      <c r="Q50" s="64"/>
      <c r="R50" s="56"/>
      <c r="S50" s="56"/>
      <c r="T50" s="56"/>
      <c r="U50" s="42"/>
      <c r="V50" s="42"/>
      <c r="W50" s="31"/>
      <c r="X50" s="31"/>
      <c r="Y50" s="31"/>
      <c r="Z50" s="31"/>
      <c r="AA50" s="27"/>
      <c r="AB50" s="27">
        <v>59.7</v>
      </c>
      <c r="AC50" s="27">
        <v>79</v>
      </c>
      <c r="AD50" s="29">
        <f t="shared" si="15"/>
        <v>59.7</v>
      </c>
      <c r="AE50" s="30">
        <f t="shared" si="15"/>
        <v>79</v>
      </c>
      <c r="AF50" s="27"/>
      <c r="AG50" s="45"/>
      <c r="AH50" s="27"/>
      <c r="AI50" s="45"/>
      <c r="AJ50" s="27"/>
      <c r="AK50" s="27"/>
      <c r="AL50" s="27"/>
      <c r="AM50" s="27"/>
      <c r="AN50" s="27"/>
      <c r="AO50" s="27"/>
      <c r="AP50" s="27"/>
      <c r="AQ50" s="27"/>
      <c r="AR50" s="27"/>
      <c r="AS50" s="29">
        <f t="shared" si="16"/>
        <v>0</v>
      </c>
      <c r="AT50" s="30">
        <f t="shared" si="16"/>
        <v>0</v>
      </c>
      <c r="AU50" s="27"/>
      <c r="AV50" s="27"/>
      <c r="AW50" s="27"/>
      <c r="AX50" s="37">
        <f t="shared" si="4"/>
        <v>72.48</v>
      </c>
      <c r="AY50" s="38">
        <f t="shared" si="4"/>
        <v>0</v>
      </c>
      <c r="AZ50" s="39">
        <f t="shared" si="5"/>
        <v>0</v>
      </c>
      <c r="BA50" s="27"/>
      <c r="BB50" s="27"/>
      <c r="BC50" s="39">
        <f t="shared" si="6"/>
        <v>0</v>
      </c>
      <c r="BD50" s="39">
        <f t="shared" si="7"/>
        <v>0</v>
      </c>
      <c r="BE50" s="38">
        <f t="shared" si="8"/>
        <v>0</v>
      </c>
      <c r="BF50" s="39">
        <f t="shared" si="9"/>
        <v>0</v>
      </c>
      <c r="BG50" s="38">
        <f t="shared" si="10"/>
        <v>12.7</v>
      </c>
      <c r="BH50" s="39">
        <f t="shared" si="11"/>
        <v>26</v>
      </c>
      <c r="BI50" s="39">
        <f t="shared" si="12"/>
        <v>59.7</v>
      </c>
      <c r="BJ50" s="39">
        <f t="shared" si="12"/>
        <v>79</v>
      </c>
      <c r="BK50" s="39">
        <f t="shared" si="13"/>
        <v>72.400000000000006</v>
      </c>
      <c r="BL50" s="39">
        <f t="shared" si="13"/>
        <v>105</v>
      </c>
    </row>
    <row r="51" spans="1:64" ht="27" customHeight="1" x14ac:dyDescent="0.25">
      <c r="A51" s="61" t="s">
        <v>39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29">
        <f t="shared" si="14"/>
        <v>0</v>
      </c>
      <c r="P51" s="30">
        <f t="shared" si="14"/>
        <v>0</v>
      </c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27"/>
      <c r="AB51" s="27"/>
      <c r="AC51" s="27"/>
      <c r="AD51" s="29">
        <f t="shared" ref="AD51:AE63" si="17">SUM(AB51,Z51,X51,V51,T51,R51)</f>
        <v>0</v>
      </c>
      <c r="AE51" s="30">
        <f t="shared" si="17"/>
        <v>0</v>
      </c>
      <c r="AF51" s="27"/>
      <c r="AG51" s="45"/>
      <c r="AH51" s="27"/>
      <c r="AI51" s="45"/>
      <c r="AJ51" s="27"/>
      <c r="AK51" s="27"/>
      <c r="AL51" s="27"/>
      <c r="AM51" s="27"/>
      <c r="AN51" s="27"/>
      <c r="AO51" s="27"/>
      <c r="AP51" s="27"/>
      <c r="AQ51" s="27"/>
      <c r="AR51" s="27"/>
      <c r="AS51" s="29">
        <f t="shared" si="16"/>
        <v>0</v>
      </c>
      <c r="AT51" s="30">
        <f t="shared" si="16"/>
        <v>0</v>
      </c>
      <c r="AU51" s="27"/>
      <c r="AV51" s="27"/>
      <c r="AW51" s="27"/>
      <c r="AX51" s="37">
        <f t="shared" si="4"/>
        <v>0</v>
      </c>
      <c r="AY51" s="38">
        <f>SUM(C51,R51,AG51,)</f>
        <v>0</v>
      </c>
      <c r="AZ51" s="39">
        <f t="shared" si="5"/>
        <v>0</v>
      </c>
      <c r="BA51" s="27"/>
      <c r="BB51" s="27"/>
      <c r="BC51" s="39">
        <f t="shared" si="6"/>
        <v>0</v>
      </c>
      <c r="BD51" s="39">
        <f t="shared" si="7"/>
        <v>0</v>
      </c>
      <c r="BE51" s="38">
        <f t="shared" si="8"/>
        <v>0</v>
      </c>
      <c r="BF51" s="39">
        <f t="shared" si="9"/>
        <v>0</v>
      </c>
      <c r="BG51" s="38">
        <f t="shared" si="10"/>
        <v>0</v>
      </c>
      <c r="BH51" s="39">
        <f t="shared" si="11"/>
        <v>0</v>
      </c>
      <c r="BI51" s="39">
        <f t="shared" si="12"/>
        <v>0</v>
      </c>
      <c r="BJ51" s="39">
        <f t="shared" si="12"/>
        <v>0</v>
      </c>
      <c r="BK51" s="39">
        <f t="shared" si="13"/>
        <v>0</v>
      </c>
      <c r="BL51" s="39">
        <f t="shared" si="13"/>
        <v>0</v>
      </c>
    </row>
    <row r="52" spans="1:64" ht="27" customHeight="1" x14ac:dyDescent="0.25">
      <c r="A52" s="61" t="s">
        <v>40</v>
      </c>
      <c r="B52" s="31"/>
      <c r="C52" s="31"/>
      <c r="D52" s="31"/>
      <c r="E52" s="31"/>
      <c r="F52" s="31"/>
      <c r="G52" s="31">
        <v>18.440000000000001</v>
      </c>
      <c r="H52" s="31">
        <v>36</v>
      </c>
      <c r="I52" s="31">
        <v>50.16</v>
      </c>
      <c r="J52" s="31">
        <v>100</v>
      </c>
      <c r="K52" s="31">
        <v>56.74</v>
      </c>
      <c r="L52" s="31">
        <v>107</v>
      </c>
      <c r="M52" s="31"/>
      <c r="N52" s="31"/>
      <c r="O52" s="29">
        <f t="shared" si="14"/>
        <v>125.34</v>
      </c>
      <c r="P52" s="30">
        <f t="shared" si="14"/>
        <v>243</v>
      </c>
      <c r="Q52" s="31"/>
      <c r="R52" s="31"/>
      <c r="S52" s="31"/>
      <c r="T52" s="31"/>
      <c r="U52" s="31"/>
      <c r="V52" s="31"/>
      <c r="W52" s="31"/>
      <c r="X52" s="31">
        <v>6.68</v>
      </c>
      <c r="Y52" s="31">
        <v>25</v>
      </c>
      <c r="Z52" s="31">
        <v>136.77000000000001</v>
      </c>
      <c r="AA52" s="27">
        <v>305</v>
      </c>
      <c r="AB52" s="27"/>
      <c r="AC52" s="27"/>
      <c r="AD52" s="29">
        <f t="shared" si="17"/>
        <v>143.45000000000002</v>
      </c>
      <c r="AE52" s="30">
        <f t="shared" si="17"/>
        <v>330</v>
      </c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9">
        <f t="shared" si="16"/>
        <v>0</v>
      </c>
      <c r="AT52" s="30">
        <f t="shared" si="16"/>
        <v>0</v>
      </c>
      <c r="AU52" s="27"/>
      <c r="AV52" s="27"/>
      <c r="AW52" s="27"/>
      <c r="AX52" s="37">
        <f t="shared" si="4"/>
        <v>0</v>
      </c>
      <c r="AY52" s="38">
        <f>SUM(C52,R52,AG52,)</f>
        <v>0</v>
      </c>
      <c r="AZ52" s="39">
        <f t="shared" si="5"/>
        <v>0</v>
      </c>
      <c r="BA52" s="27"/>
      <c r="BB52" s="27"/>
      <c r="BC52" s="39">
        <f t="shared" si="6"/>
        <v>18.440000000000001</v>
      </c>
      <c r="BD52" s="39">
        <f t="shared" si="7"/>
        <v>36</v>
      </c>
      <c r="BE52" s="38">
        <f t="shared" si="8"/>
        <v>56.839999999999996</v>
      </c>
      <c r="BF52" s="39">
        <f t="shared" si="9"/>
        <v>125</v>
      </c>
      <c r="BG52" s="38">
        <f t="shared" si="10"/>
        <v>193.51000000000002</v>
      </c>
      <c r="BH52" s="39">
        <f t="shared" si="11"/>
        <v>412</v>
      </c>
      <c r="BI52" s="39">
        <f t="shared" si="12"/>
        <v>0</v>
      </c>
      <c r="BJ52" s="39">
        <f t="shared" si="12"/>
        <v>0</v>
      </c>
      <c r="BK52" s="39">
        <f t="shared" si="13"/>
        <v>268.79000000000002</v>
      </c>
      <c r="BL52" s="39">
        <f t="shared" si="13"/>
        <v>573</v>
      </c>
    </row>
    <row r="53" spans="1:64" ht="27" customHeight="1" x14ac:dyDescent="0.25">
      <c r="A53" s="61" t="s">
        <v>103</v>
      </c>
      <c r="B53" s="29"/>
      <c r="C53" s="39">
        <v>252</v>
      </c>
      <c r="D53" s="39">
        <v>252</v>
      </c>
      <c r="E53" s="39"/>
      <c r="F53" s="39"/>
      <c r="G53" s="39">
        <v>46</v>
      </c>
      <c r="H53" s="39">
        <v>46</v>
      </c>
      <c r="I53" s="39"/>
      <c r="J53" s="39"/>
      <c r="K53" s="39">
        <v>68</v>
      </c>
      <c r="L53" s="39">
        <v>68</v>
      </c>
      <c r="M53" s="39">
        <v>168</v>
      </c>
      <c r="N53" s="39">
        <v>168</v>
      </c>
      <c r="O53" s="29">
        <f t="shared" si="14"/>
        <v>534</v>
      </c>
      <c r="P53" s="30">
        <f t="shared" si="14"/>
        <v>534</v>
      </c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27"/>
      <c r="AB53" s="27"/>
      <c r="AC53" s="27"/>
      <c r="AD53" s="29">
        <f t="shared" si="17"/>
        <v>0</v>
      </c>
      <c r="AE53" s="30">
        <f t="shared" si="17"/>
        <v>0</v>
      </c>
      <c r="AF53" s="45"/>
      <c r="AG53" s="45"/>
      <c r="AH53" s="45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9">
        <f t="shared" si="16"/>
        <v>0</v>
      </c>
      <c r="AT53" s="30">
        <f t="shared" si="16"/>
        <v>0</v>
      </c>
      <c r="AU53" s="27"/>
      <c r="AV53" s="27"/>
      <c r="AW53" s="27"/>
      <c r="AX53" s="37">
        <f t="shared" si="4"/>
        <v>0</v>
      </c>
      <c r="AY53" s="38">
        <f>SUM(C53,R53,AG53,)</f>
        <v>252</v>
      </c>
      <c r="AZ53" s="39">
        <f t="shared" si="5"/>
        <v>252</v>
      </c>
      <c r="BA53" s="27"/>
      <c r="BB53" s="27"/>
      <c r="BC53" s="39">
        <f>SUM(AK53,V53,G53,)</f>
        <v>46</v>
      </c>
      <c r="BD53" s="39">
        <f>SUM(AL53,W53,H53)</f>
        <v>46</v>
      </c>
      <c r="BE53" s="38">
        <f t="shared" si="8"/>
        <v>0</v>
      </c>
      <c r="BF53" s="39">
        <f t="shared" si="9"/>
        <v>0</v>
      </c>
      <c r="BG53" s="38">
        <f t="shared" si="10"/>
        <v>68</v>
      </c>
      <c r="BH53" s="39">
        <f t="shared" si="11"/>
        <v>68</v>
      </c>
      <c r="BI53" s="39">
        <f t="shared" si="12"/>
        <v>168</v>
      </c>
      <c r="BJ53" s="39">
        <f t="shared" si="12"/>
        <v>168</v>
      </c>
      <c r="BK53" s="39">
        <f t="shared" si="13"/>
        <v>534</v>
      </c>
      <c r="BL53" s="39">
        <f t="shared" si="13"/>
        <v>534</v>
      </c>
    </row>
    <row r="54" spans="1:64" ht="27" customHeight="1" x14ac:dyDescent="0.25">
      <c r="A54" s="61" t="s">
        <v>42</v>
      </c>
      <c r="B54" s="65">
        <v>333</v>
      </c>
      <c r="C54" s="66">
        <v>52.3</v>
      </c>
      <c r="D54" s="49">
        <v>123</v>
      </c>
      <c r="E54" s="31"/>
      <c r="F54" s="31"/>
      <c r="G54" s="31"/>
      <c r="H54" s="31"/>
      <c r="I54" s="31"/>
      <c r="J54" s="31"/>
      <c r="K54" s="31"/>
      <c r="L54" s="31"/>
      <c r="M54" s="39">
        <v>347.29</v>
      </c>
      <c r="N54" s="39">
        <v>978</v>
      </c>
      <c r="O54" s="29">
        <f t="shared" si="14"/>
        <v>399.59000000000003</v>
      </c>
      <c r="P54" s="30">
        <f t="shared" si="14"/>
        <v>1101</v>
      </c>
      <c r="Q54" s="39">
        <v>87</v>
      </c>
      <c r="R54" s="31"/>
      <c r="S54" s="31"/>
      <c r="T54" s="31"/>
      <c r="U54" s="31"/>
      <c r="V54" s="31"/>
      <c r="W54" s="31"/>
      <c r="X54" s="31"/>
      <c r="Y54" s="49"/>
      <c r="Z54" s="49"/>
      <c r="AA54" s="31"/>
      <c r="AB54" s="39">
        <v>113.42</v>
      </c>
      <c r="AC54" s="39">
        <v>320</v>
      </c>
      <c r="AD54" s="29">
        <f t="shared" si="17"/>
        <v>113.42</v>
      </c>
      <c r="AE54" s="30">
        <f t="shared" si="17"/>
        <v>320</v>
      </c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29">
        <f t="shared" si="16"/>
        <v>0</v>
      </c>
      <c r="AT54" s="30">
        <f t="shared" si="16"/>
        <v>0</v>
      </c>
      <c r="AU54" s="31"/>
      <c r="AV54" s="31"/>
      <c r="AW54" s="31"/>
      <c r="AX54" s="37">
        <f>SUM(B54,Q54,AF54,)</f>
        <v>420</v>
      </c>
      <c r="AY54" s="38">
        <f>SUM(C54,R54,AG54,)</f>
        <v>52.3</v>
      </c>
      <c r="AZ54" s="39">
        <f>SUM(D54,AH54,S54,)</f>
        <v>123</v>
      </c>
      <c r="BA54" s="31"/>
      <c r="BB54" s="27"/>
      <c r="BC54" s="39">
        <f t="shared" ref="BC54:BC63" si="18">SUM(AK54,V54,G54,)</f>
        <v>0</v>
      </c>
      <c r="BD54" s="39">
        <f t="shared" ref="BD54:BD63" si="19">SUM(AL54,W54,H54)</f>
        <v>0</v>
      </c>
      <c r="BE54" s="38">
        <f t="shared" si="8"/>
        <v>0</v>
      </c>
      <c r="BF54" s="39">
        <f t="shared" si="9"/>
        <v>0</v>
      </c>
      <c r="BG54" s="38">
        <f t="shared" si="10"/>
        <v>0</v>
      </c>
      <c r="BH54" s="39">
        <f t="shared" si="11"/>
        <v>0</v>
      </c>
      <c r="BI54" s="39">
        <f>SUM(M54,AB54,AQ54)</f>
        <v>460.71000000000004</v>
      </c>
      <c r="BJ54" s="39">
        <f>SUM(N54,AC54,AR54)</f>
        <v>1298</v>
      </c>
      <c r="BK54" s="39">
        <f>SUM(O54,AD54,AS54,)</f>
        <v>513.01</v>
      </c>
      <c r="BL54" s="39">
        <f>SUM(P54,AE54,AT54,)</f>
        <v>1421</v>
      </c>
    </row>
    <row r="55" spans="1:64" ht="27" customHeight="1" x14ac:dyDescent="0.25">
      <c r="A55" s="61" t="s">
        <v>43</v>
      </c>
      <c r="B55" s="42"/>
      <c r="C55" s="43"/>
      <c r="D55" s="27"/>
      <c r="E55" s="27"/>
      <c r="F55" s="27"/>
      <c r="G55" s="27"/>
      <c r="H55" s="27"/>
      <c r="I55" s="44"/>
      <c r="J55" s="27"/>
      <c r="K55" s="27"/>
      <c r="L55" s="27"/>
      <c r="M55" s="27"/>
      <c r="N55" s="27"/>
      <c r="O55" s="29">
        <f t="shared" si="14"/>
        <v>0</v>
      </c>
      <c r="P55" s="30">
        <f>SUM(N55,L55,J55,H55,F55,D55)</f>
        <v>0</v>
      </c>
      <c r="Q55" s="31"/>
      <c r="R55" s="31"/>
      <c r="S55" s="31"/>
      <c r="T55" s="31"/>
      <c r="U55" s="31"/>
      <c r="V55" s="31"/>
      <c r="W55" s="31"/>
      <c r="X55" s="31"/>
      <c r="Y55" s="27"/>
      <c r="Z55" s="27"/>
      <c r="AA55" s="27"/>
      <c r="AB55" s="27"/>
      <c r="AC55" s="27"/>
      <c r="AD55" s="29">
        <f t="shared" si="17"/>
        <v>0</v>
      </c>
      <c r="AE55" s="30">
        <f t="shared" si="17"/>
        <v>0</v>
      </c>
      <c r="AF55" s="27"/>
      <c r="AG55" s="45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9">
        <f t="shared" si="16"/>
        <v>0</v>
      </c>
      <c r="AT55" s="30">
        <f t="shared" si="16"/>
        <v>0</v>
      </c>
      <c r="AU55" s="27"/>
      <c r="AV55" s="27"/>
      <c r="AW55" s="27"/>
      <c r="AX55" s="37">
        <f t="shared" si="4"/>
        <v>0</v>
      </c>
      <c r="AY55" s="38">
        <f t="shared" si="4"/>
        <v>0</v>
      </c>
      <c r="AZ55" s="39">
        <f t="shared" ref="AZ55:AZ63" si="20">SUM(D55,AH55,S55,)</f>
        <v>0</v>
      </c>
      <c r="BA55" s="30"/>
      <c r="BB55" s="27"/>
      <c r="BC55" s="39">
        <f t="shared" si="18"/>
        <v>0</v>
      </c>
      <c r="BD55" s="39">
        <f t="shared" si="19"/>
        <v>0</v>
      </c>
      <c r="BE55" s="38">
        <f t="shared" si="8"/>
        <v>0</v>
      </c>
      <c r="BF55" s="39">
        <f t="shared" si="9"/>
        <v>0</v>
      </c>
      <c r="BG55" s="38">
        <f t="shared" si="10"/>
        <v>0</v>
      </c>
      <c r="BH55" s="39">
        <f t="shared" si="11"/>
        <v>0</v>
      </c>
      <c r="BI55" s="39">
        <f t="shared" ref="BI55:BJ63" si="21">SUM(M55,AB55,AQ55)</f>
        <v>0</v>
      </c>
      <c r="BJ55" s="39">
        <f t="shared" si="21"/>
        <v>0</v>
      </c>
      <c r="BK55" s="39">
        <f t="shared" ref="BK55:BL63" si="22">SUM(O55,AD55,AS55,)</f>
        <v>0</v>
      </c>
      <c r="BL55" s="39">
        <f t="shared" si="22"/>
        <v>0</v>
      </c>
    </row>
    <row r="56" spans="1:64" ht="27" customHeight="1" x14ac:dyDescent="0.25">
      <c r="A56" s="61" t="s">
        <v>44</v>
      </c>
      <c r="B56" s="46"/>
      <c r="C56" s="27"/>
      <c r="D56" s="27"/>
      <c r="E56" s="27"/>
      <c r="F56" s="27"/>
      <c r="G56" s="27"/>
      <c r="H56" s="27"/>
      <c r="I56" s="44"/>
      <c r="J56" s="27"/>
      <c r="K56" s="27"/>
      <c r="L56" s="27"/>
      <c r="M56" s="27"/>
      <c r="N56" s="27"/>
      <c r="O56" s="29">
        <f t="shared" si="14"/>
        <v>0</v>
      </c>
      <c r="P56" s="30">
        <f t="shared" si="14"/>
        <v>0</v>
      </c>
      <c r="Q56" s="67"/>
      <c r="R56" s="31"/>
      <c r="S56" s="31"/>
      <c r="T56" s="31"/>
      <c r="U56" s="31"/>
      <c r="V56" s="31"/>
      <c r="W56" s="31"/>
      <c r="X56" s="31"/>
      <c r="Y56" s="31"/>
      <c r="Z56" s="31"/>
      <c r="AA56" s="27"/>
      <c r="AB56" s="27"/>
      <c r="AC56" s="31"/>
      <c r="AD56" s="29">
        <f t="shared" si="17"/>
        <v>0</v>
      </c>
      <c r="AE56" s="30">
        <f t="shared" si="17"/>
        <v>0</v>
      </c>
      <c r="AF56" s="31"/>
      <c r="AG56" s="45"/>
      <c r="AH56" s="31"/>
      <c r="AI56" s="27"/>
      <c r="AJ56" s="27"/>
      <c r="AK56" s="27"/>
      <c r="AL56" s="27"/>
      <c r="AM56" s="27"/>
      <c r="AN56" s="27"/>
      <c r="AO56" s="27"/>
      <c r="AP56" s="27"/>
      <c r="AQ56" s="43"/>
      <c r="AR56" s="27"/>
      <c r="AS56" s="29">
        <f t="shared" si="16"/>
        <v>0</v>
      </c>
      <c r="AT56" s="30">
        <f t="shared" si="16"/>
        <v>0</v>
      </c>
      <c r="AU56" s="27"/>
      <c r="AV56" s="27"/>
      <c r="AW56" s="44"/>
      <c r="AX56" s="37">
        <f t="shared" si="4"/>
        <v>0</v>
      </c>
      <c r="AY56" s="38">
        <f t="shared" si="4"/>
        <v>0</v>
      </c>
      <c r="AZ56" s="39">
        <f t="shared" si="20"/>
        <v>0</v>
      </c>
      <c r="BA56" s="48"/>
      <c r="BB56" s="27"/>
      <c r="BC56" s="39">
        <f t="shared" si="18"/>
        <v>0</v>
      </c>
      <c r="BD56" s="39">
        <f t="shared" si="19"/>
        <v>0</v>
      </c>
      <c r="BE56" s="38">
        <f t="shared" si="8"/>
        <v>0</v>
      </c>
      <c r="BF56" s="39">
        <f t="shared" si="9"/>
        <v>0</v>
      </c>
      <c r="BG56" s="38">
        <f t="shared" si="10"/>
        <v>0</v>
      </c>
      <c r="BH56" s="39">
        <f t="shared" si="11"/>
        <v>0</v>
      </c>
      <c r="BI56" s="39">
        <f t="shared" si="21"/>
        <v>0</v>
      </c>
      <c r="BJ56" s="39">
        <f t="shared" si="21"/>
        <v>0</v>
      </c>
      <c r="BK56" s="39">
        <f t="shared" si="22"/>
        <v>0</v>
      </c>
      <c r="BL56" s="39">
        <f t="shared" si="22"/>
        <v>0</v>
      </c>
    </row>
    <row r="57" spans="1:64" ht="27" customHeight="1" x14ac:dyDescent="0.25">
      <c r="A57" s="61" t="s">
        <v>45</v>
      </c>
      <c r="B57" s="42"/>
      <c r="C57" s="31"/>
      <c r="D57" s="31"/>
      <c r="E57" s="43"/>
      <c r="F57" s="27"/>
      <c r="G57" s="27"/>
      <c r="H57" s="27"/>
      <c r="I57" s="27"/>
      <c r="J57" s="27"/>
      <c r="K57" s="27"/>
      <c r="L57" s="27"/>
      <c r="M57" s="27"/>
      <c r="N57" s="27"/>
      <c r="O57" s="29">
        <f t="shared" si="14"/>
        <v>0</v>
      </c>
      <c r="P57" s="30">
        <f t="shared" si="14"/>
        <v>0</v>
      </c>
      <c r="Q57" s="49"/>
      <c r="R57" s="49"/>
      <c r="S57" s="49"/>
      <c r="T57" s="49"/>
      <c r="U57" s="31"/>
      <c r="V57" s="31"/>
      <c r="W57" s="31"/>
      <c r="X57" s="31"/>
      <c r="Y57" s="27"/>
      <c r="Z57" s="27"/>
      <c r="AA57" s="27"/>
      <c r="AB57" s="27"/>
      <c r="AC57" s="45"/>
      <c r="AD57" s="29">
        <f t="shared" si="17"/>
        <v>0</v>
      </c>
      <c r="AE57" s="30">
        <f t="shared" si="17"/>
        <v>0</v>
      </c>
      <c r="AF57" s="27"/>
      <c r="AG57" s="45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9">
        <f t="shared" si="16"/>
        <v>0</v>
      </c>
      <c r="AT57" s="30">
        <f t="shared" si="16"/>
        <v>0</v>
      </c>
      <c r="AU57" s="27"/>
      <c r="AV57" s="27"/>
      <c r="AW57" s="47"/>
      <c r="AX57" s="37">
        <f t="shared" si="4"/>
        <v>0</v>
      </c>
      <c r="AY57" s="38">
        <f t="shared" si="4"/>
        <v>0</v>
      </c>
      <c r="AZ57" s="39">
        <f t="shared" si="20"/>
        <v>0</v>
      </c>
      <c r="BA57" s="47"/>
      <c r="BB57" s="27"/>
      <c r="BC57" s="39">
        <f t="shared" si="18"/>
        <v>0</v>
      </c>
      <c r="BD57" s="39">
        <f t="shared" si="19"/>
        <v>0</v>
      </c>
      <c r="BE57" s="38">
        <f t="shared" si="8"/>
        <v>0</v>
      </c>
      <c r="BF57" s="39">
        <f t="shared" si="9"/>
        <v>0</v>
      </c>
      <c r="BG57" s="38">
        <f t="shared" si="10"/>
        <v>0</v>
      </c>
      <c r="BH57" s="39">
        <f t="shared" si="11"/>
        <v>0</v>
      </c>
      <c r="BI57" s="39">
        <f t="shared" si="21"/>
        <v>0</v>
      </c>
      <c r="BJ57" s="39">
        <f t="shared" si="21"/>
        <v>0</v>
      </c>
      <c r="BK57" s="39">
        <f t="shared" si="22"/>
        <v>0</v>
      </c>
      <c r="BL57" s="39">
        <f t="shared" si="22"/>
        <v>0</v>
      </c>
    </row>
    <row r="58" spans="1:64" ht="27" customHeight="1" x14ac:dyDescent="0.25">
      <c r="A58" s="61" t="s">
        <v>46</v>
      </c>
      <c r="B58" s="31"/>
      <c r="C58" s="62"/>
      <c r="D58" s="31"/>
      <c r="E58" s="29"/>
      <c r="F58" s="31"/>
      <c r="G58" s="31"/>
      <c r="H58" s="31"/>
      <c r="I58" s="31"/>
      <c r="J58" s="31"/>
      <c r="K58" s="29"/>
      <c r="L58" s="31"/>
      <c r="M58" s="31"/>
      <c r="N58" s="31"/>
      <c r="O58" s="29">
        <f t="shared" si="14"/>
        <v>0</v>
      </c>
      <c r="P58" s="30">
        <f t="shared" si="14"/>
        <v>0</v>
      </c>
      <c r="Q58" s="31"/>
      <c r="R58" s="31"/>
      <c r="S58" s="31"/>
      <c r="T58" s="31"/>
      <c r="U58" s="31"/>
      <c r="V58" s="31"/>
      <c r="W58" s="31"/>
      <c r="X58" s="29"/>
      <c r="Y58" s="31"/>
      <c r="Z58" s="29"/>
      <c r="AA58" s="27"/>
      <c r="AB58" s="27"/>
      <c r="AC58" s="27"/>
      <c r="AD58" s="29">
        <f t="shared" si="17"/>
        <v>0</v>
      </c>
      <c r="AE58" s="30">
        <f t="shared" si="17"/>
        <v>0</v>
      </c>
      <c r="AF58" s="27"/>
      <c r="AG58" s="45"/>
      <c r="AH58" s="27"/>
      <c r="AI58" s="27"/>
      <c r="AJ58" s="27"/>
      <c r="AK58" s="27"/>
      <c r="AL58" s="27"/>
      <c r="AM58" s="27"/>
      <c r="AN58" s="51"/>
      <c r="AO58" s="27"/>
      <c r="AP58" s="27"/>
      <c r="AQ58" s="27"/>
      <c r="AR58" s="27"/>
      <c r="AS58" s="29">
        <f t="shared" si="16"/>
        <v>0</v>
      </c>
      <c r="AT58" s="30">
        <f t="shared" si="16"/>
        <v>0</v>
      </c>
      <c r="AU58" s="27"/>
      <c r="AV58" s="27"/>
      <c r="AW58" s="27"/>
      <c r="AX58" s="37">
        <f t="shared" si="4"/>
        <v>0</v>
      </c>
      <c r="AY58" s="38">
        <f t="shared" si="4"/>
        <v>0</v>
      </c>
      <c r="AZ58" s="39">
        <f t="shared" si="20"/>
        <v>0</v>
      </c>
      <c r="BA58" s="52"/>
      <c r="BB58" s="27"/>
      <c r="BC58" s="39">
        <f t="shared" si="18"/>
        <v>0</v>
      </c>
      <c r="BD58" s="39">
        <f t="shared" si="19"/>
        <v>0</v>
      </c>
      <c r="BE58" s="38">
        <f t="shared" si="8"/>
        <v>0</v>
      </c>
      <c r="BF58" s="39">
        <f t="shared" si="9"/>
        <v>0</v>
      </c>
      <c r="BG58" s="38">
        <f t="shared" si="10"/>
        <v>0</v>
      </c>
      <c r="BH58" s="39">
        <f t="shared" si="11"/>
        <v>0</v>
      </c>
      <c r="BI58" s="39">
        <f t="shared" si="21"/>
        <v>0</v>
      </c>
      <c r="BJ58" s="39">
        <f t="shared" si="21"/>
        <v>0</v>
      </c>
      <c r="BK58" s="39">
        <f t="shared" si="22"/>
        <v>0</v>
      </c>
      <c r="BL58" s="39">
        <f t="shared" si="22"/>
        <v>0</v>
      </c>
    </row>
    <row r="59" spans="1:64" ht="27" customHeight="1" x14ac:dyDescent="0.25">
      <c r="A59" s="61" t="s">
        <v>47</v>
      </c>
      <c r="B59" s="42"/>
      <c r="C59" s="53"/>
      <c r="D59" s="31"/>
      <c r="E59" s="52"/>
      <c r="F59" s="27"/>
      <c r="G59" s="27"/>
      <c r="H59" s="27"/>
      <c r="I59" s="43"/>
      <c r="J59" s="27"/>
      <c r="K59" s="55"/>
      <c r="L59" s="27"/>
      <c r="M59" s="27"/>
      <c r="N59" s="27"/>
      <c r="O59" s="29">
        <f t="shared" si="14"/>
        <v>0</v>
      </c>
      <c r="P59" s="30">
        <f t="shared" si="14"/>
        <v>0</v>
      </c>
      <c r="Q59" s="31"/>
      <c r="R59" s="31"/>
      <c r="S59" s="31"/>
      <c r="T59" s="31"/>
      <c r="U59" s="27"/>
      <c r="V59" s="27"/>
      <c r="W59" s="27"/>
      <c r="X59" s="27"/>
      <c r="Y59" s="27"/>
      <c r="Z59" s="27"/>
      <c r="AA59" s="27"/>
      <c r="AB59" s="27"/>
      <c r="AC59" s="27"/>
      <c r="AD59" s="29">
        <f t="shared" si="17"/>
        <v>0</v>
      </c>
      <c r="AE59" s="30">
        <f t="shared" si="17"/>
        <v>0</v>
      </c>
      <c r="AF59" s="27"/>
      <c r="AG59" s="45"/>
      <c r="AH59" s="27"/>
      <c r="AI59" s="48"/>
      <c r="AJ59" s="27"/>
      <c r="AK59" s="27"/>
      <c r="AL59" s="27"/>
      <c r="AM59" s="27"/>
      <c r="AN59" s="42"/>
      <c r="AO59" s="42"/>
      <c r="AP59" s="27"/>
      <c r="AQ59" s="27"/>
      <c r="AR59" s="27"/>
      <c r="AS59" s="29">
        <f t="shared" si="16"/>
        <v>0</v>
      </c>
      <c r="AT59" s="30">
        <f t="shared" si="16"/>
        <v>0</v>
      </c>
      <c r="AU59" s="27"/>
      <c r="AV59" s="27"/>
      <c r="AW59" s="27"/>
      <c r="AX59" s="37">
        <f t="shared" si="4"/>
        <v>0</v>
      </c>
      <c r="AY59" s="38">
        <f t="shared" si="4"/>
        <v>0</v>
      </c>
      <c r="AZ59" s="39">
        <f t="shared" si="20"/>
        <v>0</v>
      </c>
      <c r="BA59" s="44"/>
      <c r="BB59" s="27"/>
      <c r="BC59" s="39">
        <f t="shared" si="18"/>
        <v>0</v>
      </c>
      <c r="BD59" s="39">
        <f t="shared" si="19"/>
        <v>0</v>
      </c>
      <c r="BE59" s="38">
        <f t="shared" si="8"/>
        <v>0</v>
      </c>
      <c r="BF59" s="39">
        <f t="shared" si="9"/>
        <v>0</v>
      </c>
      <c r="BG59" s="38">
        <f t="shared" si="10"/>
        <v>0</v>
      </c>
      <c r="BH59" s="39">
        <f t="shared" si="11"/>
        <v>0</v>
      </c>
      <c r="BI59" s="39">
        <f t="shared" si="21"/>
        <v>0</v>
      </c>
      <c r="BJ59" s="39">
        <f t="shared" si="21"/>
        <v>0</v>
      </c>
      <c r="BK59" s="39">
        <f t="shared" si="22"/>
        <v>0</v>
      </c>
      <c r="BL59" s="39">
        <f t="shared" si="22"/>
        <v>0</v>
      </c>
    </row>
    <row r="60" spans="1:64" ht="27" customHeight="1" x14ac:dyDescent="0.25">
      <c r="A60" s="61" t="s">
        <v>48</v>
      </c>
      <c r="B60" s="31"/>
      <c r="C60" s="29"/>
      <c r="D60" s="31"/>
      <c r="E60" s="31"/>
      <c r="F60" s="31"/>
      <c r="G60" s="31"/>
      <c r="H60" s="31"/>
      <c r="I60" s="31"/>
      <c r="J60" s="31"/>
      <c r="K60" s="63"/>
      <c r="L60" s="31"/>
      <c r="M60" s="31"/>
      <c r="N60" s="31"/>
      <c r="O60" s="29">
        <f t="shared" si="14"/>
        <v>0</v>
      </c>
      <c r="P60" s="30">
        <f t="shared" si="14"/>
        <v>0</v>
      </c>
      <c r="Q60" s="68"/>
      <c r="R60" s="56"/>
      <c r="S60" s="56"/>
      <c r="T60" s="56"/>
      <c r="U60" s="42"/>
      <c r="V60" s="42"/>
      <c r="W60" s="31"/>
      <c r="X60" s="31"/>
      <c r="Y60" s="31"/>
      <c r="Z60" s="31"/>
      <c r="AA60" s="27"/>
      <c r="AB60" s="27"/>
      <c r="AC60" s="27"/>
      <c r="AD60" s="29">
        <f t="shared" si="17"/>
        <v>0</v>
      </c>
      <c r="AE60" s="30">
        <f t="shared" si="17"/>
        <v>0</v>
      </c>
      <c r="AF60" s="27"/>
      <c r="AG60" s="45"/>
      <c r="AH60" s="27"/>
      <c r="AI60" s="45"/>
      <c r="AJ60" s="27"/>
      <c r="AK60" s="27"/>
      <c r="AL60" s="27"/>
      <c r="AM60" s="27"/>
      <c r="AN60" s="27"/>
      <c r="AO60" s="27"/>
      <c r="AP60" s="27"/>
      <c r="AQ60" s="27"/>
      <c r="AR60" s="27"/>
      <c r="AS60" s="29">
        <f t="shared" si="16"/>
        <v>0</v>
      </c>
      <c r="AT60" s="30">
        <f t="shared" si="16"/>
        <v>0</v>
      </c>
      <c r="AU60" s="27"/>
      <c r="AV60" s="27"/>
      <c r="AW60" s="27"/>
      <c r="AX60" s="37">
        <f t="shared" si="4"/>
        <v>0</v>
      </c>
      <c r="AY60" s="38">
        <f t="shared" si="4"/>
        <v>0</v>
      </c>
      <c r="AZ60" s="39">
        <f t="shared" si="20"/>
        <v>0</v>
      </c>
      <c r="BA60" s="27"/>
      <c r="BB60" s="27"/>
      <c r="BC60" s="39">
        <f t="shared" si="18"/>
        <v>0</v>
      </c>
      <c r="BD60" s="39">
        <f t="shared" si="19"/>
        <v>0</v>
      </c>
      <c r="BE60" s="38">
        <f t="shared" si="8"/>
        <v>0</v>
      </c>
      <c r="BF60" s="39">
        <f t="shared" si="9"/>
        <v>0</v>
      </c>
      <c r="BG60" s="38">
        <f t="shared" si="10"/>
        <v>0</v>
      </c>
      <c r="BH60" s="39">
        <f t="shared" si="11"/>
        <v>0</v>
      </c>
      <c r="BI60" s="39">
        <f t="shared" si="21"/>
        <v>0</v>
      </c>
      <c r="BJ60" s="39">
        <f t="shared" si="21"/>
        <v>0</v>
      </c>
      <c r="BK60" s="39">
        <f t="shared" si="22"/>
        <v>0</v>
      </c>
      <c r="BL60" s="39">
        <f t="shared" si="22"/>
        <v>0</v>
      </c>
    </row>
    <row r="61" spans="1:64" ht="27" customHeight="1" x14ac:dyDescent="0.25">
      <c r="A61" s="61" t="s">
        <v>49</v>
      </c>
      <c r="B61" s="31"/>
      <c r="C61" s="29"/>
      <c r="D61" s="31"/>
      <c r="E61" s="31"/>
      <c r="F61" s="31"/>
      <c r="G61" s="31"/>
      <c r="H61" s="31"/>
      <c r="I61" s="31"/>
      <c r="J61" s="31"/>
      <c r="K61" s="63"/>
      <c r="L61" s="31"/>
      <c r="M61" s="31"/>
      <c r="N61" s="31"/>
      <c r="O61" s="29">
        <f t="shared" si="14"/>
        <v>0</v>
      </c>
      <c r="P61" s="30">
        <f t="shared" si="14"/>
        <v>0</v>
      </c>
      <c r="Q61" s="68"/>
      <c r="R61" s="56"/>
      <c r="S61" s="56"/>
      <c r="T61" s="56"/>
      <c r="U61" s="42"/>
      <c r="V61" s="42"/>
      <c r="W61" s="31"/>
      <c r="X61" s="31"/>
      <c r="Y61" s="31"/>
      <c r="Z61" s="31"/>
      <c r="AA61" s="27"/>
      <c r="AB61" s="27"/>
      <c r="AC61" s="27"/>
      <c r="AD61" s="29">
        <f t="shared" si="17"/>
        <v>0</v>
      </c>
      <c r="AE61" s="30">
        <f t="shared" si="17"/>
        <v>0</v>
      </c>
      <c r="AF61" s="27"/>
      <c r="AG61" s="45"/>
      <c r="AH61" s="27"/>
      <c r="AI61" s="45"/>
      <c r="AJ61" s="27"/>
      <c r="AK61" s="27"/>
      <c r="AL61" s="27"/>
      <c r="AM61" s="27"/>
      <c r="AN61" s="27"/>
      <c r="AO61" s="27"/>
      <c r="AP61" s="27"/>
      <c r="AQ61" s="27"/>
      <c r="AR61" s="27"/>
      <c r="AS61" s="29">
        <f t="shared" si="16"/>
        <v>0</v>
      </c>
      <c r="AT61" s="30">
        <f t="shared" si="16"/>
        <v>0</v>
      </c>
      <c r="AU61" s="27"/>
      <c r="AV61" s="27"/>
      <c r="AW61" s="27"/>
      <c r="AX61" s="37">
        <f t="shared" si="4"/>
        <v>0</v>
      </c>
      <c r="AY61" s="38">
        <f t="shared" si="4"/>
        <v>0</v>
      </c>
      <c r="AZ61" s="39">
        <f t="shared" si="20"/>
        <v>0</v>
      </c>
      <c r="BA61" s="27"/>
      <c r="BB61" s="27"/>
      <c r="BC61" s="39">
        <f t="shared" si="18"/>
        <v>0</v>
      </c>
      <c r="BD61" s="39">
        <f t="shared" si="19"/>
        <v>0</v>
      </c>
      <c r="BE61" s="38">
        <f t="shared" si="8"/>
        <v>0</v>
      </c>
      <c r="BF61" s="39">
        <f t="shared" si="9"/>
        <v>0</v>
      </c>
      <c r="BG61" s="38">
        <f t="shared" si="10"/>
        <v>0</v>
      </c>
      <c r="BH61" s="39">
        <f t="shared" si="11"/>
        <v>0</v>
      </c>
      <c r="BI61" s="39">
        <f t="shared" si="21"/>
        <v>0</v>
      </c>
      <c r="BJ61" s="39">
        <f t="shared" si="21"/>
        <v>0</v>
      </c>
      <c r="BK61" s="39">
        <f t="shared" si="22"/>
        <v>0</v>
      </c>
      <c r="BL61" s="39">
        <f t="shared" si="22"/>
        <v>0</v>
      </c>
    </row>
    <row r="62" spans="1:64" ht="27" customHeight="1" x14ac:dyDescent="0.25">
      <c r="A62" s="61" t="s">
        <v>50</v>
      </c>
      <c r="B62" s="31"/>
      <c r="C62" s="29"/>
      <c r="D62" s="31"/>
      <c r="E62" s="31"/>
      <c r="F62" s="31"/>
      <c r="G62" s="31"/>
      <c r="H62" s="31"/>
      <c r="I62" s="31"/>
      <c r="J62" s="31"/>
      <c r="K62" s="63"/>
      <c r="L62" s="31"/>
      <c r="M62" s="31"/>
      <c r="N62" s="31"/>
      <c r="O62" s="29">
        <f t="shared" si="14"/>
        <v>0</v>
      </c>
      <c r="P62" s="30">
        <f t="shared" si="14"/>
        <v>0</v>
      </c>
      <c r="Q62" s="68"/>
      <c r="R62" s="56"/>
      <c r="S62" s="56"/>
      <c r="T62" s="56"/>
      <c r="U62" s="42"/>
      <c r="V62" s="42"/>
      <c r="W62" s="31"/>
      <c r="X62" s="31"/>
      <c r="Y62" s="31"/>
      <c r="Z62" s="31"/>
      <c r="AA62" s="27"/>
      <c r="AB62" s="27"/>
      <c r="AC62" s="27"/>
      <c r="AD62" s="29">
        <f t="shared" si="17"/>
        <v>0</v>
      </c>
      <c r="AE62" s="30">
        <f t="shared" si="17"/>
        <v>0</v>
      </c>
      <c r="AF62" s="27"/>
      <c r="AG62" s="45"/>
      <c r="AH62" s="27"/>
      <c r="AI62" s="45"/>
      <c r="AJ62" s="27"/>
      <c r="AK62" s="27"/>
      <c r="AL62" s="27"/>
      <c r="AM62" s="27"/>
      <c r="AN62" s="27"/>
      <c r="AO62" s="27"/>
      <c r="AP62" s="27"/>
      <c r="AQ62" s="27"/>
      <c r="AR62" s="27"/>
      <c r="AS62" s="29">
        <f t="shared" si="16"/>
        <v>0</v>
      </c>
      <c r="AT62" s="30">
        <f t="shared" si="16"/>
        <v>0</v>
      </c>
      <c r="AU62" s="27"/>
      <c r="AV62" s="27"/>
      <c r="AW62" s="27"/>
      <c r="AX62" s="37">
        <f t="shared" si="4"/>
        <v>0</v>
      </c>
      <c r="AY62" s="38">
        <f t="shared" si="4"/>
        <v>0</v>
      </c>
      <c r="AZ62" s="39">
        <f t="shared" si="20"/>
        <v>0</v>
      </c>
      <c r="BA62" s="27"/>
      <c r="BB62" s="27"/>
      <c r="BC62" s="39">
        <f t="shared" si="18"/>
        <v>0</v>
      </c>
      <c r="BD62" s="39">
        <f t="shared" si="19"/>
        <v>0</v>
      </c>
      <c r="BE62" s="38">
        <f t="shared" si="8"/>
        <v>0</v>
      </c>
      <c r="BF62" s="39">
        <f t="shared" si="9"/>
        <v>0</v>
      </c>
      <c r="BG62" s="38">
        <f t="shared" si="10"/>
        <v>0</v>
      </c>
      <c r="BH62" s="39">
        <f t="shared" si="11"/>
        <v>0</v>
      </c>
      <c r="BI62" s="39">
        <f t="shared" si="21"/>
        <v>0</v>
      </c>
      <c r="BJ62" s="39">
        <f t="shared" si="21"/>
        <v>0</v>
      </c>
      <c r="BK62" s="39">
        <f t="shared" si="22"/>
        <v>0</v>
      </c>
      <c r="BL62" s="39">
        <f t="shared" si="22"/>
        <v>0</v>
      </c>
    </row>
    <row r="63" spans="1:64" ht="27" customHeight="1" x14ac:dyDescent="0.25">
      <c r="A63" s="61" t="s">
        <v>51</v>
      </c>
      <c r="B63" s="31"/>
      <c r="C63" s="29">
        <v>13</v>
      </c>
      <c r="D63" s="31">
        <v>31</v>
      </c>
      <c r="E63" s="31"/>
      <c r="F63" s="31"/>
      <c r="G63" s="31"/>
      <c r="H63" s="31"/>
      <c r="I63" s="31"/>
      <c r="J63" s="31"/>
      <c r="K63" s="63">
        <v>5</v>
      </c>
      <c r="L63" s="31">
        <v>15</v>
      </c>
      <c r="M63" s="31"/>
      <c r="N63" s="31"/>
      <c r="O63" s="29">
        <f t="shared" si="14"/>
        <v>18</v>
      </c>
      <c r="P63" s="30">
        <f t="shared" si="14"/>
        <v>46</v>
      </c>
      <c r="Q63" s="68"/>
      <c r="R63" s="69">
        <v>3</v>
      </c>
      <c r="S63" s="69">
        <v>7</v>
      </c>
      <c r="T63" s="56"/>
      <c r="U63" s="42"/>
      <c r="V63" s="42"/>
      <c r="W63" s="31"/>
      <c r="X63" s="31"/>
      <c r="Y63" s="31"/>
      <c r="Z63" s="31"/>
      <c r="AA63" s="27"/>
      <c r="AB63" s="27"/>
      <c r="AC63" s="27"/>
      <c r="AD63" s="29">
        <f t="shared" si="17"/>
        <v>3</v>
      </c>
      <c r="AE63" s="30">
        <f t="shared" si="17"/>
        <v>7</v>
      </c>
      <c r="AF63" s="27"/>
      <c r="AG63" s="45"/>
      <c r="AH63" s="27"/>
      <c r="AI63" s="45"/>
      <c r="AJ63" s="27"/>
      <c r="AK63" s="27"/>
      <c r="AL63" s="27"/>
      <c r="AM63" s="27"/>
      <c r="AN63" s="27"/>
      <c r="AO63" s="27"/>
      <c r="AP63" s="27"/>
      <c r="AQ63" s="27"/>
      <c r="AR63" s="27"/>
      <c r="AS63" s="29">
        <f t="shared" si="16"/>
        <v>0</v>
      </c>
      <c r="AT63" s="30">
        <f t="shared" si="16"/>
        <v>0</v>
      </c>
      <c r="AU63" s="27"/>
      <c r="AV63" s="27"/>
      <c r="AW63" s="27"/>
      <c r="AX63" s="37">
        <f t="shared" si="4"/>
        <v>0</v>
      </c>
      <c r="AY63" s="38">
        <f t="shared" si="4"/>
        <v>16</v>
      </c>
      <c r="AZ63" s="39">
        <f t="shared" si="20"/>
        <v>38</v>
      </c>
      <c r="BA63" s="27"/>
      <c r="BB63" s="27"/>
      <c r="BC63" s="39">
        <f t="shared" si="18"/>
        <v>0</v>
      </c>
      <c r="BD63" s="39">
        <f t="shared" si="19"/>
        <v>0</v>
      </c>
      <c r="BE63" s="38">
        <f t="shared" si="8"/>
        <v>0</v>
      </c>
      <c r="BF63" s="39">
        <f t="shared" si="9"/>
        <v>0</v>
      </c>
      <c r="BG63" s="38">
        <f>SUM(K63,Z63,AO63,)</f>
        <v>5</v>
      </c>
      <c r="BH63" s="39">
        <f>SUM(L63,AP63,AA63,)</f>
        <v>15</v>
      </c>
      <c r="BI63" s="39">
        <f t="shared" si="21"/>
        <v>0</v>
      </c>
      <c r="BJ63" s="39">
        <f t="shared" si="21"/>
        <v>0</v>
      </c>
      <c r="BK63" s="39">
        <f t="shared" si="22"/>
        <v>21</v>
      </c>
      <c r="BL63" s="39">
        <f t="shared" si="22"/>
        <v>53</v>
      </c>
    </row>
    <row r="65" spans="1:15" x14ac:dyDescent="0.25">
      <c r="A65" s="19" t="s">
        <v>104</v>
      </c>
      <c r="N65" s="19" t="s">
        <v>105</v>
      </c>
    </row>
    <row r="66" spans="1:15" x14ac:dyDescent="0.25">
      <c r="B66" s="19" t="s">
        <v>106</v>
      </c>
      <c r="O66" s="19" t="s">
        <v>107</v>
      </c>
    </row>
    <row r="67" spans="1:15" x14ac:dyDescent="0.25">
      <c r="B67" s="19" t="s">
        <v>108</v>
      </c>
      <c r="O67" s="19" t="s">
        <v>109</v>
      </c>
    </row>
    <row r="96" ht="12.75" customHeight="1" x14ac:dyDescent="0.25"/>
  </sheetData>
  <mergeCells count="106">
    <mergeCell ref="A2:Z2"/>
    <mergeCell ref="A3:Z3"/>
    <mergeCell ref="A4:Z4"/>
    <mergeCell ref="A5:Z5"/>
    <mergeCell ref="A10:O10"/>
    <mergeCell ref="A11:A17"/>
    <mergeCell ref="B11:P12"/>
    <mergeCell ref="Q11:AE12"/>
    <mergeCell ref="Q13:Q17"/>
    <mergeCell ref="R13:S14"/>
    <mergeCell ref="W15:W17"/>
    <mergeCell ref="X15:X17"/>
    <mergeCell ref="Y15:Y17"/>
    <mergeCell ref="C15:C17"/>
    <mergeCell ref="D15:D17"/>
    <mergeCell ref="E15:E17"/>
    <mergeCell ref="F15:F17"/>
    <mergeCell ref="G15:G17"/>
    <mergeCell ref="H15:H17"/>
    <mergeCell ref="I15:I17"/>
    <mergeCell ref="J15:J17"/>
    <mergeCell ref="K15:K17"/>
    <mergeCell ref="L15:L17"/>
    <mergeCell ref="M15:M17"/>
    <mergeCell ref="AF11:AT12"/>
    <mergeCell ref="AU11:AW14"/>
    <mergeCell ref="AX11:BL12"/>
    <mergeCell ref="B13:B17"/>
    <mergeCell ref="C13:D14"/>
    <mergeCell ref="E13:H13"/>
    <mergeCell ref="I13:J14"/>
    <mergeCell ref="K13:L14"/>
    <mergeCell ref="M13:N14"/>
    <mergeCell ref="O13:P14"/>
    <mergeCell ref="BC15:BC17"/>
    <mergeCell ref="AG13:AH14"/>
    <mergeCell ref="AI13:AL13"/>
    <mergeCell ref="AM13:AN14"/>
    <mergeCell ref="AO13:AP14"/>
    <mergeCell ref="AQ13:AR14"/>
    <mergeCell ref="AS13:AT14"/>
    <mergeCell ref="T13:W13"/>
    <mergeCell ref="X13:Y14"/>
    <mergeCell ref="Z13:AA14"/>
    <mergeCell ref="AB13:AC14"/>
    <mergeCell ref="AD13:AE14"/>
    <mergeCell ref="AF13:AF17"/>
    <mergeCell ref="V15:V17"/>
    <mergeCell ref="BK13:BL14"/>
    <mergeCell ref="E14:F14"/>
    <mergeCell ref="G14:H14"/>
    <mergeCell ref="T14:U14"/>
    <mergeCell ref="V14:W14"/>
    <mergeCell ref="AI14:AJ14"/>
    <mergeCell ref="AK14:AL14"/>
    <mergeCell ref="BA14:BB14"/>
    <mergeCell ref="BC14:BD14"/>
    <mergeCell ref="AX13:AX17"/>
    <mergeCell ref="AY13:AZ14"/>
    <mergeCell ref="BA13:BD13"/>
    <mergeCell ref="BE13:BF14"/>
    <mergeCell ref="BG13:BH14"/>
    <mergeCell ref="BI13:BJ14"/>
    <mergeCell ref="AZ15:AZ17"/>
    <mergeCell ref="BA15:BA17"/>
    <mergeCell ref="BB15:BB17"/>
    <mergeCell ref="O15:O17"/>
    <mergeCell ref="P15:P17"/>
    <mergeCell ref="R15:R17"/>
    <mergeCell ref="S15:S17"/>
    <mergeCell ref="T15:T17"/>
    <mergeCell ref="U15:U17"/>
    <mergeCell ref="N15:N17"/>
    <mergeCell ref="AG15:AG17"/>
    <mergeCell ref="AH15:AH17"/>
    <mergeCell ref="AI15:AI17"/>
    <mergeCell ref="AJ15:AJ17"/>
    <mergeCell ref="AK15:AK17"/>
    <mergeCell ref="AL15:AL17"/>
    <mergeCell ref="Z15:Z17"/>
    <mergeCell ref="AA15:AA17"/>
    <mergeCell ref="AB15:AB17"/>
    <mergeCell ref="AC15:AC17"/>
    <mergeCell ref="AD15:AD17"/>
    <mergeCell ref="AE15:AE17"/>
    <mergeCell ref="AS15:AS17"/>
    <mergeCell ref="AT15:AT17"/>
    <mergeCell ref="AU15:AU17"/>
    <mergeCell ref="AV15:AV17"/>
    <mergeCell ref="AW15:AW17"/>
    <mergeCell ref="AY15:AY17"/>
    <mergeCell ref="AM15:AM17"/>
    <mergeCell ref="AN15:AN17"/>
    <mergeCell ref="AO15:AO17"/>
    <mergeCell ref="AP15:AP17"/>
    <mergeCell ref="AQ15:AQ17"/>
    <mergeCell ref="AR15:AR17"/>
    <mergeCell ref="BJ15:BJ17"/>
    <mergeCell ref="BK15:BK17"/>
    <mergeCell ref="BL15:BL17"/>
    <mergeCell ref="BD15:BD17"/>
    <mergeCell ref="BE15:BE17"/>
    <mergeCell ref="BF15:BF17"/>
    <mergeCell ref="BG15:BG17"/>
    <mergeCell ref="BH15:BH17"/>
    <mergeCell ref="BI15:BI17"/>
  </mergeCells>
  <printOptions horizontalCentered="1"/>
  <pageMargins left="0" right="0" top="0.53" bottom="0.24" header="0.3" footer="0.17"/>
  <pageSetup paperSize="14" scale="83" orientation="landscape" horizontalDpi="4294967294" verticalDpi="300" r:id="rId1"/>
  <headerFooter>
    <oddHeader>&amp;R&amp;P</oddHeader>
  </headerFooter>
  <colBreaks count="2" manualBreakCount="2">
    <brk id="26" max="1048575" man="1"/>
    <brk id="4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J67"/>
  <sheetViews>
    <sheetView showGridLines="0" topLeftCell="A10" zoomScale="75" zoomScaleSheetLayoutView="70" workbookViewId="0">
      <pane xSplit="1" ySplit="6" topLeftCell="BV16" activePane="bottomRight" state="frozen"/>
      <selection activeCell="B11" sqref="B11:P17"/>
      <selection pane="topRight" activeCell="B11" sqref="B11:P17"/>
      <selection pane="bottomLeft" activeCell="B11" sqref="B11:P17"/>
      <selection pane="bottomRight" activeCell="CI16" sqref="CI16"/>
    </sheetView>
  </sheetViews>
  <sheetFormatPr defaultRowHeight="15" x14ac:dyDescent="0.25"/>
  <cols>
    <col min="1" max="1" width="19.140625" style="19" customWidth="1"/>
    <col min="2" max="85" width="7.85546875" style="19" customWidth="1"/>
    <col min="86" max="86" width="10" style="19" customWidth="1"/>
    <col min="87" max="87" width="11.140625" style="19" customWidth="1"/>
    <col min="88" max="88" width="7.85546875" style="19" customWidth="1"/>
    <col min="89" max="256" width="8.85546875" style="19"/>
    <col min="257" max="257" width="19.140625" style="19" customWidth="1"/>
    <col min="258" max="344" width="7.85546875" style="19" customWidth="1"/>
    <col min="345" max="512" width="8.85546875" style="19"/>
    <col min="513" max="513" width="19.140625" style="19" customWidth="1"/>
    <col min="514" max="600" width="7.85546875" style="19" customWidth="1"/>
    <col min="601" max="768" width="8.85546875" style="19"/>
    <col min="769" max="769" width="19.140625" style="19" customWidth="1"/>
    <col min="770" max="856" width="7.85546875" style="19" customWidth="1"/>
    <col min="857" max="1024" width="8.85546875" style="19"/>
    <col min="1025" max="1025" width="19.140625" style="19" customWidth="1"/>
    <col min="1026" max="1112" width="7.85546875" style="19" customWidth="1"/>
    <col min="1113" max="1280" width="8.85546875" style="19"/>
    <col min="1281" max="1281" width="19.140625" style="19" customWidth="1"/>
    <col min="1282" max="1368" width="7.85546875" style="19" customWidth="1"/>
    <col min="1369" max="1536" width="8.85546875" style="19"/>
    <col min="1537" max="1537" width="19.140625" style="19" customWidth="1"/>
    <col min="1538" max="1624" width="7.85546875" style="19" customWidth="1"/>
    <col min="1625" max="1792" width="8.85546875" style="19"/>
    <col min="1793" max="1793" width="19.140625" style="19" customWidth="1"/>
    <col min="1794" max="1880" width="7.85546875" style="19" customWidth="1"/>
    <col min="1881" max="2048" width="8.85546875" style="19"/>
    <col min="2049" max="2049" width="19.140625" style="19" customWidth="1"/>
    <col min="2050" max="2136" width="7.85546875" style="19" customWidth="1"/>
    <col min="2137" max="2304" width="8.85546875" style="19"/>
    <col min="2305" max="2305" width="19.140625" style="19" customWidth="1"/>
    <col min="2306" max="2392" width="7.85546875" style="19" customWidth="1"/>
    <col min="2393" max="2560" width="8.85546875" style="19"/>
    <col min="2561" max="2561" width="19.140625" style="19" customWidth="1"/>
    <col min="2562" max="2648" width="7.85546875" style="19" customWidth="1"/>
    <col min="2649" max="2816" width="8.85546875" style="19"/>
    <col min="2817" max="2817" width="19.140625" style="19" customWidth="1"/>
    <col min="2818" max="2904" width="7.85546875" style="19" customWidth="1"/>
    <col min="2905" max="3072" width="8.85546875" style="19"/>
    <col min="3073" max="3073" width="19.140625" style="19" customWidth="1"/>
    <col min="3074" max="3160" width="7.85546875" style="19" customWidth="1"/>
    <col min="3161" max="3328" width="8.85546875" style="19"/>
    <col min="3329" max="3329" width="19.140625" style="19" customWidth="1"/>
    <col min="3330" max="3416" width="7.85546875" style="19" customWidth="1"/>
    <col min="3417" max="3584" width="8.85546875" style="19"/>
    <col min="3585" max="3585" width="19.140625" style="19" customWidth="1"/>
    <col min="3586" max="3672" width="7.85546875" style="19" customWidth="1"/>
    <col min="3673" max="3840" width="8.85546875" style="19"/>
    <col min="3841" max="3841" width="19.140625" style="19" customWidth="1"/>
    <col min="3842" max="3928" width="7.85546875" style="19" customWidth="1"/>
    <col min="3929" max="4096" width="8.85546875" style="19"/>
    <col min="4097" max="4097" width="19.140625" style="19" customWidth="1"/>
    <col min="4098" max="4184" width="7.85546875" style="19" customWidth="1"/>
    <col min="4185" max="4352" width="8.85546875" style="19"/>
    <col min="4353" max="4353" width="19.140625" style="19" customWidth="1"/>
    <col min="4354" max="4440" width="7.85546875" style="19" customWidth="1"/>
    <col min="4441" max="4608" width="8.85546875" style="19"/>
    <col min="4609" max="4609" width="19.140625" style="19" customWidth="1"/>
    <col min="4610" max="4696" width="7.85546875" style="19" customWidth="1"/>
    <col min="4697" max="4864" width="8.85546875" style="19"/>
    <col min="4865" max="4865" width="19.140625" style="19" customWidth="1"/>
    <col min="4866" max="4952" width="7.85546875" style="19" customWidth="1"/>
    <col min="4953" max="5120" width="8.85546875" style="19"/>
    <col min="5121" max="5121" width="19.140625" style="19" customWidth="1"/>
    <col min="5122" max="5208" width="7.85546875" style="19" customWidth="1"/>
    <col min="5209" max="5376" width="8.85546875" style="19"/>
    <col min="5377" max="5377" width="19.140625" style="19" customWidth="1"/>
    <col min="5378" max="5464" width="7.85546875" style="19" customWidth="1"/>
    <col min="5465" max="5632" width="8.85546875" style="19"/>
    <col min="5633" max="5633" width="19.140625" style="19" customWidth="1"/>
    <col min="5634" max="5720" width="7.85546875" style="19" customWidth="1"/>
    <col min="5721" max="5888" width="8.85546875" style="19"/>
    <col min="5889" max="5889" width="19.140625" style="19" customWidth="1"/>
    <col min="5890" max="5976" width="7.85546875" style="19" customWidth="1"/>
    <col min="5977" max="6144" width="8.85546875" style="19"/>
    <col min="6145" max="6145" width="19.140625" style="19" customWidth="1"/>
    <col min="6146" max="6232" width="7.85546875" style="19" customWidth="1"/>
    <col min="6233" max="6400" width="8.85546875" style="19"/>
    <col min="6401" max="6401" width="19.140625" style="19" customWidth="1"/>
    <col min="6402" max="6488" width="7.85546875" style="19" customWidth="1"/>
    <col min="6489" max="6656" width="8.85546875" style="19"/>
    <col min="6657" max="6657" width="19.140625" style="19" customWidth="1"/>
    <col min="6658" max="6744" width="7.85546875" style="19" customWidth="1"/>
    <col min="6745" max="6912" width="8.85546875" style="19"/>
    <col min="6913" max="6913" width="19.140625" style="19" customWidth="1"/>
    <col min="6914" max="7000" width="7.85546875" style="19" customWidth="1"/>
    <col min="7001" max="7168" width="8.85546875" style="19"/>
    <col min="7169" max="7169" width="19.140625" style="19" customWidth="1"/>
    <col min="7170" max="7256" width="7.85546875" style="19" customWidth="1"/>
    <col min="7257" max="7424" width="8.85546875" style="19"/>
    <col min="7425" max="7425" width="19.140625" style="19" customWidth="1"/>
    <col min="7426" max="7512" width="7.85546875" style="19" customWidth="1"/>
    <col min="7513" max="7680" width="8.85546875" style="19"/>
    <col min="7681" max="7681" width="19.140625" style="19" customWidth="1"/>
    <col min="7682" max="7768" width="7.85546875" style="19" customWidth="1"/>
    <col min="7769" max="7936" width="8.85546875" style="19"/>
    <col min="7937" max="7937" width="19.140625" style="19" customWidth="1"/>
    <col min="7938" max="8024" width="7.85546875" style="19" customWidth="1"/>
    <col min="8025" max="8192" width="8.85546875" style="19"/>
    <col min="8193" max="8193" width="19.140625" style="19" customWidth="1"/>
    <col min="8194" max="8280" width="7.85546875" style="19" customWidth="1"/>
    <col min="8281" max="8448" width="8.85546875" style="19"/>
    <col min="8449" max="8449" width="19.140625" style="19" customWidth="1"/>
    <col min="8450" max="8536" width="7.85546875" style="19" customWidth="1"/>
    <col min="8537" max="8704" width="8.85546875" style="19"/>
    <col min="8705" max="8705" width="19.140625" style="19" customWidth="1"/>
    <col min="8706" max="8792" width="7.85546875" style="19" customWidth="1"/>
    <col min="8793" max="8960" width="8.85546875" style="19"/>
    <col min="8961" max="8961" width="19.140625" style="19" customWidth="1"/>
    <col min="8962" max="9048" width="7.85546875" style="19" customWidth="1"/>
    <col min="9049" max="9216" width="8.85546875" style="19"/>
    <col min="9217" max="9217" width="19.140625" style="19" customWidth="1"/>
    <col min="9218" max="9304" width="7.85546875" style="19" customWidth="1"/>
    <col min="9305" max="9472" width="8.85546875" style="19"/>
    <col min="9473" max="9473" width="19.140625" style="19" customWidth="1"/>
    <col min="9474" max="9560" width="7.85546875" style="19" customWidth="1"/>
    <col min="9561" max="9728" width="8.85546875" style="19"/>
    <col min="9729" max="9729" width="19.140625" style="19" customWidth="1"/>
    <col min="9730" max="9816" width="7.85546875" style="19" customWidth="1"/>
    <col min="9817" max="9984" width="8.85546875" style="19"/>
    <col min="9985" max="9985" width="19.140625" style="19" customWidth="1"/>
    <col min="9986" max="10072" width="7.85546875" style="19" customWidth="1"/>
    <col min="10073" max="10240" width="8.85546875" style="19"/>
    <col min="10241" max="10241" width="19.140625" style="19" customWidth="1"/>
    <col min="10242" max="10328" width="7.85546875" style="19" customWidth="1"/>
    <col min="10329" max="10496" width="8.85546875" style="19"/>
    <col min="10497" max="10497" width="19.140625" style="19" customWidth="1"/>
    <col min="10498" max="10584" width="7.85546875" style="19" customWidth="1"/>
    <col min="10585" max="10752" width="8.85546875" style="19"/>
    <col min="10753" max="10753" width="19.140625" style="19" customWidth="1"/>
    <col min="10754" max="10840" width="7.85546875" style="19" customWidth="1"/>
    <col min="10841" max="11008" width="8.85546875" style="19"/>
    <col min="11009" max="11009" width="19.140625" style="19" customWidth="1"/>
    <col min="11010" max="11096" width="7.85546875" style="19" customWidth="1"/>
    <col min="11097" max="11264" width="8.85546875" style="19"/>
    <col min="11265" max="11265" width="19.140625" style="19" customWidth="1"/>
    <col min="11266" max="11352" width="7.85546875" style="19" customWidth="1"/>
    <col min="11353" max="11520" width="8.85546875" style="19"/>
    <col min="11521" max="11521" width="19.140625" style="19" customWidth="1"/>
    <col min="11522" max="11608" width="7.85546875" style="19" customWidth="1"/>
    <col min="11609" max="11776" width="8.85546875" style="19"/>
    <col min="11777" max="11777" width="19.140625" style="19" customWidth="1"/>
    <col min="11778" max="11864" width="7.85546875" style="19" customWidth="1"/>
    <col min="11865" max="12032" width="8.85546875" style="19"/>
    <col min="12033" max="12033" width="19.140625" style="19" customWidth="1"/>
    <col min="12034" max="12120" width="7.85546875" style="19" customWidth="1"/>
    <col min="12121" max="12288" width="8.85546875" style="19"/>
    <col min="12289" max="12289" width="19.140625" style="19" customWidth="1"/>
    <col min="12290" max="12376" width="7.85546875" style="19" customWidth="1"/>
    <col min="12377" max="12544" width="8.85546875" style="19"/>
    <col min="12545" max="12545" width="19.140625" style="19" customWidth="1"/>
    <col min="12546" max="12632" width="7.85546875" style="19" customWidth="1"/>
    <col min="12633" max="12800" width="8.85546875" style="19"/>
    <col min="12801" max="12801" width="19.140625" style="19" customWidth="1"/>
    <col min="12802" max="12888" width="7.85546875" style="19" customWidth="1"/>
    <col min="12889" max="13056" width="8.85546875" style="19"/>
    <col min="13057" max="13057" width="19.140625" style="19" customWidth="1"/>
    <col min="13058" max="13144" width="7.85546875" style="19" customWidth="1"/>
    <col min="13145" max="13312" width="8.85546875" style="19"/>
    <col min="13313" max="13313" width="19.140625" style="19" customWidth="1"/>
    <col min="13314" max="13400" width="7.85546875" style="19" customWidth="1"/>
    <col min="13401" max="13568" width="8.85546875" style="19"/>
    <col min="13569" max="13569" width="19.140625" style="19" customWidth="1"/>
    <col min="13570" max="13656" width="7.85546875" style="19" customWidth="1"/>
    <col min="13657" max="13824" width="8.85546875" style="19"/>
    <col min="13825" max="13825" width="19.140625" style="19" customWidth="1"/>
    <col min="13826" max="13912" width="7.85546875" style="19" customWidth="1"/>
    <col min="13913" max="14080" width="8.85546875" style="19"/>
    <col min="14081" max="14081" width="19.140625" style="19" customWidth="1"/>
    <col min="14082" max="14168" width="7.85546875" style="19" customWidth="1"/>
    <col min="14169" max="14336" width="8.85546875" style="19"/>
    <col min="14337" max="14337" width="19.140625" style="19" customWidth="1"/>
    <col min="14338" max="14424" width="7.85546875" style="19" customWidth="1"/>
    <col min="14425" max="14592" width="8.85546875" style="19"/>
    <col min="14593" max="14593" width="19.140625" style="19" customWidth="1"/>
    <col min="14594" max="14680" width="7.85546875" style="19" customWidth="1"/>
    <col min="14681" max="14848" width="8.85546875" style="19"/>
    <col min="14849" max="14849" width="19.140625" style="19" customWidth="1"/>
    <col min="14850" max="14936" width="7.85546875" style="19" customWidth="1"/>
    <col min="14937" max="15104" width="8.85546875" style="19"/>
    <col min="15105" max="15105" width="19.140625" style="19" customWidth="1"/>
    <col min="15106" max="15192" width="7.85546875" style="19" customWidth="1"/>
    <col min="15193" max="15360" width="8.85546875" style="19"/>
    <col min="15361" max="15361" width="19.140625" style="19" customWidth="1"/>
    <col min="15362" max="15448" width="7.85546875" style="19" customWidth="1"/>
    <col min="15449" max="15616" width="8.85546875" style="19"/>
    <col min="15617" max="15617" width="19.140625" style="19" customWidth="1"/>
    <col min="15618" max="15704" width="7.85546875" style="19" customWidth="1"/>
    <col min="15705" max="15872" width="8.85546875" style="19"/>
    <col min="15873" max="15873" width="19.140625" style="19" customWidth="1"/>
    <col min="15874" max="15960" width="7.85546875" style="19" customWidth="1"/>
    <col min="15961" max="16128" width="8.85546875" style="19"/>
    <col min="16129" max="16129" width="19.140625" style="19" customWidth="1"/>
    <col min="16130" max="16216" width="7.85546875" style="19" customWidth="1"/>
    <col min="16217" max="16384" width="8.85546875" style="19"/>
  </cols>
  <sheetData>
    <row r="1" spans="1:88" ht="15.75" x14ac:dyDescent="0.25">
      <c r="A1" s="70" t="s">
        <v>115</v>
      </c>
    </row>
    <row r="2" spans="1:88" ht="26.25" x14ac:dyDescent="0.25">
      <c r="C2" s="1162" t="s">
        <v>71</v>
      </c>
      <c r="D2" s="1162"/>
      <c r="E2" s="1162"/>
      <c r="F2" s="1162"/>
      <c r="G2" s="1162"/>
      <c r="H2" s="1162"/>
      <c r="I2" s="1162"/>
      <c r="J2" s="1162"/>
      <c r="K2" s="1162"/>
      <c r="L2" s="1162"/>
      <c r="M2" s="1162"/>
      <c r="N2" s="1162"/>
      <c r="O2" s="1162"/>
      <c r="P2" s="1162"/>
      <c r="Q2" s="1162"/>
      <c r="R2" s="1162"/>
      <c r="S2" s="1162"/>
      <c r="T2" s="1162"/>
      <c r="U2" s="1162"/>
      <c r="V2" s="1162"/>
      <c r="W2" s="1162"/>
      <c r="X2" s="1162"/>
      <c r="Y2" s="1162"/>
      <c r="Z2" s="1162"/>
      <c r="AA2" s="1162"/>
      <c r="AB2" s="1162"/>
      <c r="AC2" s="1162"/>
      <c r="AD2" s="1162"/>
      <c r="AE2" s="1162"/>
      <c r="AF2" s="1162"/>
      <c r="AG2" s="1162"/>
      <c r="AH2" s="1162"/>
      <c r="AI2" s="1162"/>
      <c r="AJ2" s="1162"/>
      <c r="AK2" s="1162"/>
    </row>
    <row r="3" spans="1:88" ht="18" x14ac:dyDescent="0.25">
      <c r="A3" s="71"/>
      <c r="C3" s="1163" t="s">
        <v>116</v>
      </c>
      <c r="D3" s="1163"/>
      <c r="E3" s="1163"/>
      <c r="F3" s="1163"/>
      <c r="G3" s="1163"/>
      <c r="H3" s="1163"/>
      <c r="I3" s="1163"/>
      <c r="J3" s="1163"/>
      <c r="K3" s="1163"/>
      <c r="L3" s="1163"/>
      <c r="M3" s="1163"/>
      <c r="N3" s="1163"/>
      <c r="O3" s="1163"/>
      <c r="P3" s="1163"/>
      <c r="Q3" s="1163"/>
      <c r="R3" s="1163"/>
      <c r="S3" s="1163"/>
      <c r="T3" s="1163"/>
      <c r="U3" s="1163"/>
      <c r="V3" s="1163"/>
      <c r="W3" s="1163"/>
      <c r="X3" s="1163"/>
      <c r="Y3" s="1163"/>
      <c r="Z3" s="1163"/>
      <c r="AA3" s="1163"/>
      <c r="AB3" s="1163"/>
      <c r="AC3" s="1163"/>
      <c r="AD3" s="1163"/>
      <c r="AE3" s="1163"/>
      <c r="AF3" s="1163"/>
      <c r="AG3" s="1163"/>
      <c r="AH3" s="1163"/>
      <c r="AI3" s="1163"/>
      <c r="AJ3" s="1163"/>
      <c r="AK3" s="1163"/>
    </row>
    <row r="4" spans="1:88" x14ac:dyDescent="0.25">
      <c r="B4" s="71"/>
      <c r="C4" s="1149" t="s">
        <v>117</v>
      </c>
      <c r="D4" s="1149"/>
      <c r="E4" s="1149"/>
      <c r="F4" s="1149"/>
      <c r="G4" s="1149"/>
      <c r="H4" s="1149"/>
      <c r="I4" s="1149"/>
      <c r="J4" s="1149"/>
      <c r="K4" s="1149"/>
      <c r="L4" s="1149"/>
      <c r="M4" s="1149"/>
      <c r="N4" s="1149"/>
      <c r="O4" s="1149"/>
      <c r="P4" s="1149"/>
      <c r="Q4" s="1149"/>
      <c r="R4" s="1149"/>
      <c r="S4" s="1149"/>
      <c r="T4" s="1149"/>
      <c r="U4" s="1149"/>
      <c r="V4" s="1149"/>
      <c r="W4" s="1149"/>
      <c r="X4" s="1149"/>
      <c r="Y4" s="1149"/>
      <c r="Z4" s="1149"/>
      <c r="AA4" s="1149"/>
      <c r="AB4" s="1149"/>
      <c r="AC4" s="1149"/>
      <c r="AD4" s="1149"/>
      <c r="AE4" s="1149"/>
      <c r="AF4" s="1149"/>
      <c r="AG4" s="1149"/>
      <c r="AH4" s="1149"/>
      <c r="AI4" s="1149"/>
      <c r="AJ4" s="1149"/>
      <c r="AK4" s="1149"/>
    </row>
    <row r="5" spans="1:88" x14ac:dyDescent="0.25">
      <c r="A5" s="72"/>
      <c r="B5" s="72"/>
      <c r="C5" s="1164" t="s">
        <v>118</v>
      </c>
      <c r="D5" s="1164"/>
      <c r="E5" s="1164"/>
      <c r="F5" s="1164"/>
      <c r="G5" s="1164"/>
      <c r="H5" s="1164"/>
      <c r="I5" s="1164"/>
      <c r="J5" s="1164"/>
      <c r="K5" s="1164"/>
      <c r="L5" s="1164"/>
      <c r="M5" s="1164"/>
      <c r="N5" s="1164"/>
      <c r="O5" s="1164"/>
      <c r="P5" s="1164"/>
      <c r="Q5" s="1164"/>
      <c r="R5" s="1164"/>
      <c r="S5" s="1164"/>
      <c r="T5" s="1164"/>
      <c r="U5" s="1164"/>
      <c r="V5" s="1164"/>
      <c r="W5" s="1164"/>
      <c r="X5" s="1164"/>
      <c r="Y5" s="1164"/>
      <c r="Z5" s="1164"/>
      <c r="AA5" s="1164"/>
      <c r="AB5" s="1164"/>
      <c r="AC5" s="1164"/>
      <c r="AD5" s="1164"/>
      <c r="AE5" s="1164"/>
      <c r="AF5" s="1164"/>
      <c r="AG5" s="1164"/>
      <c r="AH5" s="1164"/>
      <c r="AI5" s="1164"/>
      <c r="AJ5" s="1164"/>
      <c r="AK5" s="1164"/>
    </row>
    <row r="6" spans="1:88" x14ac:dyDescent="0.25">
      <c r="A6" s="73" t="s">
        <v>119</v>
      </c>
      <c r="B6" s="72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</row>
    <row r="7" spans="1:88" x14ac:dyDescent="0.25">
      <c r="A7" s="75" t="s">
        <v>120</v>
      </c>
      <c r="B7" s="76"/>
      <c r="C7" s="76"/>
      <c r="D7" s="76"/>
      <c r="E7" s="76"/>
      <c r="AF7" s="77"/>
    </row>
    <row r="8" spans="1:88" x14ac:dyDescent="0.25">
      <c r="A8" s="75"/>
      <c r="B8" s="76"/>
      <c r="C8" s="76"/>
      <c r="D8" s="76"/>
      <c r="E8" s="76"/>
      <c r="AF8" s="77"/>
    </row>
    <row r="9" spans="1:88" x14ac:dyDescent="0.25">
      <c r="A9" s="76"/>
      <c r="B9" s="76"/>
      <c r="C9" s="76"/>
      <c r="D9" s="76"/>
      <c r="E9" s="76"/>
    </row>
    <row r="10" spans="1:88" ht="14.25" customHeight="1" x14ac:dyDescent="0.25">
      <c r="A10" s="1165" t="s">
        <v>0</v>
      </c>
      <c r="B10" s="1159" t="s">
        <v>77</v>
      </c>
      <c r="C10" s="1166"/>
      <c r="D10" s="1166"/>
      <c r="E10" s="1166"/>
      <c r="F10" s="1166"/>
      <c r="G10" s="1166"/>
      <c r="H10" s="1166"/>
      <c r="I10" s="1166"/>
      <c r="J10" s="1166"/>
      <c r="K10" s="1166"/>
      <c r="L10" s="1166"/>
      <c r="M10" s="1166"/>
      <c r="N10" s="1166"/>
      <c r="O10" s="1166"/>
      <c r="P10" s="1166"/>
      <c r="Q10" s="1166"/>
      <c r="R10" s="1166"/>
      <c r="S10" s="1166"/>
      <c r="T10" s="1166"/>
      <c r="U10" s="1166"/>
      <c r="V10" s="1166"/>
      <c r="W10" s="1167" t="s">
        <v>78</v>
      </c>
      <c r="X10" s="1167"/>
      <c r="Y10" s="1167"/>
      <c r="Z10" s="1167"/>
      <c r="AA10" s="1167"/>
      <c r="AB10" s="1167"/>
      <c r="AC10" s="1167"/>
      <c r="AD10" s="1167"/>
      <c r="AE10" s="1167"/>
      <c r="AF10" s="1167"/>
      <c r="AG10" s="1167"/>
      <c r="AH10" s="1167"/>
      <c r="AI10" s="1167"/>
      <c r="AJ10" s="1167"/>
      <c r="AK10" s="1167"/>
      <c r="AL10" s="1167"/>
      <c r="AM10" s="1167"/>
      <c r="AN10" s="1167"/>
      <c r="AO10" s="1167"/>
      <c r="AP10" s="1167"/>
      <c r="AQ10" s="1167"/>
      <c r="AR10" s="1159" t="s">
        <v>79</v>
      </c>
      <c r="AS10" s="1159"/>
      <c r="AT10" s="1159"/>
      <c r="AU10" s="1159"/>
      <c r="AV10" s="1159"/>
      <c r="AW10" s="1159"/>
      <c r="AX10" s="1159"/>
      <c r="AY10" s="1159"/>
      <c r="AZ10" s="1159"/>
      <c r="BA10" s="1159"/>
      <c r="BB10" s="1159"/>
      <c r="BC10" s="1159"/>
      <c r="BD10" s="1159"/>
      <c r="BE10" s="1159"/>
      <c r="BF10" s="1159"/>
      <c r="BG10" s="1159"/>
      <c r="BH10" s="1159"/>
      <c r="BI10" s="1159"/>
      <c r="BJ10" s="1159"/>
      <c r="BK10" s="1159"/>
      <c r="BL10" s="1159"/>
      <c r="BM10" s="1159" t="s">
        <v>79</v>
      </c>
      <c r="BN10" s="1159"/>
      <c r="BO10" s="1160"/>
      <c r="BP10" s="1161" t="s">
        <v>81</v>
      </c>
      <c r="BQ10" s="1161"/>
      <c r="BR10" s="1161"/>
      <c r="BS10" s="1161"/>
      <c r="BT10" s="1161"/>
      <c r="BU10" s="1161"/>
      <c r="BV10" s="1161"/>
      <c r="BW10" s="1161"/>
      <c r="BX10" s="1161"/>
      <c r="BY10" s="1161"/>
      <c r="BZ10" s="1161"/>
      <c r="CA10" s="1161"/>
      <c r="CB10" s="1161"/>
      <c r="CC10" s="1161"/>
      <c r="CD10" s="1161"/>
      <c r="CE10" s="1161"/>
      <c r="CF10" s="1161"/>
      <c r="CG10" s="1161"/>
      <c r="CH10" s="1161"/>
      <c r="CI10" s="1161"/>
      <c r="CJ10" s="1161"/>
    </row>
    <row r="11" spans="1:88" ht="15" customHeight="1" x14ac:dyDescent="0.25">
      <c r="A11" s="1165"/>
      <c r="B11" s="1166"/>
      <c r="C11" s="1166"/>
      <c r="D11" s="1166"/>
      <c r="E11" s="1166"/>
      <c r="F11" s="1166"/>
      <c r="G11" s="1166"/>
      <c r="H11" s="1166"/>
      <c r="I11" s="1166"/>
      <c r="J11" s="1166"/>
      <c r="K11" s="1166"/>
      <c r="L11" s="1166"/>
      <c r="M11" s="1166"/>
      <c r="N11" s="1166"/>
      <c r="O11" s="1166"/>
      <c r="P11" s="1166"/>
      <c r="Q11" s="1166"/>
      <c r="R11" s="1166"/>
      <c r="S11" s="1166"/>
      <c r="T11" s="1166"/>
      <c r="U11" s="1166"/>
      <c r="V11" s="1166"/>
      <c r="W11" s="1167"/>
      <c r="X11" s="1167"/>
      <c r="Y11" s="1167"/>
      <c r="Z11" s="1167"/>
      <c r="AA11" s="1167"/>
      <c r="AB11" s="1167"/>
      <c r="AC11" s="1167"/>
      <c r="AD11" s="1167"/>
      <c r="AE11" s="1167"/>
      <c r="AF11" s="1167"/>
      <c r="AG11" s="1167"/>
      <c r="AH11" s="1167"/>
      <c r="AI11" s="1167"/>
      <c r="AJ11" s="1167"/>
      <c r="AK11" s="1167"/>
      <c r="AL11" s="1167"/>
      <c r="AM11" s="1167"/>
      <c r="AN11" s="1167"/>
      <c r="AO11" s="1167"/>
      <c r="AP11" s="1167"/>
      <c r="AQ11" s="1167"/>
      <c r="AR11" s="1159"/>
      <c r="AS11" s="1159"/>
      <c r="AT11" s="1159"/>
      <c r="AU11" s="1159"/>
      <c r="AV11" s="1159"/>
      <c r="AW11" s="1159"/>
      <c r="AX11" s="1159"/>
      <c r="AY11" s="1159"/>
      <c r="AZ11" s="1159"/>
      <c r="BA11" s="1159"/>
      <c r="BB11" s="1159"/>
      <c r="BC11" s="1159"/>
      <c r="BD11" s="1159"/>
      <c r="BE11" s="1159"/>
      <c r="BF11" s="1159"/>
      <c r="BG11" s="1159"/>
      <c r="BH11" s="1159"/>
      <c r="BI11" s="1159"/>
      <c r="BJ11" s="1159"/>
      <c r="BK11" s="1159"/>
      <c r="BL11" s="1159"/>
      <c r="BM11" s="1160"/>
      <c r="BN11" s="1160"/>
      <c r="BO11" s="1160"/>
      <c r="BP11" s="1161"/>
      <c r="BQ11" s="1161"/>
      <c r="BR11" s="1161"/>
      <c r="BS11" s="1161"/>
      <c r="BT11" s="1161"/>
      <c r="BU11" s="1161"/>
      <c r="BV11" s="1161"/>
      <c r="BW11" s="1161"/>
      <c r="BX11" s="1161"/>
      <c r="BY11" s="1161"/>
      <c r="BZ11" s="1161"/>
      <c r="CA11" s="1161"/>
      <c r="CB11" s="1161"/>
      <c r="CC11" s="1161"/>
      <c r="CD11" s="1161"/>
      <c r="CE11" s="1161"/>
      <c r="CF11" s="1161"/>
      <c r="CG11" s="1161"/>
      <c r="CH11" s="1161"/>
      <c r="CI11" s="1161"/>
      <c r="CJ11" s="1161"/>
    </row>
    <row r="12" spans="1:88" ht="16.5" customHeight="1" x14ac:dyDescent="0.25">
      <c r="A12" s="1165"/>
      <c r="B12" s="1155" t="s">
        <v>121</v>
      </c>
      <c r="C12" s="1155"/>
      <c r="D12" s="1155"/>
      <c r="E12" s="1155" t="s">
        <v>122</v>
      </c>
      <c r="F12" s="1155"/>
      <c r="G12" s="1155"/>
      <c r="H12" s="1155"/>
      <c r="I12" s="1155"/>
      <c r="J12" s="1155"/>
      <c r="K12" s="1155" t="s">
        <v>85</v>
      </c>
      <c r="L12" s="1156"/>
      <c r="M12" s="1156"/>
      <c r="N12" s="1155" t="s">
        <v>86</v>
      </c>
      <c r="O12" s="1156"/>
      <c r="P12" s="1156"/>
      <c r="Q12" s="1155" t="s">
        <v>123</v>
      </c>
      <c r="R12" s="1156"/>
      <c r="S12" s="1156"/>
      <c r="T12" s="1157" t="s">
        <v>88</v>
      </c>
      <c r="U12" s="1157"/>
      <c r="V12" s="1157"/>
      <c r="W12" s="1155" t="s">
        <v>121</v>
      </c>
      <c r="X12" s="1155"/>
      <c r="Y12" s="1155"/>
      <c r="Z12" s="1155" t="s">
        <v>122</v>
      </c>
      <c r="AA12" s="1155"/>
      <c r="AB12" s="1155"/>
      <c r="AC12" s="1155"/>
      <c r="AD12" s="1155"/>
      <c r="AE12" s="1155"/>
      <c r="AF12" s="1155" t="s">
        <v>85</v>
      </c>
      <c r="AG12" s="1156"/>
      <c r="AH12" s="1156"/>
      <c r="AI12" s="1155" t="s">
        <v>86</v>
      </c>
      <c r="AJ12" s="1156"/>
      <c r="AK12" s="1156"/>
      <c r="AL12" s="1155" t="s">
        <v>123</v>
      </c>
      <c r="AM12" s="1156"/>
      <c r="AN12" s="1156"/>
      <c r="AO12" s="1157" t="s">
        <v>88</v>
      </c>
      <c r="AP12" s="1157"/>
      <c r="AQ12" s="1157"/>
      <c r="AR12" s="1155" t="s">
        <v>121</v>
      </c>
      <c r="AS12" s="1155"/>
      <c r="AT12" s="1155"/>
      <c r="AU12" s="1155" t="s">
        <v>122</v>
      </c>
      <c r="AV12" s="1155"/>
      <c r="AW12" s="1155"/>
      <c r="AX12" s="1155"/>
      <c r="AY12" s="1155"/>
      <c r="AZ12" s="1155"/>
      <c r="BA12" s="1155" t="s">
        <v>85</v>
      </c>
      <c r="BB12" s="1156"/>
      <c r="BC12" s="1156"/>
      <c r="BD12" s="1155" t="s">
        <v>86</v>
      </c>
      <c r="BE12" s="1156"/>
      <c r="BF12" s="1156"/>
      <c r="BG12" s="1155" t="s">
        <v>123</v>
      </c>
      <c r="BH12" s="1156"/>
      <c r="BI12" s="1156"/>
      <c r="BJ12" s="1157" t="s">
        <v>88</v>
      </c>
      <c r="BK12" s="1157"/>
      <c r="BL12" s="1157"/>
      <c r="BM12" s="1160"/>
      <c r="BN12" s="1160"/>
      <c r="BO12" s="1160"/>
      <c r="BP12" s="1155" t="s">
        <v>121</v>
      </c>
      <c r="BQ12" s="1155"/>
      <c r="BR12" s="1155"/>
      <c r="BS12" s="1155" t="s">
        <v>122</v>
      </c>
      <c r="BT12" s="1155"/>
      <c r="BU12" s="1155"/>
      <c r="BV12" s="1155"/>
      <c r="BW12" s="1155"/>
      <c r="BX12" s="1155"/>
      <c r="BY12" s="1155" t="s">
        <v>85</v>
      </c>
      <c r="BZ12" s="1156"/>
      <c r="CA12" s="1156"/>
      <c r="CB12" s="1155" t="s">
        <v>86</v>
      </c>
      <c r="CC12" s="1156"/>
      <c r="CD12" s="1156"/>
      <c r="CE12" s="1155" t="s">
        <v>123</v>
      </c>
      <c r="CF12" s="1156"/>
      <c r="CG12" s="1156"/>
      <c r="CH12" s="1157" t="s">
        <v>88</v>
      </c>
      <c r="CI12" s="1157"/>
      <c r="CJ12" s="1157"/>
    </row>
    <row r="13" spans="1:88" ht="15" customHeight="1" x14ac:dyDescent="0.25">
      <c r="A13" s="1165"/>
      <c r="B13" s="1155"/>
      <c r="C13" s="1155"/>
      <c r="D13" s="1155"/>
      <c r="E13" s="1158" t="s">
        <v>93</v>
      </c>
      <c r="F13" s="1158"/>
      <c r="G13" s="1158"/>
      <c r="H13" s="1158" t="s">
        <v>92</v>
      </c>
      <c r="I13" s="1158"/>
      <c r="J13" s="1158"/>
      <c r="K13" s="1156"/>
      <c r="L13" s="1156"/>
      <c r="M13" s="1156"/>
      <c r="N13" s="1156"/>
      <c r="O13" s="1156"/>
      <c r="P13" s="1156"/>
      <c r="Q13" s="1156"/>
      <c r="R13" s="1156"/>
      <c r="S13" s="1156"/>
      <c r="T13" s="1157"/>
      <c r="U13" s="1157"/>
      <c r="V13" s="1157"/>
      <c r="W13" s="1155"/>
      <c r="X13" s="1155"/>
      <c r="Y13" s="1155"/>
      <c r="Z13" s="1158" t="s">
        <v>93</v>
      </c>
      <c r="AA13" s="1158"/>
      <c r="AB13" s="1158"/>
      <c r="AC13" s="1158" t="s">
        <v>92</v>
      </c>
      <c r="AD13" s="1158"/>
      <c r="AE13" s="1158"/>
      <c r="AF13" s="1156"/>
      <c r="AG13" s="1156"/>
      <c r="AH13" s="1156"/>
      <c r="AI13" s="1156"/>
      <c r="AJ13" s="1156"/>
      <c r="AK13" s="1156"/>
      <c r="AL13" s="1156"/>
      <c r="AM13" s="1156"/>
      <c r="AN13" s="1156"/>
      <c r="AO13" s="1157"/>
      <c r="AP13" s="1157"/>
      <c r="AQ13" s="1157"/>
      <c r="AR13" s="1155"/>
      <c r="AS13" s="1155"/>
      <c r="AT13" s="1155"/>
      <c r="AU13" s="1158" t="s">
        <v>93</v>
      </c>
      <c r="AV13" s="1158"/>
      <c r="AW13" s="1158"/>
      <c r="AX13" s="1158" t="s">
        <v>92</v>
      </c>
      <c r="AY13" s="1158"/>
      <c r="AZ13" s="1158"/>
      <c r="BA13" s="1156"/>
      <c r="BB13" s="1156"/>
      <c r="BC13" s="1156"/>
      <c r="BD13" s="1156"/>
      <c r="BE13" s="1156"/>
      <c r="BF13" s="1156"/>
      <c r="BG13" s="1156"/>
      <c r="BH13" s="1156"/>
      <c r="BI13" s="1156"/>
      <c r="BJ13" s="1157"/>
      <c r="BK13" s="1157"/>
      <c r="BL13" s="1157"/>
      <c r="BM13" s="1160"/>
      <c r="BN13" s="1160"/>
      <c r="BO13" s="1160"/>
      <c r="BP13" s="1155"/>
      <c r="BQ13" s="1155"/>
      <c r="BR13" s="1155"/>
      <c r="BS13" s="1158" t="s">
        <v>93</v>
      </c>
      <c r="BT13" s="1158"/>
      <c r="BU13" s="1158"/>
      <c r="BV13" s="1158" t="s">
        <v>92</v>
      </c>
      <c r="BW13" s="1158"/>
      <c r="BX13" s="1158"/>
      <c r="BY13" s="1156"/>
      <c r="BZ13" s="1156"/>
      <c r="CA13" s="1156"/>
      <c r="CB13" s="1156"/>
      <c r="CC13" s="1156"/>
      <c r="CD13" s="1156"/>
      <c r="CE13" s="1156"/>
      <c r="CF13" s="1156"/>
      <c r="CG13" s="1156"/>
      <c r="CH13" s="1157"/>
      <c r="CI13" s="1157"/>
      <c r="CJ13" s="1157"/>
    </row>
    <row r="14" spans="1:88" ht="15" customHeight="1" x14ac:dyDescent="0.25">
      <c r="A14" s="1165"/>
      <c r="B14" s="1155"/>
      <c r="C14" s="1155"/>
      <c r="D14" s="1155"/>
      <c r="E14" s="1158"/>
      <c r="F14" s="1158"/>
      <c r="G14" s="1158"/>
      <c r="H14" s="1158"/>
      <c r="I14" s="1158"/>
      <c r="J14" s="1158"/>
      <c r="K14" s="1156"/>
      <c r="L14" s="1156"/>
      <c r="M14" s="1156"/>
      <c r="N14" s="1156"/>
      <c r="O14" s="1156"/>
      <c r="P14" s="1156"/>
      <c r="Q14" s="1156"/>
      <c r="R14" s="1156"/>
      <c r="S14" s="1156"/>
      <c r="T14" s="1157"/>
      <c r="U14" s="1157"/>
      <c r="V14" s="1157"/>
      <c r="W14" s="1155"/>
      <c r="X14" s="1155"/>
      <c r="Y14" s="1155"/>
      <c r="Z14" s="1158"/>
      <c r="AA14" s="1158"/>
      <c r="AB14" s="1158"/>
      <c r="AC14" s="1158"/>
      <c r="AD14" s="1158"/>
      <c r="AE14" s="1158"/>
      <c r="AF14" s="1156"/>
      <c r="AG14" s="1156"/>
      <c r="AH14" s="1156"/>
      <c r="AI14" s="1156"/>
      <c r="AJ14" s="1156"/>
      <c r="AK14" s="1156"/>
      <c r="AL14" s="1156"/>
      <c r="AM14" s="1156"/>
      <c r="AN14" s="1156"/>
      <c r="AO14" s="1157"/>
      <c r="AP14" s="1157"/>
      <c r="AQ14" s="1157"/>
      <c r="AR14" s="1155"/>
      <c r="AS14" s="1155"/>
      <c r="AT14" s="1155"/>
      <c r="AU14" s="1158"/>
      <c r="AV14" s="1158"/>
      <c r="AW14" s="1158"/>
      <c r="AX14" s="1158"/>
      <c r="AY14" s="1158"/>
      <c r="AZ14" s="1158"/>
      <c r="BA14" s="1156"/>
      <c r="BB14" s="1156"/>
      <c r="BC14" s="1156"/>
      <c r="BD14" s="1156"/>
      <c r="BE14" s="1156"/>
      <c r="BF14" s="1156"/>
      <c r="BG14" s="1156"/>
      <c r="BH14" s="1156"/>
      <c r="BI14" s="1156"/>
      <c r="BJ14" s="1157"/>
      <c r="BK14" s="1157"/>
      <c r="BL14" s="1157"/>
      <c r="BM14" s="1160"/>
      <c r="BN14" s="1160"/>
      <c r="BO14" s="1160"/>
      <c r="BP14" s="1155"/>
      <c r="BQ14" s="1155"/>
      <c r="BR14" s="1155"/>
      <c r="BS14" s="1158"/>
      <c r="BT14" s="1158"/>
      <c r="BU14" s="1158"/>
      <c r="BV14" s="1158"/>
      <c r="BW14" s="1158"/>
      <c r="BX14" s="1158"/>
      <c r="BY14" s="1156"/>
      <c r="BZ14" s="1156"/>
      <c r="CA14" s="1156"/>
      <c r="CB14" s="1156"/>
      <c r="CC14" s="1156"/>
      <c r="CD14" s="1156"/>
      <c r="CE14" s="1156"/>
      <c r="CF14" s="1156"/>
      <c r="CG14" s="1156"/>
      <c r="CH14" s="1157"/>
      <c r="CI14" s="1157"/>
      <c r="CJ14" s="1157"/>
    </row>
    <row r="15" spans="1:88" ht="50.25" customHeight="1" x14ac:dyDescent="0.25">
      <c r="A15" s="1165"/>
      <c r="B15" s="78" t="s">
        <v>124</v>
      </c>
      <c r="C15" s="78" t="s">
        <v>125</v>
      </c>
      <c r="D15" s="78" t="s">
        <v>126</v>
      </c>
      <c r="E15" s="78" t="s">
        <v>124</v>
      </c>
      <c r="F15" s="78" t="s">
        <v>125</v>
      </c>
      <c r="G15" s="78" t="s">
        <v>126</v>
      </c>
      <c r="H15" s="78" t="s">
        <v>124</v>
      </c>
      <c r="I15" s="78" t="s">
        <v>125</v>
      </c>
      <c r="J15" s="78" t="s">
        <v>126</v>
      </c>
      <c r="K15" s="78" t="s">
        <v>124</v>
      </c>
      <c r="L15" s="78" t="s">
        <v>125</v>
      </c>
      <c r="M15" s="78" t="s">
        <v>126</v>
      </c>
      <c r="N15" s="78" t="s">
        <v>124</v>
      </c>
      <c r="O15" s="78" t="s">
        <v>125</v>
      </c>
      <c r="P15" s="78" t="s">
        <v>126</v>
      </c>
      <c r="Q15" s="78" t="s">
        <v>124</v>
      </c>
      <c r="R15" s="78" t="s">
        <v>125</v>
      </c>
      <c r="S15" s="78" t="s">
        <v>126</v>
      </c>
      <c r="T15" s="78" t="s">
        <v>124</v>
      </c>
      <c r="U15" s="78" t="s">
        <v>125</v>
      </c>
      <c r="V15" s="78" t="s">
        <v>126</v>
      </c>
      <c r="W15" s="78" t="s">
        <v>124</v>
      </c>
      <c r="X15" s="78" t="s">
        <v>125</v>
      </c>
      <c r="Y15" s="78" t="s">
        <v>126</v>
      </c>
      <c r="Z15" s="78" t="s">
        <v>124</v>
      </c>
      <c r="AA15" s="78" t="s">
        <v>125</v>
      </c>
      <c r="AB15" s="78" t="s">
        <v>126</v>
      </c>
      <c r="AC15" s="78" t="s">
        <v>124</v>
      </c>
      <c r="AD15" s="78" t="s">
        <v>125</v>
      </c>
      <c r="AE15" s="78" t="s">
        <v>126</v>
      </c>
      <c r="AF15" s="78" t="s">
        <v>124</v>
      </c>
      <c r="AG15" s="78" t="s">
        <v>125</v>
      </c>
      <c r="AH15" s="78" t="s">
        <v>126</v>
      </c>
      <c r="AI15" s="78" t="s">
        <v>124</v>
      </c>
      <c r="AJ15" s="78" t="s">
        <v>125</v>
      </c>
      <c r="AK15" s="78" t="s">
        <v>126</v>
      </c>
      <c r="AL15" s="78" t="s">
        <v>124</v>
      </c>
      <c r="AM15" s="78" t="s">
        <v>125</v>
      </c>
      <c r="AN15" s="78" t="s">
        <v>126</v>
      </c>
      <c r="AO15" s="78" t="s">
        <v>124</v>
      </c>
      <c r="AP15" s="78" t="s">
        <v>125</v>
      </c>
      <c r="AQ15" s="78" t="s">
        <v>126</v>
      </c>
      <c r="AR15" s="78" t="s">
        <v>124</v>
      </c>
      <c r="AS15" s="78" t="s">
        <v>125</v>
      </c>
      <c r="AT15" s="78" t="s">
        <v>126</v>
      </c>
      <c r="AU15" s="78" t="s">
        <v>124</v>
      </c>
      <c r="AV15" s="78" t="s">
        <v>125</v>
      </c>
      <c r="AW15" s="78" t="s">
        <v>126</v>
      </c>
      <c r="AX15" s="78" t="s">
        <v>124</v>
      </c>
      <c r="AY15" s="78" t="s">
        <v>125</v>
      </c>
      <c r="AZ15" s="78" t="s">
        <v>126</v>
      </c>
      <c r="BA15" s="78" t="s">
        <v>124</v>
      </c>
      <c r="BB15" s="78" t="s">
        <v>125</v>
      </c>
      <c r="BC15" s="78" t="s">
        <v>126</v>
      </c>
      <c r="BD15" s="78" t="s">
        <v>124</v>
      </c>
      <c r="BE15" s="78" t="s">
        <v>125</v>
      </c>
      <c r="BF15" s="78" t="s">
        <v>126</v>
      </c>
      <c r="BG15" s="78" t="s">
        <v>124</v>
      </c>
      <c r="BH15" s="78" t="s">
        <v>125</v>
      </c>
      <c r="BI15" s="78" t="s">
        <v>126</v>
      </c>
      <c r="BJ15" s="78" t="s">
        <v>124</v>
      </c>
      <c r="BK15" s="78" t="s">
        <v>125</v>
      </c>
      <c r="BL15" s="78" t="s">
        <v>126</v>
      </c>
      <c r="BM15" s="79" t="s">
        <v>96</v>
      </c>
      <c r="BN15" s="79" t="s">
        <v>127</v>
      </c>
      <c r="BO15" s="78" t="s">
        <v>128</v>
      </c>
      <c r="BP15" s="78" t="s">
        <v>124</v>
      </c>
      <c r="BQ15" s="78" t="s">
        <v>125</v>
      </c>
      <c r="BR15" s="78" t="s">
        <v>126</v>
      </c>
      <c r="BS15" s="78" t="s">
        <v>124</v>
      </c>
      <c r="BT15" s="78" t="s">
        <v>125</v>
      </c>
      <c r="BU15" s="78" t="s">
        <v>126</v>
      </c>
      <c r="BV15" s="78" t="s">
        <v>124</v>
      </c>
      <c r="BW15" s="78" t="s">
        <v>125</v>
      </c>
      <c r="BX15" s="78" t="s">
        <v>126</v>
      </c>
      <c r="BY15" s="78" t="s">
        <v>124</v>
      </c>
      <c r="BZ15" s="78" t="s">
        <v>125</v>
      </c>
      <c r="CA15" s="78" t="s">
        <v>126</v>
      </c>
      <c r="CB15" s="78" t="s">
        <v>124</v>
      </c>
      <c r="CC15" s="78" t="s">
        <v>125</v>
      </c>
      <c r="CD15" s="78" t="s">
        <v>126</v>
      </c>
      <c r="CE15" s="78" t="s">
        <v>124</v>
      </c>
      <c r="CF15" s="78" t="s">
        <v>125</v>
      </c>
      <c r="CG15" s="78" t="s">
        <v>126</v>
      </c>
      <c r="CH15" s="78" t="s">
        <v>124</v>
      </c>
      <c r="CI15" s="78" t="s">
        <v>125</v>
      </c>
      <c r="CJ15" s="78" t="s">
        <v>126</v>
      </c>
    </row>
    <row r="16" spans="1:88" ht="33" customHeight="1" x14ac:dyDescent="0.25">
      <c r="A16" s="80" t="s">
        <v>88</v>
      </c>
      <c r="B16" s="81">
        <f>SUM(B17:B61)</f>
        <v>12.95</v>
      </c>
      <c r="C16" s="81">
        <f t="shared" ref="C16:BN16" si="0">SUM(C17:C61)</f>
        <v>56.28</v>
      </c>
      <c r="D16" s="82">
        <f t="shared" ref="D16:D40" si="1">IF(B16,C16/B16,0)</f>
        <v>4.345945945945946</v>
      </c>
      <c r="E16" s="81">
        <f t="shared" si="0"/>
        <v>0</v>
      </c>
      <c r="F16" s="81">
        <f t="shared" si="0"/>
        <v>0</v>
      </c>
      <c r="G16" s="82">
        <f t="shared" ref="G16:G40" si="2">IF(E16,F16/E16,0)</f>
        <v>0</v>
      </c>
      <c r="H16" s="81">
        <f t="shared" si="0"/>
        <v>0</v>
      </c>
      <c r="I16" s="81">
        <f t="shared" si="0"/>
        <v>0</v>
      </c>
      <c r="J16" s="82">
        <f t="shared" ref="J16:J40" si="3">IF(H16,I16/H16,0)</f>
        <v>0</v>
      </c>
      <c r="K16" s="81">
        <f t="shared" si="0"/>
        <v>3.5</v>
      </c>
      <c r="L16" s="81">
        <f t="shared" si="0"/>
        <v>8.8800000000000008</v>
      </c>
      <c r="M16" s="82">
        <f t="shared" ref="M16:M40" si="4">IF(K16,L16/K16,0)</f>
        <v>2.5371428571428574</v>
      </c>
      <c r="N16" s="81">
        <f t="shared" si="0"/>
        <v>108.13</v>
      </c>
      <c r="O16" s="81">
        <f t="shared" si="0"/>
        <v>199.2</v>
      </c>
      <c r="P16" s="82">
        <f t="shared" ref="P16:P40" si="5">IF(N16,O16/N16,0)</f>
        <v>1.8422269490428187</v>
      </c>
      <c r="Q16" s="81">
        <f t="shared" si="0"/>
        <v>4.5</v>
      </c>
      <c r="R16" s="81">
        <f t="shared" si="0"/>
        <v>14.02</v>
      </c>
      <c r="S16" s="82">
        <f t="shared" ref="S16:S40" si="6">IF(Q16,R16/Q16,0)</f>
        <v>3.1155555555555554</v>
      </c>
      <c r="T16" s="81">
        <f t="shared" si="0"/>
        <v>19.829999999999998</v>
      </c>
      <c r="U16" s="81">
        <f t="shared" si="0"/>
        <v>77.7</v>
      </c>
      <c r="V16" s="82">
        <f t="shared" ref="V16:V40" si="7">IF(T16,U16/T16,0)</f>
        <v>3.9183055975794256</v>
      </c>
      <c r="W16" s="81">
        <f t="shared" si="0"/>
        <v>0</v>
      </c>
      <c r="X16" s="81">
        <f t="shared" si="0"/>
        <v>0</v>
      </c>
      <c r="Y16" s="82">
        <f t="shared" ref="Y16:Y40" si="8">IF(W16,X16/W16,0)</f>
        <v>0</v>
      </c>
      <c r="Z16" s="81">
        <f t="shared" si="0"/>
        <v>0</v>
      </c>
      <c r="AA16" s="81">
        <f t="shared" si="0"/>
        <v>0</v>
      </c>
      <c r="AB16" s="82">
        <f t="shared" ref="AB16:AB40" si="9">IF(Z16,AA16/Z16,0)</f>
        <v>0</v>
      </c>
      <c r="AC16" s="81">
        <f t="shared" si="0"/>
        <v>0</v>
      </c>
      <c r="AD16" s="81">
        <f t="shared" si="0"/>
        <v>0</v>
      </c>
      <c r="AE16" s="82">
        <f t="shared" ref="AE16:AE40" si="10">IF(AC16,AD16/AC16,0)</f>
        <v>0</v>
      </c>
      <c r="AF16" s="81">
        <f t="shared" si="0"/>
        <v>0.75</v>
      </c>
      <c r="AG16" s="81">
        <f t="shared" si="0"/>
        <v>91.7</v>
      </c>
      <c r="AH16" s="82">
        <f t="shared" ref="AH16:AH40" si="11">IF(AF16,AG16/AF16,0)</f>
        <v>122.26666666666667</v>
      </c>
      <c r="AI16" s="81">
        <f t="shared" si="0"/>
        <v>0</v>
      </c>
      <c r="AJ16" s="81">
        <f t="shared" si="0"/>
        <v>0</v>
      </c>
      <c r="AK16" s="82">
        <f t="shared" ref="AK16:AK40" si="12">IF(AI16,AJ16/AI16,0)</f>
        <v>0</v>
      </c>
      <c r="AL16" s="81">
        <f t="shared" si="0"/>
        <v>3.25</v>
      </c>
      <c r="AM16" s="81">
        <f t="shared" si="0"/>
        <v>9.48</v>
      </c>
      <c r="AN16" s="82">
        <f t="shared" ref="AN16:AN40" si="13">IF(AL16,AM16/AL16,0)</f>
        <v>2.916923076923077</v>
      </c>
      <c r="AO16" s="81">
        <f t="shared" si="0"/>
        <v>4</v>
      </c>
      <c r="AP16" s="81">
        <f t="shared" si="0"/>
        <v>101.18</v>
      </c>
      <c r="AQ16" s="82">
        <f t="shared" ref="AQ16:AQ40" si="14">IF(AO16,AP16/AO16,0)</f>
        <v>25.295000000000002</v>
      </c>
      <c r="AR16" s="81">
        <f t="shared" si="0"/>
        <v>0</v>
      </c>
      <c r="AS16" s="81">
        <f t="shared" si="0"/>
        <v>0</v>
      </c>
      <c r="AT16" s="82">
        <f t="shared" ref="AT16:AT40" si="15">IF(AR16,AS16/AR16,0)</f>
        <v>0</v>
      </c>
      <c r="AU16" s="81">
        <f t="shared" si="0"/>
        <v>0</v>
      </c>
      <c r="AV16" s="81">
        <f t="shared" si="0"/>
        <v>0</v>
      </c>
      <c r="AW16" s="82">
        <f t="shared" ref="AW16:AW40" si="16">IF(AU16,AV16/AU16,0)</f>
        <v>0</v>
      </c>
      <c r="AX16" s="81">
        <f t="shared" si="0"/>
        <v>0</v>
      </c>
      <c r="AY16" s="81">
        <f t="shared" si="0"/>
        <v>0</v>
      </c>
      <c r="AZ16" s="82">
        <f t="shared" ref="AZ16:AZ40" si="17">IF(AX16,AY16/AX16,0)</f>
        <v>0</v>
      </c>
      <c r="BA16" s="81">
        <f t="shared" si="0"/>
        <v>0</v>
      </c>
      <c r="BB16" s="81">
        <f t="shared" si="0"/>
        <v>0</v>
      </c>
      <c r="BC16" s="82">
        <f t="shared" ref="BC16:BC40" si="18">IF(BA16,BB16/BA16,0)</f>
        <v>0</v>
      </c>
      <c r="BD16" s="81">
        <f t="shared" si="0"/>
        <v>0</v>
      </c>
      <c r="BE16" s="81">
        <f t="shared" si="0"/>
        <v>0</v>
      </c>
      <c r="BF16" s="82">
        <f t="shared" ref="BF16:BF61" si="19">IF(BD16,BE16/BD16,0)</f>
        <v>0</v>
      </c>
      <c r="BG16" s="81">
        <f t="shared" si="0"/>
        <v>0</v>
      </c>
      <c r="BH16" s="81">
        <f t="shared" si="0"/>
        <v>0</v>
      </c>
      <c r="BI16" s="82">
        <f t="shared" ref="BI16:BI40" si="20">IF(BG16,BH16/BG16,0)</f>
        <v>0</v>
      </c>
      <c r="BJ16" s="81">
        <f t="shared" si="0"/>
        <v>0</v>
      </c>
      <c r="BK16" s="81">
        <f t="shared" si="0"/>
        <v>0</v>
      </c>
      <c r="BL16" s="82">
        <f t="shared" ref="BL16:BL61" si="21">IF(BJ16,BK16/BJ16,0)</f>
        <v>0</v>
      </c>
      <c r="BM16" s="81">
        <f t="shared" si="0"/>
        <v>0</v>
      </c>
      <c r="BN16" s="81">
        <f t="shared" si="0"/>
        <v>0</v>
      </c>
      <c r="BO16" s="82">
        <f t="shared" ref="BO16:BO40" si="22">IF(BM16,BN16/BM16,0)</f>
        <v>0</v>
      </c>
      <c r="BP16" s="81">
        <f t="shared" ref="BP16:CI16" si="23">SUM(BP17:BP61)</f>
        <v>12.95</v>
      </c>
      <c r="BQ16" s="81">
        <f t="shared" si="23"/>
        <v>56.28</v>
      </c>
      <c r="BR16" s="82">
        <f t="shared" ref="BR16:BR61" si="24">IF(BP16,BQ16/BP16,0)</f>
        <v>4.345945945945946</v>
      </c>
      <c r="BS16" s="81">
        <f t="shared" si="23"/>
        <v>0</v>
      </c>
      <c r="BT16" s="81">
        <f t="shared" si="23"/>
        <v>0</v>
      </c>
      <c r="BU16" s="82">
        <f t="shared" ref="BU16:BU61" si="25">IF(BS16,BT16/BS16,0)</f>
        <v>0</v>
      </c>
      <c r="BV16" s="81">
        <f t="shared" si="23"/>
        <v>0</v>
      </c>
      <c r="BW16" s="81">
        <f t="shared" si="23"/>
        <v>0</v>
      </c>
      <c r="BX16" s="82">
        <f t="shared" ref="BX16:BX61" si="26">IF(BV16,BW16/BV16,0)</f>
        <v>0</v>
      </c>
      <c r="BY16" s="81">
        <f t="shared" si="23"/>
        <v>4.25</v>
      </c>
      <c r="BZ16" s="81">
        <f t="shared" si="23"/>
        <v>100.58</v>
      </c>
      <c r="CA16" s="82">
        <f t="shared" ref="CA16:CA61" si="27">IF(BY16,BZ16/BY16,0)</f>
        <v>23.665882352941175</v>
      </c>
      <c r="CB16" s="81">
        <f t="shared" si="23"/>
        <v>108.13</v>
      </c>
      <c r="CC16" s="81">
        <f t="shared" si="23"/>
        <v>199.2</v>
      </c>
      <c r="CD16" s="82">
        <f t="shared" ref="CD16:CD61" si="28">IF(CB16,CC16/CB16,0)</f>
        <v>1.8422269490428187</v>
      </c>
      <c r="CE16" s="81">
        <f t="shared" si="23"/>
        <v>7.75</v>
      </c>
      <c r="CF16" s="81">
        <f t="shared" si="23"/>
        <v>23.5</v>
      </c>
      <c r="CG16" s="82">
        <f t="shared" ref="CG16:CG61" si="29">IF(CE16,CF16/CE16,0)</f>
        <v>3.032258064516129</v>
      </c>
      <c r="CH16" s="81">
        <f t="shared" si="23"/>
        <v>133.08000000000001</v>
      </c>
      <c r="CI16" s="81">
        <f t="shared" si="23"/>
        <v>379.56000000000006</v>
      </c>
      <c r="CJ16" s="82">
        <f t="shared" ref="CJ16:CJ61" si="30">IF(CH16,CI16/CH16,0)</f>
        <v>2.8521190261496847</v>
      </c>
    </row>
    <row r="17" spans="1:88" ht="27" customHeight="1" x14ac:dyDescent="0.25">
      <c r="A17" s="26" t="s">
        <v>5</v>
      </c>
      <c r="B17" s="83"/>
      <c r="C17" s="83"/>
      <c r="D17" s="84">
        <f t="shared" si="1"/>
        <v>0</v>
      </c>
      <c r="E17" s="83"/>
      <c r="F17" s="83"/>
      <c r="G17" s="84">
        <f t="shared" si="2"/>
        <v>0</v>
      </c>
      <c r="H17" s="83"/>
      <c r="I17" s="83"/>
      <c r="J17" s="84">
        <f t="shared" si="3"/>
        <v>0</v>
      </c>
      <c r="K17" s="85"/>
      <c r="L17" s="85"/>
      <c r="M17" s="84">
        <f t="shared" si="4"/>
        <v>0</v>
      </c>
      <c r="N17" s="85"/>
      <c r="O17" s="85"/>
      <c r="P17" s="84">
        <f t="shared" si="5"/>
        <v>0</v>
      </c>
      <c r="Q17" s="85"/>
      <c r="R17" s="85"/>
      <c r="S17" s="84">
        <f t="shared" si="6"/>
        <v>0</v>
      </c>
      <c r="T17" s="28"/>
      <c r="U17" s="28"/>
      <c r="V17" s="84">
        <f t="shared" si="7"/>
        <v>0</v>
      </c>
      <c r="W17" s="28"/>
      <c r="X17" s="28"/>
      <c r="Y17" s="84">
        <f t="shared" si="8"/>
        <v>0</v>
      </c>
      <c r="Z17" s="28"/>
      <c r="AA17" s="28"/>
      <c r="AB17" s="84">
        <f t="shared" si="9"/>
        <v>0</v>
      </c>
      <c r="AC17" s="28"/>
      <c r="AD17" s="28"/>
      <c r="AE17" s="84">
        <f t="shared" si="10"/>
        <v>0</v>
      </c>
      <c r="AF17" s="28"/>
      <c r="AG17" s="28"/>
      <c r="AH17" s="84">
        <f t="shared" si="11"/>
        <v>0</v>
      </c>
      <c r="AI17" s="85"/>
      <c r="AJ17" s="85"/>
      <c r="AK17" s="84">
        <f t="shared" si="12"/>
        <v>0</v>
      </c>
      <c r="AL17" s="86"/>
      <c r="AM17" s="86"/>
      <c r="AN17" s="84">
        <f t="shared" si="13"/>
        <v>0</v>
      </c>
      <c r="AO17" s="87">
        <f t="shared" ref="AO17:AO40" si="31">SUM(AF17,AL17,AC17,Z17,W17)</f>
        <v>0</v>
      </c>
      <c r="AP17" s="88">
        <f t="shared" ref="AP17:AP40" si="32">SUM(AM17,AJ17,AG17,AD17,AA17,X17)</f>
        <v>0</v>
      </c>
      <c r="AQ17" s="84">
        <f t="shared" si="14"/>
        <v>0</v>
      </c>
      <c r="AR17" s="86"/>
      <c r="AS17" s="86"/>
      <c r="AT17" s="84">
        <f t="shared" si="15"/>
        <v>0</v>
      </c>
      <c r="AU17" s="86"/>
      <c r="AV17" s="86"/>
      <c r="AW17" s="84">
        <f t="shared" si="16"/>
        <v>0</v>
      </c>
      <c r="AX17" s="86"/>
      <c r="AY17" s="86"/>
      <c r="AZ17" s="84">
        <f t="shared" si="17"/>
        <v>0</v>
      </c>
      <c r="BA17" s="86"/>
      <c r="BB17" s="89"/>
      <c r="BC17" s="84">
        <f t="shared" si="18"/>
        <v>0</v>
      </c>
      <c r="BD17" s="89"/>
      <c r="BE17" s="89"/>
      <c r="BF17" s="84">
        <f t="shared" si="19"/>
        <v>0</v>
      </c>
      <c r="BG17" s="86"/>
      <c r="BH17" s="89"/>
      <c r="BI17" s="84">
        <f t="shared" si="20"/>
        <v>0</v>
      </c>
      <c r="BJ17" s="28">
        <f t="shared" ref="BJ17:BJ61" si="33">SUM(BG17,BD17,BA17,AX17,AU17,AR17)</f>
        <v>0</v>
      </c>
      <c r="BK17" s="90">
        <f t="shared" ref="BK17:BK40" si="34">SUM(BH17,BB17,BE17,AY17,AV17,AS17)</f>
        <v>0</v>
      </c>
      <c r="BL17" s="84">
        <f t="shared" si="21"/>
        <v>0</v>
      </c>
      <c r="BM17" s="86"/>
      <c r="BN17" s="86"/>
      <c r="BO17" s="84">
        <f t="shared" si="22"/>
        <v>0</v>
      </c>
      <c r="BP17" s="91">
        <f t="shared" ref="BP17:BQ60" si="35">SUM(AR17,W17,B17)</f>
        <v>0</v>
      </c>
      <c r="BQ17" s="91">
        <f t="shared" si="35"/>
        <v>0</v>
      </c>
      <c r="BR17" s="84">
        <f t="shared" si="24"/>
        <v>0</v>
      </c>
      <c r="BS17" s="91">
        <f t="shared" ref="BS17:BT28" si="36">SUM(AU17,Z17,E17)</f>
        <v>0</v>
      </c>
      <c r="BT17" s="91">
        <f t="shared" si="36"/>
        <v>0</v>
      </c>
      <c r="BU17" s="84">
        <f t="shared" si="25"/>
        <v>0</v>
      </c>
      <c r="BV17" s="91">
        <f t="shared" ref="BV17:BW28" si="37">SUM(AX17,AC17,H17)</f>
        <v>0</v>
      </c>
      <c r="BW17" s="91">
        <f t="shared" si="37"/>
        <v>0</v>
      </c>
      <c r="BX17" s="84">
        <f t="shared" si="26"/>
        <v>0</v>
      </c>
      <c r="BY17" s="91">
        <f t="shared" ref="BY17:BY40" si="38">SUM(BX17,K17,AF17,BA17)</f>
        <v>0</v>
      </c>
      <c r="BZ17" s="92">
        <f t="shared" ref="BZ17:BZ40" si="39">SUM(L17,AG17,BB17)</f>
        <v>0</v>
      </c>
      <c r="CA17" s="84">
        <f t="shared" si="27"/>
        <v>0</v>
      </c>
      <c r="CB17" s="91">
        <f t="shared" ref="CB17:CC40" si="40">SUM(N17,AI17,BD17)</f>
        <v>0</v>
      </c>
      <c r="CC17" s="91">
        <f t="shared" si="40"/>
        <v>0</v>
      </c>
      <c r="CD17" s="84">
        <f t="shared" si="28"/>
        <v>0</v>
      </c>
      <c r="CE17" s="91">
        <f t="shared" ref="CE17:CF40" si="41">SUM(Q17,AL17,BG17)</f>
        <v>0</v>
      </c>
      <c r="CF17" s="91">
        <f t="shared" si="41"/>
        <v>0</v>
      </c>
      <c r="CG17" s="84">
        <f t="shared" si="29"/>
        <v>0</v>
      </c>
      <c r="CH17" s="91">
        <f t="shared" ref="CH17:CI40" si="42">SUM(T17,AO17,BJ17)</f>
        <v>0</v>
      </c>
      <c r="CI17" s="91">
        <f t="shared" si="42"/>
        <v>0</v>
      </c>
      <c r="CJ17" s="84">
        <f t="shared" si="30"/>
        <v>0</v>
      </c>
    </row>
    <row r="18" spans="1:88" ht="27" customHeight="1" x14ac:dyDescent="0.25">
      <c r="A18" s="41" t="s">
        <v>6</v>
      </c>
      <c r="B18" s="83"/>
      <c r="C18" s="93"/>
      <c r="D18" s="84">
        <f t="shared" si="1"/>
        <v>0</v>
      </c>
      <c r="E18" s="83"/>
      <c r="F18" s="83"/>
      <c r="G18" s="84">
        <f t="shared" si="2"/>
        <v>0</v>
      </c>
      <c r="H18" s="83"/>
      <c r="I18" s="83"/>
      <c r="J18" s="84">
        <f t="shared" si="3"/>
        <v>0</v>
      </c>
      <c r="K18" s="85"/>
      <c r="L18" s="85"/>
      <c r="M18" s="84">
        <f t="shared" si="4"/>
        <v>0</v>
      </c>
      <c r="N18" s="85"/>
      <c r="O18" s="85"/>
      <c r="P18" s="84">
        <f t="shared" si="5"/>
        <v>0</v>
      </c>
      <c r="Q18" s="85"/>
      <c r="R18" s="94"/>
      <c r="S18" s="84">
        <f t="shared" si="6"/>
        <v>0</v>
      </c>
      <c r="T18" s="28"/>
      <c r="U18" s="28"/>
      <c r="V18" s="84">
        <f t="shared" si="7"/>
        <v>0</v>
      </c>
      <c r="W18" s="28"/>
      <c r="X18" s="28"/>
      <c r="Y18" s="84">
        <f t="shared" si="8"/>
        <v>0</v>
      </c>
      <c r="Z18" s="28"/>
      <c r="AA18" s="28"/>
      <c r="AB18" s="84">
        <f t="shared" si="9"/>
        <v>0</v>
      </c>
      <c r="AC18" s="28"/>
      <c r="AD18" s="28"/>
      <c r="AE18" s="84">
        <f t="shared" si="10"/>
        <v>0</v>
      </c>
      <c r="AF18" s="28"/>
      <c r="AG18" s="28"/>
      <c r="AH18" s="84">
        <f t="shared" si="11"/>
        <v>0</v>
      </c>
      <c r="AI18" s="85"/>
      <c r="AJ18" s="94"/>
      <c r="AK18" s="84">
        <f t="shared" si="12"/>
        <v>0</v>
      </c>
      <c r="AL18" s="86"/>
      <c r="AM18" s="86"/>
      <c r="AN18" s="84">
        <f t="shared" si="13"/>
        <v>0</v>
      </c>
      <c r="AO18" s="87">
        <f t="shared" si="31"/>
        <v>0</v>
      </c>
      <c r="AP18" s="88">
        <f t="shared" si="32"/>
        <v>0</v>
      </c>
      <c r="AQ18" s="84">
        <f t="shared" si="14"/>
        <v>0</v>
      </c>
      <c r="AR18" s="86"/>
      <c r="AS18" s="86"/>
      <c r="AT18" s="84">
        <f t="shared" si="15"/>
        <v>0</v>
      </c>
      <c r="AU18" s="86"/>
      <c r="AV18" s="86"/>
      <c r="AW18" s="84">
        <f t="shared" si="16"/>
        <v>0</v>
      </c>
      <c r="AX18" s="86"/>
      <c r="AY18" s="86"/>
      <c r="AZ18" s="84">
        <f t="shared" si="17"/>
        <v>0</v>
      </c>
      <c r="BA18" s="86"/>
      <c r="BB18" s="89"/>
      <c r="BC18" s="84">
        <f t="shared" si="18"/>
        <v>0</v>
      </c>
      <c r="BD18" s="89"/>
      <c r="BE18" s="89"/>
      <c r="BF18" s="84">
        <f t="shared" si="19"/>
        <v>0</v>
      </c>
      <c r="BG18" s="86"/>
      <c r="BH18" s="89"/>
      <c r="BI18" s="84">
        <f t="shared" si="20"/>
        <v>0</v>
      </c>
      <c r="BJ18" s="28">
        <f t="shared" si="33"/>
        <v>0</v>
      </c>
      <c r="BK18" s="90">
        <f t="shared" si="34"/>
        <v>0</v>
      </c>
      <c r="BL18" s="84">
        <f t="shared" si="21"/>
        <v>0</v>
      </c>
      <c r="BM18" s="86"/>
      <c r="BN18" s="86"/>
      <c r="BO18" s="84">
        <f t="shared" si="22"/>
        <v>0</v>
      </c>
      <c r="BP18" s="91">
        <f t="shared" si="35"/>
        <v>0</v>
      </c>
      <c r="BQ18" s="91">
        <f t="shared" si="35"/>
        <v>0</v>
      </c>
      <c r="BR18" s="84">
        <f t="shared" si="24"/>
        <v>0</v>
      </c>
      <c r="BS18" s="91">
        <f t="shared" si="36"/>
        <v>0</v>
      </c>
      <c r="BT18" s="91">
        <f t="shared" si="36"/>
        <v>0</v>
      </c>
      <c r="BU18" s="84">
        <f t="shared" si="25"/>
        <v>0</v>
      </c>
      <c r="BV18" s="91">
        <f t="shared" si="37"/>
        <v>0</v>
      </c>
      <c r="BW18" s="91">
        <f t="shared" si="37"/>
        <v>0</v>
      </c>
      <c r="BX18" s="84">
        <f t="shared" si="26"/>
        <v>0</v>
      </c>
      <c r="BY18" s="91">
        <f t="shared" si="38"/>
        <v>0</v>
      </c>
      <c r="BZ18" s="92">
        <f t="shared" si="39"/>
        <v>0</v>
      </c>
      <c r="CA18" s="84">
        <f t="shared" si="27"/>
        <v>0</v>
      </c>
      <c r="CB18" s="91">
        <f t="shared" si="40"/>
        <v>0</v>
      </c>
      <c r="CC18" s="91">
        <f t="shared" si="40"/>
        <v>0</v>
      </c>
      <c r="CD18" s="84">
        <f t="shared" si="28"/>
        <v>0</v>
      </c>
      <c r="CE18" s="91">
        <f t="shared" si="41"/>
        <v>0</v>
      </c>
      <c r="CF18" s="91">
        <f t="shared" si="41"/>
        <v>0</v>
      </c>
      <c r="CG18" s="84">
        <f t="shared" si="29"/>
        <v>0</v>
      </c>
      <c r="CH18" s="91">
        <f t="shared" si="42"/>
        <v>0</v>
      </c>
      <c r="CI18" s="91">
        <f t="shared" si="42"/>
        <v>0</v>
      </c>
      <c r="CJ18" s="84">
        <f t="shared" si="30"/>
        <v>0</v>
      </c>
    </row>
    <row r="19" spans="1:88" ht="27" customHeight="1" x14ac:dyDescent="0.25">
      <c r="A19" s="41" t="s">
        <v>7</v>
      </c>
      <c r="B19" s="83"/>
      <c r="C19" s="83"/>
      <c r="D19" s="84">
        <f t="shared" si="1"/>
        <v>0</v>
      </c>
      <c r="E19" s="83"/>
      <c r="F19" s="93"/>
      <c r="G19" s="84">
        <f t="shared" si="2"/>
        <v>0</v>
      </c>
      <c r="H19" s="83"/>
      <c r="I19" s="83"/>
      <c r="J19" s="84">
        <f t="shared" si="3"/>
        <v>0</v>
      </c>
      <c r="K19" s="85"/>
      <c r="L19" s="85"/>
      <c r="M19" s="84">
        <f t="shared" si="4"/>
        <v>0</v>
      </c>
      <c r="N19" s="85"/>
      <c r="O19" s="85"/>
      <c r="P19" s="84">
        <f t="shared" si="5"/>
        <v>0</v>
      </c>
      <c r="Q19" s="85"/>
      <c r="R19" s="94"/>
      <c r="S19" s="84">
        <f t="shared" si="6"/>
        <v>0</v>
      </c>
      <c r="T19" s="28"/>
      <c r="U19" s="28"/>
      <c r="V19" s="84">
        <f t="shared" si="7"/>
        <v>0</v>
      </c>
      <c r="W19" s="28"/>
      <c r="X19" s="28"/>
      <c r="Y19" s="84">
        <f t="shared" si="8"/>
        <v>0</v>
      </c>
      <c r="Z19" s="28"/>
      <c r="AA19" s="28"/>
      <c r="AB19" s="84">
        <f t="shared" si="9"/>
        <v>0</v>
      </c>
      <c r="AC19" s="28"/>
      <c r="AD19" s="28"/>
      <c r="AE19" s="84">
        <f t="shared" si="10"/>
        <v>0</v>
      </c>
      <c r="AF19" s="28"/>
      <c r="AG19" s="28"/>
      <c r="AH19" s="84">
        <f t="shared" si="11"/>
        <v>0</v>
      </c>
      <c r="AI19" s="85"/>
      <c r="AJ19" s="94"/>
      <c r="AK19" s="84">
        <f t="shared" si="12"/>
        <v>0</v>
      </c>
      <c r="AL19" s="86"/>
      <c r="AM19" s="86"/>
      <c r="AN19" s="84">
        <f t="shared" si="13"/>
        <v>0</v>
      </c>
      <c r="AO19" s="87">
        <f t="shared" si="31"/>
        <v>0</v>
      </c>
      <c r="AP19" s="88">
        <f t="shared" si="32"/>
        <v>0</v>
      </c>
      <c r="AQ19" s="84">
        <f t="shared" si="14"/>
        <v>0</v>
      </c>
      <c r="AR19" s="86"/>
      <c r="AS19" s="86"/>
      <c r="AT19" s="84">
        <f t="shared" si="15"/>
        <v>0</v>
      </c>
      <c r="AU19" s="86"/>
      <c r="AV19" s="86"/>
      <c r="AW19" s="84">
        <f t="shared" si="16"/>
        <v>0</v>
      </c>
      <c r="AX19" s="86"/>
      <c r="AY19" s="86"/>
      <c r="AZ19" s="84">
        <f t="shared" si="17"/>
        <v>0</v>
      </c>
      <c r="BA19" s="86"/>
      <c r="BB19" s="89"/>
      <c r="BC19" s="84">
        <f t="shared" si="18"/>
        <v>0</v>
      </c>
      <c r="BD19" s="89"/>
      <c r="BE19" s="89"/>
      <c r="BF19" s="84">
        <f t="shared" si="19"/>
        <v>0</v>
      </c>
      <c r="BG19" s="86"/>
      <c r="BH19" s="89"/>
      <c r="BI19" s="84">
        <f t="shared" si="20"/>
        <v>0</v>
      </c>
      <c r="BJ19" s="28">
        <f t="shared" si="33"/>
        <v>0</v>
      </c>
      <c r="BK19" s="90">
        <f t="shared" si="34"/>
        <v>0</v>
      </c>
      <c r="BL19" s="84">
        <f t="shared" si="21"/>
        <v>0</v>
      </c>
      <c r="BM19" s="86"/>
      <c r="BN19" s="86"/>
      <c r="BO19" s="84">
        <f t="shared" si="22"/>
        <v>0</v>
      </c>
      <c r="BP19" s="91">
        <f t="shared" si="35"/>
        <v>0</v>
      </c>
      <c r="BQ19" s="91">
        <f t="shared" si="35"/>
        <v>0</v>
      </c>
      <c r="BR19" s="84">
        <f t="shared" si="24"/>
        <v>0</v>
      </c>
      <c r="BS19" s="91">
        <f t="shared" si="36"/>
        <v>0</v>
      </c>
      <c r="BT19" s="91">
        <f t="shared" si="36"/>
        <v>0</v>
      </c>
      <c r="BU19" s="84">
        <f t="shared" si="25"/>
        <v>0</v>
      </c>
      <c r="BV19" s="91">
        <f t="shared" si="37"/>
        <v>0</v>
      </c>
      <c r="BW19" s="91">
        <f t="shared" si="37"/>
        <v>0</v>
      </c>
      <c r="BX19" s="84">
        <f t="shared" si="26"/>
        <v>0</v>
      </c>
      <c r="BY19" s="91">
        <f t="shared" si="38"/>
        <v>0</v>
      </c>
      <c r="BZ19" s="92">
        <f t="shared" si="39"/>
        <v>0</v>
      </c>
      <c r="CA19" s="84">
        <f t="shared" si="27"/>
        <v>0</v>
      </c>
      <c r="CB19" s="91">
        <f t="shared" si="40"/>
        <v>0</v>
      </c>
      <c r="CC19" s="91">
        <f t="shared" si="40"/>
        <v>0</v>
      </c>
      <c r="CD19" s="84">
        <f t="shared" si="28"/>
        <v>0</v>
      </c>
      <c r="CE19" s="91">
        <f t="shared" si="41"/>
        <v>0</v>
      </c>
      <c r="CF19" s="91">
        <f t="shared" si="41"/>
        <v>0</v>
      </c>
      <c r="CG19" s="84">
        <f t="shared" si="29"/>
        <v>0</v>
      </c>
      <c r="CH19" s="91">
        <f t="shared" si="42"/>
        <v>0</v>
      </c>
      <c r="CI19" s="91">
        <f t="shared" si="42"/>
        <v>0</v>
      </c>
      <c r="CJ19" s="84">
        <f t="shared" si="30"/>
        <v>0</v>
      </c>
    </row>
    <row r="20" spans="1:88" ht="27" customHeight="1" x14ac:dyDescent="0.25">
      <c r="A20" s="41" t="s">
        <v>8</v>
      </c>
      <c r="B20" s="83"/>
      <c r="C20" s="83"/>
      <c r="D20" s="84">
        <f t="shared" si="1"/>
        <v>0</v>
      </c>
      <c r="E20" s="83"/>
      <c r="F20" s="93"/>
      <c r="G20" s="84">
        <f t="shared" si="2"/>
        <v>0</v>
      </c>
      <c r="H20" s="83"/>
      <c r="I20" s="83"/>
      <c r="J20" s="84">
        <f t="shared" si="3"/>
        <v>0</v>
      </c>
      <c r="K20" s="85"/>
      <c r="L20" s="85"/>
      <c r="M20" s="84">
        <f t="shared" si="4"/>
        <v>0</v>
      </c>
      <c r="N20" s="85"/>
      <c r="O20" s="85"/>
      <c r="P20" s="84">
        <f t="shared" si="5"/>
        <v>0</v>
      </c>
      <c r="Q20" s="85"/>
      <c r="R20" s="94"/>
      <c r="S20" s="84">
        <f t="shared" si="6"/>
        <v>0</v>
      </c>
      <c r="T20" s="28"/>
      <c r="U20" s="28"/>
      <c r="V20" s="84">
        <f t="shared" si="7"/>
        <v>0</v>
      </c>
      <c r="W20" s="28"/>
      <c r="X20" s="28"/>
      <c r="Y20" s="84">
        <f t="shared" si="8"/>
        <v>0</v>
      </c>
      <c r="Z20" s="28"/>
      <c r="AA20" s="28"/>
      <c r="AB20" s="84">
        <f t="shared" si="9"/>
        <v>0</v>
      </c>
      <c r="AC20" s="28"/>
      <c r="AD20" s="28"/>
      <c r="AE20" s="84">
        <f t="shared" si="10"/>
        <v>0</v>
      </c>
      <c r="AF20" s="28"/>
      <c r="AG20" s="28"/>
      <c r="AH20" s="84">
        <f t="shared" si="11"/>
        <v>0</v>
      </c>
      <c r="AI20" s="85"/>
      <c r="AJ20" s="94"/>
      <c r="AK20" s="84">
        <f t="shared" si="12"/>
        <v>0</v>
      </c>
      <c r="AL20" s="86"/>
      <c r="AM20" s="86"/>
      <c r="AN20" s="84">
        <f t="shared" si="13"/>
        <v>0</v>
      </c>
      <c r="AO20" s="87">
        <f t="shared" si="31"/>
        <v>0</v>
      </c>
      <c r="AP20" s="88">
        <f t="shared" si="32"/>
        <v>0</v>
      </c>
      <c r="AQ20" s="84">
        <f t="shared" si="14"/>
        <v>0</v>
      </c>
      <c r="AR20" s="86"/>
      <c r="AS20" s="86"/>
      <c r="AT20" s="84">
        <f t="shared" si="15"/>
        <v>0</v>
      </c>
      <c r="AU20" s="86"/>
      <c r="AV20" s="86"/>
      <c r="AW20" s="84">
        <f t="shared" si="16"/>
        <v>0</v>
      </c>
      <c r="AX20" s="86"/>
      <c r="AY20" s="86"/>
      <c r="AZ20" s="84">
        <f t="shared" si="17"/>
        <v>0</v>
      </c>
      <c r="BA20" s="86"/>
      <c r="BB20" s="89"/>
      <c r="BC20" s="84">
        <f t="shared" si="18"/>
        <v>0</v>
      </c>
      <c r="BD20" s="89"/>
      <c r="BE20" s="89"/>
      <c r="BF20" s="84">
        <f t="shared" si="19"/>
        <v>0</v>
      </c>
      <c r="BG20" s="86"/>
      <c r="BH20" s="89"/>
      <c r="BI20" s="84">
        <f t="shared" si="20"/>
        <v>0</v>
      </c>
      <c r="BJ20" s="28">
        <f t="shared" si="33"/>
        <v>0</v>
      </c>
      <c r="BK20" s="90">
        <f t="shared" si="34"/>
        <v>0</v>
      </c>
      <c r="BL20" s="84">
        <f t="shared" si="21"/>
        <v>0</v>
      </c>
      <c r="BM20" s="86"/>
      <c r="BN20" s="86"/>
      <c r="BO20" s="84">
        <f t="shared" si="22"/>
        <v>0</v>
      </c>
      <c r="BP20" s="91">
        <f t="shared" si="35"/>
        <v>0</v>
      </c>
      <c r="BQ20" s="91">
        <f t="shared" si="35"/>
        <v>0</v>
      </c>
      <c r="BR20" s="84">
        <f t="shared" si="24"/>
        <v>0</v>
      </c>
      <c r="BS20" s="91">
        <f t="shared" si="36"/>
        <v>0</v>
      </c>
      <c r="BT20" s="91">
        <f t="shared" si="36"/>
        <v>0</v>
      </c>
      <c r="BU20" s="84">
        <f t="shared" si="25"/>
        <v>0</v>
      </c>
      <c r="BV20" s="91">
        <f t="shared" si="37"/>
        <v>0</v>
      </c>
      <c r="BW20" s="91">
        <f t="shared" si="37"/>
        <v>0</v>
      </c>
      <c r="BX20" s="84">
        <f t="shared" si="26"/>
        <v>0</v>
      </c>
      <c r="BY20" s="91">
        <f t="shared" si="38"/>
        <v>0</v>
      </c>
      <c r="BZ20" s="92">
        <f t="shared" si="39"/>
        <v>0</v>
      </c>
      <c r="CA20" s="84">
        <f t="shared" si="27"/>
        <v>0</v>
      </c>
      <c r="CB20" s="91">
        <f t="shared" si="40"/>
        <v>0</v>
      </c>
      <c r="CC20" s="91">
        <f t="shared" si="40"/>
        <v>0</v>
      </c>
      <c r="CD20" s="84">
        <f t="shared" si="28"/>
        <v>0</v>
      </c>
      <c r="CE20" s="91">
        <f t="shared" si="41"/>
        <v>0</v>
      </c>
      <c r="CF20" s="91">
        <f t="shared" si="41"/>
        <v>0</v>
      </c>
      <c r="CG20" s="84">
        <f t="shared" si="29"/>
        <v>0</v>
      </c>
      <c r="CH20" s="91">
        <f t="shared" si="42"/>
        <v>0</v>
      </c>
      <c r="CI20" s="91">
        <f t="shared" si="42"/>
        <v>0</v>
      </c>
      <c r="CJ20" s="84">
        <f t="shared" si="30"/>
        <v>0</v>
      </c>
    </row>
    <row r="21" spans="1:88" ht="27" customHeight="1" x14ac:dyDescent="0.25">
      <c r="A21" s="41" t="s">
        <v>9</v>
      </c>
      <c r="B21" s="83"/>
      <c r="C21" s="83"/>
      <c r="D21" s="84">
        <f t="shared" si="1"/>
        <v>0</v>
      </c>
      <c r="E21" s="83"/>
      <c r="F21" s="93"/>
      <c r="G21" s="84">
        <f t="shared" si="2"/>
        <v>0</v>
      </c>
      <c r="H21" s="83"/>
      <c r="I21" s="83"/>
      <c r="J21" s="84">
        <f t="shared" si="3"/>
        <v>0</v>
      </c>
      <c r="K21" s="85"/>
      <c r="L21" s="85"/>
      <c r="M21" s="84">
        <f t="shared" si="4"/>
        <v>0</v>
      </c>
      <c r="N21" s="85"/>
      <c r="O21" s="85"/>
      <c r="P21" s="84">
        <f t="shared" si="5"/>
        <v>0</v>
      </c>
      <c r="Q21" s="85"/>
      <c r="R21" s="94"/>
      <c r="S21" s="84">
        <f t="shared" si="6"/>
        <v>0</v>
      </c>
      <c r="T21" s="28"/>
      <c r="U21" s="28"/>
      <c r="V21" s="84">
        <f t="shared" si="7"/>
        <v>0</v>
      </c>
      <c r="W21" s="28"/>
      <c r="X21" s="28"/>
      <c r="Y21" s="84">
        <f t="shared" si="8"/>
        <v>0</v>
      </c>
      <c r="Z21" s="28"/>
      <c r="AA21" s="28"/>
      <c r="AB21" s="84">
        <f t="shared" si="9"/>
        <v>0</v>
      </c>
      <c r="AC21" s="28"/>
      <c r="AD21" s="28"/>
      <c r="AE21" s="84">
        <f t="shared" si="10"/>
        <v>0</v>
      </c>
      <c r="AF21" s="28"/>
      <c r="AG21" s="28"/>
      <c r="AH21" s="84">
        <f t="shared" si="11"/>
        <v>0</v>
      </c>
      <c r="AI21" s="85"/>
      <c r="AJ21" s="94"/>
      <c r="AK21" s="84">
        <f t="shared" si="12"/>
        <v>0</v>
      </c>
      <c r="AL21" s="86"/>
      <c r="AM21" s="86"/>
      <c r="AN21" s="84">
        <f t="shared" si="13"/>
        <v>0</v>
      </c>
      <c r="AO21" s="87">
        <f t="shared" si="31"/>
        <v>0</v>
      </c>
      <c r="AP21" s="88">
        <f t="shared" si="32"/>
        <v>0</v>
      </c>
      <c r="AQ21" s="84">
        <f t="shared" si="14"/>
        <v>0</v>
      </c>
      <c r="AR21" s="86"/>
      <c r="AS21" s="86"/>
      <c r="AT21" s="84">
        <f t="shared" si="15"/>
        <v>0</v>
      </c>
      <c r="AU21" s="86"/>
      <c r="AV21" s="86"/>
      <c r="AW21" s="84">
        <f t="shared" si="16"/>
        <v>0</v>
      </c>
      <c r="AX21" s="86"/>
      <c r="AY21" s="86"/>
      <c r="AZ21" s="84">
        <f t="shared" si="17"/>
        <v>0</v>
      </c>
      <c r="BA21" s="86"/>
      <c r="BB21" s="89"/>
      <c r="BC21" s="84">
        <f t="shared" si="18"/>
        <v>0</v>
      </c>
      <c r="BD21" s="89"/>
      <c r="BE21" s="89"/>
      <c r="BF21" s="84">
        <f t="shared" si="19"/>
        <v>0</v>
      </c>
      <c r="BG21" s="86"/>
      <c r="BH21" s="89"/>
      <c r="BI21" s="84">
        <f t="shared" si="20"/>
        <v>0</v>
      </c>
      <c r="BJ21" s="28">
        <f t="shared" si="33"/>
        <v>0</v>
      </c>
      <c r="BK21" s="90">
        <f t="shared" si="34"/>
        <v>0</v>
      </c>
      <c r="BL21" s="84">
        <f t="shared" si="21"/>
        <v>0</v>
      </c>
      <c r="BM21" s="86"/>
      <c r="BN21" s="86"/>
      <c r="BO21" s="84">
        <f t="shared" si="22"/>
        <v>0</v>
      </c>
      <c r="BP21" s="91">
        <f t="shared" si="35"/>
        <v>0</v>
      </c>
      <c r="BQ21" s="91">
        <f t="shared" si="35"/>
        <v>0</v>
      </c>
      <c r="BR21" s="84">
        <f t="shared" si="24"/>
        <v>0</v>
      </c>
      <c r="BS21" s="91">
        <f t="shared" si="36"/>
        <v>0</v>
      </c>
      <c r="BT21" s="91">
        <f t="shared" si="36"/>
        <v>0</v>
      </c>
      <c r="BU21" s="84">
        <f t="shared" si="25"/>
        <v>0</v>
      </c>
      <c r="BV21" s="91">
        <f t="shared" si="37"/>
        <v>0</v>
      </c>
      <c r="BW21" s="91">
        <f t="shared" si="37"/>
        <v>0</v>
      </c>
      <c r="BX21" s="84">
        <f t="shared" si="26"/>
        <v>0</v>
      </c>
      <c r="BY21" s="91">
        <f t="shared" si="38"/>
        <v>0</v>
      </c>
      <c r="BZ21" s="92">
        <f t="shared" si="39"/>
        <v>0</v>
      </c>
      <c r="CA21" s="84">
        <f t="shared" si="27"/>
        <v>0</v>
      </c>
      <c r="CB21" s="91">
        <f t="shared" si="40"/>
        <v>0</v>
      </c>
      <c r="CC21" s="91">
        <f t="shared" si="40"/>
        <v>0</v>
      </c>
      <c r="CD21" s="84">
        <f t="shared" si="28"/>
        <v>0</v>
      </c>
      <c r="CE21" s="91">
        <f t="shared" si="41"/>
        <v>0</v>
      </c>
      <c r="CF21" s="91">
        <f t="shared" si="41"/>
        <v>0</v>
      </c>
      <c r="CG21" s="84">
        <f t="shared" si="29"/>
        <v>0</v>
      </c>
      <c r="CH21" s="91">
        <f t="shared" si="42"/>
        <v>0</v>
      </c>
      <c r="CI21" s="91">
        <f t="shared" si="42"/>
        <v>0</v>
      </c>
      <c r="CJ21" s="84">
        <f t="shared" si="30"/>
        <v>0</v>
      </c>
    </row>
    <row r="22" spans="1:88" ht="27" customHeight="1" x14ac:dyDescent="0.25">
      <c r="A22" s="41" t="s">
        <v>10</v>
      </c>
      <c r="B22" s="95"/>
      <c r="C22" s="83"/>
      <c r="D22" s="84">
        <f t="shared" si="1"/>
        <v>0</v>
      </c>
      <c r="E22" s="83"/>
      <c r="F22" s="83"/>
      <c r="G22" s="84">
        <f t="shared" si="2"/>
        <v>0</v>
      </c>
      <c r="H22" s="83"/>
      <c r="I22" s="83"/>
      <c r="J22" s="84">
        <f t="shared" si="3"/>
        <v>0</v>
      </c>
      <c r="K22" s="85"/>
      <c r="L22" s="85"/>
      <c r="M22" s="84">
        <f t="shared" si="4"/>
        <v>0</v>
      </c>
      <c r="N22" s="85"/>
      <c r="O22" s="85"/>
      <c r="P22" s="84">
        <f t="shared" si="5"/>
        <v>0</v>
      </c>
      <c r="Q22" s="85"/>
      <c r="R22" s="28"/>
      <c r="S22" s="84">
        <f t="shared" si="6"/>
        <v>0</v>
      </c>
      <c r="T22" s="28"/>
      <c r="U22" s="28"/>
      <c r="V22" s="84">
        <f t="shared" si="7"/>
        <v>0</v>
      </c>
      <c r="W22" s="28"/>
      <c r="X22" s="28"/>
      <c r="Y22" s="84">
        <f t="shared" si="8"/>
        <v>0</v>
      </c>
      <c r="Z22" s="28"/>
      <c r="AA22" s="28"/>
      <c r="AB22" s="84">
        <f t="shared" si="9"/>
        <v>0</v>
      </c>
      <c r="AC22" s="28"/>
      <c r="AD22" s="28"/>
      <c r="AE22" s="84">
        <f t="shared" si="10"/>
        <v>0</v>
      </c>
      <c r="AF22" s="28"/>
      <c r="AG22" s="28"/>
      <c r="AH22" s="84">
        <f t="shared" si="11"/>
        <v>0</v>
      </c>
      <c r="AI22" s="85"/>
      <c r="AJ22" s="28"/>
      <c r="AK22" s="84">
        <f t="shared" si="12"/>
        <v>0</v>
      </c>
      <c r="AL22" s="86"/>
      <c r="AM22" s="86"/>
      <c r="AN22" s="84">
        <f t="shared" si="13"/>
        <v>0</v>
      </c>
      <c r="AO22" s="87">
        <f t="shared" si="31"/>
        <v>0</v>
      </c>
      <c r="AP22" s="88">
        <f t="shared" si="32"/>
        <v>0</v>
      </c>
      <c r="AQ22" s="84">
        <f t="shared" si="14"/>
        <v>0</v>
      </c>
      <c r="AR22" s="86"/>
      <c r="AS22" s="86"/>
      <c r="AT22" s="84">
        <f t="shared" si="15"/>
        <v>0</v>
      </c>
      <c r="AU22" s="86"/>
      <c r="AV22" s="86"/>
      <c r="AW22" s="84">
        <f t="shared" si="16"/>
        <v>0</v>
      </c>
      <c r="AX22" s="86"/>
      <c r="AY22" s="86"/>
      <c r="AZ22" s="84">
        <f t="shared" si="17"/>
        <v>0</v>
      </c>
      <c r="BA22" s="86"/>
      <c r="BB22" s="89"/>
      <c r="BC22" s="84">
        <f t="shared" si="18"/>
        <v>0</v>
      </c>
      <c r="BD22" s="89"/>
      <c r="BE22" s="89"/>
      <c r="BF22" s="84">
        <f t="shared" si="19"/>
        <v>0</v>
      </c>
      <c r="BG22" s="86"/>
      <c r="BH22" s="89"/>
      <c r="BI22" s="84">
        <f t="shared" si="20"/>
        <v>0</v>
      </c>
      <c r="BJ22" s="28">
        <f t="shared" si="33"/>
        <v>0</v>
      </c>
      <c r="BK22" s="90">
        <f t="shared" si="34"/>
        <v>0</v>
      </c>
      <c r="BL22" s="84">
        <f t="shared" si="21"/>
        <v>0</v>
      </c>
      <c r="BM22" s="86"/>
      <c r="BN22" s="86"/>
      <c r="BO22" s="84">
        <f t="shared" si="22"/>
        <v>0</v>
      </c>
      <c r="BP22" s="91">
        <f t="shared" si="35"/>
        <v>0</v>
      </c>
      <c r="BQ22" s="91">
        <f t="shared" si="35"/>
        <v>0</v>
      </c>
      <c r="BR22" s="84">
        <f t="shared" si="24"/>
        <v>0</v>
      </c>
      <c r="BS22" s="91">
        <f t="shared" si="36"/>
        <v>0</v>
      </c>
      <c r="BT22" s="91">
        <f t="shared" si="36"/>
        <v>0</v>
      </c>
      <c r="BU22" s="84">
        <f t="shared" si="25"/>
        <v>0</v>
      </c>
      <c r="BV22" s="91">
        <f t="shared" si="37"/>
        <v>0</v>
      </c>
      <c r="BW22" s="91">
        <f t="shared" si="37"/>
        <v>0</v>
      </c>
      <c r="BX22" s="84">
        <f t="shared" si="26"/>
        <v>0</v>
      </c>
      <c r="BY22" s="91">
        <f t="shared" si="38"/>
        <v>0</v>
      </c>
      <c r="BZ22" s="92">
        <f t="shared" si="39"/>
        <v>0</v>
      </c>
      <c r="CA22" s="84">
        <f t="shared" si="27"/>
        <v>0</v>
      </c>
      <c r="CB22" s="91">
        <f t="shared" si="40"/>
        <v>0</v>
      </c>
      <c r="CC22" s="91">
        <f t="shared" si="40"/>
        <v>0</v>
      </c>
      <c r="CD22" s="84">
        <f t="shared" si="28"/>
        <v>0</v>
      </c>
      <c r="CE22" s="91">
        <f t="shared" si="41"/>
        <v>0</v>
      </c>
      <c r="CF22" s="91">
        <f t="shared" si="41"/>
        <v>0</v>
      </c>
      <c r="CG22" s="84">
        <f t="shared" si="29"/>
        <v>0</v>
      </c>
      <c r="CH22" s="91">
        <f t="shared" si="42"/>
        <v>0</v>
      </c>
      <c r="CI22" s="91">
        <f t="shared" si="42"/>
        <v>0</v>
      </c>
      <c r="CJ22" s="84">
        <f t="shared" si="30"/>
        <v>0</v>
      </c>
    </row>
    <row r="23" spans="1:88" ht="27" customHeight="1" x14ac:dyDescent="0.25">
      <c r="A23" s="41" t="s">
        <v>11</v>
      </c>
      <c r="B23" s="95"/>
      <c r="C23" s="83"/>
      <c r="D23" s="84">
        <f t="shared" si="1"/>
        <v>0</v>
      </c>
      <c r="E23" s="83"/>
      <c r="F23" s="83"/>
      <c r="G23" s="84">
        <f t="shared" si="2"/>
        <v>0</v>
      </c>
      <c r="H23" s="83"/>
      <c r="I23" s="83"/>
      <c r="J23" s="84">
        <f t="shared" si="3"/>
        <v>0</v>
      </c>
      <c r="K23" s="85"/>
      <c r="L23" s="85"/>
      <c r="M23" s="84">
        <f t="shared" si="4"/>
        <v>0</v>
      </c>
      <c r="N23" s="85"/>
      <c r="O23" s="85"/>
      <c r="P23" s="84">
        <f t="shared" si="5"/>
        <v>0</v>
      </c>
      <c r="Q23" s="85"/>
      <c r="R23" s="28"/>
      <c r="S23" s="84">
        <f t="shared" si="6"/>
        <v>0</v>
      </c>
      <c r="T23" s="28"/>
      <c r="U23" s="28"/>
      <c r="V23" s="84">
        <f t="shared" si="7"/>
        <v>0</v>
      </c>
      <c r="W23" s="28"/>
      <c r="X23" s="28"/>
      <c r="Y23" s="84">
        <f t="shared" si="8"/>
        <v>0</v>
      </c>
      <c r="Z23" s="28"/>
      <c r="AA23" s="28"/>
      <c r="AB23" s="84">
        <f t="shared" si="9"/>
        <v>0</v>
      </c>
      <c r="AC23" s="28"/>
      <c r="AD23" s="28"/>
      <c r="AE23" s="84">
        <f t="shared" si="10"/>
        <v>0</v>
      </c>
      <c r="AF23" s="28"/>
      <c r="AG23" s="28"/>
      <c r="AH23" s="84">
        <f t="shared" si="11"/>
        <v>0</v>
      </c>
      <c r="AI23" s="85"/>
      <c r="AJ23" s="28"/>
      <c r="AK23" s="84">
        <f t="shared" si="12"/>
        <v>0</v>
      </c>
      <c r="AL23" s="86"/>
      <c r="AM23" s="86"/>
      <c r="AN23" s="84">
        <f t="shared" si="13"/>
        <v>0</v>
      </c>
      <c r="AO23" s="87">
        <f t="shared" si="31"/>
        <v>0</v>
      </c>
      <c r="AP23" s="88">
        <f t="shared" si="32"/>
        <v>0</v>
      </c>
      <c r="AQ23" s="84">
        <f t="shared" si="14"/>
        <v>0</v>
      </c>
      <c r="AR23" s="86"/>
      <c r="AS23" s="86"/>
      <c r="AT23" s="84">
        <f t="shared" si="15"/>
        <v>0</v>
      </c>
      <c r="AU23" s="86"/>
      <c r="AV23" s="86"/>
      <c r="AW23" s="84">
        <f t="shared" si="16"/>
        <v>0</v>
      </c>
      <c r="AX23" s="86"/>
      <c r="AY23" s="86"/>
      <c r="AZ23" s="84">
        <f t="shared" si="17"/>
        <v>0</v>
      </c>
      <c r="BA23" s="86"/>
      <c r="BB23" s="89"/>
      <c r="BC23" s="84">
        <f t="shared" si="18"/>
        <v>0</v>
      </c>
      <c r="BD23" s="89"/>
      <c r="BE23" s="89"/>
      <c r="BF23" s="84">
        <f t="shared" si="19"/>
        <v>0</v>
      </c>
      <c r="BG23" s="86"/>
      <c r="BH23" s="89"/>
      <c r="BI23" s="84">
        <f t="shared" si="20"/>
        <v>0</v>
      </c>
      <c r="BJ23" s="28">
        <f t="shared" si="33"/>
        <v>0</v>
      </c>
      <c r="BK23" s="90">
        <f t="shared" si="34"/>
        <v>0</v>
      </c>
      <c r="BL23" s="84">
        <f t="shared" si="21"/>
        <v>0</v>
      </c>
      <c r="BM23" s="86"/>
      <c r="BN23" s="86"/>
      <c r="BO23" s="84">
        <f t="shared" si="22"/>
        <v>0</v>
      </c>
      <c r="BP23" s="91">
        <f t="shared" si="35"/>
        <v>0</v>
      </c>
      <c r="BQ23" s="91">
        <f t="shared" si="35"/>
        <v>0</v>
      </c>
      <c r="BR23" s="84">
        <f t="shared" si="24"/>
        <v>0</v>
      </c>
      <c r="BS23" s="91">
        <f t="shared" si="36"/>
        <v>0</v>
      </c>
      <c r="BT23" s="91">
        <f t="shared" si="36"/>
        <v>0</v>
      </c>
      <c r="BU23" s="84">
        <f t="shared" si="25"/>
        <v>0</v>
      </c>
      <c r="BV23" s="91">
        <f t="shared" si="37"/>
        <v>0</v>
      </c>
      <c r="BW23" s="91">
        <f t="shared" si="37"/>
        <v>0</v>
      </c>
      <c r="BX23" s="84">
        <f t="shared" si="26"/>
        <v>0</v>
      </c>
      <c r="BY23" s="91">
        <f t="shared" si="38"/>
        <v>0</v>
      </c>
      <c r="BZ23" s="92">
        <f t="shared" si="39"/>
        <v>0</v>
      </c>
      <c r="CA23" s="84">
        <f t="shared" si="27"/>
        <v>0</v>
      </c>
      <c r="CB23" s="91">
        <f t="shared" si="40"/>
        <v>0</v>
      </c>
      <c r="CC23" s="91">
        <f t="shared" si="40"/>
        <v>0</v>
      </c>
      <c r="CD23" s="84">
        <f t="shared" si="28"/>
        <v>0</v>
      </c>
      <c r="CE23" s="91">
        <f t="shared" si="41"/>
        <v>0</v>
      </c>
      <c r="CF23" s="91">
        <f t="shared" si="41"/>
        <v>0</v>
      </c>
      <c r="CG23" s="84">
        <f t="shared" si="29"/>
        <v>0</v>
      </c>
      <c r="CH23" s="91">
        <f t="shared" si="42"/>
        <v>0</v>
      </c>
      <c r="CI23" s="91">
        <f t="shared" si="42"/>
        <v>0</v>
      </c>
      <c r="CJ23" s="84">
        <f t="shared" si="30"/>
        <v>0</v>
      </c>
    </row>
    <row r="24" spans="1:88" ht="27" customHeight="1" x14ac:dyDescent="0.25">
      <c r="A24" s="41" t="s">
        <v>12</v>
      </c>
      <c r="B24" s="95"/>
      <c r="C24" s="83"/>
      <c r="D24" s="84">
        <f t="shared" si="1"/>
        <v>0</v>
      </c>
      <c r="E24" s="83"/>
      <c r="F24" s="83"/>
      <c r="G24" s="84">
        <f t="shared" si="2"/>
        <v>0</v>
      </c>
      <c r="H24" s="83"/>
      <c r="I24" s="83"/>
      <c r="J24" s="84">
        <f t="shared" si="3"/>
        <v>0</v>
      </c>
      <c r="K24" s="85"/>
      <c r="L24" s="85"/>
      <c r="M24" s="84">
        <f t="shared" si="4"/>
        <v>0</v>
      </c>
      <c r="N24" s="85"/>
      <c r="O24" s="85"/>
      <c r="P24" s="84">
        <f t="shared" si="5"/>
        <v>0</v>
      </c>
      <c r="Q24" s="85"/>
      <c r="R24" s="28"/>
      <c r="S24" s="84">
        <f t="shared" si="6"/>
        <v>0</v>
      </c>
      <c r="T24" s="28"/>
      <c r="U24" s="28"/>
      <c r="V24" s="84">
        <f t="shared" si="7"/>
        <v>0</v>
      </c>
      <c r="W24" s="28"/>
      <c r="X24" s="28"/>
      <c r="Y24" s="84">
        <f t="shared" si="8"/>
        <v>0</v>
      </c>
      <c r="Z24" s="28"/>
      <c r="AA24" s="28"/>
      <c r="AB24" s="84">
        <f t="shared" si="9"/>
        <v>0</v>
      </c>
      <c r="AC24" s="28"/>
      <c r="AD24" s="28"/>
      <c r="AE24" s="84">
        <f t="shared" si="10"/>
        <v>0</v>
      </c>
      <c r="AF24" s="28"/>
      <c r="AG24" s="28"/>
      <c r="AH24" s="84">
        <f t="shared" si="11"/>
        <v>0</v>
      </c>
      <c r="AI24" s="85"/>
      <c r="AJ24" s="28"/>
      <c r="AK24" s="84">
        <f t="shared" si="12"/>
        <v>0</v>
      </c>
      <c r="AL24" s="86"/>
      <c r="AM24" s="86"/>
      <c r="AN24" s="84">
        <f t="shared" si="13"/>
        <v>0</v>
      </c>
      <c r="AO24" s="87">
        <f t="shared" si="31"/>
        <v>0</v>
      </c>
      <c r="AP24" s="88">
        <f t="shared" si="32"/>
        <v>0</v>
      </c>
      <c r="AQ24" s="84">
        <f t="shared" si="14"/>
        <v>0</v>
      </c>
      <c r="AR24" s="86"/>
      <c r="AS24" s="86"/>
      <c r="AT24" s="84">
        <f t="shared" si="15"/>
        <v>0</v>
      </c>
      <c r="AU24" s="86"/>
      <c r="AV24" s="86"/>
      <c r="AW24" s="84">
        <f t="shared" si="16"/>
        <v>0</v>
      </c>
      <c r="AX24" s="86"/>
      <c r="AY24" s="86"/>
      <c r="AZ24" s="84">
        <f t="shared" si="17"/>
        <v>0</v>
      </c>
      <c r="BA24" s="86"/>
      <c r="BB24" s="89"/>
      <c r="BC24" s="84">
        <f t="shared" si="18"/>
        <v>0</v>
      </c>
      <c r="BD24" s="89"/>
      <c r="BE24" s="89"/>
      <c r="BF24" s="84">
        <f t="shared" si="19"/>
        <v>0</v>
      </c>
      <c r="BG24" s="86"/>
      <c r="BH24" s="89"/>
      <c r="BI24" s="84">
        <f t="shared" si="20"/>
        <v>0</v>
      </c>
      <c r="BJ24" s="28">
        <f t="shared" si="33"/>
        <v>0</v>
      </c>
      <c r="BK24" s="90">
        <f t="shared" si="34"/>
        <v>0</v>
      </c>
      <c r="BL24" s="84">
        <f t="shared" si="21"/>
        <v>0</v>
      </c>
      <c r="BM24" s="86"/>
      <c r="BN24" s="86"/>
      <c r="BO24" s="84">
        <f t="shared" si="22"/>
        <v>0</v>
      </c>
      <c r="BP24" s="91">
        <f t="shared" si="35"/>
        <v>0</v>
      </c>
      <c r="BQ24" s="91">
        <f t="shared" si="35"/>
        <v>0</v>
      </c>
      <c r="BR24" s="84">
        <f t="shared" si="24"/>
        <v>0</v>
      </c>
      <c r="BS24" s="91">
        <f t="shared" si="36"/>
        <v>0</v>
      </c>
      <c r="BT24" s="91">
        <f t="shared" si="36"/>
        <v>0</v>
      </c>
      <c r="BU24" s="84">
        <f t="shared" si="25"/>
        <v>0</v>
      </c>
      <c r="BV24" s="91">
        <f t="shared" si="37"/>
        <v>0</v>
      </c>
      <c r="BW24" s="91">
        <f t="shared" si="37"/>
        <v>0</v>
      </c>
      <c r="BX24" s="84">
        <f t="shared" si="26"/>
        <v>0</v>
      </c>
      <c r="BY24" s="91">
        <f t="shared" si="38"/>
        <v>0</v>
      </c>
      <c r="BZ24" s="92">
        <f t="shared" si="39"/>
        <v>0</v>
      </c>
      <c r="CA24" s="84">
        <f t="shared" si="27"/>
        <v>0</v>
      </c>
      <c r="CB24" s="91">
        <f t="shared" si="40"/>
        <v>0</v>
      </c>
      <c r="CC24" s="91">
        <f t="shared" si="40"/>
        <v>0</v>
      </c>
      <c r="CD24" s="84">
        <f t="shared" si="28"/>
        <v>0</v>
      </c>
      <c r="CE24" s="91">
        <f t="shared" si="41"/>
        <v>0</v>
      </c>
      <c r="CF24" s="91">
        <f t="shared" si="41"/>
        <v>0</v>
      </c>
      <c r="CG24" s="84">
        <f t="shared" si="29"/>
        <v>0</v>
      </c>
      <c r="CH24" s="91">
        <f t="shared" si="42"/>
        <v>0</v>
      </c>
      <c r="CI24" s="91">
        <f t="shared" si="42"/>
        <v>0</v>
      </c>
      <c r="CJ24" s="84">
        <f t="shared" si="30"/>
        <v>0</v>
      </c>
    </row>
    <row r="25" spans="1:88" ht="27" customHeight="1" x14ac:dyDescent="0.25">
      <c r="A25" s="41" t="s">
        <v>13</v>
      </c>
      <c r="B25" s="95"/>
      <c r="C25" s="83"/>
      <c r="D25" s="84">
        <f t="shared" si="1"/>
        <v>0</v>
      </c>
      <c r="E25" s="83"/>
      <c r="F25" s="83"/>
      <c r="G25" s="84">
        <f t="shared" si="2"/>
        <v>0</v>
      </c>
      <c r="H25" s="83"/>
      <c r="I25" s="83"/>
      <c r="J25" s="84">
        <f t="shared" si="3"/>
        <v>0</v>
      </c>
      <c r="K25" s="85"/>
      <c r="L25" s="85"/>
      <c r="M25" s="84">
        <f t="shared" si="4"/>
        <v>0</v>
      </c>
      <c r="N25" s="85"/>
      <c r="O25" s="85"/>
      <c r="P25" s="84">
        <f t="shared" si="5"/>
        <v>0</v>
      </c>
      <c r="Q25" s="85"/>
      <c r="R25" s="28"/>
      <c r="S25" s="84">
        <f t="shared" si="6"/>
        <v>0</v>
      </c>
      <c r="T25" s="28"/>
      <c r="U25" s="28"/>
      <c r="V25" s="84">
        <f t="shared" si="7"/>
        <v>0</v>
      </c>
      <c r="W25" s="28"/>
      <c r="X25" s="28"/>
      <c r="Y25" s="84">
        <f t="shared" si="8"/>
        <v>0</v>
      </c>
      <c r="Z25" s="28"/>
      <c r="AA25" s="28"/>
      <c r="AB25" s="84">
        <f t="shared" si="9"/>
        <v>0</v>
      </c>
      <c r="AC25" s="28"/>
      <c r="AD25" s="28"/>
      <c r="AE25" s="84">
        <f t="shared" si="10"/>
        <v>0</v>
      </c>
      <c r="AF25" s="28"/>
      <c r="AG25" s="28"/>
      <c r="AH25" s="84">
        <f t="shared" si="11"/>
        <v>0</v>
      </c>
      <c r="AI25" s="85"/>
      <c r="AJ25" s="28"/>
      <c r="AK25" s="84">
        <f t="shared" si="12"/>
        <v>0</v>
      </c>
      <c r="AL25" s="86"/>
      <c r="AM25" s="86"/>
      <c r="AN25" s="84">
        <f t="shared" si="13"/>
        <v>0</v>
      </c>
      <c r="AO25" s="87">
        <f t="shared" si="31"/>
        <v>0</v>
      </c>
      <c r="AP25" s="88">
        <f t="shared" si="32"/>
        <v>0</v>
      </c>
      <c r="AQ25" s="84">
        <f t="shared" si="14"/>
        <v>0</v>
      </c>
      <c r="AR25" s="86"/>
      <c r="AS25" s="86"/>
      <c r="AT25" s="84">
        <f t="shared" si="15"/>
        <v>0</v>
      </c>
      <c r="AU25" s="86"/>
      <c r="AV25" s="86"/>
      <c r="AW25" s="84">
        <f t="shared" si="16"/>
        <v>0</v>
      </c>
      <c r="AX25" s="86"/>
      <c r="AY25" s="86"/>
      <c r="AZ25" s="84">
        <f t="shared" si="17"/>
        <v>0</v>
      </c>
      <c r="BA25" s="86"/>
      <c r="BB25" s="89"/>
      <c r="BC25" s="84">
        <f t="shared" si="18"/>
        <v>0</v>
      </c>
      <c r="BD25" s="89"/>
      <c r="BE25" s="89"/>
      <c r="BF25" s="84">
        <f t="shared" si="19"/>
        <v>0</v>
      </c>
      <c r="BG25" s="86"/>
      <c r="BH25" s="89"/>
      <c r="BI25" s="84">
        <f t="shared" si="20"/>
        <v>0</v>
      </c>
      <c r="BJ25" s="28">
        <f t="shared" si="33"/>
        <v>0</v>
      </c>
      <c r="BK25" s="90">
        <f t="shared" si="34"/>
        <v>0</v>
      </c>
      <c r="BL25" s="84">
        <f t="shared" si="21"/>
        <v>0</v>
      </c>
      <c r="BM25" s="86"/>
      <c r="BN25" s="86"/>
      <c r="BO25" s="84">
        <f t="shared" si="22"/>
        <v>0</v>
      </c>
      <c r="BP25" s="91">
        <f t="shared" si="35"/>
        <v>0</v>
      </c>
      <c r="BQ25" s="91">
        <f t="shared" si="35"/>
        <v>0</v>
      </c>
      <c r="BR25" s="84">
        <f t="shared" si="24"/>
        <v>0</v>
      </c>
      <c r="BS25" s="91">
        <f t="shared" si="36"/>
        <v>0</v>
      </c>
      <c r="BT25" s="91">
        <f t="shared" si="36"/>
        <v>0</v>
      </c>
      <c r="BU25" s="84">
        <f t="shared" si="25"/>
        <v>0</v>
      </c>
      <c r="BV25" s="91">
        <f t="shared" si="37"/>
        <v>0</v>
      </c>
      <c r="BW25" s="91">
        <f t="shared" si="37"/>
        <v>0</v>
      </c>
      <c r="BX25" s="84">
        <f t="shared" si="26"/>
        <v>0</v>
      </c>
      <c r="BY25" s="91">
        <f t="shared" si="38"/>
        <v>0</v>
      </c>
      <c r="BZ25" s="92">
        <f t="shared" si="39"/>
        <v>0</v>
      </c>
      <c r="CA25" s="84">
        <f t="shared" si="27"/>
        <v>0</v>
      </c>
      <c r="CB25" s="91">
        <f t="shared" si="40"/>
        <v>0</v>
      </c>
      <c r="CC25" s="91">
        <f t="shared" si="40"/>
        <v>0</v>
      </c>
      <c r="CD25" s="84">
        <f t="shared" si="28"/>
        <v>0</v>
      </c>
      <c r="CE25" s="91">
        <f t="shared" si="41"/>
        <v>0</v>
      </c>
      <c r="CF25" s="91">
        <f t="shared" si="41"/>
        <v>0</v>
      </c>
      <c r="CG25" s="84">
        <f t="shared" si="29"/>
        <v>0</v>
      </c>
      <c r="CH25" s="91">
        <f t="shared" si="42"/>
        <v>0</v>
      </c>
      <c r="CI25" s="91">
        <f t="shared" si="42"/>
        <v>0</v>
      </c>
      <c r="CJ25" s="84">
        <f t="shared" si="30"/>
        <v>0</v>
      </c>
    </row>
    <row r="26" spans="1:88" ht="27" customHeight="1" x14ac:dyDescent="0.25">
      <c r="A26" s="41" t="s">
        <v>14</v>
      </c>
      <c r="B26" s="95"/>
      <c r="C26" s="83"/>
      <c r="D26" s="84">
        <f t="shared" si="1"/>
        <v>0</v>
      </c>
      <c r="E26" s="93"/>
      <c r="F26" s="83"/>
      <c r="G26" s="84">
        <f t="shared" si="2"/>
        <v>0</v>
      </c>
      <c r="H26" s="83"/>
      <c r="I26" s="83"/>
      <c r="J26" s="84">
        <f t="shared" si="3"/>
        <v>0</v>
      </c>
      <c r="K26" s="85"/>
      <c r="L26" s="85"/>
      <c r="M26" s="84">
        <f t="shared" si="4"/>
        <v>0</v>
      </c>
      <c r="N26" s="85"/>
      <c r="O26" s="85"/>
      <c r="P26" s="84">
        <f t="shared" si="5"/>
        <v>0</v>
      </c>
      <c r="Q26" s="85"/>
      <c r="R26" s="28"/>
      <c r="S26" s="84">
        <f t="shared" si="6"/>
        <v>0</v>
      </c>
      <c r="T26" s="28"/>
      <c r="U26" s="28"/>
      <c r="V26" s="84">
        <f t="shared" si="7"/>
        <v>0</v>
      </c>
      <c r="W26" s="28"/>
      <c r="X26" s="28"/>
      <c r="Y26" s="84">
        <f t="shared" si="8"/>
        <v>0</v>
      </c>
      <c r="Z26" s="28"/>
      <c r="AA26" s="28"/>
      <c r="AB26" s="84">
        <f t="shared" si="9"/>
        <v>0</v>
      </c>
      <c r="AC26" s="28"/>
      <c r="AD26" s="28"/>
      <c r="AE26" s="84">
        <f t="shared" si="10"/>
        <v>0</v>
      </c>
      <c r="AF26" s="28"/>
      <c r="AG26" s="28"/>
      <c r="AH26" s="84">
        <f t="shared" si="11"/>
        <v>0</v>
      </c>
      <c r="AI26" s="85"/>
      <c r="AJ26" s="28"/>
      <c r="AK26" s="84">
        <f t="shared" si="12"/>
        <v>0</v>
      </c>
      <c r="AL26" s="86"/>
      <c r="AM26" s="86"/>
      <c r="AN26" s="84">
        <f t="shared" si="13"/>
        <v>0</v>
      </c>
      <c r="AO26" s="87">
        <f t="shared" si="31"/>
        <v>0</v>
      </c>
      <c r="AP26" s="88">
        <f t="shared" si="32"/>
        <v>0</v>
      </c>
      <c r="AQ26" s="84">
        <f t="shared" si="14"/>
        <v>0</v>
      </c>
      <c r="AR26" s="86"/>
      <c r="AS26" s="86"/>
      <c r="AT26" s="84">
        <f t="shared" si="15"/>
        <v>0</v>
      </c>
      <c r="AU26" s="86"/>
      <c r="AV26" s="86"/>
      <c r="AW26" s="84">
        <f t="shared" si="16"/>
        <v>0</v>
      </c>
      <c r="AX26" s="86"/>
      <c r="AY26" s="86"/>
      <c r="AZ26" s="84">
        <f t="shared" si="17"/>
        <v>0</v>
      </c>
      <c r="BA26" s="86"/>
      <c r="BB26" s="89"/>
      <c r="BC26" s="84">
        <f t="shared" si="18"/>
        <v>0</v>
      </c>
      <c r="BD26" s="89"/>
      <c r="BE26" s="89"/>
      <c r="BF26" s="84">
        <f t="shared" si="19"/>
        <v>0</v>
      </c>
      <c r="BG26" s="86"/>
      <c r="BH26" s="89"/>
      <c r="BI26" s="84">
        <f t="shared" si="20"/>
        <v>0</v>
      </c>
      <c r="BJ26" s="28">
        <f t="shared" si="33"/>
        <v>0</v>
      </c>
      <c r="BK26" s="90">
        <f t="shared" si="34"/>
        <v>0</v>
      </c>
      <c r="BL26" s="84">
        <f t="shared" si="21"/>
        <v>0</v>
      </c>
      <c r="BM26" s="86"/>
      <c r="BN26" s="86"/>
      <c r="BO26" s="84">
        <f t="shared" si="22"/>
        <v>0</v>
      </c>
      <c r="BP26" s="91">
        <f t="shared" si="35"/>
        <v>0</v>
      </c>
      <c r="BQ26" s="91">
        <f t="shared" si="35"/>
        <v>0</v>
      </c>
      <c r="BR26" s="84">
        <f t="shared" si="24"/>
        <v>0</v>
      </c>
      <c r="BS26" s="91">
        <f t="shared" si="36"/>
        <v>0</v>
      </c>
      <c r="BT26" s="91">
        <f t="shared" si="36"/>
        <v>0</v>
      </c>
      <c r="BU26" s="84">
        <f t="shared" si="25"/>
        <v>0</v>
      </c>
      <c r="BV26" s="91">
        <f t="shared" si="37"/>
        <v>0</v>
      </c>
      <c r="BW26" s="91">
        <f t="shared" si="37"/>
        <v>0</v>
      </c>
      <c r="BX26" s="84">
        <f t="shared" si="26"/>
        <v>0</v>
      </c>
      <c r="BY26" s="91">
        <f t="shared" si="38"/>
        <v>0</v>
      </c>
      <c r="BZ26" s="92">
        <f t="shared" si="39"/>
        <v>0</v>
      </c>
      <c r="CA26" s="84">
        <f t="shared" si="27"/>
        <v>0</v>
      </c>
      <c r="CB26" s="91">
        <f t="shared" si="40"/>
        <v>0</v>
      </c>
      <c r="CC26" s="91">
        <f t="shared" si="40"/>
        <v>0</v>
      </c>
      <c r="CD26" s="84">
        <f t="shared" si="28"/>
        <v>0</v>
      </c>
      <c r="CE26" s="91">
        <f t="shared" si="41"/>
        <v>0</v>
      </c>
      <c r="CF26" s="91">
        <f t="shared" si="41"/>
        <v>0</v>
      </c>
      <c r="CG26" s="84">
        <f t="shared" si="29"/>
        <v>0</v>
      </c>
      <c r="CH26" s="91">
        <f t="shared" si="42"/>
        <v>0</v>
      </c>
      <c r="CI26" s="91">
        <f t="shared" si="42"/>
        <v>0</v>
      </c>
      <c r="CJ26" s="84">
        <f t="shared" si="30"/>
        <v>0</v>
      </c>
    </row>
    <row r="27" spans="1:88" ht="27" customHeight="1" x14ac:dyDescent="0.25">
      <c r="A27" s="41" t="s">
        <v>15</v>
      </c>
      <c r="B27" s="95"/>
      <c r="C27" s="83"/>
      <c r="D27" s="84">
        <f t="shared" si="1"/>
        <v>0</v>
      </c>
      <c r="E27" s="83"/>
      <c r="F27" s="83"/>
      <c r="G27" s="84">
        <f t="shared" si="2"/>
        <v>0</v>
      </c>
      <c r="H27" s="93"/>
      <c r="I27" s="93"/>
      <c r="J27" s="84">
        <f t="shared" si="3"/>
        <v>0</v>
      </c>
      <c r="K27" s="93"/>
      <c r="L27" s="85"/>
      <c r="M27" s="84">
        <f t="shared" si="4"/>
        <v>0</v>
      </c>
      <c r="N27" s="85"/>
      <c r="O27" s="85"/>
      <c r="P27" s="84">
        <f t="shared" si="5"/>
        <v>0</v>
      </c>
      <c r="Q27" s="85"/>
      <c r="R27" s="28"/>
      <c r="S27" s="84">
        <f t="shared" si="6"/>
        <v>0</v>
      </c>
      <c r="T27" s="28"/>
      <c r="U27" s="28"/>
      <c r="V27" s="84">
        <f t="shared" si="7"/>
        <v>0</v>
      </c>
      <c r="W27" s="28"/>
      <c r="X27" s="28"/>
      <c r="Y27" s="84">
        <f t="shared" si="8"/>
        <v>0</v>
      </c>
      <c r="Z27" s="28"/>
      <c r="AA27" s="28"/>
      <c r="AB27" s="84">
        <f t="shared" si="9"/>
        <v>0</v>
      </c>
      <c r="AC27" s="28"/>
      <c r="AD27" s="28"/>
      <c r="AE27" s="84">
        <f t="shared" si="10"/>
        <v>0</v>
      </c>
      <c r="AF27" s="28"/>
      <c r="AG27" s="28"/>
      <c r="AH27" s="84">
        <f t="shared" si="11"/>
        <v>0</v>
      </c>
      <c r="AI27" s="85"/>
      <c r="AJ27" s="28"/>
      <c r="AK27" s="84">
        <f t="shared" si="12"/>
        <v>0</v>
      </c>
      <c r="AL27" s="28"/>
      <c r="AM27" s="28"/>
      <c r="AN27" s="84">
        <f t="shared" si="13"/>
        <v>0</v>
      </c>
      <c r="AO27" s="87">
        <f t="shared" si="31"/>
        <v>0</v>
      </c>
      <c r="AP27" s="88">
        <f t="shared" si="32"/>
        <v>0</v>
      </c>
      <c r="AQ27" s="84">
        <f t="shared" si="14"/>
        <v>0</v>
      </c>
      <c r="AR27" s="85"/>
      <c r="AS27" s="85"/>
      <c r="AT27" s="84">
        <f t="shared" si="15"/>
        <v>0</v>
      </c>
      <c r="AU27" s="85"/>
      <c r="AV27" s="28"/>
      <c r="AW27" s="84">
        <f t="shared" si="16"/>
        <v>0</v>
      </c>
      <c r="AX27" s="28"/>
      <c r="AY27" s="28"/>
      <c r="AZ27" s="84">
        <f t="shared" si="17"/>
        <v>0</v>
      </c>
      <c r="BA27" s="28"/>
      <c r="BB27" s="28"/>
      <c r="BC27" s="84">
        <f t="shared" si="18"/>
        <v>0</v>
      </c>
      <c r="BD27" s="28"/>
      <c r="BE27" s="28"/>
      <c r="BF27" s="84">
        <f t="shared" si="19"/>
        <v>0</v>
      </c>
      <c r="BG27" s="28"/>
      <c r="BH27" s="28"/>
      <c r="BI27" s="84">
        <f t="shared" si="20"/>
        <v>0</v>
      </c>
      <c r="BJ27" s="28">
        <f t="shared" si="33"/>
        <v>0</v>
      </c>
      <c r="BK27" s="90">
        <f t="shared" si="34"/>
        <v>0</v>
      </c>
      <c r="BL27" s="84">
        <f t="shared" si="21"/>
        <v>0</v>
      </c>
      <c r="BM27" s="28"/>
      <c r="BN27" s="28"/>
      <c r="BO27" s="84">
        <f t="shared" si="22"/>
        <v>0</v>
      </c>
      <c r="BP27" s="91">
        <f t="shared" si="35"/>
        <v>0</v>
      </c>
      <c r="BQ27" s="91">
        <f t="shared" si="35"/>
        <v>0</v>
      </c>
      <c r="BR27" s="84">
        <f t="shared" si="24"/>
        <v>0</v>
      </c>
      <c r="BS27" s="91">
        <f t="shared" si="36"/>
        <v>0</v>
      </c>
      <c r="BT27" s="91">
        <f t="shared" si="36"/>
        <v>0</v>
      </c>
      <c r="BU27" s="84">
        <f t="shared" si="25"/>
        <v>0</v>
      </c>
      <c r="BV27" s="91">
        <f t="shared" si="37"/>
        <v>0</v>
      </c>
      <c r="BW27" s="91">
        <f t="shared" si="37"/>
        <v>0</v>
      </c>
      <c r="BX27" s="84">
        <f t="shared" si="26"/>
        <v>0</v>
      </c>
      <c r="BY27" s="91">
        <f t="shared" si="38"/>
        <v>0</v>
      </c>
      <c r="BZ27" s="92">
        <f t="shared" si="39"/>
        <v>0</v>
      </c>
      <c r="CA27" s="84">
        <f t="shared" si="27"/>
        <v>0</v>
      </c>
      <c r="CB27" s="91">
        <f t="shared" si="40"/>
        <v>0</v>
      </c>
      <c r="CC27" s="91">
        <f t="shared" si="40"/>
        <v>0</v>
      </c>
      <c r="CD27" s="84">
        <f t="shared" si="28"/>
        <v>0</v>
      </c>
      <c r="CE27" s="91">
        <f t="shared" si="41"/>
        <v>0</v>
      </c>
      <c r="CF27" s="91">
        <f t="shared" si="41"/>
        <v>0</v>
      </c>
      <c r="CG27" s="84">
        <f t="shared" si="29"/>
        <v>0</v>
      </c>
      <c r="CH27" s="91">
        <f t="shared" si="42"/>
        <v>0</v>
      </c>
      <c r="CI27" s="91">
        <f t="shared" si="42"/>
        <v>0</v>
      </c>
      <c r="CJ27" s="84">
        <f t="shared" si="30"/>
        <v>0</v>
      </c>
    </row>
    <row r="28" spans="1:88" ht="27" customHeight="1" x14ac:dyDescent="0.25">
      <c r="A28" s="41" t="s">
        <v>16</v>
      </c>
      <c r="B28" s="95"/>
      <c r="C28" s="83"/>
      <c r="D28" s="84">
        <f t="shared" si="1"/>
        <v>0</v>
      </c>
      <c r="E28" s="83"/>
      <c r="F28" s="83"/>
      <c r="G28" s="84">
        <f t="shared" si="2"/>
        <v>0</v>
      </c>
      <c r="H28" s="83"/>
      <c r="I28" s="83"/>
      <c r="J28" s="84">
        <f t="shared" si="3"/>
        <v>0</v>
      </c>
      <c r="K28" s="85"/>
      <c r="L28" s="85"/>
      <c r="M28" s="84">
        <f t="shared" si="4"/>
        <v>0</v>
      </c>
      <c r="N28" s="85"/>
      <c r="O28" s="85"/>
      <c r="P28" s="84">
        <f t="shared" si="5"/>
        <v>0</v>
      </c>
      <c r="Q28" s="85"/>
      <c r="R28" s="28"/>
      <c r="S28" s="84">
        <f t="shared" si="6"/>
        <v>0</v>
      </c>
      <c r="T28" s="28"/>
      <c r="U28" s="28"/>
      <c r="V28" s="84">
        <f t="shared" si="7"/>
        <v>0</v>
      </c>
      <c r="W28" s="28"/>
      <c r="X28" s="28"/>
      <c r="Y28" s="84">
        <f t="shared" si="8"/>
        <v>0</v>
      </c>
      <c r="Z28" s="28"/>
      <c r="AA28" s="28"/>
      <c r="AB28" s="84">
        <f t="shared" si="9"/>
        <v>0</v>
      </c>
      <c r="AC28" s="28"/>
      <c r="AD28" s="28"/>
      <c r="AE28" s="84">
        <f t="shared" si="10"/>
        <v>0</v>
      </c>
      <c r="AF28" s="28"/>
      <c r="AG28" s="28"/>
      <c r="AH28" s="84">
        <f t="shared" si="11"/>
        <v>0</v>
      </c>
      <c r="AI28" s="85"/>
      <c r="AJ28" s="28"/>
      <c r="AK28" s="84">
        <f t="shared" si="12"/>
        <v>0</v>
      </c>
      <c r="AL28" s="28"/>
      <c r="AM28" s="28"/>
      <c r="AN28" s="84">
        <f t="shared" si="13"/>
        <v>0</v>
      </c>
      <c r="AO28" s="87">
        <f t="shared" si="31"/>
        <v>0</v>
      </c>
      <c r="AP28" s="88">
        <f t="shared" si="32"/>
        <v>0</v>
      </c>
      <c r="AQ28" s="84">
        <f t="shared" si="14"/>
        <v>0</v>
      </c>
      <c r="AR28" s="96"/>
      <c r="AS28" s="96"/>
      <c r="AT28" s="84">
        <f t="shared" si="15"/>
        <v>0</v>
      </c>
      <c r="AU28" s="96"/>
      <c r="AV28" s="96"/>
      <c r="AW28" s="84">
        <f t="shared" si="16"/>
        <v>0</v>
      </c>
      <c r="AX28" s="96"/>
      <c r="AY28" s="96"/>
      <c r="AZ28" s="84">
        <f t="shared" si="17"/>
        <v>0</v>
      </c>
      <c r="BA28" s="96"/>
      <c r="BB28" s="96"/>
      <c r="BC28" s="84">
        <f t="shared" si="18"/>
        <v>0</v>
      </c>
      <c r="BD28" s="96"/>
      <c r="BE28" s="85"/>
      <c r="BF28" s="84">
        <f t="shared" si="19"/>
        <v>0</v>
      </c>
      <c r="BG28" s="85"/>
      <c r="BH28" s="85"/>
      <c r="BI28" s="84">
        <f t="shared" si="20"/>
        <v>0</v>
      </c>
      <c r="BJ28" s="28">
        <f t="shared" si="33"/>
        <v>0</v>
      </c>
      <c r="BK28" s="90">
        <f t="shared" si="34"/>
        <v>0</v>
      </c>
      <c r="BL28" s="84">
        <f t="shared" si="21"/>
        <v>0</v>
      </c>
      <c r="BM28" s="85"/>
      <c r="BN28" s="85"/>
      <c r="BO28" s="84">
        <f t="shared" si="22"/>
        <v>0</v>
      </c>
      <c r="BP28" s="91">
        <f t="shared" si="35"/>
        <v>0</v>
      </c>
      <c r="BQ28" s="91">
        <f t="shared" si="35"/>
        <v>0</v>
      </c>
      <c r="BR28" s="84">
        <f t="shared" si="24"/>
        <v>0</v>
      </c>
      <c r="BS28" s="91">
        <f t="shared" si="36"/>
        <v>0</v>
      </c>
      <c r="BT28" s="91">
        <f t="shared" si="36"/>
        <v>0</v>
      </c>
      <c r="BU28" s="84">
        <f t="shared" si="25"/>
        <v>0</v>
      </c>
      <c r="BV28" s="91">
        <f t="shared" si="37"/>
        <v>0</v>
      </c>
      <c r="BW28" s="91">
        <f t="shared" si="37"/>
        <v>0</v>
      </c>
      <c r="BX28" s="84">
        <f t="shared" si="26"/>
        <v>0</v>
      </c>
      <c r="BY28" s="91">
        <f t="shared" si="38"/>
        <v>0</v>
      </c>
      <c r="BZ28" s="92">
        <f t="shared" si="39"/>
        <v>0</v>
      </c>
      <c r="CA28" s="84">
        <f t="shared" si="27"/>
        <v>0</v>
      </c>
      <c r="CB28" s="91">
        <f t="shared" si="40"/>
        <v>0</v>
      </c>
      <c r="CC28" s="91">
        <f t="shared" si="40"/>
        <v>0</v>
      </c>
      <c r="CD28" s="84">
        <f t="shared" si="28"/>
        <v>0</v>
      </c>
      <c r="CE28" s="91">
        <f t="shared" si="41"/>
        <v>0</v>
      </c>
      <c r="CF28" s="91">
        <f t="shared" si="41"/>
        <v>0</v>
      </c>
      <c r="CG28" s="84">
        <f t="shared" si="29"/>
        <v>0</v>
      </c>
      <c r="CH28" s="91">
        <f t="shared" si="42"/>
        <v>0</v>
      </c>
      <c r="CI28" s="91">
        <f t="shared" si="42"/>
        <v>0</v>
      </c>
      <c r="CJ28" s="84">
        <f t="shared" si="30"/>
        <v>0</v>
      </c>
    </row>
    <row r="29" spans="1:88" ht="27" customHeight="1" x14ac:dyDescent="0.25">
      <c r="A29" s="57" t="s">
        <v>18</v>
      </c>
      <c r="B29" s="95">
        <v>0.25</v>
      </c>
      <c r="C29" s="83">
        <v>0.88</v>
      </c>
      <c r="D29" s="84">
        <f t="shared" si="1"/>
        <v>3.52</v>
      </c>
      <c r="E29" s="83"/>
      <c r="F29" s="83"/>
      <c r="G29" s="84">
        <f t="shared" si="2"/>
        <v>0</v>
      </c>
      <c r="H29" s="83"/>
      <c r="I29" s="83"/>
      <c r="J29" s="84">
        <f t="shared" si="3"/>
        <v>0</v>
      </c>
      <c r="K29" s="97">
        <v>3</v>
      </c>
      <c r="L29" s="97">
        <v>7.2</v>
      </c>
      <c r="M29" s="98">
        <f t="shared" si="4"/>
        <v>2.4</v>
      </c>
      <c r="N29" s="97">
        <v>106</v>
      </c>
      <c r="O29" s="97">
        <v>192.6</v>
      </c>
      <c r="P29" s="98">
        <f t="shared" si="5"/>
        <v>1.8169811320754716</v>
      </c>
      <c r="Q29" s="85"/>
      <c r="R29" s="28"/>
      <c r="S29" s="84">
        <f t="shared" si="6"/>
        <v>0</v>
      </c>
      <c r="T29" s="28"/>
      <c r="U29" s="28"/>
      <c r="V29" s="84">
        <f t="shared" si="7"/>
        <v>0</v>
      </c>
      <c r="W29" s="28"/>
      <c r="X29" s="28"/>
      <c r="Y29" s="84">
        <f t="shared" si="8"/>
        <v>0</v>
      </c>
      <c r="Z29" s="28"/>
      <c r="AA29" s="28"/>
      <c r="AB29" s="84">
        <f t="shared" si="9"/>
        <v>0</v>
      </c>
      <c r="AC29" s="28"/>
      <c r="AD29" s="28"/>
      <c r="AE29" s="84">
        <f t="shared" si="10"/>
        <v>0</v>
      </c>
      <c r="AF29" s="28"/>
      <c r="AG29" s="28"/>
      <c r="AH29" s="84">
        <f t="shared" si="11"/>
        <v>0</v>
      </c>
      <c r="AI29" s="85"/>
      <c r="AJ29" s="28"/>
      <c r="AK29" s="84">
        <f t="shared" si="12"/>
        <v>0</v>
      </c>
      <c r="AL29" s="28"/>
      <c r="AM29" s="28"/>
      <c r="AN29" s="84">
        <f t="shared" si="13"/>
        <v>0</v>
      </c>
      <c r="AO29" s="87">
        <f t="shared" si="31"/>
        <v>0</v>
      </c>
      <c r="AP29" s="88">
        <f t="shared" si="32"/>
        <v>0</v>
      </c>
      <c r="AQ29" s="84">
        <f t="shared" si="14"/>
        <v>0</v>
      </c>
      <c r="AR29" s="96"/>
      <c r="AS29" s="96"/>
      <c r="AT29" s="84">
        <f t="shared" si="15"/>
        <v>0</v>
      </c>
      <c r="AU29" s="96"/>
      <c r="AV29" s="96"/>
      <c r="AW29" s="84">
        <f t="shared" si="16"/>
        <v>0</v>
      </c>
      <c r="AX29" s="96"/>
      <c r="AY29" s="96"/>
      <c r="AZ29" s="84">
        <f t="shared" si="17"/>
        <v>0</v>
      </c>
      <c r="BA29" s="96"/>
      <c r="BB29" s="96"/>
      <c r="BC29" s="84">
        <f t="shared" si="18"/>
        <v>0</v>
      </c>
      <c r="BD29" s="96"/>
      <c r="BE29" s="85"/>
      <c r="BF29" s="84">
        <f t="shared" si="19"/>
        <v>0</v>
      </c>
      <c r="BG29" s="85"/>
      <c r="BH29" s="85"/>
      <c r="BI29" s="84">
        <f t="shared" si="20"/>
        <v>0</v>
      </c>
      <c r="BJ29" s="28">
        <f t="shared" si="33"/>
        <v>0</v>
      </c>
      <c r="BK29" s="90">
        <f t="shared" si="34"/>
        <v>0</v>
      </c>
      <c r="BL29" s="84">
        <f t="shared" si="21"/>
        <v>0</v>
      </c>
      <c r="BM29" s="85"/>
      <c r="BN29" s="85"/>
      <c r="BO29" s="84">
        <f t="shared" si="22"/>
        <v>0</v>
      </c>
      <c r="BP29" s="91">
        <f t="shared" si="35"/>
        <v>0.25</v>
      </c>
      <c r="BQ29" s="91">
        <f t="shared" si="35"/>
        <v>0.88</v>
      </c>
      <c r="BR29" s="84">
        <f t="shared" si="24"/>
        <v>3.52</v>
      </c>
      <c r="BS29" s="91">
        <f>SUM(AU29,Z29,E29)</f>
        <v>0</v>
      </c>
      <c r="BT29" s="91">
        <f>SUM(AV29,AA29,F29)</f>
        <v>0</v>
      </c>
      <c r="BU29" s="84">
        <f t="shared" si="25"/>
        <v>0</v>
      </c>
      <c r="BV29" s="91">
        <f>SUM(AX29,AC29,H29)</f>
        <v>0</v>
      </c>
      <c r="BW29" s="91">
        <f>SUM(AY29,AD29,I29)</f>
        <v>0</v>
      </c>
      <c r="BX29" s="84">
        <f t="shared" si="26"/>
        <v>0</v>
      </c>
      <c r="BY29" s="91">
        <f t="shared" si="38"/>
        <v>3</v>
      </c>
      <c r="BZ29" s="92">
        <f t="shared" si="39"/>
        <v>7.2</v>
      </c>
      <c r="CA29" s="84">
        <f t="shared" si="27"/>
        <v>2.4</v>
      </c>
      <c r="CB29" s="91">
        <f t="shared" si="40"/>
        <v>106</v>
      </c>
      <c r="CC29" s="91">
        <f t="shared" si="40"/>
        <v>192.6</v>
      </c>
      <c r="CD29" s="84">
        <f t="shared" si="28"/>
        <v>1.8169811320754716</v>
      </c>
      <c r="CE29" s="91">
        <f t="shared" si="41"/>
        <v>0</v>
      </c>
      <c r="CF29" s="91">
        <f t="shared" si="41"/>
        <v>0</v>
      </c>
      <c r="CG29" s="84">
        <f t="shared" si="29"/>
        <v>0</v>
      </c>
      <c r="CH29" s="91">
        <f>SUM(BP29,BS29,BV29,BY29,CB29,CE29)</f>
        <v>109.25</v>
      </c>
      <c r="CI29" s="91">
        <f>SUM(BQ29,BT29,BW29,BZ29,CC29,CF29)</f>
        <v>200.68</v>
      </c>
      <c r="CJ29" s="84">
        <f t="shared" si="30"/>
        <v>1.8368878718535471</v>
      </c>
    </row>
    <row r="30" spans="1:88" ht="27" customHeight="1" x14ac:dyDescent="0.25">
      <c r="A30" s="57" t="s">
        <v>19</v>
      </c>
      <c r="B30" s="95"/>
      <c r="C30" s="83"/>
      <c r="D30" s="84">
        <f t="shared" si="1"/>
        <v>0</v>
      </c>
      <c r="E30" s="83"/>
      <c r="F30" s="83"/>
      <c r="G30" s="84">
        <f t="shared" si="2"/>
        <v>0</v>
      </c>
      <c r="H30" s="83"/>
      <c r="I30" s="83"/>
      <c r="J30" s="84">
        <f t="shared" si="3"/>
        <v>0</v>
      </c>
      <c r="K30" s="85"/>
      <c r="L30" s="85"/>
      <c r="M30" s="84">
        <f t="shared" si="4"/>
        <v>0</v>
      </c>
      <c r="N30" s="85"/>
      <c r="O30" s="85"/>
      <c r="P30" s="84">
        <f t="shared" si="5"/>
        <v>0</v>
      </c>
      <c r="Q30" s="85"/>
      <c r="R30" s="28"/>
      <c r="S30" s="84">
        <f t="shared" si="6"/>
        <v>0</v>
      </c>
      <c r="T30" s="28"/>
      <c r="U30" s="28"/>
      <c r="V30" s="84">
        <f t="shared" si="7"/>
        <v>0</v>
      </c>
      <c r="W30" s="28"/>
      <c r="X30" s="28"/>
      <c r="Y30" s="84">
        <f t="shared" si="8"/>
        <v>0</v>
      </c>
      <c r="Z30" s="28"/>
      <c r="AA30" s="28"/>
      <c r="AB30" s="84">
        <f t="shared" si="9"/>
        <v>0</v>
      </c>
      <c r="AC30" s="28"/>
      <c r="AD30" s="28"/>
      <c r="AE30" s="84">
        <f t="shared" si="10"/>
        <v>0</v>
      </c>
      <c r="AF30" s="28"/>
      <c r="AG30" s="28"/>
      <c r="AH30" s="84">
        <f t="shared" si="11"/>
        <v>0</v>
      </c>
      <c r="AI30" s="85"/>
      <c r="AJ30" s="28"/>
      <c r="AK30" s="84">
        <f t="shared" si="12"/>
        <v>0</v>
      </c>
      <c r="AL30" s="28"/>
      <c r="AM30" s="28"/>
      <c r="AN30" s="84">
        <f t="shared" si="13"/>
        <v>0</v>
      </c>
      <c r="AO30" s="87">
        <f t="shared" si="31"/>
        <v>0</v>
      </c>
      <c r="AP30" s="88">
        <f t="shared" si="32"/>
        <v>0</v>
      </c>
      <c r="AQ30" s="84">
        <f t="shared" si="14"/>
        <v>0</v>
      </c>
      <c r="AR30" s="96"/>
      <c r="AS30" s="96"/>
      <c r="AT30" s="84">
        <f t="shared" si="15"/>
        <v>0</v>
      </c>
      <c r="AU30" s="96"/>
      <c r="AV30" s="96"/>
      <c r="AW30" s="84">
        <f t="shared" si="16"/>
        <v>0</v>
      </c>
      <c r="AX30" s="96"/>
      <c r="AY30" s="96"/>
      <c r="AZ30" s="84">
        <f t="shared" si="17"/>
        <v>0</v>
      </c>
      <c r="BA30" s="96"/>
      <c r="BB30" s="96"/>
      <c r="BC30" s="84">
        <f t="shared" si="18"/>
        <v>0</v>
      </c>
      <c r="BD30" s="96"/>
      <c r="BE30" s="85"/>
      <c r="BF30" s="84">
        <f t="shared" si="19"/>
        <v>0</v>
      </c>
      <c r="BG30" s="85"/>
      <c r="BH30" s="85"/>
      <c r="BI30" s="84">
        <f t="shared" si="20"/>
        <v>0</v>
      </c>
      <c r="BJ30" s="28">
        <f t="shared" si="33"/>
        <v>0</v>
      </c>
      <c r="BK30" s="90">
        <f t="shared" si="34"/>
        <v>0</v>
      </c>
      <c r="BL30" s="84">
        <f t="shared" si="21"/>
        <v>0</v>
      </c>
      <c r="BM30" s="85"/>
      <c r="BN30" s="85"/>
      <c r="BO30" s="84">
        <f t="shared" si="22"/>
        <v>0</v>
      </c>
      <c r="BP30" s="91">
        <f t="shared" si="35"/>
        <v>0</v>
      </c>
      <c r="BQ30" s="91">
        <f t="shared" si="35"/>
        <v>0</v>
      </c>
      <c r="BR30" s="84">
        <f t="shared" si="24"/>
        <v>0</v>
      </c>
      <c r="BS30" s="91">
        <f t="shared" ref="BQ30:BT61" si="43">SUM(AU30,Z30,E30)</f>
        <v>0</v>
      </c>
      <c r="BT30" s="91">
        <f t="shared" si="43"/>
        <v>0</v>
      </c>
      <c r="BU30" s="84">
        <f t="shared" si="25"/>
        <v>0</v>
      </c>
      <c r="BV30" s="91">
        <f t="shared" ref="BV30:BW61" si="44">SUM(AX30,AC30,H30)</f>
        <v>0</v>
      </c>
      <c r="BW30" s="91">
        <f t="shared" si="44"/>
        <v>0</v>
      </c>
      <c r="BX30" s="84">
        <f t="shared" si="26"/>
        <v>0</v>
      </c>
      <c r="BY30" s="91">
        <f t="shared" si="38"/>
        <v>0</v>
      </c>
      <c r="BZ30" s="92">
        <f t="shared" si="39"/>
        <v>0</v>
      </c>
      <c r="CA30" s="84">
        <f t="shared" si="27"/>
        <v>0</v>
      </c>
      <c r="CB30" s="91">
        <f t="shared" si="40"/>
        <v>0</v>
      </c>
      <c r="CC30" s="91">
        <f t="shared" si="40"/>
        <v>0</v>
      </c>
      <c r="CD30" s="84">
        <f t="shared" si="28"/>
        <v>0</v>
      </c>
      <c r="CE30" s="91">
        <f t="shared" si="41"/>
        <v>0</v>
      </c>
      <c r="CF30" s="91">
        <f t="shared" si="41"/>
        <v>0</v>
      </c>
      <c r="CG30" s="84">
        <f t="shared" si="29"/>
        <v>0</v>
      </c>
      <c r="CH30" s="91"/>
      <c r="CI30" s="91">
        <f t="shared" si="42"/>
        <v>0</v>
      </c>
      <c r="CJ30" s="84">
        <f t="shared" si="30"/>
        <v>0</v>
      </c>
    </row>
    <row r="31" spans="1:88" ht="27" customHeight="1" x14ac:dyDescent="0.25">
      <c r="A31" s="58" t="s">
        <v>20</v>
      </c>
      <c r="B31" s="95"/>
      <c r="C31" s="83"/>
      <c r="D31" s="84">
        <f t="shared" si="1"/>
        <v>0</v>
      </c>
      <c r="E31" s="83"/>
      <c r="F31" s="83"/>
      <c r="G31" s="84">
        <f t="shared" si="2"/>
        <v>0</v>
      </c>
      <c r="H31" s="83"/>
      <c r="I31" s="83"/>
      <c r="J31" s="84">
        <f t="shared" si="3"/>
        <v>0</v>
      </c>
      <c r="K31" s="85"/>
      <c r="L31" s="85"/>
      <c r="M31" s="84">
        <f t="shared" si="4"/>
        <v>0</v>
      </c>
      <c r="N31" s="85"/>
      <c r="O31" s="85"/>
      <c r="P31" s="84">
        <f t="shared" si="5"/>
        <v>0</v>
      </c>
      <c r="Q31" s="85"/>
      <c r="R31" s="28"/>
      <c r="S31" s="84">
        <f t="shared" si="6"/>
        <v>0</v>
      </c>
      <c r="T31" s="28"/>
      <c r="U31" s="28"/>
      <c r="V31" s="84">
        <f t="shared" si="7"/>
        <v>0</v>
      </c>
      <c r="W31" s="28"/>
      <c r="X31" s="28"/>
      <c r="Y31" s="84">
        <f t="shared" si="8"/>
        <v>0</v>
      </c>
      <c r="Z31" s="28"/>
      <c r="AA31" s="28"/>
      <c r="AB31" s="84">
        <f t="shared" si="9"/>
        <v>0</v>
      </c>
      <c r="AC31" s="28"/>
      <c r="AD31" s="28"/>
      <c r="AE31" s="84">
        <f t="shared" si="10"/>
        <v>0</v>
      </c>
      <c r="AF31" s="28"/>
      <c r="AG31" s="28"/>
      <c r="AH31" s="84">
        <f t="shared" si="11"/>
        <v>0</v>
      </c>
      <c r="AI31" s="85"/>
      <c r="AJ31" s="28"/>
      <c r="AK31" s="84">
        <f t="shared" si="12"/>
        <v>0</v>
      </c>
      <c r="AL31" s="28"/>
      <c r="AM31" s="28"/>
      <c r="AN31" s="84">
        <f t="shared" si="13"/>
        <v>0</v>
      </c>
      <c r="AO31" s="87">
        <f t="shared" si="31"/>
        <v>0</v>
      </c>
      <c r="AP31" s="88">
        <f t="shared" si="32"/>
        <v>0</v>
      </c>
      <c r="AQ31" s="84">
        <f t="shared" si="14"/>
        <v>0</v>
      </c>
      <c r="AR31" s="96"/>
      <c r="AS31" s="96"/>
      <c r="AT31" s="84">
        <f t="shared" si="15"/>
        <v>0</v>
      </c>
      <c r="AU31" s="96"/>
      <c r="AV31" s="96"/>
      <c r="AW31" s="84">
        <f t="shared" si="16"/>
        <v>0</v>
      </c>
      <c r="AX31" s="96"/>
      <c r="AY31" s="96"/>
      <c r="AZ31" s="84">
        <f t="shared" si="17"/>
        <v>0</v>
      </c>
      <c r="BA31" s="96"/>
      <c r="BB31" s="96"/>
      <c r="BC31" s="84">
        <f t="shared" si="18"/>
        <v>0</v>
      </c>
      <c r="BD31" s="96"/>
      <c r="BE31" s="85"/>
      <c r="BF31" s="84">
        <f t="shared" si="19"/>
        <v>0</v>
      </c>
      <c r="BG31" s="85"/>
      <c r="BH31" s="85"/>
      <c r="BI31" s="84">
        <f t="shared" si="20"/>
        <v>0</v>
      </c>
      <c r="BJ31" s="28">
        <f t="shared" si="33"/>
        <v>0</v>
      </c>
      <c r="BK31" s="90">
        <f t="shared" si="34"/>
        <v>0</v>
      </c>
      <c r="BL31" s="84">
        <f t="shared" si="21"/>
        <v>0</v>
      </c>
      <c r="BM31" s="85"/>
      <c r="BN31" s="85"/>
      <c r="BO31" s="84">
        <f t="shared" si="22"/>
        <v>0</v>
      </c>
      <c r="BP31" s="91">
        <f t="shared" si="35"/>
        <v>0</v>
      </c>
      <c r="BQ31" s="91">
        <f t="shared" si="35"/>
        <v>0</v>
      </c>
      <c r="BR31" s="84">
        <f t="shared" si="24"/>
        <v>0</v>
      </c>
      <c r="BS31" s="91">
        <f t="shared" si="43"/>
        <v>0</v>
      </c>
      <c r="BT31" s="91">
        <f t="shared" si="43"/>
        <v>0</v>
      </c>
      <c r="BU31" s="84">
        <f t="shared" si="25"/>
        <v>0</v>
      </c>
      <c r="BV31" s="91">
        <f t="shared" si="44"/>
        <v>0</v>
      </c>
      <c r="BW31" s="91">
        <f t="shared" si="44"/>
        <v>0</v>
      </c>
      <c r="BX31" s="84">
        <f t="shared" si="26"/>
        <v>0</v>
      </c>
      <c r="BY31" s="91">
        <f t="shared" si="38"/>
        <v>0</v>
      </c>
      <c r="BZ31" s="92">
        <f t="shared" si="39"/>
        <v>0</v>
      </c>
      <c r="CA31" s="84">
        <f t="shared" si="27"/>
        <v>0</v>
      </c>
      <c r="CB31" s="91">
        <f t="shared" si="40"/>
        <v>0</v>
      </c>
      <c r="CC31" s="91">
        <f t="shared" si="40"/>
        <v>0</v>
      </c>
      <c r="CD31" s="84">
        <f t="shared" si="28"/>
        <v>0</v>
      </c>
      <c r="CE31" s="91">
        <f t="shared" si="41"/>
        <v>0</v>
      </c>
      <c r="CF31" s="91">
        <f t="shared" si="41"/>
        <v>0</v>
      </c>
      <c r="CG31" s="84">
        <f t="shared" si="29"/>
        <v>0</v>
      </c>
      <c r="CH31" s="91">
        <f t="shared" si="42"/>
        <v>0</v>
      </c>
      <c r="CI31" s="91">
        <f t="shared" si="42"/>
        <v>0</v>
      </c>
      <c r="CJ31" s="84">
        <f t="shared" si="30"/>
        <v>0</v>
      </c>
    </row>
    <row r="32" spans="1:88" ht="27" customHeight="1" x14ac:dyDescent="0.25">
      <c r="A32" s="58" t="s">
        <v>21</v>
      </c>
      <c r="B32" s="95"/>
      <c r="C32" s="83"/>
      <c r="D32" s="84">
        <f t="shared" si="1"/>
        <v>0</v>
      </c>
      <c r="E32" s="83"/>
      <c r="F32" s="83"/>
      <c r="G32" s="84">
        <f t="shared" si="2"/>
        <v>0</v>
      </c>
      <c r="H32" s="83"/>
      <c r="I32" s="83"/>
      <c r="J32" s="84">
        <f t="shared" si="3"/>
        <v>0</v>
      </c>
      <c r="K32" s="85"/>
      <c r="L32" s="85"/>
      <c r="M32" s="84">
        <f t="shared" si="4"/>
        <v>0</v>
      </c>
      <c r="N32" s="85"/>
      <c r="O32" s="85"/>
      <c r="P32" s="84">
        <f t="shared" si="5"/>
        <v>0</v>
      </c>
      <c r="Q32" s="85"/>
      <c r="R32" s="28"/>
      <c r="S32" s="84">
        <f t="shared" si="6"/>
        <v>0</v>
      </c>
      <c r="T32" s="28"/>
      <c r="U32" s="28"/>
      <c r="V32" s="84">
        <f t="shared" si="7"/>
        <v>0</v>
      </c>
      <c r="W32" s="28"/>
      <c r="X32" s="28"/>
      <c r="Y32" s="84">
        <f t="shared" si="8"/>
        <v>0</v>
      </c>
      <c r="Z32" s="28"/>
      <c r="AA32" s="28"/>
      <c r="AB32" s="84">
        <f t="shared" si="9"/>
        <v>0</v>
      </c>
      <c r="AC32" s="28"/>
      <c r="AD32" s="28"/>
      <c r="AE32" s="84">
        <f t="shared" si="10"/>
        <v>0</v>
      </c>
      <c r="AF32" s="28"/>
      <c r="AG32" s="28"/>
      <c r="AH32" s="84">
        <f t="shared" si="11"/>
        <v>0</v>
      </c>
      <c r="AI32" s="85"/>
      <c r="AJ32" s="28"/>
      <c r="AK32" s="84">
        <f t="shared" si="12"/>
        <v>0</v>
      </c>
      <c r="AL32" s="28"/>
      <c r="AM32" s="28"/>
      <c r="AN32" s="84">
        <f t="shared" si="13"/>
        <v>0</v>
      </c>
      <c r="AO32" s="87">
        <f t="shared" si="31"/>
        <v>0</v>
      </c>
      <c r="AP32" s="88">
        <f t="shared" si="32"/>
        <v>0</v>
      </c>
      <c r="AQ32" s="84">
        <f t="shared" si="14"/>
        <v>0</v>
      </c>
      <c r="AR32" s="96"/>
      <c r="AS32" s="96"/>
      <c r="AT32" s="84">
        <f t="shared" si="15"/>
        <v>0</v>
      </c>
      <c r="AU32" s="96"/>
      <c r="AV32" s="96"/>
      <c r="AW32" s="84">
        <f t="shared" si="16"/>
        <v>0</v>
      </c>
      <c r="AX32" s="96"/>
      <c r="AY32" s="96"/>
      <c r="AZ32" s="84">
        <f t="shared" si="17"/>
        <v>0</v>
      </c>
      <c r="BA32" s="96"/>
      <c r="BB32" s="96"/>
      <c r="BC32" s="84">
        <f t="shared" si="18"/>
        <v>0</v>
      </c>
      <c r="BD32" s="96"/>
      <c r="BE32" s="85"/>
      <c r="BF32" s="84">
        <f t="shared" si="19"/>
        <v>0</v>
      </c>
      <c r="BG32" s="85"/>
      <c r="BH32" s="85"/>
      <c r="BI32" s="84">
        <f t="shared" si="20"/>
        <v>0</v>
      </c>
      <c r="BJ32" s="28">
        <f t="shared" si="33"/>
        <v>0</v>
      </c>
      <c r="BK32" s="90">
        <f t="shared" si="34"/>
        <v>0</v>
      </c>
      <c r="BL32" s="84">
        <f t="shared" si="21"/>
        <v>0</v>
      </c>
      <c r="BM32" s="85"/>
      <c r="BN32" s="85"/>
      <c r="BO32" s="84">
        <f t="shared" si="22"/>
        <v>0</v>
      </c>
      <c r="BP32" s="91">
        <f t="shared" si="35"/>
        <v>0</v>
      </c>
      <c r="BQ32" s="91">
        <f t="shared" si="35"/>
        <v>0</v>
      </c>
      <c r="BR32" s="84">
        <f t="shared" si="24"/>
        <v>0</v>
      </c>
      <c r="BS32" s="91">
        <f t="shared" si="43"/>
        <v>0</v>
      </c>
      <c r="BT32" s="91">
        <f t="shared" si="43"/>
        <v>0</v>
      </c>
      <c r="BU32" s="84">
        <f t="shared" si="25"/>
        <v>0</v>
      </c>
      <c r="BV32" s="91">
        <f t="shared" si="44"/>
        <v>0</v>
      </c>
      <c r="BW32" s="91">
        <f t="shared" si="44"/>
        <v>0</v>
      </c>
      <c r="BX32" s="84">
        <f t="shared" si="26"/>
        <v>0</v>
      </c>
      <c r="BY32" s="91">
        <f t="shared" si="38"/>
        <v>0</v>
      </c>
      <c r="BZ32" s="92">
        <f t="shared" si="39"/>
        <v>0</v>
      </c>
      <c r="CA32" s="84">
        <f t="shared" si="27"/>
        <v>0</v>
      </c>
      <c r="CB32" s="91">
        <f t="shared" si="40"/>
        <v>0</v>
      </c>
      <c r="CC32" s="91">
        <f t="shared" si="40"/>
        <v>0</v>
      </c>
      <c r="CD32" s="84">
        <f t="shared" si="28"/>
        <v>0</v>
      </c>
      <c r="CE32" s="91">
        <f t="shared" si="41"/>
        <v>0</v>
      </c>
      <c r="CF32" s="91">
        <f t="shared" si="41"/>
        <v>0</v>
      </c>
      <c r="CG32" s="84">
        <f t="shared" si="29"/>
        <v>0</v>
      </c>
      <c r="CH32" s="91">
        <f t="shared" si="42"/>
        <v>0</v>
      </c>
      <c r="CI32" s="91">
        <f t="shared" si="42"/>
        <v>0</v>
      </c>
      <c r="CJ32" s="84">
        <f t="shared" si="30"/>
        <v>0</v>
      </c>
    </row>
    <row r="33" spans="1:88" ht="27" customHeight="1" x14ac:dyDescent="0.25">
      <c r="A33" s="58" t="s">
        <v>22</v>
      </c>
      <c r="B33" s="95"/>
      <c r="C33" s="83"/>
      <c r="D33" s="84">
        <f t="shared" si="1"/>
        <v>0</v>
      </c>
      <c r="E33" s="83"/>
      <c r="F33" s="83"/>
      <c r="G33" s="84">
        <f t="shared" si="2"/>
        <v>0</v>
      </c>
      <c r="H33" s="83"/>
      <c r="I33" s="83"/>
      <c r="J33" s="84">
        <f t="shared" si="3"/>
        <v>0</v>
      </c>
      <c r="K33" s="85"/>
      <c r="L33" s="85"/>
      <c r="M33" s="84">
        <f t="shared" si="4"/>
        <v>0</v>
      </c>
      <c r="N33" s="85"/>
      <c r="O33" s="85"/>
      <c r="P33" s="84">
        <f t="shared" si="5"/>
        <v>0</v>
      </c>
      <c r="Q33" s="85"/>
      <c r="R33" s="28"/>
      <c r="S33" s="84">
        <f t="shared" si="6"/>
        <v>0</v>
      </c>
      <c r="T33" s="28"/>
      <c r="U33" s="28"/>
      <c r="V33" s="84">
        <f t="shared" si="7"/>
        <v>0</v>
      </c>
      <c r="W33" s="28"/>
      <c r="X33" s="28"/>
      <c r="Y33" s="84">
        <f t="shared" si="8"/>
        <v>0</v>
      </c>
      <c r="Z33" s="28"/>
      <c r="AA33" s="28"/>
      <c r="AB33" s="84">
        <f t="shared" si="9"/>
        <v>0</v>
      </c>
      <c r="AC33" s="28"/>
      <c r="AD33" s="28"/>
      <c r="AE33" s="84">
        <f t="shared" si="10"/>
        <v>0</v>
      </c>
      <c r="AF33" s="28"/>
      <c r="AG33" s="28"/>
      <c r="AH33" s="84">
        <f t="shared" si="11"/>
        <v>0</v>
      </c>
      <c r="AI33" s="85"/>
      <c r="AJ33" s="28"/>
      <c r="AK33" s="84">
        <f t="shared" si="12"/>
        <v>0</v>
      </c>
      <c r="AL33" s="28"/>
      <c r="AM33" s="28"/>
      <c r="AN33" s="84">
        <f t="shared" si="13"/>
        <v>0</v>
      </c>
      <c r="AO33" s="87">
        <f t="shared" si="31"/>
        <v>0</v>
      </c>
      <c r="AP33" s="88">
        <f t="shared" si="32"/>
        <v>0</v>
      </c>
      <c r="AQ33" s="84">
        <f t="shared" si="14"/>
        <v>0</v>
      </c>
      <c r="AR33" s="96"/>
      <c r="AS33" s="96"/>
      <c r="AT33" s="84">
        <f t="shared" si="15"/>
        <v>0</v>
      </c>
      <c r="AU33" s="96"/>
      <c r="AV33" s="96"/>
      <c r="AW33" s="84">
        <f t="shared" si="16"/>
        <v>0</v>
      </c>
      <c r="AX33" s="96"/>
      <c r="AY33" s="96"/>
      <c r="AZ33" s="84">
        <f t="shared" si="17"/>
        <v>0</v>
      </c>
      <c r="BA33" s="96"/>
      <c r="BB33" s="96"/>
      <c r="BC33" s="84">
        <f t="shared" si="18"/>
        <v>0</v>
      </c>
      <c r="BD33" s="96"/>
      <c r="BE33" s="85"/>
      <c r="BF33" s="84">
        <f t="shared" si="19"/>
        <v>0</v>
      </c>
      <c r="BG33" s="85"/>
      <c r="BH33" s="85"/>
      <c r="BI33" s="84">
        <f t="shared" si="20"/>
        <v>0</v>
      </c>
      <c r="BJ33" s="28">
        <f t="shared" si="33"/>
        <v>0</v>
      </c>
      <c r="BK33" s="90">
        <f t="shared" si="34"/>
        <v>0</v>
      </c>
      <c r="BL33" s="84">
        <f t="shared" si="21"/>
        <v>0</v>
      </c>
      <c r="BM33" s="85"/>
      <c r="BN33" s="85"/>
      <c r="BO33" s="84">
        <f t="shared" si="22"/>
        <v>0</v>
      </c>
      <c r="BP33" s="91">
        <f t="shared" si="35"/>
        <v>0</v>
      </c>
      <c r="BQ33" s="91">
        <f t="shared" si="35"/>
        <v>0</v>
      </c>
      <c r="BR33" s="84">
        <f t="shared" si="24"/>
        <v>0</v>
      </c>
      <c r="BS33" s="91">
        <f t="shared" si="43"/>
        <v>0</v>
      </c>
      <c r="BT33" s="91">
        <f t="shared" si="43"/>
        <v>0</v>
      </c>
      <c r="BU33" s="84">
        <f t="shared" si="25"/>
        <v>0</v>
      </c>
      <c r="BV33" s="91">
        <f t="shared" si="44"/>
        <v>0</v>
      </c>
      <c r="BW33" s="91">
        <f t="shared" si="44"/>
        <v>0</v>
      </c>
      <c r="BX33" s="84">
        <f t="shared" si="26"/>
        <v>0</v>
      </c>
      <c r="BY33" s="91">
        <f t="shared" si="38"/>
        <v>0</v>
      </c>
      <c r="BZ33" s="92">
        <f t="shared" si="39"/>
        <v>0</v>
      </c>
      <c r="CA33" s="84">
        <f t="shared" si="27"/>
        <v>0</v>
      </c>
      <c r="CB33" s="91">
        <f t="shared" si="40"/>
        <v>0</v>
      </c>
      <c r="CC33" s="91">
        <f t="shared" si="40"/>
        <v>0</v>
      </c>
      <c r="CD33" s="84">
        <f t="shared" si="28"/>
        <v>0</v>
      </c>
      <c r="CE33" s="91">
        <f t="shared" si="41"/>
        <v>0</v>
      </c>
      <c r="CF33" s="91">
        <f t="shared" si="41"/>
        <v>0</v>
      </c>
      <c r="CG33" s="84">
        <f t="shared" si="29"/>
        <v>0</v>
      </c>
      <c r="CH33" s="91">
        <f t="shared" si="42"/>
        <v>0</v>
      </c>
      <c r="CI33" s="91">
        <f t="shared" si="42"/>
        <v>0</v>
      </c>
      <c r="CJ33" s="84">
        <f t="shared" si="30"/>
        <v>0</v>
      </c>
    </row>
    <row r="34" spans="1:88" ht="27" customHeight="1" x14ac:dyDescent="0.25">
      <c r="A34" s="58" t="s">
        <v>23</v>
      </c>
      <c r="B34" s="95"/>
      <c r="C34" s="83"/>
      <c r="D34" s="84">
        <f t="shared" si="1"/>
        <v>0</v>
      </c>
      <c r="E34" s="83"/>
      <c r="F34" s="83"/>
      <c r="G34" s="84">
        <f t="shared" si="2"/>
        <v>0</v>
      </c>
      <c r="H34" s="83"/>
      <c r="I34" s="83"/>
      <c r="J34" s="84">
        <f t="shared" si="3"/>
        <v>0</v>
      </c>
      <c r="K34" s="85"/>
      <c r="L34" s="85"/>
      <c r="M34" s="84">
        <f t="shared" si="4"/>
        <v>0</v>
      </c>
      <c r="N34" s="85"/>
      <c r="O34" s="85"/>
      <c r="P34" s="84">
        <f t="shared" si="5"/>
        <v>0</v>
      </c>
      <c r="Q34" s="85"/>
      <c r="R34" s="28"/>
      <c r="S34" s="84">
        <f t="shared" si="6"/>
        <v>0</v>
      </c>
      <c r="T34" s="28"/>
      <c r="U34" s="28"/>
      <c r="V34" s="84">
        <f t="shared" si="7"/>
        <v>0</v>
      </c>
      <c r="W34" s="28"/>
      <c r="X34" s="28"/>
      <c r="Y34" s="84">
        <f t="shared" si="8"/>
        <v>0</v>
      </c>
      <c r="Z34" s="28"/>
      <c r="AA34" s="28"/>
      <c r="AB34" s="84">
        <f t="shared" si="9"/>
        <v>0</v>
      </c>
      <c r="AC34" s="28"/>
      <c r="AD34" s="28"/>
      <c r="AE34" s="84">
        <f t="shared" si="10"/>
        <v>0</v>
      </c>
      <c r="AF34" s="28"/>
      <c r="AG34" s="28"/>
      <c r="AH34" s="84">
        <f t="shared" si="11"/>
        <v>0</v>
      </c>
      <c r="AI34" s="85"/>
      <c r="AJ34" s="28"/>
      <c r="AK34" s="84">
        <f t="shared" si="12"/>
        <v>0</v>
      </c>
      <c r="AL34" s="28"/>
      <c r="AM34" s="28"/>
      <c r="AN34" s="84">
        <f t="shared" si="13"/>
        <v>0</v>
      </c>
      <c r="AO34" s="87">
        <f t="shared" si="31"/>
        <v>0</v>
      </c>
      <c r="AP34" s="88">
        <f t="shared" si="32"/>
        <v>0</v>
      </c>
      <c r="AQ34" s="84">
        <f t="shared" si="14"/>
        <v>0</v>
      </c>
      <c r="AR34" s="96"/>
      <c r="AS34" s="96"/>
      <c r="AT34" s="84">
        <f t="shared" si="15"/>
        <v>0</v>
      </c>
      <c r="AU34" s="96"/>
      <c r="AV34" s="96"/>
      <c r="AW34" s="84">
        <f t="shared" si="16"/>
        <v>0</v>
      </c>
      <c r="AX34" s="96"/>
      <c r="AY34" s="96"/>
      <c r="AZ34" s="84">
        <f t="shared" si="17"/>
        <v>0</v>
      </c>
      <c r="BA34" s="96"/>
      <c r="BB34" s="96"/>
      <c r="BC34" s="84">
        <f t="shared" si="18"/>
        <v>0</v>
      </c>
      <c r="BD34" s="96"/>
      <c r="BE34" s="85"/>
      <c r="BF34" s="84">
        <f t="shared" si="19"/>
        <v>0</v>
      </c>
      <c r="BG34" s="85"/>
      <c r="BH34" s="85"/>
      <c r="BI34" s="84">
        <f t="shared" si="20"/>
        <v>0</v>
      </c>
      <c r="BJ34" s="28">
        <f t="shared" si="33"/>
        <v>0</v>
      </c>
      <c r="BK34" s="90">
        <f t="shared" si="34"/>
        <v>0</v>
      </c>
      <c r="BL34" s="84">
        <f t="shared" si="21"/>
        <v>0</v>
      </c>
      <c r="BM34" s="85"/>
      <c r="BN34" s="85"/>
      <c r="BO34" s="84">
        <f t="shared" si="22"/>
        <v>0</v>
      </c>
      <c r="BP34" s="91">
        <f t="shared" si="35"/>
        <v>0</v>
      </c>
      <c r="BQ34" s="91">
        <f t="shared" si="35"/>
        <v>0</v>
      </c>
      <c r="BR34" s="84">
        <f t="shared" si="24"/>
        <v>0</v>
      </c>
      <c r="BS34" s="91">
        <f t="shared" si="43"/>
        <v>0</v>
      </c>
      <c r="BT34" s="91">
        <f t="shared" si="43"/>
        <v>0</v>
      </c>
      <c r="BU34" s="84">
        <f t="shared" si="25"/>
        <v>0</v>
      </c>
      <c r="BV34" s="91">
        <f t="shared" si="44"/>
        <v>0</v>
      </c>
      <c r="BW34" s="91">
        <f t="shared" si="44"/>
        <v>0</v>
      </c>
      <c r="BX34" s="84">
        <f t="shared" si="26"/>
        <v>0</v>
      </c>
      <c r="BY34" s="91">
        <f t="shared" si="38"/>
        <v>0</v>
      </c>
      <c r="BZ34" s="92">
        <f t="shared" si="39"/>
        <v>0</v>
      </c>
      <c r="CA34" s="84">
        <f t="shared" si="27"/>
        <v>0</v>
      </c>
      <c r="CB34" s="91">
        <f t="shared" si="40"/>
        <v>0</v>
      </c>
      <c r="CC34" s="91">
        <f t="shared" si="40"/>
        <v>0</v>
      </c>
      <c r="CD34" s="84">
        <f t="shared" si="28"/>
        <v>0</v>
      </c>
      <c r="CE34" s="91">
        <f t="shared" si="41"/>
        <v>0</v>
      </c>
      <c r="CF34" s="91">
        <f t="shared" si="41"/>
        <v>0</v>
      </c>
      <c r="CG34" s="84">
        <f t="shared" si="29"/>
        <v>0</v>
      </c>
      <c r="CH34" s="91">
        <f t="shared" si="42"/>
        <v>0</v>
      </c>
      <c r="CI34" s="91">
        <f t="shared" si="42"/>
        <v>0</v>
      </c>
      <c r="CJ34" s="84">
        <f t="shared" si="30"/>
        <v>0</v>
      </c>
    </row>
    <row r="35" spans="1:88" ht="27" customHeight="1" x14ac:dyDescent="0.25">
      <c r="A35" s="58" t="s">
        <v>24</v>
      </c>
      <c r="B35" s="95"/>
      <c r="C35" s="83"/>
      <c r="D35" s="84">
        <f t="shared" si="1"/>
        <v>0</v>
      </c>
      <c r="E35" s="83"/>
      <c r="F35" s="83"/>
      <c r="G35" s="84">
        <f t="shared" si="2"/>
        <v>0</v>
      </c>
      <c r="H35" s="83"/>
      <c r="I35" s="83"/>
      <c r="J35" s="84">
        <f t="shared" si="3"/>
        <v>0</v>
      </c>
      <c r="K35" s="85"/>
      <c r="L35" s="85"/>
      <c r="M35" s="84">
        <f t="shared" si="4"/>
        <v>0</v>
      </c>
      <c r="N35" s="85"/>
      <c r="O35" s="85"/>
      <c r="P35" s="84">
        <f t="shared" si="5"/>
        <v>0</v>
      </c>
      <c r="Q35" s="85"/>
      <c r="R35" s="28"/>
      <c r="S35" s="84">
        <f t="shared" si="6"/>
        <v>0</v>
      </c>
      <c r="T35" s="28"/>
      <c r="U35" s="28"/>
      <c r="V35" s="84">
        <f t="shared" si="7"/>
        <v>0</v>
      </c>
      <c r="W35" s="28"/>
      <c r="X35" s="28"/>
      <c r="Y35" s="84">
        <f t="shared" si="8"/>
        <v>0</v>
      </c>
      <c r="Z35" s="28"/>
      <c r="AA35" s="28"/>
      <c r="AB35" s="84">
        <f t="shared" si="9"/>
        <v>0</v>
      </c>
      <c r="AC35" s="28"/>
      <c r="AD35" s="28"/>
      <c r="AE35" s="84">
        <f t="shared" si="10"/>
        <v>0</v>
      </c>
      <c r="AF35" s="28"/>
      <c r="AG35" s="28"/>
      <c r="AH35" s="84">
        <f t="shared" si="11"/>
        <v>0</v>
      </c>
      <c r="AI35" s="85"/>
      <c r="AJ35" s="28"/>
      <c r="AK35" s="84">
        <f t="shared" si="12"/>
        <v>0</v>
      </c>
      <c r="AL35" s="28"/>
      <c r="AM35" s="28"/>
      <c r="AN35" s="84">
        <f t="shared" si="13"/>
        <v>0</v>
      </c>
      <c r="AO35" s="87">
        <f t="shared" si="31"/>
        <v>0</v>
      </c>
      <c r="AP35" s="88">
        <f t="shared" si="32"/>
        <v>0</v>
      </c>
      <c r="AQ35" s="84">
        <f t="shared" si="14"/>
        <v>0</v>
      </c>
      <c r="AR35" s="96"/>
      <c r="AS35" s="96"/>
      <c r="AT35" s="84">
        <f t="shared" si="15"/>
        <v>0</v>
      </c>
      <c r="AU35" s="96"/>
      <c r="AV35" s="96"/>
      <c r="AW35" s="84">
        <f t="shared" si="16"/>
        <v>0</v>
      </c>
      <c r="AX35" s="96"/>
      <c r="AY35" s="96"/>
      <c r="AZ35" s="84">
        <f t="shared" si="17"/>
        <v>0</v>
      </c>
      <c r="BA35" s="96"/>
      <c r="BB35" s="96"/>
      <c r="BC35" s="84">
        <f t="shared" si="18"/>
        <v>0</v>
      </c>
      <c r="BD35" s="96"/>
      <c r="BE35" s="85"/>
      <c r="BF35" s="84">
        <f t="shared" si="19"/>
        <v>0</v>
      </c>
      <c r="BG35" s="85"/>
      <c r="BH35" s="85"/>
      <c r="BI35" s="84">
        <f t="shared" si="20"/>
        <v>0</v>
      </c>
      <c r="BJ35" s="28">
        <f t="shared" si="33"/>
        <v>0</v>
      </c>
      <c r="BK35" s="90">
        <f t="shared" si="34"/>
        <v>0</v>
      </c>
      <c r="BL35" s="84">
        <f t="shared" si="21"/>
        <v>0</v>
      </c>
      <c r="BM35" s="85"/>
      <c r="BN35" s="85"/>
      <c r="BO35" s="84">
        <f t="shared" si="22"/>
        <v>0</v>
      </c>
      <c r="BP35" s="91">
        <f t="shared" si="35"/>
        <v>0</v>
      </c>
      <c r="BQ35" s="91">
        <f t="shared" si="35"/>
        <v>0</v>
      </c>
      <c r="BR35" s="84">
        <f t="shared" si="24"/>
        <v>0</v>
      </c>
      <c r="BS35" s="91">
        <f t="shared" si="43"/>
        <v>0</v>
      </c>
      <c r="BT35" s="91">
        <f t="shared" si="43"/>
        <v>0</v>
      </c>
      <c r="BU35" s="84">
        <f t="shared" si="25"/>
        <v>0</v>
      </c>
      <c r="BV35" s="91">
        <f t="shared" si="44"/>
        <v>0</v>
      </c>
      <c r="BW35" s="91">
        <f t="shared" si="44"/>
        <v>0</v>
      </c>
      <c r="BX35" s="84">
        <f t="shared" si="26"/>
        <v>0</v>
      </c>
      <c r="BY35" s="91">
        <f t="shared" si="38"/>
        <v>0</v>
      </c>
      <c r="BZ35" s="92">
        <f t="shared" si="39"/>
        <v>0</v>
      </c>
      <c r="CA35" s="84">
        <f t="shared" si="27"/>
        <v>0</v>
      </c>
      <c r="CB35" s="91">
        <f t="shared" si="40"/>
        <v>0</v>
      </c>
      <c r="CC35" s="91">
        <f t="shared" si="40"/>
        <v>0</v>
      </c>
      <c r="CD35" s="84">
        <f t="shared" si="28"/>
        <v>0</v>
      </c>
      <c r="CE35" s="91">
        <f t="shared" si="41"/>
        <v>0</v>
      </c>
      <c r="CF35" s="91">
        <f t="shared" si="41"/>
        <v>0</v>
      </c>
      <c r="CG35" s="84">
        <f t="shared" si="29"/>
        <v>0</v>
      </c>
      <c r="CH35" s="91">
        <f t="shared" si="42"/>
        <v>0</v>
      </c>
      <c r="CI35" s="91">
        <f t="shared" si="42"/>
        <v>0</v>
      </c>
      <c r="CJ35" s="84">
        <f t="shared" si="30"/>
        <v>0</v>
      </c>
    </row>
    <row r="36" spans="1:88" ht="27" customHeight="1" x14ac:dyDescent="0.25">
      <c r="A36" s="58" t="s">
        <v>114</v>
      </c>
      <c r="B36" s="95"/>
      <c r="C36" s="83"/>
      <c r="D36" s="84">
        <f t="shared" si="1"/>
        <v>0</v>
      </c>
      <c r="E36" s="83"/>
      <c r="F36" s="83"/>
      <c r="G36" s="84">
        <f t="shared" si="2"/>
        <v>0</v>
      </c>
      <c r="H36" s="83"/>
      <c r="I36" s="83"/>
      <c r="J36" s="84">
        <f t="shared" si="3"/>
        <v>0</v>
      </c>
      <c r="K36" s="85"/>
      <c r="L36" s="85"/>
      <c r="M36" s="84">
        <f t="shared" si="4"/>
        <v>0</v>
      </c>
      <c r="N36" s="85"/>
      <c r="O36" s="85"/>
      <c r="P36" s="84">
        <f t="shared" si="5"/>
        <v>0</v>
      </c>
      <c r="Q36" s="85"/>
      <c r="R36" s="28"/>
      <c r="S36" s="84">
        <f t="shared" si="6"/>
        <v>0</v>
      </c>
      <c r="T36" s="28"/>
      <c r="U36" s="28"/>
      <c r="V36" s="84">
        <f t="shared" si="7"/>
        <v>0</v>
      </c>
      <c r="W36" s="28"/>
      <c r="X36" s="28"/>
      <c r="Y36" s="84">
        <f t="shared" si="8"/>
        <v>0</v>
      </c>
      <c r="Z36" s="28"/>
      <c r="AA36" s="28"/>
      <c r="AB36" s="84">
        <f t="shared" si="9"/>
        <v>0</v>
      </c>
      <c r="AC36" s="28"/>
      <c r="AD36" s="28"/>
      <c r="AE36" s="84">
        <f t="shared" si="10"/>
        <v>0</v>
      </c>
      <c r="AF36" s="28"/>
      <c r="AG36" s="28"/>
      <c r="AH36" s="84">
        <f t="shared" si="11"/>
        <v>0</v>
      </c>
      <c r="AI36" s="85"/>
      <c r="AJ36" s="28"/>
      <c r="AK36" s="84">
        <f t="shared" si="12"/>
        <v>0</v>
      </c>
      <c r="AL36" s="28"/>
      <c r="AM36" s="28"/>
      <c r="AN36" s="84">
        <f t="shared" si="13"/>
        <v>0</v>
      </c>
      <c r="AO36" s="87">
        <f t="shared" si="31"/>
        <v>0</v>
      </c>
      <c r="AP36" s="88">
        <f t="shared" si="32"/>
        <v>0</v>
      </c>
      <c r="AQ36" s="84">
        <f t="shared" si="14"/>
        <v>0</v>
      </c>
      <c r="AR36" s="96"/>
      <c r="AS36" s="96"/>
      <c r="AT36" s="84">
        <f t="shared" si="15"/>
        <v>0</v>
      </c>
      <c r="AU36" s="96"/>
      <c r="AV36" s="96"/>
      <c r="AW36" s="84">
        <f t="shared" si="16"/>
        <v>0</v>
      </c>
      <c r="AX36" s="96"/>
      <c r="AY36" s="96"/>
      <c r="AZ36" s="84">
        <f t="shared" si="17"/>
        <v>0</v>
      </c>
      <c r="BA36" s="96"/>
      <c r="BB36" s="96"/>
      <c r="BC36" s="84">
        <f t="shared" si="18"/>
        <v>0</v>
      </c>
      <c r="BD36" s="96"/>
      <c r="BE36" s="85"/>
      <c r="BF36" s="84">
        <f t="shared" si="19"/>
        <v>0</v>
      </c>
      <c r="BG36" s="85"/>
      <c r="BH36" s="85"/>
      <c r="BI36" s="84">
        <f t="shared" si="20"/>
        <v>0</v>
      </c>
      <c r="BJ36" s="28">
        <f t="shared" si="33"/>
        <v>0</v>
      </c>
      <c r="BK36" s="90">
        <f t="shared" si="34"/>
        <v>0</v>
      </c>
      <c r="BL36" s="84">
        <f t="shared" si="21"/>
        <v>0</v>
      </c>
      <c r="BM36" s="85"/>
      <c r="BN36" s="85"/>
      <c r="BO36" s="84">
        <f t="shared" si="22"/>
        <v>0</v>
      </c>
      <c r="BP36" s="91">
        <f t="shared" si="35"/>
        <v>0</v>
      </c>
      <c r="BQ36" s="91">
        <f t="shared" si="35"/>
        <v>0</v>
      </c>
      <c r="BR36" s="84">
        <f t="shared" si="24"/>
        <v>0</v>
      </c>
      <c r="BS36" s="91">
        <f t="shared" si="43"/>
        <v>0</v>
      </c>
      <c r="BT36" s="91">
        <f t="shared" si="43"/>
        <v>0</v>
      </c>
      <c r="BU36" s="84">
        <f t="shared" si="25"/>
        <v>0</v>
      </c>
      <c r="BV36" s="91">
        <f t="shared" si="44"/>
        <v>0</v>
      </c>
      <c r="BW36" s="91">
        <f t="shared" si="44"/>
        <v>0</v>
      </c>
      <c r="BX36" s="84">
        <f t="shared" si="26"/>
        <v>0</v>
      </c>
      <c r="BY36" s="91">
        <f t="shared" si="38"/>
        <v>0</v>
      </c>
      <c r="BZ36" s="92">
        <f t="shared" si="39"/>
        <v>0</v>
      </c>
      <c r="CA36" s="84">
        <f t="shared" si="27"/>
        <v>0</v>
      </c>
      <c r="CB36" s="91">
        <f t="shared" si="40"/>
        <v>0</v>
      </c>
      <c r="CC36" s="91">
        <f t="shared" si="40"/>
        <v>0</v>
      </c>
      <c r="CD36" s="84">
        <f t="shared" si="28"/>
        <v>0</v>
      </c>
      <c r="CE36" s="91">
        <f t="shared" si="41"/>
        <v>0</v>
      </c>
      <c r="CF36" s="91">
        <f t="shared" si="41"/>
        <v>0</v>
      </c>
      <c r="CG36" s="84">
        <f t="shared" si="29"/>
        <v>0</v>
      </c>
      <c r="CH36" s="91">
        <f t="shared" si="42"/>
        <v>0</v>
      </c>
      <c r="CI36" s="91">
        <f t="shared" si="42"/>
        <v>0</v>
      </c>
      <c r="CJ36" s="84">
        <f t="shared" si="30"/>
        <v>0</v>
      </c>
    </row>
    <row r="37" spans="1:88" ht="27" customHeight="1" x14ac:dyDescent="0.25">
      <c r="A37" s="58" t="s">
        <v>26</v>
      </c>
      <c r="B37" s="95"/>
      <c r="C37" s="83"/>
      <c r="D37" s="84">
        <f t="shared" si="1"/>
        <v>0</v>
      </c>
      <c r="E37" s="83"/>
      <c r="F37" s="83"/>
      <c r="G37" s="84">
        <f t="shared" si="2"/>
        <v>0</v>
      </c>
      <c r="H37" s="83"/>
      <c r="I37" s="83"/>
      <c r="J37" s="84">
        <f t="shared" si="3"/>
        <v>0</v>
      </c>
      <c r="K37" s="85"/>
      <c r="L37" s="85"/>
      <c r="M37" s="84">
        <f t="shared" si="4"/>
        <v>0</v>
      </c>
      <c r="N37" s="85"/>
      <c r="O37" s="85"/>
      <c r="P37" s="84">
        <f t="shared" si="5"/>
        <v>0</v>
      </c>
      <c r="Q37" s="85"/>
      <c r="R37" s="28"/>
      <c r="S37" s="84">
        <f t="shared" si="6"/>
        <v>0</v>
      </c>
      <c r="T37" s="28"/>
      <c r="U37" s="28"/>
      <c r="V37" s="84">
        <f t="shared" si="7"/>
        <v>0</v>
      </c>
      <c r="W37" s="28"/>
      <c r="X37" s="28"/>
      <c r="Y37" s="84">
        <f t="shared" si="8"/>
        <v>0</v>
      </c>
      <c r="Z37" s="28"/>
      <c r="AA37" s="28"/>
      <c r="AB37" s="84">
        <f t="shared" si="9"/>
        <v>0</v>
      </c>
      <c r="AC37" s="28"/>
      <c r="AD37" s="28"/>
      <c r="AE37" s="84">
        <f t="shared" si="10"/>
        <v>0</v>
      </c>
      <c r="AF37" s="28"/>
      <c r="AG37" s="28"/>
      <c r="AH37" s="84">
        <f t="shared" si="11"/>
        <v>0</v>
      </c>
      <c r="AI37" s="85"/>
      <c r="AJ37" s="28"/>
      <c r="AK37" s="84">
        <f t="shared" si="12"/>
        <v>0</v>
      </c>
      <c r="AL37" s="28"/>
      <c r="AM37" s="28"/>
      <c r="AN37" s="84">
        <f t="shared" si="13"/>
        <v>0</v>
      </c>
      <c r="AO37" s="87">
        <f t="shared" si="31"/>
        <v>0</v>
      </c>
      <c r="AP37" s="88">
        <f t="shared" si="32"/>
        <v>0</v>
      </c>
      <c r="AQ37" s="84">
        <f t="shared" si="14"/>
        <v>0</v>
      </c>
      <c r="AR37" s="96"/>
      <c r="AS37" s="96"/>
      <c r="AT37" s="84">
        <f t="shared" si="15"/>
        <v>0</v>
      </c>
      <c r="AU37" s="96"/>
      <c r="AV37" s="96"/>
      <c r="AW37" s="84">
        <f t="shared" si="16"/>
        <v>0</v>
      </c>
      <c r="AX37" s="96"/>
      <c r="AY37" s="96"/>
      <c r="AZ37" s="84">
        <f t="shared" si="17"/>
        <v>0</v>
      </c>
      <c r="BA37" s="96"/>
      <c r="BB37" s="96"/>
      <c r="BC37" s="84">
        <f t="shared" si="18"/>
        <v>0</v>
      </c>
      <c r="BD37" s="96"/>
      <c r="BE37" s="85"/>
      <c r="BF37" s="84">
        <f t="shared" si="19"/>
        <v>0</v>
      </c>
      <c r="BG37" s="85"/>
      <c r="BH37" s="85"/>
      <c r="BI37" s="84">
        <f t="shared" si="20"/>
        <v>0</v>
      </c>
      <c r="BJ37" s="28">
        <f t="shared" si="33"/>
        <v>0</v>
      </c>
      <c r="BK37" s="90">
        <f t="shared" si="34"/>
        <v>0</v>
      </c>
      <c r="BL37" s="84">
        <f t="shared" si="21"/>
        <v>0</v>
      </c>
      <c r="BM37" s="85"/>
      <c r="BN37" s="85"/>
      <c r="BO37" s="84">
        <f t="shared" si="22"/>
        <v>0</v>
      </c>
      <c r="BP37" s="91">
        <f t="shared" si="35"/>
        <v>0</v>
      </c>
      <c r="BQ37" s="91">
        <f t="shared" si="35"/>
        <v>0</v>
      </c>
      <c r="BR37" s="84">
        <f t="shared" si="24"/>
        <v>0</v>
      </c>
      <c r="BS37" s="91">
        <f t="shared" si="43"/>
        <v>0</v>
      </c>
      <c r="BT37" s="91">
        <f t="shared" si="43"/>
        <v>0</v>
      </c>
      <c r="BU37" s="84">
        <f t="shared" si="25"/>
        <v>0</v>
      </c>
      <c r="BV37" s="91">
        <f t="shared" si="44"/>
        <v>0</v>
      </c>
      <c r="BW37" s="91">
        <f t="shared" si="44"/>
        <v>0</v>
      </c>
      <c r="BX37" s="84">
        <f t="shared" si="26"/>
        <v>0</v>
      </c>
      <c r="BY37" s="91">
        <f t="shared" si="38"/>
        <v>0</v>
      </c>
      <c r="BZ37" s="92">
        <f t="shared" si="39"/>
        <v>0</v>
      </c>
      <c r="CA37" s="84">
        <f t="shared" si="27"/>
        <v>0</v>
      </c>
      <c r="CB37" s="91">
        <f t="shared" si="40"/>
        <v>0</v>
      </c>
      <c r="CC37" s="91">
        <f t="shared" si="40"/>
        <v>0</v>
      </c>
      <c r="CD37" s="84">
        <f t="shared" si="28"/>
        <v>0</v>
      </c>
      <c r="CE37" s="91">
        <f t="shared" si="41"/>
        <v>0</v>
      </c>
      <c r="CF37" s="91">
        <f t="shared" si="41"/>
        <v>0</v>
      </c>
      <c r="CG37" s="84">
        <f t="shared" si="29"/>
        <v>0</v>
      </c>
      <c r="CH37" s="91">
        <f t="shared" si="42"/>
        <v>0</v>
      </c>
      <c r="CI37" s="91">
        <f t="shared" si="42"/>
        <v>0</v>
      </c>
      <c r="CJ37" s="84">
        <f t="shared" si="30"/>
        <v>0</v>
      </c>
    </row>
    <row r="38" spans="1:88" ht="27" customHeight="1" x14ac:dyDescent="0.25">
      <c r="A38" s="58" t="s">
        <v>27</v>
      </c>
      <c r="B38" s="95"/>
      <c r="C38" s="83"/>
      <c r="D38" s="84">
        <f t="shared" si="1"/>
        <v>0</v>
      </c>
      <c r="E38" s="83"/>
      <c r="F38" s="83"/>
      <c r="G38" s="84">
        <f t="shared" si="2"/>
        <v>0</v>
      </c>
      <c r="H38" s="83"/>
      <c r="I38" s="83"/>
      <c r="J38" s="84">
        <f t="shared" si="3"/>
        <v>0</v>
      </c>
      <c r="K38" s="85"/>
      <c r="L38" s="85"/>
      <c r="M38" s="84">
        <f t="shared" si="4"/>
        <v>0</v>
      </c>
      <c r="N38" s="85"/>
      <c r="O38" s="85"/>
      <c r="P38" s="84">
        <f t="shared" si="5"/>
        <v>0</v>
      </c>
      <c r="Q38" s="85"/>
      <c r="R38" s="28"/>
      <c r="S38" s="84">
        <f t="shared" si="6"/>
        <v>0</v>
      </c>
      <c r="T38" s="28"/>
      <c r="U38" s="28"/>
      <c r="V38" s="84">
        <f t="shared" si="7"/>
        <v>0</v>
      </c>
      <c r="W38" s="28"/>
      <c r="X38" s="28"/>
      <c r="Y38" s="84">
        <f t="shared" si="8"/>
        <v>0</v>
      </c>
      <c r="Z38" s="28"/>
      <c r="AA38" s="28"/>
      <c r="AB38" s="84">
        <f t="shared" si="9"/>
        <v>0</v>
      </c>
      <c r="AC38" s="28"/>
      <c r="AD38" s="28"/>
      <c r="AE38" s="84">
        <f t="shared" si="10"/>
        <v>0</v>
      </c>
      <c r="AF38" s="28"/>
      <c r="AG38" s="28"/>
      <c r="AH38" s="84">
        <f t="shared" si="11"/>
        <v>0</v>
      </c>
      <c r="AI38" s="85"/>
      <c r="AJ38" s="28"/>
      <c r="AK38" s="84">
        <f t="shared" si="12"/>
        <v>0</v>
      </c>
      <c r="AL38" s="28"/>
      <c r="AM38" s="28"/>
      <c r="AN38" s="84">
        <f t="shared" si="13"/>
        <v>0</v>
      </c>
      <c r="AO38" s="87">
        <f t="shared" si="31"/>
        <v>0</v>
      </c>
      <c r="AP38" s="88">
        <f t="shared" si="32"/>
        <v>0</v>
      </c>
      <c r="AQ38" s="84">
        <f t="shared" si="14"/>
        <v>0</v>
      </c>
      <c r="AR38" s="96"/>
      <c r="AS38" s="96"/>
      <c r="AT38" s="84">
        <f t="shared" si="15"/>
        <v>0</v>
      </c>
      <c r="AU38" s="96"/>
      <c r="AV38" s="96"/>
      <c r="AW38" s="84">
        <f t="shared" si="16"/>
        <v>0</v>
      </c>
      <c r="AX38" s="96"/>
      <c r="AY38" s="96"/>
      <c r="AZ38" s="84">
        <f t="shared" si="17"/>
        <v>0</v>
      </c>
      <c r="BA38" s="96"/>
      <c r="BB38" s="96"/>
      <c r="BC38" s="84">
        <f t="shared" si="18"/>
        <v>0</v>
      </c>
      <c r="BD38" s="96"/>
      <c r="BE38" s="85"/>
      <c r="BF38" s="84">
        <f t="shared" si="19"/>
        <v>0</v>
      </c>
      <c r="BG38" s="85"/>
      <c r="BH38" s="85"/>
      <c r="BI38" s="84">
        <f t="shared" si="20"/>
        <v>0</v>
      </c>
      <c r="BJ38" s="28">
        <f t="shared" si="33"/>
        <v>0</v>
      </c>
      <c r="BK38" s="90">
        <f t="shared" si="34"/>
        <v>0</v>
      </c>
      <c r="BL38" s="84">
        <f t="shared" si="21"/>
        <v>0</v>
      </c>
      <c r="BM38" s="85"/>
      <c r="BN38" s="85"/>
      <c r="BO38" s="84">
        <f t="shared" si="22"/>
        <v>0</v>
      </c>
      <c r="BP38" s="91">
        <f t="shared" si="35"/>
        <v>0</v>
      </c>
      <c r="BQ38" s="91">
        <f t="shared" si="35"/>
        <v>0</v>
      </c>
      <c r="BR38" s="84">
        <f t="shared" si="24"/>
        <v>0</v>
      </c>
      <c r="BS38" s="91">
        <f t="shared" si="43"/>
        <v>0</v>
      </c>
      <c r="BT38" s="91">
        <f t="shared" si="43"/>
        <v>0</v>
      </c>
      <c r="BU38" s="84">
        <f t="shared" si="25"/>
        <v>0</v>
      </c>
      <c r="BV38" s="91">
        <f t="shared" si="44"/>
        <v>0</v>
      </c>
      <c r="BW38" s="91">
        <f t="shared" si="44"/>
        <v>0</v>
      </c>
      <c r="BX38" s="84">
        <f t="shared" si="26"/>
        <v>0</v>
      </c>
      <c r="BY38" s="91">
        <f t="shared" si="38"/>
        <v>0</v>
      </c>
      <c r="BZ38" s="92">
        <f t="shared" si="39"/>
        <v>0</v>
      </c>
      <c r="CA38" s="84">
        <f t="shared" si="27"/>
        <v>0</v>
      </c>
      <c r="CB38" s="91">
        <f t="shared" si="40"/>
        <v>0</v>
      </c>
      <c r="CC38" s="91">
        <f t="shared" si="40"/>
        <v>0</v>
      </c>
      <c r="CD38" s="84">
        <f t="shared" si="28"/>
        <v>0</v>
      </c>
      <c r="CE38" s="91">
        <f t="shared" si="41"/>
        <v>0</v>
      </c>
      <c r="CF38" s="91">
        <f t="shared" si="41"/>
        <v>0</v>
      </c>
      <c r="CG38" s="84">
        <f t="shared" si="29"/>
        <v>0</v>
      </c>
      <c r="CH38" s="91">
        <f t="shared" si="42"/>
        <v>0</v>
      </c>
      <c r="CI38" s="91">
        <f t="shared" si="42"/>
        <v>0</v>
      </c>
      <c r="CJ38" s="84">
        <f t="shared" si="30"/>
        <v>0</v>
      </c>
    </row>
    <row r="39" spans="1:88" ht="27" customHeight="1" x14ac:dyDescent="0.25">
      <c r="A39" s="58" t="s">
        <v>28</v>
      </c>
      <c r="B39" s="95"/>
      <c r="C39" s="83"/>
      <c r="D39" s="84">
        <f t="shared" si="1"/>
        <v>0</v>
      </c>
      <c r="E39" s="83"/>
      <c r="F39" s="83"/>
      <c r="G39" s="84">
        <f t="shared" si="2"/>
        <v>0</v>
      </c>
      <c r="H39" s="83"/>
      <c r="I39" s="83"/>
      <c r="J39" s="84">
        <f t="shared" si="3"/>
        <v>0</v>
      </c>
      <c r="K39" s="85"/>
      <c r="L39" s="85"/>
      <c r="M39" s="84">
        <f t="shared" si="4"/>
        <v>0</v>
      </c>
      <c r="N39" s="85"/>
      <c r="O39" s="85"/>
      <c r="P39" s="84">
        <f t="shared" si="5"/>
        <v>0</v>
      </c>
      <c r="Q39" s="85"/>
      <c r="R39" s="28"/>
      <c r="S39" s="84">
        <f t="shared" si="6"/>
        <v>0</v>
      </c>
      <c r="T39" s="28"/>
      <c r="U39" s="28"/>
      <c r="V39" s="84">
        <f t="shared" si="7"/>
        <v>0</v>
      </c>
      <c r="W39" s="28"/>
      <c r="X39" s="28"/>
      <c r="Y39" s="84">
        <f t="shared" si="8"/>
        <v>0</v>
      </c>
      <c r="Z39" s="28"/>
      <c r="AA39" s="28"/>
      <c r="AB39" s="84">
        <f t="shared" si="9"/>
        <v>0</v>
      </c>
      <c r="AC39" s="28"/>
      <c r="AD39" s="28"/>
      <c r="AE39" s="84">
        <f t="shared" si="10"/>
        <v>0</v>
      </c>
      <c r="AF39" s="28"/>
      <c r="AG39" s="28"/>
      <c r="AH39" s="84">
        <f t="shared" si="11"/>
        <v>0</v>
      </c>
      <c r="AI39" s="85"/>
      <c r="AJ39" s="28"/>
      <c r="AK39" s="84">
        <f t="shared" si="12"/>
        <v>0</v>
      </c>
      <c r="AL39" s="28"/>
      <c r="AM39" s="28"/>
      <c r="AN39" s="84">
        <f t="shared" si="13"/>
        <v>0</v>
      </c>
      <c r="AO39" s="87">
        <f t="shared" si="31"/>
        <v>0</v>
      </c>
      <c r="AP39" s="88">
        <f t="shared" si="32"/>
        <v>0</v>
      </c>
      <c r="AQ39" s="84">
        <f t="shared" si="14"/>
        <v>0</v>
      </c>
      <c r="AR39" s="96"/>
      <c r="AS39" s="96"/>
      <c r="AT39" s="84">
        <f t="shared" si="15"/>
        <v>0</v>
      </c>
      <c r="AU39" s="96"/>
      <c r="AV39" s="96"/>
      <c r="AW39" s="84">
        <f t="shared" si="16"/>
        <v>0</v>
      </c>
      <c r="AX39" s="96"/>
      <c r="AY39" s="96"/>
      <c r="AZ39" s="84">
        <f t="shared" si="17"/>
        <v>0</v>
      </c>
      <c r="BA39" s="96"/>
      <c r="BB39" s="96"/>
      <c r="BC39" s="84">
        <f t="shared" si="18"/>
        <v>0</v>
      </c>
      <c r="BD39" s="96"/>
      <c r="BE39" s="85"/>
      <c r="BF39" s="84">
        <f t="shared" si="19"/>
        <v>0</v>
      </c>
      <c r="BG39" s="85"/>
      <c r="BH39" s="85"/>
      <c r="BI39" s="84">
        <f t="shared" si="20"/>
        <v>0</v>
      </c>
      <c r="BJ39" s="28">
        <f t="shared" si="33"/>
        <v>0</v>
      </c>
      <c r="BK39" s="90">
        <f t="shared" si="34"/>
        <v>0</v>
      </c>
      <c r="BL39" s="84">
        <f t="shared" si="21"/>
        <v>0</v>
      </c>
      <c r="BM39" s="85"/>
      <c r="BN39" s="85"/>
      <c r="BO39" s="84">
        <f t="shared" si="22"/>
        <v>0</v>
      </c>
      <c r="BP39" s="91">
        <f t="shared" si="35"/>
        <v>0</v>
      </c>
      <c r="BQ39" s="91">
        <f t="shared" si="35"/>
        <v>0</v>
      </c>
      <c r="BR39" s="84">
        <f t="shared" si="24"/>
        <v>0</v>
      </c>
      <c r="BS39" s="91">
        <f t="shared" si="43"/>
        <v>0</v>
      </c>
      <c r="BT39" s="91">
        <f t="shared" si="43"/>
        <v>0</v>
      </c>
      <c r="BU39" s="84">
        <f t="shared" si="25"/>
        <v>0</v>
      </c>
      <c r="BV39" s="91">
        <f t="shared" si="44"/>
        <v>0</v>
      </c>
      <c r="BW39" s="91">
        <f t="shared" si="44"/>
        <v>0</v>
      </c>
      <c r="BX39" s="84">
        <f t="shared" si="26"/>
        <v>0</v>
      </c>
      <c r="BY39" s="91">
        <f t="shared" si="38"/>
        <v>0</v>
      </c>
      <c r="BZ39" s="92">
        <f t="shared" si="39"/>
        <v>0</v>
      </c>
      <c r="CA39" s="84">
        <f t="shared" si="27"/>
        <v>0</v>
      </c>
      <c r="CB39" s="91">
        <f t="shared" si="40"/>
        <v>0</v>
      </c>
      <c r="CC39" s="91">
        <f t="shared" si="40"/>
        <v>0</v>
      </c>
      <c r="CD39" s="84">
        <f t="shared" si="28"/>
        <v>0</v>
      </c>
      <c r="CE39" s="91">
        <f t="shared" si="41"/>
        <v>0</v>
      </c>
      <c r="CF39" s="91">
        <f t="shared" si="41"/>
        <v>0</v>
      </c>
      <c r="CG39" s="84">
        <f t="shared" si="29"/>
        <v>0</v>
      </c>
      <c r="CH39" s="91">
        <f t="shared" si="42"/>
        <v>0</v>
      </c>
      <c r="CI39" s="91">
        <f t="shared" si="42"/>
        <v>0</v>
      </c>
      <c r="CJ39" s="84">
        <f t="shared" si="30"/>
        <v>0</v>
      </c>
    </row>
    <row r="40" spans="1:88" ht="27" customHeight="1" x14ac:dyDescent="0.25">
      <c r="A40" s="58" t="s">
        <v>29</v>
      </c>
      <c r="B40" s="95"/>
      <c r="C40" s="83"/>
      <c r="D40" s="84">
        <f t="shared" si="1"/>
        <v>0</v>
      </c>
      <c r="E40" s="83"/>
      <c r="F40" s="83"/>
      <c r="G40" s="84">
        <f t="shared" si="2"/>
        <v>0</v>
      </c>
      <c r="H40" s="83"/>
      <c r="I40" s="83"/>
      <c r="J40" s="84">
        <f t="shared" si="3"/>
        <v>0</v>
      </c>
      <c r="K40" s="85"/>
      <c r="L40" s="85"/>
      <c r="M40" s="84">
        <f t="shared" si="4"/>
        <v>0</v>
      </c>
      <c r="N40" s="85"/>
      <c r="O40" s="85"/>
      <c r="P40" s="84">
        <f t="shared" si="5"/>
        <v>0</v>
      </c>
      <c r="Q40" s="85"/>
      <c r="R40" s="28"/>
      <c r="S40" s="84">
        <f t="shared" si="6"/>
        <v>0</v>
      </c>
      <c r="T40" s="28"/>
      <c r="U40" s="28"/>
      <c r="V40" s="84">
        <f t="shared" si="7"/>
        <v>0</v>
      </c>
      <c r="W40" s="28"/>
      <c r="X40" s="28"/>
      <c r="Y40" s="84">
        <f t="shared" si="8"/>
        <v>0</v>
      </c>
      <c r="Z40" s="28"/>
      <c r="AA40" s="28"/>
      <c r="AB40" s="84">
        <f t="shared" si="9"/>
        <v>0</v>
      </c>
      <c r="AC40" s="28"/>
      <c r="AD40" s="28"/>
      <c r="AE40" s="84">
        <f t="shared" si="10"/>
        <v>0</v>
      </c>
      <c r="AF40" s="28"/>
      <c r="AG40" s="28"/>
      <c r="AH40" s="84">
        <f t="shared" si="11"/>
        <v>0</v>
      </c>
      <c r="AI40" s="85"/>
      <c r="AJ40" s="28"/>
      <c r="AK40" s="84">
        <f t="shared" si="12"/>
        <v>0</v>
      </c>
      <c r="AL40" s="28"/>
      <c r="AM40" s="28"/>
      <c r="AN40" s="84">
        <f t="shared" si="13"/>
        <v>0</v>
      </c>
      <c r="AO40" s="87">
        <f t="shared" si="31"/>
        <v>0</v>
      </c>
      <c r="AP40" s="88">
        <f t="shared" si="32"/>
        <v>0</v>
      </c>
      <c r="AQ40" s="84">
        <f t="shared" si="14"/>
        <v>0</v>
      </c>
      <c r="AR40" s="96"/>
      <c r="AS40" s="96"/>
      <c r="AT40" s="84">
        <f t="shared" si="15"/>
        <v>0</v>
      </c>
      <c r="AU40" s="96"/>
      <c r="AV40" s="96"/>
      <c r="AW40" s="84">
        <f t="shared" si="16"/>
        <v>0</v>
      </c>
      <c r="AX40" s="96"/>
      <c r="AY40" s="96"/>
      <c r="AZ40" s="84">
        <f t="shared" si="17"/>
        <v>0</v>
      </c>
      <c r="BA40" s="96"/>
      <c r="BB40" s="96"/>
      <c r="BC40" s="84">
        <f t="shared" si="18"/>
        <v>0</v>
      </c>
      <c r="BD40" s="96"/>
      <c r="BE40" s="85"/>
      <c r="BF40" s="84">
        <f t="shared" si="19"/>
        <v>0</v>
      </c>
      <c r="BG40" s="85"/>
      <c r="BH40" s="85"/>
      <c r="BI40" s="84">
        <f t="shared" si="20"/>
        <v>0</v>
      </c>
      <c r="BJ40" s="28">
        <f t="shared" si="33"/>
        <v>0</v>
      </c>
      <c r="BK40" s="90">
        <f t="shared" si="34"/>
        <v>0</v>
      </c>
      <c r="BL40" s="84">
        <f t="shared" si="21"/>
        <v>0</v>
      </c>
      <c r="BM40" s="85"/>
      <c r="BN40" s="85"/>
      <c r="BO40" s="84">
        <f t="shared" si="22"/>
        <v>0</v>
      </c>
      <c r="BP40" s="91">
        <f t="shared" si="35"/>
        <v>0</v>
      </c>
      <c r="BQ40" s="91">
        <f t="shared" si="35"/>
        <v>0</v>
      </c>
      <c r="BR40" s="84">
        <f t="shared" si="24"/>
        <v>0</v>
      </c>
      <c r="BS40" s="91">
        <f t="shared" si="43"/>
        <v>0</v>
      </c>
      <c r="BT40" s="91">
        <f t="shared" si="43"/>
        <v>0</v>
      </c>
      <c r="BU40" s="84">
        <f t="shared" si="25"/>
        <v>0</v>
      </c>
      <c r="BV40" s="91">
        <f t="shared" si="44"/>
        <v>0</v>
      </c>
      <c r="BW40" s="91">
        <f t="shared" si="44"/>
        <v>0</v>
      </c>
      <c r="BX40" s="84">
        <f t="shared" si="26"/>
        <v>0</v>
      </c>
      <c r="BY40" s="91">
        <f t="shared" si="38"/>
        <v>0</v>
      </c>
      <c r="BZ40" s="92">
        <f t="shared" si="39"/>
        <v>0</v>
      </c>
      <c r="CA40" s="84">
        <f t="shared" si="27"/>
        <v>0</v>
      </c>
      <c r="CB40" s="91">
        <f t="shared" si="40"/>
        <v>0</v>
      </c>
      <c r="CC40" s="91">
        <f t="shared" si="40"/>
        <v>0</v>
      </c>
      <c r="CD40" s="84">
        <f t="shared" si="28"/>
        <v>0</v>
      </c>
      <c r="CE40" s="91">
        <f t="shared" si="41"/>
        <v>0</v>
      </c>
      <c r="CF40" s="91">
        <f t="shared" si="41"/>
        <v>0</v>
      </c>
      <c r="CG40" s="84">
        <f t="shared" si="29"/>
        <v>0</v>
      </c>
      <c r="CH40" s="91">
        <f t="shared" si="42"/>
        <v>0</v>
      </c>
      <c r="CI40" s="91">
        <f t="shared" si="42"/>
        <v>0</v>
      </c>
      <c r="CJ40" s="84">
        <f t="shared" si="30"/>
        <v>0</v>
      </c>
    </row>
    <row r="41" spans="1:88" ht="27" customHeight="1" x14ac:dyDescent="0.25">
      <c r="A41" s="58" t="s">
        <v>30</v>
      </c>
      <c r="B41" s="95"/>
      <c r="C41" s="83"/>
      <c r="D41" s="84">
        <f>IF(B41,C41/B41,0)</f>
        <v>0</v>
      </c>
      <c r="E41" s="83"/>
      <c r="F41" s="83"/>
      <c r="G41" s="84">
        <f>IF(E41,F41/E41,0)</f>
        <v>0</v>
      </c>
      <c r="H41" s="83"/>
      <c r="I41" s="83"/>
      <c r="J41" s="84">
        <f>IF(H41,I41/H41,0)</f>
        <v>0</v>
      </c>
      <c r="K41" s="99">
        <v>0.5</v>
      </c>
      <c r="L41" s="99">
        <v>1.68</v>
      </c>
      <c r="M41" s="84">
        <f>IF(K41,L41/K41,0)</f>
        <v>3.36</v>
      </c>
      <c r="N41" s="85"/>
      <c r="O41" s="85"/>
      <c r="P41" s="84">
        <f>IF(N41,O41/N41,0)</f>
        <v>0</v>
      </c>
      <c r="Q41" s="85">
        <v>3</v>
      </c>
      <c r="R41" s="28">
        <v>9.32</v>
      </c>
      <c r="S41" s="84">
        <f>IF(Q41,R41/Q41,0)</f>
        <v>3.1066666666666669</v>
      </c>
      <c r="T41" s="28">
        <f>SUM(Q41,N41,K41,H41,E41,B41)</f>
        <v>3.5</v>
      </c>
      <c r="U41" s="90">
        <f>SUM(R41,L41,O41,I41,F41,C41)</f>
        <v>11</v>
      </c>
      <c r="V41" s="84">
        <f>IF(T41,U41/T41,0)</f>
        <v>3.1428571428571428</v>
      </c>
      <c r="W41" s="28"/>
      <c r="X41" s="28"/>
      <c r="Y41" s="84">
        <f>IF(W41,X41/W41,0)</f>
        <v>0</v>
      </c>
      <c r="Z41" s="28"/>
      <c r="AA41" s="28"/>
      <c r="AB41" s="84">
        <f>IF(Z41,AA41/Z41,0)</f>
        <v>0</v>
      </c>
      <c r="AC41" s="28"/>
      <c r="AD41" s="28"/>
      <c r="AE41" s="84">
        <f>IF(AC41,AD41/AC41,0)</f>
        <v>0</v>
      </c>
      <c r="AF41" s="28">
        <v>0.75</v>
      </c>
      <c r="AG41" s="28">
        <v>2.2000000000000002</v>
      </c>
      <c r="AH41" s="84">
        <f>IF(AF41,AG41/AF41,0)</f>
        <v>2.9333333333333336</v>
      </c>
      <c r="AI41" s="85"/>
      <c r="AJ41" s="28"/>
      <c r="AK41" s="84">
        <f>IF(AI41,AJ41/AI41,0)</f>
        <v>0</v>
      </c>
      <c r="AL41" s="28">
        <v>3.25</v>
      </c>
      <c r="AM41" s="28">
        <v>9.48</v>
      </c>
      <c r="AN41" s="84">
        <f>IF(AL41,AM41/AL41,0)</f>
        <v>2.916923076923077</v>
      </c>
      <c r="AO41" s="87">
        <f>SUM(AF41,AL41,AC41,Z41,W41)</f>
        <v>4</v>
      </c>
      <c r="AP41" s="88">
        <f>SUM(AM41,AJ41,AG41,AD41,AA41,X41)</f>
        <v>11.68</v>
      </c>
      <c r="AQ41" s="84">
        <f>IF(AO41,AP41/AO41,0)</f>
        <v>2.92</v>
      </c>
      <c r="AR41" s="96"/>
      <c r="AS41" s="96"/>
      <c r="AT41" s="84">
        <f>IF(AR41,AS41/AR41,0)</f>
        <v>0</v>
      </c>
      <c r="AU41" s="96"/>
      <c r="AV41" s="96"/>
      <c r="AW41" s="84">
        <f>IF(AU41,AV41/AU41,0)</f>
        <v>0</v>
      </c>
      <c r="AX41" s="96"/>
      <c r="AY41" s="96"/>
      <c r="AZ41" s="84">
        <f>IF(AX41,AY41/AX41,0)</f>
        <v>0</v>
      </c>
      <c r="BA41" s="96"/>
      <c r="BB41" s="96"/>
      <c r="BC41" s="84">
        <f>IF(BA41,BB41/BA41,0)</f>
        <v>0</v>
      </c>
      <c r="BD41" s="96"/>
      <c r="BE41" s="85"/>
      <c r="BF41" s="84">
        <f>IF(BD41,BE41/BD41,0)</f>
        <v>0</v>
      </c>
      <c r="BG41" s="85"/>
      <c r="BH41" s="85"/>
      <c r="BI41" s="84">
        <f>IF(BG41,BH41/BG41,0)</f>
        <v>0</v>
      </c>
      <c r="BJ41" s="28">
        <f>SUM(BG41,BD41,BA41,AX41,AU41,AR41)</f>
        <v>0</v>
      </c>
      <c r="BK41" s="90">
        <f>SUM(BH41,BB41,BE41,AY41,AV41,AS41)</f>
        <v>0</v>
      </c>
      <c r="BL41" s="84">
        <f t="shared" si="21"/>
        <v>0</v>
      </c>
      <c r="BM41" s="85"/>
      <c r="BN41" s="85"/>
      <c r="BO41" s="84">
        <f>IF(BM41,BN41/BM41,0)</f>
        <v>0</v>
      </c>
      <c r="BP41" s="91">
        <f t="shared" si="35"/>
        <v>0</v>
      </c>
      <c r="BQ41" s="91">
        <f t="shared" si="35"/>
        <v>0</v>
      </c>
      <c r="BR41" s="84">
        <f t="shared" si="24"/>
        <v>0</v>
      </c>
      <c r="BS41" s="91">
        <f t="shared" si="43"/>
        <v>0</v>
      </c>
      <c r="BT41" s="91">
        <f t="shared" si="43"/>
        <v>0</v>
      </c>
      <c r="BU41" s="84">
        <f t="shared" si="25"/>
        <v>0</v>
      </c>
      <c r="BV41" s="91">
        <f t="shared" si="44"/>
        <v>0</v>
      </c>
      <c r="BW41" s="91">
        <f t="shared" si="44"/>
        <v>0</v>
      </c>
      <c r="BX41" s="84">
        <f t="shared" si="26"/>
        <v>0</v>
      </c>
      <c r="BY41" s="91">
        <f>SUM(BX41,K41,AF41,BA41)</f>
        <v>1.25</v>
      </c>
      <c r="BZ41" s="92">
        <f>SUM(L41,AG41,BB41)</f>
        <v>3.88</v>
      </c>
      <c r="CA41" s="84">
        <f t="shared" si="27"/>
        <v>3.1040000000000001</v>
      </c>
      <c r="CB41" s="91">
        <f>SUM(N41,AI41,BD41)</f>
        <v>0</v>
      </c>
      <c r="CC41" s="91">
        <f>SUM(O41,AJ41,BE41)</f>
        <v>0</v>
      </c>
      <c r="CD41" s="84">
        <f t="shared" si="28"/>
        <v>0</v>
      </c>
      <c r="CE41" s="91">
        <f>SUM(Q41,AL41,BG41)</f>
        <v>6.25</v>
      </c>
      <c r="CF41" s="91">
        <f>SUM(R41,AM41,BH41)</f>
        <v>18.8</v>
      </c>
      <c r="CG41" s="84">
        <f t="shared" si="29"/>
        <v>3.008</v>
      </c>
      <c r="CH41" s="91">
        <f>SUM(T41,AO41,BJ41)</f>
        <v>7.5</v>
      </c>
      <c r="CI41" s="91">
        <f>SUM(U41,AP41,BK41)</f>
        <v>22.68</v>
      </c>
      <c r="CJ41" s="84">
        <f t="shared" si="30"/>
        <v>3.024</v>
      </c>
    </row>
    <row r="42" spans="1:88" ht="27" customHeight="1" x14ac:dyDescent="0.25">
      <c r="A42" s="58" t="s">
        <v>31</v>
      </c>
      <c r="B42" s="95"/>
      <c r="C42" s="83"/>
      <c r="D42" s="84">
        <f t="shared" ref="D42:D61" si="45">IF(B42,C42/B42,0)</f>
        <v>0</v>
      </c>
      <c r="E42" s="83"/>
      <c r="F42" s="83"/>
      <c r="G42" s="84">
        <f t="shared" ref="G42:G61" si="46">IF(E42,F42/E42,0)</f>
        <v>0</v>
      </c>
      <c r="H42" s="83"/>
      <c r="I42" s="83"/>
      <c r="J42" s="84">
        <f t="shared" ref="J42:J61" si="47">IF(H42,I42/H42,0)</f>
        <v>0</v>
      </c>
      <c r="K42" s="85"/>
      <c r="L42" s="85"/>
      <c r="M42" s="84">
        <f t="shared" ref="M42:M61" si="48">IF(K42,L42/K42,0)</f>
        <v>0</v>
      </c>
      <c r="N42" s="85"/>
      <c r="O42" s="85"/>
      <c r="P42" s="84">
        <f t="shared" ref="P42:P61" si="49">IF(N42,O42/N42,0)</f>
        <v>0</v>
      </c>
      <c r="Q42" s="85"/>
      <c r="R42" s="28"/>
      <c r="S42" s="84">
        <f t="shared" ref="S42:S61" si="50">IF(Q42,R42/Q42,0)</f>
        <v>0</v>
      </c>
      <c r="T42" s="28">
        <f t="shared" ref="T42:T61" si="51">SUM(Q42,N42,K42,H42,E42,B42)</f>
        <v>0</v>
      </c>
      <c r="U42" s="90">
        <f t="shared" ref="U42:U61" si="52">SUM(R42,L42,O42,I42,F42,C42)</f>
        <v>0</v>
      </c>
      <c r="V42" s="84">
        <f t="shared" ref="V42:V61" si="53">IF(T42,U42/T42,0)</f>
        <v>0</v>
      </c>
      <c r="W42" s="28"/>
      <c r="X42" s="28"/>
      <c r="Y42" s="84">
        <f t="shared" ref="Y42:Y61" si="54">IF(W42,X42/W42,0)</f>
        <v>0</v>
      </c>
      <c r="Z42" s="28"/>
      <c r="AA42" s="28"/>
      <c r="AB42" s="84">
        <f t="shared" ref="AB42:AB61" si="55">IF(Z42,AA42/Z42,0)</f>
        <v>0</v>
      </c>
      <c r="AC42" s="28"/>
      <c r="AD42" s="28"/>
      <c r="AE42" s="84">
        <f t="shared" ref="AE42:AE61" si="56">IF(AC42,AD42/AC42,0)</f>
        <v>0</v>
      </c>
      <c r="AF42" s="28"/>
      <c r="AG42" s="28"/>
      <c r="AH42" s="84">
        <f t="shared" ref="AH42:AH61" si="57">IF(AF42,AG42/AF42,0)</f>
        <v>0</v>
      </c>
      <c r="AI42" s="85"/>
      <c r="AJ42" s="28"/>
      <c r="AK42" s="84">
        <f t="shared" ref="AK42:AK61" si="58">IF(AI42,AJ42/AI42,0)</f>
        <v>0</v>
      </c>
      <c r="AL42" s="28"/>
      <c r="AM42" s="28"/>
      <c r="AN42" s="84">
        <f t="shared" ref="AN42:AN61" si="59">IF(AL42,AM42/AL42,0)</f>
        <v>0</v>
      </c>
      <c r="AO42" s="87">
        <f t="shared" ref="AO42:AO61" si="60">SUM(AF42,AL42,AC42,Z42,W42)</f>
        <v>0</v>
      </c>
      <c r="AP42" s="88">
        <f t="shared" ref="AP42:AP61" si="61">SUM(AM42,AJ42,AG42,AD42,AA42,X42)</f>
        <v>0</v>
      </c>
      <c r="AQ42" s="84">
        <f t="shared" ref="AQ42:AQ61" si="62">IF(AO42,AP42/AO42,0)</f>
        <v>0</v>
      </c>
      <c r="AR42" s="96"/>
      <c r="AS42" s="96"/>
      <c r="AT42" s="84">
        <f t="shared" ref="AT42:AT61" si="63">IF(AR42,AS42/AR42,0)</f>
        <v>0</v>
      </c>
      <c r="AU42" s="96"/>
      <c r="AV42" s="96"/>
      <c r="AW42" s="84">
        <f t="shared" ref="AW42:AW61" si="64">IF(AU42,AV42/AU42,0)</f>
        <v>0</v>
      </c>
      <c r="AX42" s="96"/>
      <c r="AY42" s="96"/>
      <c r="AZ42" s="84">
        <f t="shared" ref="AZ42:AZ61" si="65">IF(AX42,AY42/AX42,0)</f>
        <v>0</v>
      </c>
      <c r="BA42" s="96"/>
      <c r="BB42" s="96"/>
      <c r="BC42" s="84">
        <f t="shared" ref="BC42:BC61" si="66">IF(BA42,BB42/BA42,0)</f>
        <v>0</v>
      </c>
      <c r="BD42" s="96"/>
      <c r="BE42" s="85"/>
      <c r="BF42" s="84">
        <f t="shared" si="19"/>
        <v>0</v>
      </c>
      <c r="BG42" s="85"/>
      <c r="BH42" s="85"/>
      <c r="BI42" s="84">
        <f t="shared" ref="BI42:BI61" si="67">IF(BG42,BH42/BG42,0)</f>
        <v>0</v>
      </c>
      <c r="BJ42" s="28">
        <f t="shared" si="33"/>
        <v>0</v>
      </c>
      <c r="BK42" s="90">
        <f t="shared" ref="BK42:BK61" si="68">SUM(BH42,BB42,BE42,AY42,AV42,AS42)</f>
        <v>0</v>
      </c>
      <c r="BL42" s="84">
        <f t="shared" si="21"/>
        <v>0</v>
      </c>
      <c r="BM42" s="85"/>
      <c r="BN42" s="85"/>
      <c r="BO42" s="84">
        <f t="shared" ref="BO42:BO61" si="69">IF(BM42,BN42/BM42,0)</f>
        <v>0</v>
      </c>
      <c r="BP42" s="91">
        <f t="shared" si="35"/>
        <v>0</v>
      </c>
      <c r="BQ42" s="91">
        <f t="shared" si="35"/>
        <v>0</v>
      </c>
      <c r="BR42" s="84">
        <f t="shared" si="24"/>
        <v>0</v>
      </c>
      <c r="BS42" s="91">
        <f t="shared" si="43"/>
        <v>0</v>
      </c>
      <c r="BT42" s="91">
        <f t="shared" si="43"/>
        <v>0</v>
      </c>
      <c r="BU42" s="84">
        <f t="shared" si="25"/>
        <v>0</v>
      </c>
      <c r="BV42" s="91">
        <f t="shared" si="44"/>
        <v>0</v>
      </c>
      <c r="BW42" s="91">
        <f t="shared" si="44"/>
        <v>0</v>
      </c>
      <c r="BX42" s="84">
        <f t="shared" si="26"/>
        <v>0</v>
      </c>
      <c r="BY42" s="91">
        <f t="shared" ref="BY42:BY61" si="70">SUM(BX42,K42,AF42,BA42)</f>
        <v>0</v>
      </c>
      <c r="BZ42" s="92">
        <f t="shared" ref="BZ42:BZ61" si="71">SUM(L42,AG42,BB42)</f>
        <v>0</v>
      </c>
      <c r="CA42" s="84">
        <f t="shared" si="27"/>
        <v>0</v>
      </c>
      <c r="CB42" s="91">
        <f t="shared" ref="CB42:CC61" si="72">SUM(N42,AI42,BD42)</f>
        <v>0</v>
      </c>
      <c r="CC42" s="91">
        <f t="shared" si="72"/>
        <v>0</v>
      </c>
      <c r="CD42" s="84">
        <f t="shared" si="28"/>
        <v>0</v>
      </c>
      <c r="CE42" s="91">
        <f t="shared" ref="CE42:CF61" si="73">SUM(Q42,AL42,BG42)</f>
        <v>0</v>
      </c>
      <c r="CF42" s="91">
        <f t="shared" si="73"/>
        <v>0</v>
      </c>
      <c r="CG42" s="84">
        <f t="shared" si="29"/>
        <v>0</v>
      </c>
      <c r="CH42" s="91">
        <f t="shared" ref="CH42:CI61" si="74">SUM(T42,AO42,BJ42)</f>
        <v>0</v>
      </c>
      <c r="CI42" s="91">
        <f t="shared" si="74"/>
        <v>0</v>
      </c>
      <c r="CJ42" s="84">
        <f t="shared" si="30"/>
        <v>0</v>
      </c>
    </row>
    <row r="43" spans="1:88" ht="27" customHeight="1" x14ac:dyDescent="0.25">
      <c r="A43" s="61" t="s">
        <v>33</v>
      </c>
      <c r="B43" s="95"/>
      <c r="C43" s="83"/>
      <c r="D43" s="84">
        <f t="shared" si="45"/>
        <v>0</v>
      </c>
      <c r="E43" s="83"/>
      <c r="F43" s="83"/>
      <c r="G43" s="84">
        <f t="shared" si="46"/>
        <v>0</v>
      </c>
      <c r="H43" s="83"/>
      <c r="I43" s="83"/>
      <c r="J43" s="84">
        <f t="shared" si="47"/>
        <v>0</v>
      </c>
      <c r="K43" s="85"/>
      <c r="L43" s="85"/>
      <c r="M43" s="84">
        <f t="shared" si="48"/>
        <v>0</v>
      </c>
      <c r="N43" s="85"/>
      <c r="O43" s="85"/>
      <c r="P43" s="84">
        <f t="shared" si="49"/>
        <v>0</v>
      </c>
      <c r="Q43" s="85"/>
      <c r="R43" s="28"/>
      <c r="S43" s="84">
        <f t="shared" si="50"/>
        <v>0</v>
      </c>
      <c r="T43" s="28">
        <f t="shared" si="51"/>
        <v>0</v>
      </c>
      <c r="U43" s="90">
        <f t="shared" si="52"/>
        <v>0</v>
      </c>
      <c r="V43" s="84">
        <f t="shared" si="53"/>
        <v>0</v>
      </c>
      <c r="W43" s="28"/>
      <c r="X43" s="28"/>
      <c r="Y43" s="84">
        <f t="shared" si="54"/>
        <v>0</v>
      </c>
      <c r="Z43" s="28"/>
      <c r="AA43" s="28"/>
      <c r="AB43" s="84">
        <f t="shared" si="55"/>
        <v>0</v>
      </c>
      <c r="AC43" s="28"/>
      <c r="AD43" s="28"/>
      <c r="AE43" s="84">
        <f t="shared" si="56"/>
        <v>0</v>
      </c>
      <c r="AF43" s="28"/>
      <c r="AG43" s="28"/>
      <c r="AH43" s="84">
        <f t="shared" si="57"/>
        <v>0</v>
      </c>
      <c r="AI43" s="85"/>
      <c r="AJ43" s="28"/>
      <c r="AK43" s="84">
        <f t="shared" si="58"/>
        <v>0</v>
      </c>
      <c r="AL43" s="28"/>
      <c r="AM43" s="28"/>
      <c r="AN43" s="84">
        <f t="shared" si="59"/>
        <v>0</v>
      </c>
      <c r="AO43" s="87">
        <f t="shared" si="60"/>
        <v>0</v>
      </c>
      <c r="AP43" s="88">
        <f t="shared" si="61"/>
        <v>0</v>
      </c>
      <c r="AQ43" s="84">
        <f t="shared" si="62"/>
        <v>0</v>
      </c>
      <c r="AR43" s="96"/>
      <c r="AS43" s="96"/>
      <c r="AT43" s="84">
        <f t="shared" si="63"/>
        <v>0</v>
      </c>
      <c r="AU43" s="96"/>
      <c r="AV43" s="96"/>
      <c r="AW43" s="84">
        <f t="shared" si="64"/>
        <v>0</v>
      </c>
      <c r="AX43" s="96"/>
      <c r="AY43" s="96"/>
      <c r="AZ43" s="84">
        <f t="shared" si="65"/>
        <v>0</v>
      </c>
      <c r="BA43" s="96"/>
      <c r="BB43" s="96"/>
      <c r="BC43" s="84">
        <f t="shared" si="66"/>
        <v>0</v>
      </c>
      <c r="BD43" s="96"/>
      <c r="BE43" s="85"/>
      <c r="BF43" s="84">
        <f t="shared" si="19"/>
        <v>0</v>
      </c>
      <c r="BG43" s="85"/>
      <c r="BH43" s="85"/>
      <c r="BI43" s="84">
        <f t="shared" si="67"/>
        <v>0</v>
      </c>
      <c r="BJ43" s="28">
        <f t="shared" si="33"/>
        <v>0</v>
      </c>
      <c r="BK43" s="90">
        <f t="shared" si="68"/>
        <v>0</v>
      </c>
      <c r="BL43" s="84">
        <f t="shared" si="21"/>
        <v>0</v>
      </c>
      <c r="BM43" s="85"/>
      <c r="BN43" s="85"/>
      <c r="BO43" s="84">
        <f t="shared" si="69"/>
        <v>0</v>
      </c>
      <c r="BP43" s="91">
        <f t="shared" si="35"/>
        <v>0</v>
      </c>
      <c r="BQ43" s="91">
        <f t="shared" si="35"/>
        <v>0</v>
      </c>
      <c r="BR43" s="84">
        <f t="shared" si="24"/>
        <v>0</v>
      </c>
      <c r="BS43" s="91">
        <f t="shared" si="43"/>
        <v>0</v>
      </c>
      <c r="BT43" s="91">
        <f t="shared" si="43"/>
        <v>0</v>
      </c>
      <c r="BU43" s="84">
        <f t="shared" si="25"/>
        <v>0</v>
      </c>
      <c r="BV43" s="91">
        <f t="shared" si="44"/>
        <v>0</v>
      </c>
      <c r="BW43" s="91">
        <f t="shared" si="44"/>
        <v>0</v>
      </c>
      <c r="BX43" s="84">
        <f t="shared" si="26"/>
        <v>0</v>
      </c>
      <c r="BY43" s="91">
        <f t="shared" si="70"/>
        <v>0</v>
      </c>
      <c r="BZ43" s="92">
        <f t="shared" si="71"/>
        <v>0</v>
      </c>
      <c r="CA43" s="84">
        <f t="shared" si="27"/>
        <v>0</v>
      </c>
      <c r="CB43" s="91">
        <f t="shared" si="72"/>
        <v>0</v>
      </c>
      <c r="CC43" s="91">
        <f t="shared" si="72"/>
        <v>0</v>
      </c>
      <c r="CD43" s="84">
        <f t="shared" si="28"/>
        <v>0</v>
      </c>
      <c r="CE43" s="91">
        <f t="shared" si="73"/>
        <v>0</v>
      </c>
      <c r="CF43" s="91">
        <f t="shared" si="73"/>
        <v>0</v>
      </c>
      <c r="CG43" s="84">
        <f t="shared" si="29"/>
        <v>0</v>
      </c>
      <c r="CH43" s="91">
        <f t="shared" si="74"/>
        <v>0</v>
      </c>
      <c r="CI43" s="91">
        <f t="shared" si="74"/>
        <v>0</v>
      </c>
      <c r="CJ43" s="84">
        <f t="shared" si="30"/>
        <v>0</v>
      </c>
    </row>
    <row r="44" spans="1:88" ht="27" customHeight="1" x14ac:dyDescent="0.25">
      <c r="A44" s="61" t="s">
        <v>34</v>
      </c>
      <c r="B44" s="95"/>
      <c r="C44" s="83"/>
      <c r="D44" s="84">
        <f t="shared" si="45"/>
        <v>0</v>
      </c>
      <c r="E44" s="83"/>
      <c r="F44" s="83"/>
      <c r="G44" s="84">
        <f t="shared" si="46"/>
        <v>0</v>
      </c>
      <c r="H44" s="83"/>
      <c r="I44" s="83"/>
      <c r="J44" s="84">
        <f t="shared" si="47"/>
        <v>0</v>
      </c>
      <c r="K44" s="85"/>
      <c r="L44" s="85"/>
      <c r="M44" s="84">
        <f t="shared" si="48"/>
        <v>0</v>
      </c>
      <c r="N44" s="85"/>
      <c r="O44" s="85"/>
      <c r="P44" s="84">
        <f t="shared" si="49"/>
        <v>0</v>
      </c>
      <c r="Q44" s="85"/>
      <c r="R44" s="28"/>
      <c r="S44" s="84">
        <f t="shared" si="50"/>
        <v>0</v>
      </c>
      <c r="T44" s="28">
        <f t="shared" si="51"/>
        <v>0</v>
      </c>
      <c r="U44" s="90">
        <f t="shared" si="52"/>
        <v>0</v>
      </c>
      <c r="V44" s="84">
        <f t="shared" si="53"/>
        <v>0</v>
      </c>
      <c r="W44" s="28"/>
      <c r="X44" s="28"/>
      <c r="Y44" s="84">
        <f t="shared" si="54"/>
        <v>0</v>
      </c>
      <c r="Z44" s="28"/>
      <c r="AA44" s="28"/>
      <c r="AB44" s="84">
        <f t="shared" si="55"/>
        <v>0</v>
      </c>
      <c r="AC44" s="28"/>
      <c r="AD44" s="28"/>
      <c r="AE44" s="84">
        <f t="shared" si="56"/>
        <v>0</v>
      </c>
      <c r="AF44" s="28"/>
      <c r="AG44" s="28">
        <v>89.5</v>
      </c>
      <c r="AH44" s="84">
        <f t="shared" si="57"/>
        <v>0</v>
      </c>
      <c r="AI44" s="85"/>
      <c r="AJ44" s="28"/>
      <c r="AK44" s="84">
        <f t="shared" si="58"/>
        <v>0</v>
      </c>
      <c r="AL44" s="28"/>
      <c r="AM44" s="28"/>
      <c r="AN44" s="84">
        <f t="shared" si="59"/>
        <v>0</v>
      </c>
      <c r="AO44" s="87">
        <f t="shared" si="60"/>
        <v>0</v>
      </c>
      <c r="AP44" s="88">
        <f t="shared" si="61"/>
        <v>89.5</v>
      </c>
      <c r="AQ44" s="84">
        <f t="shared" si="62"/>
        <v>0</v>
      </c>
      <c r="AR44" s="96"/>
      <c r="AS44" s="96"/>
      <c r="AT44" s="84">
        <f t="shared" si="63"/>
        <v>0</v>
      </c>
      <c r="AU44" s="96"/>
      <c r="AV44" s="96"/>
      <c r="AW44" s="84">
        <f t="shared" si="64"/>
        <v>0</v>
      </c>
      <c r="AX44" s="96"/>
      <c r="AY44" s="96"/>
      <c r="AZ44" s="84">
        <f t="shared" si="65"/>
        <v>0</v>
      </c>
      <c r="BA44" s="96"/>
      <c r="BB44" s="96"/>
      <c r="BC44" s="84">
        <f t="shared" si="66"/>
        <v>0</v>
      </c>
      <c r="BD44" s="96"/>
      <c r="BE44" s="85"/>
      <c r="BF44" s="84">
        <f t="shared" si="19"/>
        <v>0</v>
      </c>
      <c r="BG44" s="85"/>
      <c r="BH44" s="85"/>
      <c r="BI44" s="84">
        <f t="shared" si="67"/>
        <v>0</v>
      </c>
      <c r="BJ44" s="28">
        <f t="shared" si="33"/>
        <v>0</v>
      </c>
      <c r="BK44" s="90">
        <f t="shared" si="68"/>
        <v>0</v>
      </c>
      <c r="BL44" s="84">
        <f t="shared" si="21"/>
        <v>0</v>
      </c>
      <c r="BM44" s="85"/>
      <c r="BN44" s="85"/>
      <c r="BO44" s="84">
        <f t="shared" si="69"/>
        <v>0</v>
      </c>
      <c r="BP44" s="91">
        <f t="shared" si="35"/>
        <v>0</v>
      </c>
      <c r="BQ44" s="91">
        <f t="shared" si="35"/>
        <v>0</v>
      </c>
      <c r="BR44" s="84">
        <f t="shared" si="24"/>
        <v>0</v>
      </c>
      <c r="BS44" s="91">
        <f t="shared" si="43"/>
        <v>0</v>
      </c>
      <c r="BT44" s="91">
        <f t="shared" si="43"/>
        <v>0</v>
      </c>
      <c r="BU44" s="84">
        <f t="shared" si="25"/>
        <v>0</v>
      </c>
      <c r="BV44" s="91">
        <f t="shared" si="44"/>
        <v>0</v>
      </c>
      <c r="BW44" s="91">
        <f t="shared" si="44"/>
        <v>0</v>
      </c>
      <c r="BX44" s="84">
        <f t="shared" si="26"/>
        <v>0</v>
      </c>
      <c r="BY44" s="91">
        <f t="shared" si="70"/>
        <v>0</v>
      </c>
      <c r="BZ44" s="92">
        <f t="shared" si="71"/>
        <v>89.5</v>
      </c>
      <c r="CA44" s="84">
        <f t="shared" si="27"/>
        <v>0</v>
      </c>
      <c r="CB44" s="91">
        <f t="shared" si="72"/>
        <v>0</v>
      </c>
      <c r="CC44" s="91">
        <f t="shared" si="72"/>
        <v>0</v>
      </c>
      <c r="CD44" s="84">
        <f t="shared" si="28"/>
        <v>0</v>
      </c>
      <c r="CE44" s="91">
        <f t="shared" si="73"/>
        <v>0</v>
      </c>
      <c r="CF44" s="91">
        <f t="shared" si="73"/>
        <v>0</v>
      </c>
      <c r="CG44" s="84">
        <f t="shared" si="29"/>
        <v>0</v>
      </c>
      <c r="CH44" s="91">
        <f t="shared" si="74"/>
        <v>0</v>
      </c>
      <c r="CI44" s="91">
        <f>SUM(U44,AP44,BK44)</f>
        <v>89.5</v>
      </c>
      <c r="CJ44" s="84">
        <f t="shared" si="30"/>
        <v>0</v>
      </c>
    </row>
    <row r="45" spans="1:88" ht="27" customHeight="1" x14ac:dyDescent="0.25">
      <c r="A45" s="61" t="s">
        <v>35</v>
      </c>
      <c r="B45" s="95">
        <v>5.7</v>
      </c>
      <c r="C45" s="83">
        <v>18.2</v>
      </c>
      <c r="D45" s="84">
        <f t="shared" si="45"/>
        <v>3.1929824561403506</v>
      </c>
      <c r="E45" s="83"/>
      <c r="F45" s="83"/>
      <c r="G45" s="84">
        <f t="shared" si="46"/>
        <v>0</v>
      </c>
      <c r="H45" s="83"/>
      <c r="I45" s="83"/>
      <c r="J45" s="84">
        <f t="shared" si="47"/>
        <v>0</v>
      </c>
      <c r="K45" s="85"/>
      <c r="L45" s="85"/>
      <c r="M45" s="84">
        <f t="shared" si="48"/>
        <v>0</v>
      </c>
      <c r="N45" s="85">
        <v>1.25</v>
      </c>
      <c r="O45" s="85">
        <v>3.45</v>
      </c>
      <c r="P45" s="84">
        <f t="shared" si="49"/>
        <v>2.7600000000000002</v>
      </c>
      <c r="Q45" s="85">
        <v>1.5</v>
      </c>
      <c r="R45" s="28">
        <v>4.7</v>
      </c>
      <c r="S45" s="84">
        <f t="shared" si="50"/>
        <v>3.1333333333333333</v>
      </c>
      <c r="T45" s="28">
        <f t="shared" si="51"/>
        <v>8.4499999999999993</v>
      </c>
      <c r="U45" s="90">
        <f t="shared" si="52"/>
        <v>26.35</v>
      </c>
      <c r="V45" s="84">
        <f t="shared" si="53"/>
        <v>3.1183431952662728</v>
      </c>
      <c r="W45" s="28"/>
      <c r="X45" s="28"/>
      <c r="Y45" s="84">
        <f t="shared" si="54"/>
        <v>0</v>
      </c>
      <c r="Z45" s="28"/>
      <c r="AA45" s="28"/>
      <c r="AB45" s="84">
        <f t="shared" si="55"/>
        <v>0</v>
      </c>
      <c r="AC45" s="28"/>
      <c r="AD45" s="28"/>
      <c r="AE45" s="84">
        <f t="shared" si="56"/>
        <v>0</v>
      </c>
      <c r="AF45" s="28"/>
      <c r="AG45" s="28"/>
      <c r="AH45" s="84">
        <f t="shared" si="57"/>
        <v>0</v>
      </c>
      <c r="AI45" s="85"/>
      <c r="AJ45" s="28"/>
      <c r="AK45" s="84">
        <f t="shared" si="58"/>
        <v>0</v>
      </c>
      <c r="AL45" s="28"/>
      <c r="AM45" s="28"/>
      <c r="AN45" s="84">
        <f t="shared" si="59"/>
        <v>0</v>
      </c>
      <c r="AO45" s="87">
        <f t="shared" si="60"/>
        <v>0</v>
      </c>
      <c r="AP45" s="88">
        <f t="shared" si="61"/>
        <v>0</v>
      </c>
      <c r="AQ45" s="84">
        <f t="shared" si="62"/>
        <v>0</v>
      </c>
      <c r="AR45" s="96"/>
      <c r="AS45" s="96"/>
      <c r="AT45" s="84">
        <f t="shared" si="63"/>
        <v>0</v>
      </c>
      <c r="AU45" s="96"/>
      <c r="AV45" s="96"/>
      <c r="AW45" s="84">
        <f t="shared" si="64"/>
        <v>0</v>
      </c>
      <c r="AX45" s="96"/>
      <c r="AY45" s="96"/>
      <c r="AZ45" s="84">
        <f t="shared" si="65"/>
        <v>0</v>
      </c>
      <c r="BA45" s="96"/>
      <c r="BB45" s="96"/>
      <c r="BC45" s="84">
        <f t="shared" si="66"/>
        <v>0</v>
      </c>
      <c r="BD45" s="96"/>
      <c r="BE45" s="85"/>
      <c r="BF45" s="84">
        <f t="shared" si="19"/>
        <v>0</v>
      </c>
      <c r="BG45" s="85"/>
      <c r="BH45" s="85"/>
      <c r="BI45" s="84">
        <f t="shared" si="67"/>
        <v>0</v>
      </c>
      <c r="BJ45" s="28">
        <f t="shared" si="33"/>
        <v>0</v>
      </c>
      <c r="BK45" s="90">
        <f t="shared" si="68"/>
        <v>0</v>
      </c>
      <c r="BL45" s="84">
        <f t="shared" si="21"/>
        <v>0</v>
      </c>
      <c r="BM45" s="85"/>
      <c r="BN45" s="85"/>
      <c r="BO45" s="84">
        <f t="shared" si="69"/>
        <v>0</v>
      </c>
      <c r="BP45" s="91">
        <f t="shared" si="35"/>
        <v>5.7</v>
      </c>
      <c r="BQ45" s="91">
        <f t="shared" si="35"/>
        <v>18.2</v>
      </c>
      <c r="BR45" s="84">
        <f t="shared" si="24"/>
        <v>3.1929824561403506</v>
      </c>
      <c r="BS45" s="91">
        <f t="shared" si="43"/>
        <v>0</v>
      </c>
      <c r="BT45" s="91">
        <f t="shared" si="43"/>
        <v>0</v>
      </c>
      <c r="BU45" s="84">
        <f t="shared" si="25"/>
        <v>0</v>
      </c>
      <c r="BV45" s="91">
        <f t="shared" si="44"/>
        <v>0</v>
      </c>
      <c r="BW45" s="91">
        <f t="shared" si="44"/>
        <v>0</v>
      </c>
      <c r="BX45" s="84">
        <f t="shared" si="26"/>
        <v>0</v>
      </c>
      <c r="BY45" s="91">
        <f t="shared" si="70"/>
        <v>0</v>
      </c>
      <c r="BZ45" s="92">
        <f t="shared" si="71"/>
        <v>0</v>
      </c>
      <c r="CA45" s="84">
        <f t="shared" si="27"/>
        <v>0</v>
      </c>
      <c r="CB45" s="91">
        <f t="shared" si="72"/>
        <v>1.25</v>
      </c>
      <c r="CC45" s="91">
        <f t="shared" si="72"/>
        <v>3.45</v>
      </c>
      <c r="CD45" s="84">
        <f t="shared" si="28"/>
        <v>2.7600000000000002</v>
      </c>
      <c r="CE45" s="91">
        <f t="shared" si="73"/>
        <v>1.5</v>
      </c>
      <c r="CF45" s="91">
        <f t="shared" si="73"/>
        <v>4.7</v>
      </c>
      <c r="CG45" s="84">
        <f t="shared" si="29"/>
        <v>3.1333333333333333</v>
      </c>
      <c r="CH45" s="91">
        <f t="shared" si="74"/>
        <v>8.4499999999999993</v>
      </c>
      <c r="CI45" s="91">
        <f t="shared" si="74"/>
        <v>26.35</v>
      </c>
      <c r="CJ45" s="84">
        <f t="shared" si="30"/>
        <v>3.1183431952662728</v>
      </c>
    </row>
    <row r="46" spans="1:88" ht="27" customHeight="1" x14ac:dyDescent="0.25">
      <c r="A46" s="61" t="s">
        <v>36</v>
      </c>
      <c r="B46" s="95"/>
      <c r="C46" s="83"/>
      <c r="D46" s="84">
        <f t="shared" si="45"/>
        <v>0</v>
      </c>
      <c r="E46" s="83"/>
      <c r="F46" s="83"/>
      <c r="G46" s="84">
        <f t="shared" si="46"/>
        <v>0</v>
      </c>
      <c r="H46" s="83"/>
      <c r="I46" s="83"/>
      <c r="J46" s="84">
        <f t="shared" si="47"/>
        <v>0</v>
      </c>
      <c r="K46" s="85"/>
      <c r="L46" s="85"/>
      <c r="M46" s="84">
        <f t="shared" si="48"/>
        <v>0</v>
      </c>
      <c r="N46" s="85"/>
      <c r="O46" s="85"/>
      <c r="P46" s="84">
        <f t="shared" si="49"/>
        <v>0</v>
      </c>
      <c r="Q46" s="85"/>
      <c r="R46" s="28"/>
      <c r="S46" s="84">
        <f t="shared" si="50"/>
        <v>0</v>
      </c>
      <c r="T46" s="28">
        <f t="shared" si="51"/>
        <v>0</v>
      </c>
      <c r="U46" s="90">
        <f t="shared" si="52"/>
        <v>0</v>
      </c>
      <c r="V46" s="84">
        <f t="shared" si="53"/>
        <v>0</v>
      </c>
      <c r="W46" s="28"/>
      <c r="X46" s="28"/>
      <c r="Y46" s="84">
        <f t="shared" si="54"/>
        <v>0</v>
      </c>
      <c r="Z46" s="28"/>
      <c r="AA46" s="28"/>
      <c r="AB46" s="84">
        <f t="shared" si="55"/>
        <v>0</v>
      </c>
      <c r="AC46" s="28"/>
      <c r="AD46" s="28"/>
      <c r="AE46" s="84">
        <f t="shared" si="56"/>
        <v>0</v>
      </c>
      <c r="AF46" s="28"/>
      <c r="AG46" s="28"/>
      <c r="AH46" s="84">
        <f t="shared" si="57"/>
        <v>0</v>
      </c>
      <c r="AI46" s="85"/>
      <c r="AJ46" s="28"/>
      <c r="AK46" s="84">
        <f t="shared" si="58"/>
        <v>0</v>
      </c>
      <c r="AL46" s="28"/>
      <c r="AM46" s="28"/>
      <c r="AN46" s="84">
        <f t="shared" si="59"/>
        <v>0</v>
      </c>
      <c r="AO46" s="87">
        <f t="shared" si="60"/>
        <v>0</v>
      </c>
      <c r="AP46" s="88">
        <f t="shared" si="61"/>
        <v>0</v>
      </c>
      <c r="AQ46" s="84">
        <f t="shared" si="62"/>
        <v>0</v>
      </c>
      <c r="AR46" s="96"/>
      <c r="AS46" s="96"/>
      <c r="AT46" s="84">
        <f t="shared" si="63"/>
        <v>0</v>
      </c>
      <c r="AU46" s="96"/>
      <c r="AV46" s="96"/>
      <c r="AW46" s="84">
        <f t="shared" si="64"/>
        <v>0</v>
      </c>
      <c r="AX46" s="96"/>
      <c r="AY46" s="96"/>
      <c r="AZ46" s="84">
        <f t="shared" si="65"/>
        <v>0</v>
      </c>
      <c r="BA46" s="96"/>
      <c r="BB46" s="96"/>
      <c r="BC46" s="84">
        <f t="shared" si="66"/>
        <v>0</v>
      </c>
      <c r="BD46" s="96"/>
      <c r="BE46" s="85"/>
      <c r="BF46" s="84">
        <f t="shared" si="19"/>
        <v>0</v>
      </c>
      <c r="BG46" s="85"/>
      <c r="BH46" s="85"/>
      <c r="BI46" s="84">
        <f t="shared" si="67"/>
        <v>0</v>
      </c>
      <c r="BJ46" s="28">
        <f t="shared" si="33"/>
        <v>0</v>
      </c>
      <c r="BK46" s="90">
        <f t="shared" si="68"/>
        <v>0</v>
      </c>
      <c r="BL46" s="84">
        <f t="shared" si="21"/>
        <v>0</v>
      </c>
      <c r="BM46" s="85"/>
      <c r="BN46" s="85"/>
      <c r="BO46" s="84">
        <f t="shared" si="69"/>
        <v>0</v>
      </c>
      <c r="BP46" s="91">
        <f t="shared" si="35"/>
        <v>0</v>
      </c>
      <c r="BQ46" s="91">
        <f t="shared" si="35"/>
        <v>0</v>
      </c>
      <c r="BR46" s="84">
        <f t="shared" si="24"/>
        <v>0</v>
      </c>
      <c r="BS46" s="91">
        <f t="shared" si="43"/>
        <v>0</v>
      </c>
      <c r="BT46" s="91">
        <f t="shared" si="43"/>
        <v>0</v>
      </c>
      <c r="BU46" s="84">
        <f t="shared" si="25"/>
        <v>0</v>
      </c>
      <c r="BV46" s="91">
        <f t="shared" si="44"/>
        <v>0</v>
      </c>
      <c r="BW46" s="91">
        <f t="shared" si="44"/>
        <v>0</v>
      </c>
      <c r="BX46" s="84">
        <f t="shared" si="26"/>
        <v>0</v>
      </c>
      <c r="BY46" s="91">
        <f t="shared" si="70"/>
        <v>0</v>
      </c>
      <c r="BZ46" s="92">
        <f t="shared" si="71"/>
        <v>0</v>
      </c>
      <c r="CA46" s="84">
        <f t="shared" si="27"/>
        <v>0</v>
      </c>
      <c r="CB46" s="91">
        <f t="shared" si="72"/>
        <v>0</v>
      </c>
      <c r="CC46" s="91">
        <f t="shared" si="72"/>
        <v>0</v>
      </c>
      <c r="CD46" s="84">
        <f t="shared" si="28"/>
        <v>0</v>
      </c>
      <c r="CE46" s="91">
        <f t="shared" si="73"/>
        <v>0</v>
      </c>
      <c r="CF46" s="91">
        <f t="shared" si="73"/>
        <v>0</v>
      </c>
      <c r="CG46" s="84">
        <f t="shared" si="29"/>
        <v>0</v>
      </c>
      <c r="CH46" s="91">
        <f t="shared" si="74"/>
        <v>0</v>
      </c>
      <c r="CI46" s="91">
        <f t="shared" si="74"/>
        <v>0</v>
      </c>
      <c r="CJ46" s="84">
        <f t="shared" si="30"/>
        <v>0</v>
      </c>
    </row>
    <row r="47" spans="1:88" ht="27" customHeight="1" x14ac:dyDescent="0.25">
      <c r="A47" s="61" t="s">
        <v>37</v>
      </c>
      <c r="B47" s="95"/>
      <c r="C47" s="83"/>
      <c r="D47" s="84">
        <f t="shared" si="45"/>
        <v>0</v>
      </c>
      <c r="E47" s="83"/>
      <c r="F47" s="83"/>
      <c r="G47" s="84">
        <f t="shared" si="46"/>
        <v>0</v>
      </c>
      <c r="H47" s="83"/>
      <c r="I47" s="83"/>
      <c r="J47" s="84">
        <f t="shared" si="47"/>
        <v>0</v>
      </c>
      <c r="K47" s="85"/>
      <c r="L47" s="85"/>
      <c r="M47" s="84">
        <f t="shared" si="48"/>
        <v>0</v>
      </c>
      <c r="N47" s="85"/>
      <c r="O47" s="85"/>
      <c r="P47" s="84">
        <f t="shared" si="49"/>
        <v>0</v>
      </c>
      <c r="Q47" s="85"/>
      <c r="R47" s="28"/>
      <c r="S47" s="84">
        <f t="shared" si="50"/>
        <v>0</v>
      </c>
      <c r="T47" s="28">
        <f t="shared" si="51"/>
        <v>0</v>
      </c>
      <c r="U47" s="90">
        <f t="shared" si="52"/>
        <v>0</v>
      </c>
      <c r="V47" s="84">
        <f t="shared" si="53"/>
        <v>0</v>
      </c>
      <c r="W47" s="28"/>
      <c r="X47" s="28"/>
      <c r="Y47" s="84">
        <f t="shared" si="54"/>
        <v>0</v>
      </c>
      <c r="Z47" s="28"/>
      <c r="AA47" s="28"/>
      <c r="AB47" s="84">
        <f t="shared" si="55"/>
        <v>0</v>
      </c>
      <c r="AC47" s="28"/>
      <c r="AD47" s="28"/>
      <c r="AE47" s="84">
        <f t="shared" si="56"/>
        <v>0</v>
      </c>
      <c r="AF47" s="28"/>
      <c r="AG47" s="28"/>
      <c r="AH47" s="84">
        <f t="shared" si="57"/>
        <v>0</v>
      </c>
      <c r="AI47" s="85"/>
      <c r="AJ47" s="28"/>
      <c r="AK47" s="84">
        <f t="shared" si="58"/>
        <v>0</v>
      </c>
      <c r="AL47" s="28"/>
      <c r="AM47" s="28"/>
      <c r="AN47" s="84">
        <f t="shared" si="59"/>
        <v>0</v>
      </c>
      <c r="AO47" s="87">
        <f t="shared" si="60"/>
        <v>0</v>
      </c>
      <c r="AP47" s="88">
        <f t="shared" si="61"/>
        <v>0</v>
      </c>
      <c r="AQ47" s="84">
        <f t="shared" si="62"/>
        <v>0</v>
      </c>
      <c r="AR47" s="96"/>
      <c r="AS47" s="96"/>
      <c r="AT47" s="84">
        <f t="shared" si="63"/>
        <v>0</v>
      </c>
      <c r="AU47" s="96"/>
      <c r="AV47" s="96"/>
      <c r="AW47" s="84">
        <f t="shared" si="64"/>
        <v>0</v>
      </c>
      <c r="AX47" s="96"/>
      <c r="AY47" s="96"/>
      <c r="AZ47" s="84">
        <f t="shared" si="65"/>
        <v>0</v>
      </c>
      <c r="BA47" s="96"/>
      <c r="BB47" s="96"/>
      <c r="BC47" s="84">
        <f t="shared" si="66"/>
        <v>0</v>
      </c>
      <c r="BD47" s="96"/>
      <c r="BE47" s="85"/>
      <c r="BF47" s="84">
        <f t="shared" si="19"/>
        <v>0</v>
      </c>
      <c r="BG47" s="85"/>
      <c r="BH47" s="85"/>
      <c r="BI47" s="84">
        <f t="shared" si="67"/>
        <v>0</v>
      </c>
      <c r="BJ47" s="28">
        <f t="shared" si="33"/>
        <v>0</v>
      </c>
      <c r="BK47" s="90">
        <f t="shared" si="68"/>
        <v>0</v>
      </c>
      <c r="BL47" s="84">
        <f t="shared" si="21"/>
        <v>0</v>
      </c>
      <c r="BM47" s="85"/>
      <c r="BN47" s="85"/>
      <c r="BO47" s="84">
        <f t="shared" si="69"/>
        <v>0</v>
      </c>
      <c r="BP47" s="91">
        <f t="shared" si="35"/>
        <v>0</v>
      </c>
      <c r="BQ47" s="91">
        <f t="shared" si="35"/>
        <v>0</v>
      </c>
      <c r="BR47" s="84">
        <f t="shared" si="24"/>
        <v>0</v>
      </c>
      <c r="BS47" s="91">
        <f t="shared" si="43"/>
        <v>0</v>
      </c>
      <c r="BT47" s="91">
        <f t="shared" si="43"/>
        <v>0</v>
      </c>
      <c r="BU47" s="84">
        <f t="shared" si="25"/>
        <v>0</v>
      </c>
      <c r="BV47" s="91">
        <f t="shared" si="44"/>
        <v>0</v>
      </c>
      <c r="BW47" s="91">
        <f t="shared" si="44"/>
        <v>0</v>
      </c>
      <c r="BX47" s="84">
        <f t="shared" si="26"/>
        <v>0</v>
      </c>
      <c r="BY47" s="91">
        <f t="shared" si="70"/>
        <v>0</v>
      </c>
      <c r="BZ47" s="92">
        <f t="shared" si="71"/>
        <v>0</v>
      </c>
      <c r="CA47" s="84">
        <f t="shared" si="27"/>
        <v>0</v>
      </c>
      <c r="CB47" s="91">
        <f t="shared" si="72"/>
        <v>0</v>
      </c>
      <c r="CC47" s="91">
        <f t="shared" si="72"/>
        <v>0</v>
      </c>
      <c r="CD47" s="84">
        <f t="shared" si="28"/>
        <v>0</v>
      </c>
      <c r="CE47" s="91">
        <f t="shared" si="73"/>
        <v>0</v>
      </c>
      <c r="CF47" s="91">
        <f t="shared" si="73"/>
        <v>0</v>
      </c>
      <c r="CG47" s="84">
        <f t="shared" si="29"/>
        <v>0</v>
      </c>
      <c r="CH47" s="91">
        <f t="shared" si="74"/>
        <v>0</v>
      </c>
      <c r="CI47" s="91">
        <f t="shared" si="74"/>
        <v>0</v>
      </c>
      <c r="CJ47" s="84">
        <f t="shared" si="30"/>
        <v>0</v>
      </c>
    </row>
    <row r="48" spans="1:88" ht="27" customHeight="1" x14ac:dyDescent="0.25">
      <c r="A48" s="61" t="s">
        <v>38</v>
      </c>
      <c r="B48" s="95"/>
      <c r="C48" s="83"/>
      <c r="D48" s="84">
        <f t="shared" si="45"/>
        <v>0</v>
      </c>
      <c r="E48" s="83"/>
      <c r="F48" s="83"/>
      <c r="G48" s="84">
        <f t="shared" si="46"/>
        <v>0</v>
      </c>
      <c r="H48" s="83"/>
      <c r="I48" s="83"/>
      <c r="J48" s="84">
        <f t="shared" si="47"/>
        <v>0</v>
      </c>
      <c r="K48" s="85"/>
      <c r="L48" s="85"/>
      <c r="M48" s="84">
        <f t="shared" si="48"/>
        <v>0</v>
      </c>
      <c r="N48" s="85"/>
      <c r="O48" s="85"/>
      <c r="P48" s="84">
        <f t="shared" si="49"/>
        <v>0</v>
      </c>
      <c r="Q48" s="85"/>
      <c r="R48" s="28"/>
      <c r="S48" s="84">
        <f t="shared" si="50"/>
        <v>0</v>
      </c>
      <c r="T48" s="28">
        <f t="shared" si="51"/>
        <v>0</v>
      </c>
      <c r="U48" s="90">
        <f t="shared" si="52"/>
        <v>0</v>
      </c>
      <c r="V48" s="84">
        <f t="shared" si="53"/>
        <v>0</v>
      </c>
      <c r="W48" s="28"/>
      <c r="X48" s="28"/>
      <c r="Y48" s="84">
        <f t="shared" si="54"/>
        <v>0</v>
      </c>
      <c r="Z48" s="28"/>
      <c r="AA48" s="28"/>
      <c r="AB48" s="84">
        <f t="shared" si="55"/>
        <v>0</v>
      </c>
      <c r="AC48" s="28"/>
      <c r="AD48" s="28"/>
      <c r="AE48" s="84">
        <f t="shared" si="56"/>
        <v>0</v>
      </c>
      <c r="AF48" s="28"/>
      <c r="AG48" s="28"/>
      <c r="AH48" s="84">
        <f t="shared" si="57"/>
        <v>0</v>
      </c>
      <c r="AI48" s="85"/>
      <c r="AJ48" s="28"/>
      <c r="AK48" s="84">
        <f t="shared" si="58"/>
        <v>0</v>
      </c>
      <c r="AL48" s="28"/>
      <c r="AM48" s="28"/>
      <c r="AN48" s="84">
        <f t="shared" si="59"/>
        <v>0</v>
      </c>
      <c r="AO48" s="87">
        <f t="shared" si="60"/>
        <v>0</v>
      </c>
      <c r="AP48" s="88">
        <f t="shared" si="61"/>
        <v>0</v>
      </c>
      <c r="AQ48" s="84">
        <f t="shared" si="62"/>
        <v>0</v>
      </c>
      <c r="AR48" s="96"/>
      <c r="AS48" s="96"/>
      <c r="AT48" s="84">
        <f t="shared" si="63"/>
        <v>0</v>
      </c>
      <c r="AU48" s="96"/>
      <c r="AV48" s="96"/>
      <c r="AW48" s="84">
        <f t="shared" si="64"/>
        <v>0</v>
      </c>
      <c r="AX48" s="96"/>
      <c r="AY48" s="96"/>
      <c r="AZ48" s="84">
        <f t="shared" si="65"/>
        <v>0</v>
      </c>
      <c r="BA48" s="96"/>
      <c r="BB48" s="96"/>
      <c r="BC48" s="84">
        <f t="shared" si="66"/>
        <v>0</v>
      </c>
      <c r="BD48" s="96"/>
      <c r="BE48" s="85"/>
      <c r="BF48" s="84">
        <f t="shared" si="19"/>
        <v>0</v>
      </c>
      <c r="BG48" s="85"/>
      <c r="BH48" s="85"/>
      <c r="BI48" s="84">
        <f t="shared" si="67"/>
        <v>0</v>
      </c>
      <c r="BJ48" s="28">
        <f t="shared" si="33"/>
        <v>0</v>
      </c>
      <c r="BK48" s="90">
        <f t="shared" si="68"/>
        <v>0</v>
      </c>
      <c r="BL48" s="84">
        <f t="shared" si="21"/>
        <v>0</v>
      </c>
      <c r="BM48" s="85"/>
      <c r="BN48" s="85"/>
      <c r="BO48" s="84">
        <f t="shared" si="69"/>
        <v>0</v>
      </c>
      <c r="BP48" s="91">
        <f t="shared" si="35"/>
        <v>0</v>
      </c>
      <c r="BQ48" s="91">
        <f t="shared" si="35"/>
        <v>0</v>
      </c>
      <c r="BR48" s="84">
        <f t="shared" si="24"/>
        <v>0</v>
      </c>
      <c r="BS48" s="91">
        <f t="shared" si="43"/>
        <v>0</v>
      </c>
      <c r="BT48" s="91">
        <f t="shared" si="43"/>
        <v>0</v>
      </c>
      <c r="BU48" s="84">
        <f t="shared" si="25"/>
        <v>0</v>
      </c>
      <c r="BV48" s="91">
        <f t="shared" si="44"/>
        <v>0</v>
      </c>
      <c r="BW48" s="91">
        <f t="shared" si="44"/>
        <v>0</v>
      </c>
      <c r="BX48" s="84">
        <f t="shared" si="26"/>
        <v>0</v>
      </c>
      <c r="BY48" s="91">
        <f t="shared" si="70"/>
        <v>0</v>
      </c>
      <c r="BZ48" s="92">
        <f t="shared" si="71"/>
        <v>0</v>
      </c>
      <c r="CA48" s="84">
        <f t="shared" si="27"/>
        <v>0</v>
      </c>
      <c r="CB48" s="91">
        <f t="shared" si="72"/>
        <v>0</v>
      </c>
      <c r="CC48" s="91">
        <f t="shared" si="72"/>
        <v>0</v>
      </c>
      <c r="CD48" s="84">
        <f t="shared" si="28"/>
        <v>0</v>
      </c>
      <c r="CE48" s="91">
        <f t="shared" si="73"/>
        <v>0</v>
      </c>
      <c r="CF48" s="91">
        <f t="shared" si="73"/>
        <v>0</v>
      </c>
      <c r="CG48" s="84">
        <f t="shared" si="29"/>
        <v>0</v>
      </c>
      <c r="CH48" s="91">
        <f t="shared" si="74"/>
        <v>0</v>
      </c>
      <c r="CI48" s="91">
        <f t="shared" si="74"/>
        <v>0</v>
      </c>
      <c r="CJ48" s="84">
        <f t="shared" si="30"/>
        <v>0</v>
      </c>
    </row>
    <row r="49" spans="1:88" ht="27" customHeight="1" x14ac:dyDescent="0.25">
      <c r="A49" s="61" t="s">
        <v>39</v>
      </c>
      <c r="B49" s="95"/>
      <c r="C49" s="83"/>
      <c r="D49" s="84">
        <f t="shared" si="45"/>
        <v>0</v>
      </c>
      <c r="E49" s="83"/>
      <c r="F49" s="83"/>
      <c r="G49" s="84">
        <f t="shared" si="46"/>
        <v>0</v>
      </c>
      <c r="H49" s="83"/>
      <c r="I49" s="83"/>
      <c r="J49" s="84">
        <f t="shared" si="47"/>
        <v>0</v>
      </c>
      <c r="K49" s="85"/>
      <c r="L49" s="85"/>
      <c r="M49" s="84">
        <f t="shared" si="48"/>
        <v>0</v>
      </c>
      <c r="N49" s="85"/>
      <c r="O49" s="85"/>
      <c r="P49" s="84">
        <f t="shared" si="49"/>
        <v>0</v>
      </c>
      <c r="Q49" s="85"/>
      <c r="R49" s="28"/>
      <c r="S49" s="84">
        <f t="shared" si="50"/>
        <v>0</v>
      </c>
      <c r="T49" s="28">
        <f t="shared" si="51"/>
        <v>0</v>
      </c>
      <c r="U49" s="90">
        <f t="shared" si="52"/>
        <v>0</v>
      </c>
      <c r="V49" s="84">
        <f t="shared" si="53"/>
        <v>0</v>
      </c>
      <c r="W49" s="28"/>
      <c r="X49" s="28"/>
      <c r="Y49" s="84">
        <f t="shared" si="54"/>
        <v>0</v>
      </c>
      <c r="Z49" s="28"/>
      <c r="AA49" s="28"/>
      <c r="AB49" s="84">
        <f t="shared" si="55"/>
        <v>0</v>
      </c>
      <c r="AC49" s="28"/>
      <c r="AD49" s="28"/>
      <c r="AE49" s="84">
        <f t="shared" si="56"/>
        <v>0</v>
      </c>
      <c r="AF49" s="28"/>
      <c r="AG49" s="28"/>
      <c r="AH49" s="84">
        <f t="shared" si="57"/>
        <v>0</v>
      </c>
      <c r="AI49" s="85"/>
      <c r="AJ49" s="28"/>
      <c r="AK49" s="84">
        <f t="shared" si="58"/>
        <v>0</v>
      </c>
      <c r="AL49" s="28"/>
      <c r="AM49" s="28"/>
      <c r="AN49" s="84">
        <f t="shared" si="59"/>
        <v>0</v>
      </c>
      <c r="AO49" s="87">
        <f t="shared" si="60"/>
        <v>0</v>
      </c>
      <c r="AP49" s="88">
        <f t="shared" si="61"/>
        <v>0</v>
      </c>
      <c r="AQ49" s="84">
        <f t="shared" si="62"/>
        <v>0</v>
      </c>
      <c r="AR49" s="96"/>
      <c r="AS49" s="96"/>
      <c r="AT49" s="84">
        <f t="shared" si="63"/>
        <v>0</v>
      </c>
      <c r="AU49" s="96"/>
      <c r="AV49" s="96"/>
      <c r="AW49" s="84">
        <f t="shared" si="64"/>
        <v>0</v>
      </c>
      <c r="AX49" s="96"/>
      <c r="AY49" s="96"/>
      <c r="AZ49" s="84">
        <f t="shared" si="65"/>
        <v>0</v>
      </c>
      <c r="BA49" s="96"/>
      <c r="BB49" s="96"/>
      <c r="BC49" s="84">
        <f t="shared" si="66"/>
        <v>0</v>
      </c>
      <c r="BD49" s="96"/>
      <c r="BE49" s="85"/>
      <c r="BF49" s="84">
        <f t="shared" si="19"/>
        <v>0</v>
      </c>
      <c r="BG49" s="85"/>
      <c r="BH49" s="85"/>
      <c r="BI49" s="84">
        <f t="shared" si="67"/>
        <v>0</v>
      </c>
      <c r="BJ49" s="28">
        <f t="shared" si="33"/>
        <v>0</v>
      </c>
      <c r="BK49" s="90">
        <f t="shared" si="68"/>
        <v>0</v>
      </c>
      <c r="BL49" s="84">
        <f t="shared" si="21"/>
        <v>0</v>
      </c>
      <c r="BM49" s="85"/>
      <c r="BN49" s="85"/>
      <c r="BO49" s="84">
        <f t="shared" si="69"/>
        <v>0</v>
      </c>
      <c r="BP49" s="91">
        <f t="shared" si="35"/>
        <v>0</v>
      </c>
      <c r="BQ49" s="91">
        <f t="shared" si="35"/>
        <v>0</v>
      </c>
      <c r="BR49" s="84">
        <f t="shared" si="24"/>
        <v>0</v>
      </c>
      <c r="BS49" s="91">
        <f t="shared" si="43"/>
        <v>0</v>
      </c>
      <c r="BT49" s="91">
        <f t="shared" si="43"/>
        <v>0</v>
      </c>
      <c r="BU49" s="84">
        <f t="shared" si="25"/>
        <v>0</v>
      </c>
      <c r="BV49" s="91">
        <f t="shared" si="44"/>
        <v>0</v>
      </c>
      <c r="BW49" s="91">
        <f t="shared" si="44"/>
        <v>0</v>
      </c>
      <c r="BX49" s="84">
        <f t="shared" si="26"/>
        <v>0</v>
      </c>
      <c r="BY49" s="91">
        <f t="shared" si="70"/>
        <v>0</v>
      </c>
      <c r="BZ49" s="92">
        <f t="shared" si="71"/>
        <v>0</v>
      </c>
      <c r="CA49" s="84">
        <f t="shared" si="27"/>
        <v>0</v>
      </c>
      <c r="CB49" s="91">
        <f t="shared" si="72"/>
        <v>0</v>
      </c>
      <c r="CC49" s="91">
        <f t="shared" si="72"/>
        <v>0</v>
      </c>
      <c r="CD49" s="84">
        <f t="shared" si="28"/>
        <v>0</v>
      </c>
      <c r="CE49" s="91">
        <f t="shared" si="73"/>
        <v>0</v>
      </c>
      <c r="CF49" s="91">
        <f t="shared" si="73"/>
        <v>0</v>
      </c>
      <c r="CG49" s="84">
        <f t="shared" si="29"/>
        <v>0</v>
      </c>
      <c r="CH49" s="91">
        <f t="shared" si="74"/>
        <v>0</v>
      </c>
      <c r="CI49" s="91">
        <f t="shared" si="74"/>
        <v>0</v>
      </c>
      <c r="CJ49" s="84">
        <f t="shared" si="30"/>
        <v>0</v>
      </c>
    </row>
    <row r="50" spans="1:88" ht="27" customHeight="1" x14ac:dyDescent="0.25">
      <c r="A50" s="61" t="s">
        <v>40</v>
      </c>
      <c r="B50" s="95"/>
      <c r="C50" s="83"/>
      <c r="D50" s="84">
        <f t="shared" si="45"/>
        <v>0</v>
      </c>
      <c r="E50" s="83"/>
      <c r="F50" s="83"/>
      <c r="G50" s="84">
        <f t="shared" si="46"/>
        <v>0</v>
      </c>
      <c r="H50" s="83"/>
      <c r="I50" s="83"/>
      <c r="J50" s="84">
        <f t="shared" si="47"/>
        <v>0</v>
      </c>
      <c r="K50" s="85"/>
      <c r="L50" s="85"/>
      <c r="M50" s="84">
        <f t="shared" si="48"/>
        <v>0</v>
      </c>
      <c r="N50" s="85"/>
      <c r="O50" s="85"/>
      <c r="P50" s="84">
        <f t="shared" si="49"/>
        <v>0</v>
      </c>
      <c r="Q50" s="85"/>
      <c r="R50" s="28"/>
      <c r="S50" s="84">
        <f t="shared" si="50"/>
        <v>0</v>
      </c>
      <c r="T50" s="28">
        <f t="shared" si="51"/>
        <v>0</v>
      </c>
      <c r="U50" s="90">
        <f t="shared" si="52"/>
        <v>0</v>
      </c>
      <c r="V50" s="84">
        <f t="shared" si="53"/>
        <v>0</v>
      </c>
      <c r="W50" s="28"/>
      <c r="X50" s="28"/>
      <c r="Y50" s="84">
        <f t="shared" si="54"/>
        <v>0</v>
      </c>
      <c r="Z50" s="28"/>
      <c r="AA50" s="28"/>
      <c r="AB50" s="84">
        <f t="shared" si="55"/>
        <v>0</v>
      </c>
      <c r="AC50" s="28"/>
      <c r="AD50" s="28"/>
      <c r="AE50" s="84">
        <f t="shared" si="56"/>
        <v>0</v>
      </c>
      <c r="AF50" s="28"/>
      <c r="AG50" s="28"/>
      <c r="AH50" s="84">
        <f t="shared" si="57"/>
        <v>0</v>
      </c>
      <c r="AI50" s="85"/>
      <c r="AJ50" s="28"/>
      <c r="AK50" s="84">
        <f t="shared" si="58"/>
        <v>0</v>
      </c>
      <c r="AL50" s="28"/>
      <c r="AM50" s="28"/>
      <c r="AN50" s="84">
        <f t="shared" si="59"/>
        <v>0</v>
      </c>
      <c r="AO50" s="87">
        <f t="shared" si="60"/>
        <v>0</v>
      </c>
      <c r="AP50" s="88">
        <f t="shared" si="61"/>
        <v>0</v>
      </c>
      <c r="AQ50" s="84">
        <f t="shared" si="62"/>
        <v>0</v>
      </c>
      <c r="AR50" s="96"/>
      <c r="AS50" s="96"/>
      <c r="AT50" s="84">
        <f t="shared" si="63"/>
        <v>0</v>
      </c>
      <c r="AU50" s="96"/>
      <c r="AV50" s="96"/>
      <c r="AW50" s="84">
        <f t="shared" si="64"/>
        <v>0</v>
      </c>
      <c r="AX50" s="96"/>
      <c r="AY50" s="96"/>
      <c r="AZ50" s="84">
        <f t="shared" si="65"/>
        <v>0</v>
      </c>
      <c r="BA50" s="96"/>
      <c r="BB50" s="96"/>
      <c r="BC50" s="84">
        <f t="shared" si="66"/>
        <v>0</v>
      </c>
      <c r="BD50" s="96"/>
      <c r="BE50" s="85"/>
      <c r="BF50" s="84">
        <f t="shared" si="19"/>
        <v>0</v>
      </c>
      <c r="BG50" s="85"/>
      <c r="BH50" s="85"/>
      <c r="BI50" s="84">
        <f t="shared" si="67"/>
        <v>0</v>
      </c>
      <c r="BJ50" s="28">
        <f t="shared" si="33"/>
        <v>0</v>
      </c>
      <c r="BK50" s="90">
        <f t="shared" si="68"/>
        <v>0</v>
      </c>
      <c r="BL50" s="84">
        <f t="shared" si="21"/>
        <v>0</v>
      </c>
      <c r="BM50" s="85"/>
      <c r="BN50" s="85"/>
      <c r="BO50" s="84">
        <f t="shared" si="69"/>
        <v>0</v>
      </c>
      <c r="BP50" s="91">
        <f t="shared" si="35"/>
        <v>0</v>
      </c>
      <c r="BQ50" s="91">
        <f t="shared" si="35"/>
        <v>0</v>
      </c>
      <c r="BR50" s="84">
        <f t="shared" si="24"/>
        <v>0</v>
      </c>
      <c r="BS50" s="91">
        <f t="shared" si="43"/>
        <v>0</v>
      </c>
      <c r="BT50" s="91">
        <f t="shared" si="43"/>
        <v>0</v>
      </c>
      <c r="BU50" s="84">
        <f t="shared" si="25"/>
        <v>0</v>
      </c>
      <c r="BV50" s="91">
        <f t="shared" si="44"/>
        <v>0</v>
      </c>
      <c r="BW50" s="91">
        <f t="shared" si="44"/>
        <v>0</v>
      </c>
      <c r="BX50" s="84">
        <f t="shared" si="26"/>
        <v>0</v>
      </c>
      <c r="BY50" s="91">
        <f t="shared" si="70"/>
        <v>0</v>
      </c>
      <c r="BZ50" s="92">
        <f t="shared" si="71"/>
        <v>0</v>
      </c>
      <c r="CA50" s="84">
        <f t="shared" si="27"/>
        <v>0</v>
      </c>
      <c r="CB50" s="91">
        <f t="shared" si="72"/>
        <v>0</v>
      </c>
      <c r="CC50" s="91">
        <f t="shared" si="72"/>
        <v>0</v>
      </c>
      <c r="CD50" s="84">
        <f t="shared" si="28"/>
        <v>0</v>
      </c>
      <c r="CE50" s="91">
        <f t="shared" si="73"/>
        <v>0</v>
      </c>
      <c r="CF50" s="91">
        <f t="shared" si="73"/>
        <v>0</v>
      </c>
      <c r="CG50" s="84">
        <f t="shared" si="29"/>
        <v>0</v>
      </c>
      <c r="CH50" s="91">
        <f t="shared" si="74"/>
        <v>0</v>
      </c>
      <c r="CI50" s="91">
        <f t="shared" si="74"/>
        <v>0</v>
      </c>
      <c r="CJ50" s="84">
        <f t="shared" si="30"/>
        <v>0</v>
      </c>
    </row>
    <row r="51" spans="1:88" ht="27" customHeight="1" x14ac:dyDescent="0.25">
      <c r="A51" s="61" t="s">
        <v>103</v>
      </c>
      <c r="B51" s="95"/>
      <c r="C51" s="83"/>
      <c r="D51" s="84">
        <f t="shared" si="45"/>
        <v>0</v>
      </c>
      <c r="E51" s="83"/>
      <c r="F51" s="83"/>
      <c r="G51" s="84">
        <f t="shared" si="46"/>
        <v>0</v>
      </c>
      <c r="H51" s="83"/>
      <c r="I51" s="83"/>
      <c r="J51" s="84">
        <f t="shared" si="47"/>
        <v>0</v>
      </c>
      <c r="K51" s="85"/>
      <c r="L51" s="85"/>
      <c r="M51" s="84">
        <f t="shared" si="48"/>
        <v>0</v>
      </c>
      <c r="N51" s="85"/>
      <c r="O51" s="85"/>
      <c r="P51" s="84">
        <f t="shared" si="49"/>
        <v>0</v>
      </c>
      <c r="Q51" s="85"/>
      <c r="R51" s="28"/>
      <c r="S51" s="84">
        <f t="shared" si="50"/>
        <v>0</v>
      </c>
      <c r="T51" s="28">
        <f t="shared" si="51"/>
        <v>0</v>
      </c>
      <c r="U51" s="90">
        <f t="shared" si="52"/>
        <v>0</v>
      </c>
      <c r="V51" s="84">
        <f t="shared" si="53"/>
        <v>0</v>
      </c>
      <c r="W51" s="28"/>
      <c r="X51" s="28"/>
      <c r="Y51" s="84">
        <f t="shared" si="54"/>
        <v>0</v>
      </c>
      <c r="Z51" s="28"/>
      <c r="AA51" s="28"/>
      <c r="AB51" s="84">
        <f t="shared" si="55"/>
        <v>0</v>
      </c>
      <c r="AC51" s="28"/>
      <c r="AD51" s="28"/>
      <c r="AE51" s="84">
        <f t="shared" si="56"/>
        <v>0</v>
      </c>
      <c r="AF51" s="28"/>
      <c r="AG51" s="28"/>
      <c r="AH51" s="84">
        <f t="shared" si="57"/>
        <v>0</v>
      </c>
      <c r="AI51" s="85"/>
      <c r="AJ51" s="28"/>
      <c r="AK51" s="84">
        <f t="shared" si="58"/>
        <v>0</v>
      </c>
      <c r="AL51" s="28"/>
      <c r="AM51" s="28"/>
      <c r="AN51" s="84">
        <f t="shared" si="59"/>
        <v>0</v>
      </c>
      <c r="AO51" s="87">
        <f t="shared" si="60"/>
        <v>0</v>
      </c>
      <c r="AP51" s="88">
        <f t="shared" si="61"/>
        <v>0</v>
      </c>
      <c r="AQ51" s="84">
        <f t="shared" si="62"/>
        <v>0</v>
      </c>
      <c r="AR51" s="96"/>
      <c r="AS51" s="96"/>
      <c r="AT51" s="84">
        <f t="shared" si="63"/>
        <v>0</v>
      </c>
      <c r="AU51" s="96"/>
      <c r="AV51" s="96"/>
      <c r="AW51" s="84">
        <f t="shared" si="64"/>
        <v>0</v>
      </c>
      <c r="AX51" s="96"/>
      <c r="AY51" s="96"/>
      <c r="AZ51" s="84">
        <f t="shared" si="65"/>
        <v>0</v>
      </c>
      <c r="BA51" s="96"/>
      <c r="BB51" s="96"/>
      <c r="BC51" s="84">
        <f t="shared" si="66"/>
        <v>0</v>
      </c>
      <c r="BD51" s="96"/>
      <c r="BE51" s="85"/>
      <c r="BF51" s="84">
        <f t="shared" si="19"/>
        <v>0</v>
      </c>
      <c r="BG51" s="85"/>
      <c r="BH51" s="85"/>
      <c r="BI51" s="84">
        <f t="shared" si="67"/>
        <v>0</v>
      </c>
      <c r="BJ51" s="28">
        <f t="shared" si="33"/>
        <v>0</v>
      </c>
      <c r="BK51" s="90">
        <f t="shared" si="68"/>
        <v>0</v>
      </c>
      <c r="BL51" s="84">
        <f t="shared" si="21"/>
        <v>0</v>
      </c>
      <c r="BM51" s="85"/>
      <c r="BN51" s="85"/>
      <c r="BO51" s="84">
        <f t="shared" si="69"/>
        <v>0</v>
      </c>
      <c r="BP51" s="91">
        <f t="shared" si="35"/>
        <v>0</v>
      </c>
      <c r="BQ51" s="91">
        <f t="shared" si="35"/>
        <v>0</v>
      </c>
      <c r="BR51" s="84">
        <f t="shared" si="24"/>
        <v>0</v>
      </c>
      <c r="BS51" s="91">
        <f t="shared" si="43"/>
        <v>0</v>
      </c>
      <c r="BT51" s="91">
        <f t="shared" si="43"/>
        <v>0</v>
      </c>
      <c r="BU51" s="84">
        <f t="shared" si="25"/>
        <v>0</v>
      </c>
      <c r="BV51" s="91">
        <f t="shared" si="44"/>
        <v>0</v>
      </c>
      <c r="BW51" s="91">
        <f t="shared" si="44"/>
        <v>0</v>
      </c>
      <c r="BX51" s="84">
        <f t="shared" si="26"/>
        <v>0</v>
      </c>
      <c r="BY51" s="91">
        <f t="shared" si="70"/>
        <v>0</v>
      </c>
      <c r="BZ51" s="92">
        <f t="shared" si="71"/>
        <v>0</v>
      </c>
      <c r="CA51" s="84">
        <f t="shared" si="27"/>
        <v>0</v>
      </c>
      <c r="CB51" s="91">
        <f t="shared" si="72"/>
        <v>0</v>
      </c>
      <c r="CC51" s="91">
        <f t="shared" si="72"/>
        <v>0</v>
      </c>
      <c r="CD51" s="84">
        <f t="shared" si="28"/>
        <v>0</v>
      </c>
      <c r="CE51" s="91">
        <f t="shared" si="73"/>
        <v>0</v>
      </c>
      <c r="CF51" s="91">
        <f t="shared" si="73"/>
        <v>0</v>
      </c>
      <c r="CG51" s="84">
        <f t="shared" si="29"/>
        <v>0</v>
      </c>
      <c r="CH51" s="91">
        <f t="shared" si="74"/>
        <v>0</v>
      </c>
      <c r="CI51" s="91">
        <f t="shared" si="74"/>
        <v>0</v>
      </c>
      <c r="CJ51" s="84">
        <f t="shared" si="30"/>
        <v>0</v>
      </c>
    </row>
    <row r="52" spans="1:88" ht="27" customHeight="1" x14ac:dyDescent="0.25">
      <c r="A52" s="61" t="s">
        <v>42</v>
      </c>
      <c r="B52" s="95"/>
      <c r="C52" s="83"/>
      <c r="D52" s="84">
        <f t="shared" si="45"/>
        <v>0</v>
      </c>
      <c r="E52" s="83"/>
      <c r="F52" s="83"/>
      <c r="G52" s="84">
        <f t="shared" si="46"/>
        <v>0</v>
      </c>
      <c r="H52" s="83"/>
      <c r="I52" s="83"/>
      <c r="J52" s="84">
        <f t="shared" si="47"/>
        <v>0</v>
      </c>
      <c r="K52" s="85"/>
      <c r="L52" s="85"/>
      <c r="M52" s="84">
        <f t="shared" si="48"/>
        <v>0</v>
      </c>
      <c r="N52" s="85"/>
      <c r="O52" s="85"/>
      <c r="P52" s="84">
        <f t="shared" si="49"/>
        <v>0</v>
      </c>
      <c r="Q52" s="85"/>
      <c r="R52" s="28"/>
      <c r="S52" s="84">
        <f t="shared" si="50"/>
        <v>0</v>
      </c>
      <c r="T52" s="28">
        <f t="shared" si="51"/>
        <v>0</v>
      </c>
      <c r="U52" s="90">
        <f t="shared" si="52"/>
        <v>0</v>
      </c>
      <c r="V52" s="84">
        <f t="shared" si="53"/>
        <v>0</v>
      </c>
      <c r="W52" s="28"/>
      <c r="X52" s="28"/>
      <c r="Y52" s="84">
        <f t="shared" si="54"/>
        <v>0</v>
      </c>
      <c r="Z52" s="28"/>
      <c r="AA52" s="28"/>
      <c r="AB52" s="84">
        <f t="shared" si="55"/>
        <v>0</v>
      </c>
      <c r="AC52" s="28"/>
      <c r="AD52" s="28"/>
      <c r="AE52" s="84">
        <f t="shared" si="56"/>
        <v>0</v>
      </c>
      <c r="AF52" s="28"/>
      <c r="AG52" s="28"/>
      <c r="AH52" s="84">
        <f t="shared" si="57"/>
        <v>0</v>
      </c>
      <c r="AI52" s="85"/>
      <c r="AJ52" s="28"/>
      <c r="AK52" s="84">
        <f t="shared" si="58"/>
        <v>0</v>
      </c>
      <c r="AL52" s="28"/>
      <c r="AM52" s="28"/>
      <c r="AN52" s="84">
        <f t="shared" si="59"/>
        <v>0</v>
      </c>
      <c r="AO52" s="87">
        <f t="shared" si="60"/>
        <v>0</v>
      </c>
      <c r="AP52" s="88">
        <f t="shared" si="61"/>
        <v>0</v>
      </c>
      <c r="AQ52" s="84">
        <f t="shared" si="62"/>
        <v>0</v>
      </c>
      <c r="AR52" s="96"/>
      <c r="AS52" s="96"/>
      <c r="AT52" s="84">
        <f t="shared" si="63"/>
        <v>0</v>
      </c>
      <c r="AU52" s="96"/>
      <c r="AV52" s="96"/>
      <c r="AW52" s="84">
        <f t="shared" si="64"/>
        <v>0</v>
      </c>
      <c r="AX52" s="96"/>
      <c r="AY52" s="96"/>
      <c r="AZ52" s="84">
        <f t="shared" si="65"/>
        <v>0</v>
      </c>
      <c r="BA52" s="96"/>
      <c r="BB52" s="96"/>
      <c r="BC52" s="84">
        <f t="shared" si="66"/>
        <v>0</v>
      </c>
      <c r="BD52" s="96"/>
      <c r="BE52" s="85"/>
      <c r="BF52" s="84">
        <f t="shared" si="19"/>
        <v>0</v>
      </c>
      <c r="BG52" s="85"/>
      <c r="BH52" s="85"/>
      <c r="BI52" s="84">
        <f t="shared" si="67"/>
        <v>0</v>
      </c>
      <c r="BJ52" s="28">
        <f t="shared" si="33"/>
        <v>0</v>
      </c>
      <c r="BK52" s="90">
        <f t="shared" si="68"/>
        <v>0</v>
      </c>
      <c r="BL52" s="84">
        <f t="shared" si="21"/>
        <v>0</v>
      </c>
      <c r="BM52" s="85"/>
      <c r="BN52" s="85"/>
      <c r="BO52" s="84">
        <f t="shared" si="69"/>
        <v>0</v>
      </c>
      <c r="BP52" s="91">
        <f t="shared" si="35"/>
        <v>0</v>
      </c>
      <c r="BQ52" s="91">
        <f t="shared" si="35"/>
        <v>0</v>
      </c>
      <c r="BR52" s="84">
        <f t="shared" si="24"/>
        <v>0</v>
      </c>
      <c r="BS52" s="91">
        <f t="shared" si="43"/>
        <v>0</v>
      </c>
      <c r="BT52" s="91">
        <f t="shared" si="43"/>
        <v>0</v>
      </c>
      <c r="BU52" s="84">
        <f t="shared" si="25"/>
        <v>0</v>
      </c>
      <c r="BV52" s="91">
        <f t="shared" si="44"/>
        <v>0</v>
      </c>
      <c r="BW52" s="91">
        <f t="shared" si="44"/>
        <v>0</v>
      </c>
      <c r="BX52" s="84">
        <f t="shared" si="26"/>
        <v>0</v>
      </c>
      <c r="BY52" s="91">
        <f t="shared" si="70"/>
        <v>0</v>
      </c>
      <c r="BZ52" s="92">
        <f t="shared" si="71"/>
        <v>0</v>
      </c>
      <c r="CA52" s="84">
        <f t="shared" si="27"/>
        <v>0</v>
      </c>
      <c r="CB52" s="91">
        <f t="shared" si="72"/>
        <v>0</v>
      </c>
      <c r="CC52" s="91">
        <f t="shared" si="72"/>
        <v>0</v>
      </c>
      <c r="CD52" s="84">
        <f t="shared" si="28"/>
        <v>0</v>
      </c>
      <c r="CE52" s="91">
        <f t="shared" si="73"/>
        <v>0</v>
      </c>
      <c r="CF52" s="91">
        <f t="shared" si="73"/>
        <v>0</v>
      </c>
      <c r="CG52" s="84">
        <f t="shared" si="29"/>
        <v>0</v>
      </c>
      <c r="CH52" s="91">
        <f t="shared" si="74"/>
        <v>0</v>
      </c>
      <c r="CI52" s="91">
        <f t="shared" si="74"/>
        <v>0</v>
      </c>
      <c r="CJ52" s="84">
        <f t="shared" si="30"/>
        <v>0</v>
      </c>
    </row>
    <row r="53" spans="1:88" ht="27" customHeight="1" x14ac:dyDescent="0.25">
      <c r="A53" s="61" t="s">
        <v>43</v>
      </c>
      <c r="B53" s="95"/>
      <c r="C53" s="83"/>
      <c r="D53" s="84">
        <f t="shared" si="45"/>
        <v>0</v>
      </c>
      <c r="E53" s="83"/>
      <c r="F53" s="83"/>
      <c r="G53" s="84">
        <f t="shared" si="46"/>
        <v>0</v>
      </c>
      <c r="H53" s="83"/>
      <c r="I53" s="83"/>
      <c r="J53" s="84">
        <f t="shared" si="47"/>
        <v>0</v>
      </c>
      <c r="K53" s="85"/>
      <c r="L53" s="85"/>
      <c r="M53" s="84">
        <f t="shared" si="48"/>
        <v>0</v>
      </c>
      <c r="N53" s="85"/>
      <c r="O53" s="85"/>
      <c r="P53" s="84">
        <f t="shared" si="49"/>
        <v>0</v>
      </c>
      <c r="Q53" s="85"/>
      <c r="R53" s="28"/>
      <c r="S53" s="84">
        <f t="shared" si="50"/>
        <v>0</v>
      </c>
      <c r="T53" s="28">
        <f t="shared" si="51"/>
        <v>0</v>
      </c>
      <c r="U53" s="90">
        <f t="shared" si="52"/>
        <v>0</v>
      </c>
      <c r="V53" s="84">
        <f t="shared" si="53"/>
        <v>0</v>
      </c>
      <c r="W53" s="28"/>
      <c r="X53" s="28"/>
      <c r="Y53" s="84">
        <f t="shared" si="54"/>
        <v>0</v>
      </c>
      <c r="Z53" s="28"/>
      <c r="AA53" s="28"/>
      <c r="AB53" s="84">
        <f t="shared" si="55"/>
        <v>0</v>
      </c>
      <c r="AC53" s="28"/>
      <c r="AD53" s="28"/>
      <c r="AE53" s="84">
        <f t="shared" si="56"/>
        <v>0</v>
      </c>
      <c r="AF53" s="28"/>
      <c r="AG53" s="28"/>
      <c r="AH53" s="84">
        <f t="shared" si="57"/>
        <v>0</v>
      </c>
      <c r="AI53" s="85"/>
      <c r="AJ53" s="28"/>
      <c r="AK53" s="84">
        <f t="shared" si="58"/>
        <v>0</v>
      </c>
      <c r="AL53" s="28"/>
      <c r="AM53" s="28"/>
      <c r="AN53" s="84">
        <f t="shared" si="59"/>
        <v>0</v>
      </c>
      <c r="AO53" s="87">
        <f t="shared" si="60"/>
        <v>0</v>
      </c>
      <c r="AP53" s="88">
        <f t="shared" si="61"/>
        <v>0</v>
      </c>
      <c r="AQ53" s="84">
        <f t="shared" si="62"/>
        <v>0</v>
      </c>
      <c r="AR53" s="96"/>
      <c r="AS53" s="96"/>
      <c r="AT53" s="84">
        <f t="shared" si="63"/>
        <v>0</v>
      </c>
      <c r="AU53" s="96"/>
      <c r="AV53" s="96"/>
      <c r="AW53" s="84">
        <f t="shared" si="64"/>
        <v>0</v>
      </c>
      <c r="AX53" s="96"/>
      <c r="AY53" s="96"/>
      <c r="AZ53" s="84">
        <f t="shared" si="65"/>
        <v>0</v>
      </c>
      <c r="BA53" s="96"/>
      <c r="BB53" s="96"/>
      <c r="BC53" s="84">
        <f t="shared" si="66"/>
        <v>0</v>
      </c>
      <c r="BD53" s="96"/>
      <c r="BE53" s="85"/>
      <c r="BF53" s="84">
        <f t="shared" si="19"/>
        <v>0</v>
      </c>
      <c r="BG53" s="85"/>
      <c r="BH53" s="85"/>
      <c r="BI53" s="84">
        <f t="shared" si="67"/>
        <v>0</v>
      </c>
      <c r="BJ53" s="28">
        <f t="shared" si="33"/>
        <v>0</v>
      </c>
      <c r="BK53" s="90">
        <f t="shared" si="68"/>
        <v>0</v>
      </c>
      <c r="BL53" s="84">
        <f t="shared" si="21"/>
        <v>0</v>
      </c>
      <c r="BM53" s="85"/>
      <c r="BN53" s="85"/>
      <c r="BO53" s="84">
        <f t="shared" si="69"/>
        <v>0</v>
      </c>
      <c r="BP53" s="91">
        <f t="shared" si="35"/>
        <v>0</v>
      </c>
      <c r="BQ53" s="91">
        <f t="shared" si="35"/>
        <v>0</v>
      </c>
      <c r="BR53" s="84">
        <f t="shared" si="24"/>
        <v>0</v>
      </c>
      <c r="BS53" s="91">
        <f t="shared" si="43"/>
        <v>0</v>
      </c>
      <c r="BT53" s="91">
        <f t="shared" si="43"/>
        <v>0</v>
      </c>
      <c r="BU53" s="84">
        <f t="shared" si="25"/>
        <v>0</v>
      </c>
      <c r="BV53" s="91">
        <f t="shared" si="44"/>
        <v>0</v>
      </c>
      <c r="BW53" s="91">
        <f t="shared" si="44"/>
        <v>0</v>
      </c>
      <c r="BX53" s="84">
        <f t="shared" si="26"/>
        <v>0</v>
      </c>
      <c r="BY53" s="91">
        <f t="shared" si="70"/>
        <v>0</v>
      </c>
      <c r="BZ53" s="92">
        <f t="shared" si="71"/>
        <v>0</v>
      </c>
      <c r="CA53" s="84">
        <f t="shared" si="27"/>
        <v>0</v>
      </c>
      <c r="CB53" s="91">
        <f t="shared" si="72"/>
        <v>0</v>
      </c>
      <c r="CC53" s="91">
        <f t="shared" si="72"/>
        <v>0</v>
      </c>
      <c r="CD53" s="84">
        <f t="shared" si="28"/>
        <v>0</v>
      </c>
      <c r="CE53" s="91">
        <f t="shared" si="73"/>
        <v>0</v>
      </c>
      <c r="CF53" s="91">
        <f t="shared" si="73"/>
        <v>0</v>
      </c>
      <c r="CG53" s="84">
        <f t="shared" si="29"/>
        <v>0</v>
      </c>
      <c r="CH53" s="91">
        <f t="shared" si="74"/>
        <v>0</v>
      </c>
      <c r="CI53" s="91">
        <f t="shared" si="74"/>
        <v>0</v>
      </c>
      <c r="CJ53" s="84">
        <f t="shared" si="30"/>
        <v>0</v>
      </c>
    </row>
    <row r="54" spans="1:88" ht="27" customHeight="1" x14ac:dyDescent="0.25">
      <c r="A54" s="61" t="s">
        <v>44</v>
      </c>
      <c r="B54" s="95"/>
      <c r="C54" s="83"/>
      <c r="D54" s="84">
        <f t="shared" si="45"/>
        <v>0</v>
      </c>
      <c r="E54" s="83"/>
      <c r="F54" s="83"/>
      <c r="G54" s="84">
        <f t="shared" si="46"/>
        <v>0</v>
      </c>
      <c r="H54" s="83"/>
      <c r="I54" s="83"/>
      <c r="J54" s="84">
        <f t="shared" si="47"/>
        <v>0</v>
      </c>
      <c r="K54" s="85"/>
      <c r="L54" s="85"/>
      <c r="M54" s="84">
        <f t="shared" si="48"/>
        <v>0</v>
      </c>
      <c r="N54" s="85"/>
      <c r="O54" s="85"/>
      <c r="P54" s="84">
        <f t="shared" si="49"/>
        <v>0</v>
      </c>
      <c r="Q54" s="85"/>
      <c r="R54" s="28"/>
      <c r="S54" s="84">
        <f t="shared" si="50"/>
        <v>0</v>
      </c>
      <c r="T54" s="28">
        <f t="shared" si="51"/>
        <v>0</v>
      </c>
      <c r="U54" s="90">
        <f t="shared" si="52"/>
        <v>0</v>
      </c>
      <c r="V54" s="84">
        <f t="shared" si="53"/>
        <v>0</v>
      </c>
      <c r="W54" s="28"/>
      <c r="X54" s="28"/>
      <c r="Y54" s="84">
        <f t="shared" si="54"/>
        <v>0</v>
      </c>
      <c r="Z54" s="28"/>
      <c r="AA54" s="28"/>
      <c r="AB54" s="84">
        <f t="shared" si="55"/>
        <v>0</v>
      </c>
      <c r="AC54" s="28"/>
      <c r="AD54" s="28"/>
      <c r="AE54" s="84">
        <f t="shared" si="56"/>
        <v>0</v>
      </c>
      <c r="AF54" s="28"/>
      <c r="AG54" s="28"/>
      <c r="AH54" s="84">
        <f t="shared" si="57"/>
        <v>0</v>
      </c>
      <c r="AI54" s="85"/>
      <c r="AJ54" s="28"/>
      <c r="AK54" s="84">
        <f t="shared" si="58"/>
        <v>0</v>
      </c>
      <c r="AL54" s="28"/>
      <c r="AM54" s="28"/>
      <c r="AN54" s="84">
        <f t="shared" si="59"/>
        <v>0</v>
      </c>
      <c r="AO54" s="87">
        <f t="shared" si="60"/>
        <v>0</v>
      </c>
      <c r="AP54" s="88">
        <f t="shared" si="61"/>
        <v>0</v>
      </c>
      <c r="AQ54" s="84">
        <f t="shared" si="62"/>
        <v>0</v>
      </c>
      <c r="AR54" s="96"/>
      <c r="AS54" s="96"/>
      <c r="AT54" s="84">
        <f t="shared" si="63"/>
        <v>0</v>
      </c>
      <c r="AU54" s="96"/>
      <c r="AV54" s="96"/>
      <c r="AW54" s="84">
        <f t="shared" si="64"/>
        <v>0</v>
      </c>
      <c r="AX54" s="96"/>
      <c r="AY54" s="96"/>
      <c r="AZ54" s="84">
        <f t="shared" si="65"/>
        <v>0</v>
      </c>
      <c r="BA54" s="96"/>
      <c r="BB54" s="96"/>
      <c r="BC54" s="84">
        <f t="shared" si="66"/>
        <v>0</v>
      </c>
      <c r="BD54" s="96"/>
      <c r="BE54" s="85"/>
      <c r="BF54" s="84">
        <f t="shared" si="19"/>
        <v>0</v>
      </c>
      <c r="BG54" s="85"/>
      <c r="BH54" s="85"/>
      <c r="BI54" s="84">
        <f t="shared" si="67"/>
        <v>0</v>
      </c>
      <c r="BJ54" s="28">
        <f t="shared" si="33"/>
        <v>0</v>
      </c>
      <c r="BK54" s="90">
        <f t="shared" si="68"/>
        <v>0</v>
      </c>
      <c r="BL54" s="84">
        <f t="shared" si="21"/>
        <v>0</v>
      </c>
      <c r="BM54" s="85"/>
      <c r="BN54" s="85"/>
      <c r="BO54" s="84">
        <f t="shared" si="69"/>
        <v>0</v>
      </c>
      <c r="BP54" s="91">
        <f t="shared" si="35"/>
        <v>0</v>
      </c>
      <c r="BQ54" s="91">
        <f t="shared" si="35"/>
        <v>0</v>
      </c>
      <c r="BR54" s="84">
        <f t="shared" si="24"/>
        <v>0</v>
      </c>
      <c r="BS54" s="91">
        <f t="shared" si="43"/>
        <v>0</v>
      </c>
      <c r="BT54" s="91">
        <f t="shared" si="43"/>
        <v>0</v>
      </c>
      <c r="BU54" s="84">
        <f t="shared" si="25"/>
        <v>0</v>
      </c>
      <c r="BV54" s="91">
        <f t="shared" si="44"/>
        <v>0</v>
      </c>
      <c r="BW54" s="91">
        <f t="shared" si="44"/>
        <v>0</v>
      </c>
      <c r="BX54" s="84">
        <f t="shared" si="26"/>
        <v>0</v>
      </c>
      <c r="BY54" s="91">
        <f t="shared" si="70"/>
        <v>0</v>
      </c>
      <c r="BZ54" s="92">
        <f t="shared" si="71"/>
        <v>0</v>
      </c>
      <c r="CA54" s="84">
        <f t="shared" si="27"/>
        <v>0</v>
      </c>
      <c r="CB54" s="91">
        <f t="shared" si="72"/>
        <v>0</v>
      </c>
      <c r="CC54" s="91">
        <f t="shared" si="72"/>
        <v>0</v>
      </c>
      <c r="CD54" s="84">
        <f t="shared" si="28"/>
        <v>0</v>
      </c>
      <c r="CE54" s="91">
        <f t="shared" si="73"/>
        <v>0</v>
      </c>
      <c r="CF54" s="91">
        <f t="shared" si="73"/>
        <v>0</v>
      </c>
      <c r="CG54" s="84">
        <f t="shared" si="29"/>
        <v>0</v>
      </c>
      <c r="CH54" s="91">
        <f t="shared" si="74"/>
        <v>0</v>
      </c>
      <c r="CI54" s="91">
        <f t="shared" si="74"/>
        <v>0</v>
      </c>
      <c r="CJ54" s="84">
        <f t="shared" si="30"/>
        <v>0</v>
      </c>
    </row>
    <row r="55" spans="1:88" ht="27" customHeight="1" x14ac:dyDescent="0.25">
      <c r="A55" s="61" t="s">
        <v>45</v>
      </c>
      <c r="B55" s="95"/>
      <c r="C55" s="83"/>
      <c r="D55" s="84">
        <f t="shared" si="45"/>
        <v>0</v>
      </c>
      <c r="E55" s="83"/>
      <c r="F55" s="83"/>
      <c r="G55" s="84">
        <f t="shared" si="46"/>
        <v>0</v>
      </c>
      <c r="H55" s="83"/>
      <c r="I55" s="83"/>
      <c r="J55" s="84">
        <f t="shared" si="47"/>
        <v>0</v>
      </c>
      <c r="K55" s="85"/>
      <c r="L55" s="85"/>
      <c r="M55" s="84">
        <f t="shared" si="48"/>
        <v>0</v>
      </c>
      <c r="N55" s="85"/>
      <c r="O55" s="85"/>
      <c r="P55" s="84">
        <f t="shared" si="49"/>
        <v>0</v>
      </c>
      <c r="Q55" s="85"/>
      <c r="R55" s="28"/>
      <c r="S55" s="84">
        <f t="shared" si="50"/>
        <v>0</v>
      </c>
      <c r="T55" s="28">
        <f t="shared" si="51"/>
        <v>0</v>
      </c>
      <c r="U55" s="90">
        <f t="shared" si="52"/>
        <v>0</v>
      </c>
      <c r="V55" s="84">
        <f t="shared" si="53"/>
        <v>0</v>
      </c>
      <c r="W55" s="28"/>
      <c r="X55" s="28"/>
      <c r="Y55" s="84">
        <f t="shared" si="54"/>
        <v>0</v>
      </c>
      <c r="Z55" s="28"/>
      <c r="AA55" s="28"/>
      <c r="AB55" s="84">
        <f t="shared" si="55"/>
        <v>0</v>
      </c>
      <c r="AC55" s="28"/>
      <c r="AD55" s="28"/>
      <c r="AE55" s="84">
        <f t="shared" si="56"/>
        <v>0</v>
      </c>
      <c r="AF55" s="28"/>
      <c r="AG55" s="28"/>
      <c r="AH55" s="84">
        <f t="shared" si="57"/>
        <v>0</v>
      </c>
      <c r="AI55" s="85"/>
      <c r="AJ55" s="28"/>
      <c r="AK55" s="84">
        <f t="shared" si="58"/>
        <v>0</v>
      </c>
      <c r="AL55" s="28"/>
      <c r="AM55" s="28"/>
      <c r="AN55" s="84">
        <f t="shared" si="59"/>
        <v>0</v>
      </c>
      <c r="AO55" s="87">
        <f t="shared" si="60"/>
        <v>0</v>
      </c>
      <c r="AP55" s="88">
        <f t="shared" si="61"/>
        <v>0</v>
      </c>
      <c r="AQ55" s="84">
        <f t="shared" si="62"/>
        <v>0</v>
      </c>
      <c r="AR55" s="96"/>
      <c r="AS55" s="96"/>
      <c r="AT55" s="84">
        <f t="shared" si="63"/>
        <v>0</v>
      </c>
      <c r="AU55" s="96"/>
      <c r="AV55" s="96"/>
      <c r="AW55" s="84">
        <f t="shared" si="64"/>
        <v>0</v>
      </c>
      <c r="AX55" s="96"/>
      <c r="AY55" s="96"/>
      <c r="AZ55" s="84">
        <f t="shared" si="65"/>
        <v>0</v>
      </c>
      <c r="BA55" s="96"/>
      <c r="BB55" s="96"/>
      <c r="BC55" s="84">
        <f t="shared" si="66"/>
        <v>0</v>
      </c>
      <c r="BD55" s="96"/>
      <c r="BE55" s="85"/>
      <c r="BF55" s="84">
        <f t="shared" si="19"/>
        <v>0</v>
      </c>
      <c r="BG55" s="85"/>
      <c r="BH55" s="85"/>
      <c r="BI55" s="84">
        <f t="shared" si="67"/>
        <v>0</v>
      </c>
      <c r="BJ55" s="28">
        <f t="shared" si="33"/>
        <v>0</v>
      </c>
      <c r="BK55" s="90">
        <f t="shared" si="68"/>
        <v>0</v>
      </c>
      <c r="BL55" s="84">
        <f t="shared" si="21"/>
        <v>0</v>
      </c>
      <c r="BM55" s="85"/>
      <c r="BN55" s="85"/>
      <c r="BO55" s="84">
        <f t="shared" si="69"/>
        <v>0</v>
      </c>
      <c r="BP55" s="91">
        <f t="shared" si="35"/>
        <v>0</v>
      </c>
      <c r="BQ55" s="91">
        <f t="shared" si="35"/>
        <v>0</v>
      </c>
      <c r="BR55" s="84">
        <f t="shared" si="24"/>
        <v>0</v>
      </c>
      <c r="BS55" s="91">
        <f t="shared" si="43"/>
        <v>0</v>
      </c>
      <c r="BT55" s="91">
        <f t="shared" si="43"/>
        <v>0</v>
      </c>
      <c r="BU55" s="84">
        <f t="shared" si="25"/>
        <v>0</v>
      </c>
      <c r="BV55" s="91">
        <f t="shared" si="44"/>
        <v>0</v>
      </c>
      <c r="BW55" s="91">
        <f t="shared" si="44"/>
        <v>0</v>
      </c>
      <c r="BX55" s="84">
        <f t="shared" si="26"/>
        <v>0</v>
      </c>
      <c r="BY55" s="91">
        <f t="shared" si="70"/>
        <v>0</v>
      </c>
      <c r="BZ55" s="92">
        <f t="shared" si="71"/>
        <v>0</v>
      </c>
      <c r="CA55" s="84">
        <f t="shared" si="27"/>
        <v>0</v>
      </c>
      <c r="CB55" s="91">
        <f t="shared" si="72"/>
        <v>0</v>
      </c>
      <c r="CC55" s="91">
        <f t="shared" si="72"/>
        <v>0</v>
      </c>
      <c r="CD55" s="84">
        <f t="shared" si="28"/>
        <v>0</v>
      </c>
      <c r="CE55" s="91">
        <f t="shared" si="73"/>
        <v>0</v>
      </c>
      <c r="CF55" s="91">
        <f t="shared" si="73"/>
        <v>0</v>
      </c>
      <c r="CG55" s="84">
        <f t="shared" si="29"/>
        <v>0</v>
      </c>
      <c r="CH55" s="91">
        <f t="shared" si="74"/>
        <v>0</v>
      </c>
      <c r="CI55" s="91">
        <f t="shared" si="74"/>
        <v>0</v>
      </c>
      <c r="CJ55" s="84">
        <f t="shared" si="30"/>
        <v>0</v>
      </c>
    </row>
    <row r="56" spans="1:88" ht="27" customHeight="1" x14ac:dyDescent="0.25">
      <c r="A56" s="61" t="s">
        <v>46</v>
      </c>
      <c r="B56" s="95"/>
      <c r="C56" s="83"/>
      <c r="D56" s="84">
        <f t="shared" si="45"/>
        <v>0</v>
      </c>
      <c r="E56" s="83"/>
      <c r="F56" s="83"/>
      <c r="G56" s="84">
        <f t="shared" si="46"/>
        <v>0</v>
      </c>
      <c r="H56" s="83"/>
      <c r="I56" s="83"/>
      <c r="J56" s="84">
        <f t="shared" si="47"/>
        <v>0</v>
      </c>
      <c r="K56" s="85"/>
      <c r="L56" s="85"/>
      <c r="M56" s="84">
        <f t="shared" si="48"/>
        <v>0</v>
      </c>
      <c r="N56" s="85"/>
      <c r="O56" s="85"/>
      <c r="P56" s="84">
        <f t="shared" si="49"/>
        <v>0</v>
      </c>
      <c r="Q56" s="85"/>
      <c r="R56" s="28"/>
      <c r="S56" s="84">
        <f t="shared" si="50"/>
        <v>0</v>
      </c>
      <c r="T56" s="28">
        <f t="shared" si="51"/>
        <v>0</v>
      </c>
      <c r="U56" s="90">
        <f t="shared" si="52"/>
        <v>0</v>
      </c>
      <c r="V56" s="84">
        <f t="shared" si="53"/>
        <v>0</v>
      </c>
      <c r="W56" s="28"/>
      <c r="X56" s="28"/>
      <c r="Y56" s="84">
        <f t="shared" si="54"/>
        <v>0</v>
      </c>
      <c r="Z56" s="28"/>
      <c r="AA56" s="28"/>
      <c r="AB56" s="84">
        <f t="shared" si="55"/>
        <v>0</v>
      </c>
      <c r="AC56" s="28"/>
      <c r="AD56" s="28"/>
      <c r="AE56" s="84">
        <f t="shared" si="56"/>
        <v>0</v>
      </c>
      <c r="AF56" s="28"/>
      <c r="AG56" s="28"/>
      <c r="AH56" s="84">
        <f t="shared" si="57"/>
        <v>0</v>
      </c>
      <c r="AI56" s="85"/>
      <c r="AJ56" s="28"/>
      <c r="AK56" s="84">
        <f t="shared" si="58"/>
        <v>0</v>
      </c>
      <c r="AL56" s="28"/>
      <c r="AM56" s="28"/>
      <c r="AN56" s="84">
        <f t="shared" si="59"/>
        <v>0</v>
      </c>
      <c r="AO56" s="87">
        <f t="shared" si="60"/>
        <v>0</v>
      </c>
      <c r="AP56" s="88">
        <f t="shared" si="61"/>
        <v>0</v>
      </c>
      <c r="AQ56" s="84">
        <f t="shared" si="62"/>
        <v>0</v>
      </c>
      <c r="AR56" s="96"/>
      <c r="AS56" s="96"/>
      <c r="AT56" s="84">
        <f t="shared" si="63"/>
        <v>0</v>
      </c>
      <c r="AU56" s="96"/>
      <c r="AV56" s="96"/>
      <c r="AW56" s="84">
        <f t="shared" si="64"/>
        <v>0</v>
      </c>
      <c r="AX56" s="96"/>
      <c r="AY56" s="96"/>
      <c r="AZ56" s="84">
        <f t="shared" si="65"/>
        <v>0</v>
      </c>
      <c r="BA56" s="96"/>
      <c r="BB56" s="96"/>
      <c r="BC56" s="84">
        <f t="shared" si="66"/>
        <v>0</v>
      </c>
      <c r="BD56" s="96"/>
      <c r="BE56" s="85"/>
      <c r="BF56" s="84">
        <f t="shared" si="19"/>
        <v>0</v>
      </c>
      <c r="BG56" s="85"/>
      <c r="BH56" s="85"/>
      <c r="BI56" s="84">
        <f t="shared" si="67"/>
        <v>0</v>
      </c>
      <c r="BJ56" s="28">
        <f t="shared" si="33"/>
        <v>0</v>
      </c>
      <c r="BK56" s="90">
        <f t="shared" si="68"/>
        <v>0</v>
      </c>
      <c r="BL56" s="84">
        <f t="shared" si="21"/>
        <v>0</v>
      </c>
      <c r="BM56" s="85"/>
      <c r="BN56" s="85"/>
      <c r="BO56" s="84">
        <f t="shared" si="69"/>
        <v>0</v>
      </c>
      <c r="BP56" s="91">
        <f t="shared" si="35"/>
        <v>0</v>
      </c>
      <c r="BQ56" s="91">
        <f t="shared" si="35"/>
        <v>0</v>
      </c>
      <c r="BR56" s="84">
        <f t="shared" si="24"/>
        <v>0</v>
      </c>
      <c r="BS56" s="91">
        <f t="shared" si="43"/>
        <v>0</v>
      </c>
      <c r="BT56" s="91">
        <f t="shared" si="43"/>
        <v>0</v>
      </c>
      <c r="BU56" s="84">
        <f t="shared" si="25"/>
        <v>0</v>
      </c>
      <c r="BV56" s="91">
        <f t="shared" si="44"/>
        <v>0</v>
      </c>
      <c r="BW56" s="91">
        <f t="shared" si="44"/>
        <v>0</v>
      </c>
      <c r="BX56" s="84">
        <f t="shared" si="26"/>
        <v>0</v>
      </c>
      <c r="BY56" s="91">
        <f t="shared" si="70"/>
        <v>0</v>
      </c>
      <c r="BZ56" s="92">
        <f t="shared" si="71"/>
        <v>0</v>
      </c>
      <c r="CA56" s="84">
        <f t="shared" si="27"/>
        <v>0</v>
      </c>
      <c r="CB56" s="91">
        <f t="shared" si="72"/>
        <v>0</v>
      </c>
      <c r="CC56" s="91">
        <f t="shared" si="72"/>
        <v>0</v>
      </c>
      <c r="CD56" s="84">
        <f t="shared" si="28"/>
        <v>0</v>
      </c>
      <c r="CE56" s="91">
        <f t="shared" si="73"/>
        <v>0</v>
      </c>
      <c r="CF56" s="91">
        <f t="shared" si="73"/>
        <v>0</v>
      </c>
      <c r="CG56" s="84">
        <f t="shared" si="29"/>
        <v>0</v>
      </c>
      <c r="CH56" s="91">
        <f t="shared" si="74"/>
        <v>0</v>
      </c>
      <c r="CI56" s="91">
        <f t="shared" si="74"/>
        <v>0</v>
      </c>
      <c r="CJ56" s="84">
        <f t="shared" si="30"/>
        <v>0</v>
      </c>
    </row>
    <row r="57" spans="1:88" ht="27" customHeight="1" x14ac:dyDescent="0.25">
      <c r="A57" s="61" t="s">
        <v>47</v>
      </c>
      <c r="B57" s="95"/>
      <c r="C57" s="83"/>
      <c r="D57" s="84">
        <f t="shared" si="45"/>
        <v>0</v>
      </c>
      <c r="E57" s="83"/>
      <c r="F57" s="83"/>
      <c r="G57" s="84">
        <f t="shared" si="46"/>
        <v>0</v>
      </c>
      <c r="H57" s="83"/>
      <c r="I57" s="83"/>
      <c r="J57" s="84">
        <f t="shared" si="47"/>
        <v>0</v>
      </c>
      <c r="K57" s="85"/>
      <c r="L57" s="85"/>
      <c r="M57" s="84">
        <f t="shared" si="48"/>
        <v>0</v>
      </c>
      <c r="N57" s="85"/>
      <c r="O57" s="85"/>
      <c r="P57" s="84">
        <f t="shared" si="49"/>
        <v>0</v>
      </c>
      <c r="Q57" s="85"/>
      <c r="R57" s="28"/>
      <c r="S57" s="84">
        <f t="shared" si="50"/>
        <v>0</v>
      </c>
      <c r="T57" s="28">
        <f t="shared" si="51"/>
        <v>0</v>
      </c>
      <c r="U57" s="90">
        <f t="shared" si="52"/>
        <v>0</v>
      </c>
      <c r="V57" s="84">
        <f t="shared" si="53"/>
        <v>0</v>
      </c>
      <c r="W57" s="28"/>
      <c r="X57" s="28"/>
      <c r="Y57" s="84">
        <f t="shared" si="54"/>
        <v>0</v>
      </c>
      <c r="Z57" s="28"/>
      <c r="AA57" s="28"/>
      <c r="AB57" s="84">
        <f t="shared" si="55"/>
        <v>0</v>
      </c>
      <c r="AC57" s="28"/>
      <c r="AD57" s="28"/>
      <c r="AE57" s="84">
        <f t="shared" si="56"/>
        <v>0</v>
      </c>
      <c r="AF57" s="28"/>
      <c r="AG57" s="28"/>
      <c r="AH57" s="84">
        <f t="shared" si="57"/>
        <v>0</v>
      </c>
      <c r="AI57" s="85"/>
      <c r="AJ57" s="28"/>
      <c r="AK57" s="84">
        <f t="shared" si="58"/>
        <v>0</v>
      </c>
      <c r="AL57" s="28"/>
      <c r="AM57" s="28"/>
      <c r="AN57" s="84">
        <f t="shared" si="59"/>
        <v>0</v>
      </c>
      <c r="AO57" s="87">
        <f t="shared" si="60"/>
        <v>0</v>
      </c>
      <c r="AP57" s="88">
        <f t="shared" si="61"/>
        <v>0</v>
      </c>
      <c r="AQ57" s="84">
        <f t="shared" si="62"/>
        <v>0</v>
      </c>
      <c r="AR57" s="96"/>
      <c r="AS57" s="96"/>
      <c r="AT57" s="84">
        <f t="shared" si="63"/>
        <v>0</v>
      </c>
      <c r="AU57" s="96"/>
      <c r="AV57" s="96"/>
      <c r="AW57" s="84">
        <f t="shared" si="64"/>
        <v>0</v>
      </c>
      <c r="AX57" s="96"/>
      <c r="AY57" s="96"/>
      <c r="AZ57" s="84">
        <f t="shared" si="65"/>
        <v>0</v>
      </c>
      <c r="BA57" s="96"/>
      <c r="BB57" s="96"/>
      <c r="BC57" s="84">
        <f t="shared" si="66"/>
        <v>0</v>
      </c>
      <c r="BD57" s="96"/>
      <c r="BE57" s="85"/>
      <c r="BF57" s="84">
        <f t="shared" si="19"/>
        <v>0</v>
      </c>
      <c r="BG57" s="85"/>
      <c r="BH57" s="85"/>
      <c r="BI57" s="84">
        <f t="shared" si="67"/>
        <v>0</v>
      </c>
      <c r="BJ57" s="28">
        <f t="shared" si="33"/>
        <v>0</v>
      </c>
      <c r="BK57" s="90">
        <f t="shared" si="68"/>
        <v>0</v>
      </c>
      <c r="BL57" s="84">
        <f t="shared" si="21"/>
        <v>0</v>
      </c>
      <c r="BM57" s="85"/>
      <c r="BN57" s="85"/>
      <c r="BO57" s="84">
        <f t="shared" si="69"/>
        <v>0</v>
      </c>
      <c r="BP57" s="91">
        <f t="shared" si="35"/>
        <v>0</v>
      </c>
      <c r="BQ57" s="91">
        <f t="shared" si="35"/>
        <v>0</v>
      </c>
      <c r="BR57" s="84">
        <f t="shared" si="24"/>
        <v>0</v>
      </c>
      <c r="BS57" s="91">
        <f t="shared" si="43"/>
        <v>0</v>
      </c>
      <c r="BT57" s="91">
        <f t="shared" si="43"/>
        <v>0</v>
      </c>
      <c r="BU57" s="84">
        <f t="shared" si="25"/>
        <v>0</v>
      </c>
      <c r="BV57" s="91">
        <f t="shared" si="44"/>
        <v>0</v>
      </c>
      <c r="BW57" s="91">
        <f t="shared" si="44"/>
        <v>0</v>
      </c>
      <c r="BX57" s="84">
        <f t="shared" si="26"/>
        <v>0</v>
      </c>
      <c r="BY57" s="91">
        <f t="shared" si="70"/>
        <v>0</v>
      </c>
      <c r="BZ57" s="92">
        <f t="shared" si="71"/>
        <v>0</v>
      </c>
      <c r="CA57" s="84">
        <f t="shared" si="27"/>
        <v>0</v>
      </c>
      <c r="CB57" s="91">
        <f t="shared" si="72"/>
        <v>0</v>
      </c>
      <c r="CC57" s="91">
        <f t="shared" si="72"/>
        <v>0</v>
      </c>
      <c r="CD57" s="84">
        <f t="shared" si="28"/>
        <v>0</v>
      </c>
      <c r="CE57" s="91">
        <f t="shared" si="73"/>
        <v>0</v>
      </c>
      <c r="CF57" s="91">
        <f t="shared" si="73"/>
        <v>0</v>
      </c>
      <c r="CG57" s="84">
        <f t="shared" si="29"/>
        <v>0</v>
      </c>
      <c r="CH57" s="91">
        <f t="shared" si="74"/>
        <v>0</v>
      </c>
      <c r="CI57" s="91">
        <f t="shared" si="74"/>
        <v>0</v>
      </c>
      <c r="CJ57" s="84">
        <f t="shared" si="30"/>
        <v>0</v>
      </c>
    </row>
    <row r="58" spans="1:88" ht="27" customHeight="1" x14ac:dyDescent="0.25">
      <c r="A58" s="61" t="s">
        <v>48</v>
      </c>
      <c r="B58" s="95"/>
      <c r="C58" s="83"/>
      <c r="D58" s="84">
        <f t="shared" si="45"/>
        <v>0</v>
      </c>
      <c r="E58" s="83"/>
      <c r="F58" s="83"/>
      <c r="G58" s="84">
        <f t="shared" si="46"/>
        <v>0</v>
      </c>
      <c r="H58" s="83"/>
      <c r="I58" s="83"/>
      <c r="J58" s="84">
        <f t="shared" si="47"/>
        <v>0</v>
      </c>
      <c r="K58" s="85"/>
      <c r="L58" s="85"/>
      <c r="M58" s="84">
        <f t="shared" si="48"/>
        <v>0</v>
      </c>
      <c r="N58" s="85"/>
      <c r="O58" s="85"/>
      <c r="P58" s="84">
        <f t="shared" si="49"/>
        <v>0</v>
      </c>
      <c r="Q58" s="85"/>
      <c r="R58" s="28"/>
      <c r="S58" s="84">
        <f t="shared" si="50"/>
        <v>0</v>
      </c>
      <c r="T58" s="28">
        <f t="shared" si="51"/>
        <v>0</v>
      </c>
      <c r="U58" s="90">
        <f t="shared" si="52"/>
        <v>0</v>
      </c>
      <c r="V58" s="84">
        <f t="shared" si="53"/>
        <v>0</v>
      </c>
      <c r="W58" s="28"/>
      <c r="X58" s="28"/>
      <c r="Y58" s="84">
        <f t="shared" si="54"/>
        <v>0</v>
      </c>
      <c r="Z58" s="28"/>
      <c r="AA58" s="28"/>
      <c r="AB58" s="84">
        <f t="shared" si="55"/>
        <v>0</v>
      </c>
      <c r="AC58" s="28"/>
      <c r="AD58" s="28"/>
      <c r="AE58" s="84">
        <f t="shared" si="56"/>
        <v>0</v>
      </c>
      <c r="AF58" s="28"/>
      <c r="AG58" s="28"/>
      <c r="AH58" s="84">
        <f t="shared" si="57"/>
        <v>0</v>
      </c>
      <c r="AI58" s="85"/>
      <c r="AJ58" s="28"/>
      <c r="AK58" s="84">
        <f t="shared" si="58"/>
        <v>0</v>
      </c>
      <c r="AL58" s="28"/>
      <c r="AM58" s="28"/>
      <c r="AN58" s="84">
        <f t="shared" si="59"/>
        <v>0</v>
      </c>
      <c r="AO58" s="87">
        <f t="shared" si="60"/>
        <v>0</v>
      </c>
      <c r="AP58" s="88">
        <f t="shared" si="61"/>
        <v>0</v>
      </c>
      <c r="AQ58" s="84">
        <f t="shared" si="62"/>
        <v>0</v>
      </c>
      <c r="AR58" s="96"/>
      <c r="AS58" s="96"/>
      <c r="AT58" s="84">
        <f t="shared" si="63"/>
        <v>0</v>
      </c>
      <c r="AU58" s="96"/>
      <c r="AV58" s="96"/>
      <c r="AW58" s="84">
        <f t="shared" si="64"/>
        <v>0</v>
      </c>
      <c r="AX58" s="96"/>
      <c r="AY58" s="96"/>
      <c r="AZ58" s="84">
        <f t="shared" si="65"/>
        <v>0</v>
      </c>
      <c r="BA58" s="96"/>
      <c r="BB58" s="96"/>
      <c r="BC58" s="84">
        <f t="shared" si="66"/>
        <v>0</v>
      </c>
      <c r="BD58" s="96"/>
      <c r="BE58" s="85"/>
      <c r="BF58" s="84">
        <f t="shared" si="19"/>
        <v>0</v>
      </c>
      <c r="BG58" s="85"/>
      <c r="BH58" s="85"/>
      <c r="BI58" s="84">
        <f t="shared" si="67"/>
        <v>0</v>
      </c>
      <c r="BJ58" s="28">
        <f t="shared" si="33"/>
        <v>0</v>
      </c>
      <c r="BK58" s="90">
        <f t="shared" si="68"/>
        <v>0</v>
      </c>
      <c r="BL58" s="84">
        <f t="shared" si="21"/>
        <v>0</v>
      </c>
      <c r="BM58" s="85"/>
      <c r="BN58" s="85"/>
      <c r="BO58" s="84">
        <f t="shared" si="69"/>
        <v>0</v>
      </c>
      <c r="BP58" s="91">
        <f t="shared" si="35"/>
        <v>0</v>
      </c>
      <c r="BQ58" s="91">
        <f t="shared" si="35"/>
        <v>0</v>
      </c>
      <c r="BR58" s="84">
        <f t="shared" si="24"/>
        <v>0</v>
      </c>
      <c r="BS58" s="91">
        <f t="shared" si="43"/>
        <v>0</v>
      </c>
      <c r="BT58" s="91">
        <f t="shared" si="43"/>
        <v>0</v>
      </c>
      <c r="BU58" s="84">
        <f t="shared" si="25"/>
        <v>0</v>
      </c>
      <c r="BV58" s="91">
        <f t="shared" si="44"/>
        <v>0</v>
      </c>
      <c r="BW58" s="91">
        <f t="shared" si="44"/>
        <v>0</v>
      </c>
      <c r="BX58" s="84">
        <f t="shared" si="26"/>
        <v>0</v>
      </c>
      <c r="BY58" s="91">
        <f t="shared" si="70"/>
        <v>0</v>
      </c>
      <c r="BZ58" s="92">
        <f t="shared" si="71"/>
        <v>0</v>
      </c>
      <c r="CA58" s="84">
        <f t="shared" si="27"/>
        <v>0</v>
      </c>
      <c r="CB58" s="91">
        <f t="shared" si="72"/>
        <v>0</v>
      </c>
      <c r="CC58" s="91">
        <f t="shared" si="72"/>
        <v>0</v>
      </c>
      <c r="CD58" s="84">
        <f t="shared" si="28"/>
        <v>0</v>
      </c>
      <c r="CE58" s="91">
        <f t="shared" si="73"/>
        <v>0</v>
      </c>
      <c r="CF58" s="91">
        <f t="shared" si="73"/>
        <v>0</v>
      </c>
      <c r="CG58" s="84">
        <f t="shared" si="29"/>
        <v>0</v>
      </c>
      <c r="CH58" s="91">
        <f t="shared" si="74"/>
        <v>0</v>
      </c>
      <c r="CI58" s="91">
        <f t="shared" si="74"/>
        <v>0</v>
      </c>
      <c r="CJ58" s="84">
        <f t="shared" si="30"/>
        <v>0</v>
      </c>
    </row>
    <row r="59" spans="1:88" ht="27" customHeight="1" x14ac:dyDescent="0.25">
      <c r="A59" s="61" t="s">
        <v>49</v>
      </c>
      <c r="B59" s="95"/>
      <c r="C59" s="83"/>
      <c r="D59" s="84">
        <f t="shared" si="45"/>
        <v>0</v>
      </c>
      <c r="E59" s="83"/>
      <c r="F59" s="83"/>
      <c r="G59" s="84">
        <f t="shared" si="46"/>
        <v>0</v>
      </c>
      <c r="H59" s="83"/>
      <c r="I59" s="83"/>
      <c r="J59" s="84">
        <f t="shared" si="47"/>
        <v>0</v>
      </c>
      <c r="K59" s="85"/>
      <c r="L59" s="85"/>
      <c r="M59" s="84">
        <f t="shared" si="48"/>
        <v>0</v>
      </c>
      <c r="N59" s="85"/>
      <c r="O59" s="85"/>
      <c r="P59" s="84">
        <f t="shared" si="49"/>
        <v>0</v>
      </c>
      <c r="Q59" s="85"/>
      <c r="R59" s="28"/>
      <c r="S59" s="84">
        <f t="shared" si="50"/>
        <v>0</v>
      </c>
      <c r="T59" s="28">
        <f t="shared" si="51"/>
        <v>0</v>
      </c>
      <c r="U59" s="90">
        <f t="shared" si="52"/>
        <v>0</v>
      </c>
      <c r="V59" s="84">
        <f t="shared" si="53"/>
        <v>0</v>
      </c>
      <c r="W59" s="28"/>
      <c r="X59" s="28"/>
      <c r="Y59" s="84">
        <f t="shared" si="54"/>
        <v>0</v>
      </c>
      <c r="Z59" s="28"/>
      <c r="AA59" s="28"/>
      <c r="AB59" s="84">
        <f t="shared" si="55"/>
        <v>0</v>
      </c>
      <c r="AC59" s="28"/>
      <c r="AD59" s="28"/>
      <c r="AE59" s="84">
        <f t="shared" si="56"/>
        <v>0</v>
      </c>
      <c r="AF59" s="28"/>
      <c r="AG59" s="28"/>
      <c r="AH59" s="84">
        <f t="shared" si="57"/>
        <v>0</v>
      </c>
      <c r="AI59" s="85"/>
      <c r="AJ59" s="28"/>
      <c r="AK59" s="84">
        <f t="shared" si="58"/>
        <v>0</v>
      </c>
      <c r="AL59" s="28"/>
      <c r="AM59" s="28"/>
      <c r="AN59" s="84">
        <f t="shared" si="59"/>
        <v>0</v>
      </c>
      <c r="AO59" s="87">
        <f t="shared" si="60"/>
        <v>0</v>
      </c>
      <c r="AP59" s="88">
        <f t="shared" si="61"/>
        <v>0</v>
      </c>
      <c r="AQ59" s="84">
        <f t="shared" si="62"/>
        <v>0</v>
      </c>
      <c r="AR59" s="96"/>
      <c r="AS59" s="96"/>
      <c r="AT59" s="84">
        <f t="shared" si="63"/>
        <v>0</v>
      </c>
      <c r="AU59" s="96"/>
      <c r="AV59" s="96"/>
      <c r="AW59" s="84">
        <f t="shared" si="64"/>
        <v>0</v>
      </c>
      <c r="AX59" s="96"/>
      <c r="AY59" s="96"/>
      <c r="AZ59" s="84">
        <f t="shared" si="65"/>
        <v>0</v>
      </c>
      <c r="BA59" s="96"/>
      <c r="BB59" s="96"/>
      <c r="BC59" s="84">
        <f t="shared" si="66"/>
        <v>0</v>
      </c>
      <c r="BD59" s="96"/>
      <c r="BE59" s="85"/>
      <c r="BF59" s="84">
        <f t="shared" si="19"/>
        <v>0</v>
      </c>
      <c r="BG59" s="85"/>
      <c r="BH59" s="85"/>
      <c r="BI59" s="84">
        <f t="shared" si="67"/>
        <v>0</v>
      </c>
      <c r="BJ59" s="28">
        <f t="shared" si="33"/>
        <v>0</v>
      </c>
      <c r="BK59" s="90">
        <f t="shared" si="68"/>
        <v>0</v>
      </c>
      <c r="BL59" s="84">
        <f t="shared" si="21"/>
        <v>0</v>
      </c>
      <c r="BM59" s="85"/>
      <c r="BN59" s="85"/>
      <c r="BO59" s="84">
        <f t="shared" si="69"/>
        <v>0</v>
      </c>
      <c r="BP59" s="91">
        <f t="shared" si="35"/>
        <v>0</v>
      </c>
      <c r="BQ59" s="91">
        <f t="shared" si="35"/>
        <v>0</v>
      </c>
      <c r="BR59" s="84">
        <f t="shared" si="24"/>
        <v>0</v>
      </c>
      <c r="BS59" s="91">
        <f t="shared" si="43"/>
        <v>0</v>
      </c>
      <c r="BT59" s="91">
        <f t="shared" si="43"/>
        <v>0</v>
      </c>
      <c r="BU59" s="84">
        <f t="shared" si="25"/>
        <v>0</v>
      </c>
      <c r="BV59" s="91">
        <f t="shared" si="44"/>
        <v>0</v>
      </c>
      <c r="BW59" s="91">
        <f t="shared" si="44"/>
        <v>0</v>
      </c>
      <c r="BX59" s="84">
        <f t="shared" si="26"/>
        <v>0</v>
      </c>
      <c r="BY59" s="91">
        <f t="shared" si="70"/>
        <v>0</v>
      </c>
      <c r="BZ59" s="92">
        <f t="shared" si="71"/>
        <v>0</v>
      </c>
      <c r="CA59" s="84">
        <f t="shared" si="27"/>
        <v>0</v>
      </c>
      <c r="CB59" s="91">
        <f t="shared" si="72"/>
        <v>0</v>
      </c>
      <c r="CC59" s="91">
        <f t="shared" si="72"/>
        <v>0</v>
      </c>
      <c r="CD59" s="84">
        <f t="shared" si="28"/>
        <v>0</v>
      </c>
      <c r="CE59" s="91">
        <f t="shared" si="73"/>
        <v>0</v>
      </c>
      <c r="CF59" s="91">
        <f t="shared" si="73"/>
        <v>0</v>
      </c>
      <c r="CG59" s="84">
        <f t="shared" si="29"/>
        <v>0</v>
      </c>
      <c r="CH59" s="91">
        <f t="shared" si="74"/>
        <v>0</v>
      </c>
      <c r="CI59" s="91">
        <f t="shared" si="74"/>
        <v>0</v>
      </c>
      <c r="CJ59" s="84">
        <f t="shared" si="30"/>
        <v>0</v>
      </c>
    </row>
    <row r="60" spans="1:88" ht="27" customHeight="1" x14ac:dyDescent="0.7">
      <c r="A60" s="61" t="s">
        <v>50</v>
      </c>
      <c r="B60" s="100"/>
      <c r="C60" s="100"/>
      <c r="D60" s="84">
        <f t="shared" si="45"/>
        <v>0</v>
      </c>
      <c r="E60" s="101"/>
      <c r="F60" s="102"/>
      <c r="G60" s="84">
        <f t="shared" si="46"/>
        <v>0</v>
      </c>
      <c r="H60" s="83"/>
      <c r="I60" s="83"/>
      <c r="J60" s="84">
        <f t="shared" si="47"/>
        <v>0</v>
      </c>
      <c r="K60" s="85"/>
      <c r="L60" s="85"/>
      <c r="M60" s="84">
        <f t="shared" si="48"/>
        <v>0</v>
      </c>
      <c r="N60" s="103"/>
      <c r="O60" s="103"/>
      <c r="P60" s="84">
        <f t="shared" si="49"/>
        <v>0</v>
      </c>
      <c r="Q60" s="103"/>
      <c r="R60" s="103"/>
      <c r="S60" s="84">
        <f t="shared" si="50"/>
        <v>0</v>
      </c>
      <c r="T60" s="28">
        <f t="shared" si="51"/>
        <v>0</v>
      </c>
      <c r="U60" s="90">
        <f t="shared" si="52"/>
        <v>0</v>
      </c>
      <c r="V60" s="84">
        <f t="shared" si="53"/>
        <v>0</v>
      </c>
      <c r="W60" s="28"/>
      <c r="X60" s="104"/>
      <c r="Y60" s="84">
        <f t="shared" si="54"/>
        <v>0</v>
      </c>
      <c r="Z60" s="28"/>
      <c r="AA60" s="28"/>
      <c r="AB60" s="84">
        <f t="shared" si="55"/>
        <v>0</v>
      </c>
      <c r="AC60" s="28"/>
      <c r="AD60" s="28"/>
      <c r="AE60" s="84">
        <f t="shared" si="56"/>
        <v>0</v>
      </c>
      <c r="AF60" s="28"/>
      <c r="AG60" s="28"/>
      <c r="AH60" s="84">
        <f t="shared" si="57"/>
        <v>0</v>
      </c>
      <c r="AI60" s="85"/>
      <c r="AJ60" s="85"/>
      <c r="AK60" s="84">
        <f t="shared" si="58"/>
        <v>0</v>
      </c>
      <c r="AL60" s="28"/>
      <c r="AM60" s="28"/>
      <c r="AN60" s="84">
        <f t="shared" si="59"/>
        <v>0</v>
      </c>
      <c r="AO60" s="87">
        <f t="shared" si="60"/>
        <v>0</v>
      </c>
      <c r="AP60" s="88">
        <f t="shared" si="61"/>
        <v>0</v>
      </c>
      <c r="AQ60" s="84">
        <f t="shared" si="62"/>
        <v>0</v>
      </c>
      <c r="AR60" s="96"/>
      <c r="AS60" s="96"/>
      <c r="AT60" s="84">
        <f t="shared" si="63"/>
        <v>0</v>
      </c>
      <c r="AU60" s="96"/>
      <c r="AV60" s="96"/>
      <c r="AW60" s="84">
        <f t="shared" si="64"/>
        <v>0</v>
      </c>
      <c r="AX60" s="96"/>
      <c r="AY60" s="96"/>
      <c r="AZ60" s="84">
        <f t="shared" si="65"/>
        <v>0</v>
      </c>
      <c r="BA60" s="96"/>
      <c r="BB60" s="96"/>
      <c r="BC60" s="84">
        <f t="shared" si="66"/>
        <v>0</v>
      </c>
      <c r="BD60" s="96"/>
      <c r="BE60" s="28"/>
      <c r="BF60" s="84">
        <f t="shared" si="19"/>
        <v>0</v>
      </c>
      <c r="BG60" s="28"/>
      <c r="BH60" s="28"/>
      <c r="BI60" s="84">
        <f t="shared" si="67"/>
        <v>0</v>
      </c>
      <c r="BJ60" s="28">
        <f t="shared" si="33"/>
        <v>0</v>
      </c>
      <c r="BK60" s="90">
        <f t="shared" si="68"/>
        <v>0</v>
      </c>
      <c r="BL60" s="84">
        <f t="shared" si="21"/>
        <v>0</v>
      </c>
      <c r="BM60" s="28"/>
      <c r="BN60" s="28"/>
      <c r="BO60" s="84">
        <f t="shared" si="69"/>
        <v>0</v>
      </c>
      <c r="BP60" s="91">
        <f t="shared" si="35"/>
        <v>0</v>
      </c>
      <c r="BQ60" s="91">
        <f t="shared" si="35"/>
        <v>0</v>
      </c>
      <c r="BR60" s="84">
        <f t="shared" si="24"/>
        <v>0</v>
      </c>
      <c r="BS60" s="91">
        <f t="shared" si="43"/>
        <v>0</v>
      </c>
      <c r="BT60" s="91">
        <f t="shared" si="43"/>
        <v>0</v>
      </c>
      <c r="BU60" s="84">
        <f t="shared" si="25"/>
        <v>0</v>
      </c>
      <c r="BV60" s="91">
        <f t="shared" si="44"/>
        <v>0</v>
      </c>
      <c r="BW60" s="91">
        <f t="shared" si="44"/>
        <v>0</v>
      </c>
      <c r="BX60" s="84">
        <f t="shared" si="26"/>
        <v>0</v>
      </c>
      <c r="BY60" s="91">
        <f t="shared" si="70"/>
        <v>0</v>
      </c>
      <c r="BZ60" s="92">
        <f t="shared" si="71"/>
        <v>0</v>
      </c>
      <c r="CA60" s="84">
        <f t="shared" si="27"/>
        <v>0</v>
      </c>
      <c r="CB60" s="91">
        <f t="shared" si="72"/>
        <v>0</v>
      </c>
      <c r="CC60" s="91">
        <f t="shared" si="72"/>
        <v>0</v>
      </c>
      <c r="CD60" s="84">
        <f t="shared" si="28"/>
        <v>0</v>
      </c>
      <c r="CE60" s="91">
        <f t="shared" si="73"/>
        <v>0</v>
      </c>
      <c r="CF60" s="91">
        <f t="shared" si="73"/>
        <v>0</v>
      </c>
      <c r="CG60" s="84">
        <f t="shared" si="29"/>
        <v>0</v>
      </c>
      <c r="CH60" s="91">
        <f t="shared" si="74"/>
        <v>0</v>
      </c>
      <c r="CI60" s="91">
        <f t="shared" si="74"/>
        <v>0</v>
      </c>
      <c r="CJ60" s="84">
        <f t="shared" si="30"/>
        <v>0</v>
      </c>
    </row>
    <row r="61" spans="1:88" ht="27" customHeight="1" x14ac:dyDescent="0.7">
      <c r="A61" s="61" t="s">
        <v>51</v>
      </c>
      <c r="B61" s="100">
        <v>7</v>
      </c>
      <c r="C61" s="100">
        <v>37.200000000000003</v>
      </c>
      <c r="D61" s="84">
        <f t="shared" si="45"/>
        <v>5.3142857142857149</v>
      </c>
      <c r="E61" s="101"/>
      <c r="F61" s="102"/>
      <c r="G61" s="84">
        <f t="shared" si="46"/>
        <v>0</v>
      </c>
      <c r="H61" s="83"/>
      <c r="I61" s="83"/>
      <c r="J61" s="84">
        <f t="shared" si="47"/>
        <v>0</v>
      </c>
      <c r="K61" s="85"/>
      <c r="L61" s="85"/>
      <c r="M61" s="84">
        <f t="shared" si="48"/>
        <v>0</v>
      </c>
      <c r="N61" s="103">
        <v>0.88</v>
      </c>
      <c r="O61" s="103">
        <v>3.15</v>
      </c>
      <c r="P61" s="84">
        <f t="shared" si="49"/>
        <v>3.5795454545454546</v>
      </c>
      <c r="Q61" s="103"/>
      <c r="R61" s="103"/>
      <c r="S61" s="84">
        <f t="shared" si="50"/>
        <v>0</v>
      </c>
      <c r="T61" s="28">
        <f t="shared" si="51"/>
        <v>7.88</v>
      </c>
      <c r="U61" s="90">
        <f t="shared" si="52"/>
        <v>40.35</v>
      </c>
      <c r="V61" s="84">
        <f t="shared" si="53"/>
        <v>5.1205583756345181</v>
      </c>
      <c r="W61" s="28"/>
      <c r="X61" s="104"/>
      <c r="Y61" s="84">
        <f t="shared" si="54"/>
        <v>0</v>
      </c>
      <c r="Z61" s="28"/>
      <c r="AA61" s="28"/>
      <c r="AB61" s="84">
        <f t="shared" si="55"/>
        <v>0</v>
      </c>
      <c r="AC61" s="28"/>
      <c r="AD61" s="28"/>
      <c r="AE61" s="84">
        <f t="shared" si="56"/>
        <v>0</v>
      </c>
      <c r="AF61" s="28"/>
      <c r="AG61" s="28"/>
      <c r="AH61" s="84">
        <f t="shared" si="57"/>
        <v>0</v>
      </c>
      <c r="AI61" s="85"/>
      <c r="AJ61" s="85"/>
      <c r="AK61" s="84">
        <f t="shared" si="58"/>
        <v>0</v>
      </c>
      <c r="AL61" s="28"/>
      <c r="AM61" s="28"/>
      <c r="AN61" s="84">
        <f t="shared" si="59"/>
        <v>0</v>
      </c>
      <c r="AO61" s="87">
        <f t="shared" si="60"/>
        <v>0</v>
      </c>
      <c r="AP61" s="88">
        <f t="shared" si="61"/>
        <v>0</v>
      </c>
      <c r="AQ61" s="84">
        <f t="shared" si="62"/>
        <v>0</v>
      </c>
      <c r="AR61" s="96"/>
      <c r="AS61" s="96"/>
      <c r="AT61" s="84">
        <f t="shared" si="63"/>
        <v>0</v>
      </c>
      <c r="AU61" s="96"/>
      <c r="AV61" s="96"/>
      <c r="AW61" s="84">
        <f t="shared" si="64"/>
        <v>0</v>
      </c>
      <c r="AX61" s="96"/>
      <c r="AY61" s="96"/>
      <c r="AZ61" s="84">
        <f t="shared" si="65"/>
        <v>0</v>
      </c>
      <c r="BA61" s="96"/>
      <c r="BB61" s="96"/>
      <c r="BC61" s="84">
        <f t="shared" si="66"/>
        <v>0</v>
      </c>
      <c r="BD61" s="96"/>
      <c r="BE61" s="28"/>
      <c r="BF61" s="84">
        <f t="shared" si="19"/>
        <v>0</v>
      </c>
      <c r="BG61" s="28"/>
      <c r="BH61" s="28"/>
      <c r="BI61" s="84">
        <f t="shared" si="67"/>
        <v>0</v>
      </c>
      <c r="BJ61" s="28">
        <f t="shared" si="33"/>
        <v>0</v>
      </c>
      <c r="BK61" s="90">
        <f t="shared" si="68"/>
        <v>0</v>
      </c>
      <c r="BL61" s="84">
        <f t="shared" si="21"/>
        <v>0</v>
      </c>
      <c r="BM61" s="28"/>
      <c r="BN61" s="28"/>
      <c r="BO61" s="84">
        <f t="shared" si="69"/>
        <v>0</v>
      </c>
      <c r="BP61" s="91">
        <f>SUM(AR61,W61,B61)</f>
        <v>7</v>
      </c>
      <c r="BQ61" s="91">
        <f t="shared" si="43"/>
        <v>37.200000000000003</v>
      </c>
      <c r="BR61" s="84">
        <f t="shared" si="24"/>
        <v>5.3142857142857149</v>
      </c>
      <c r="BS61" s="91">
        <f t="shared" si="43"/>
        <v>0</v>
      </c>
      <c r="BT61" s="91">
        <f t="shared" si="43"/>
        <v>0</v>
      </c>
      <c r="BU61" s="84">
        <f t="shared" si="25"/>
        <v>0</v>
      </c>
      <c r="BV61" s="91">
        <f t="shared" si="44"/>
        <v>0</v>
      </c>
      <c r="BW61" s="91">
        <f t="shared" si="44"/>
        <v>0</v>
      </c>
      <c r="BX61" s="84">
        <f t="shared" si="26"/>
        <v>0</v>
      </c>
      <c r="BY61" s="91">
        <f t="shared" si="70"/>
        <v>0</v>
      </c>
      <c r="BZ61" s="92">
        <f t="shared" si="71"/>
        <v>0</v>
      </c>
      <c r="CA61" s="84">
        <f t="shared" si="27"/>
        <v>0</v>
      </c>
      <c r="CB61" s="91">
        <f t="shared" si="72"/>
        <v>0.88</v>
      </c>
      <c r="CC61" s="91">
        <f t="shared" si="72"/>
        <v>3.15</v>
      </c>
      <c r="CD61" s="84">
        <f t="shared" si="28"/>
        <v>3.5795454545454546</v>
      </c>
      <c r="CE61" s="91">
        <f t="shared" si="73"/>
        <v>0</v>
      </c>
      <c r="CF61" s="91">
        <f t="shared" si="73"/>
        <v>0</v>
      </c>
      <c r="CG61" s="84">
        <f t="shared" si="29"/>
        <v>0</v>
      </c>
      <c r="CH61" s="91">
        <f t="shared" si="74"/>
        <v>7.88</v>
      </c>
      <c r="CI61" s="91">
        <f t="shared" si="74"/>
        <v>40.35</v>
      </c>
      <c r="CJ61" s="84">
        <f t="shared" si="30"/>
        <v>5.1205583756345181</v>
      </c>
    </row>
    <row r="65" spans="1:15" x14ac:dyDescent="0.25">
      <c r="A65" s="19" t="s">
        <v>104</v>
      </c>
      <c r="N65" s="19" t="s">
        <v>105</v>
      </c>
    </row>
    <row r="66" spans="1:15" x14ac:dyDescent="0.25">
      <c r="B66" s="19" t="s">
        <v>106</v>
      </c>
      <c r="O66" s="19" t="s">
        <v>107</v>
      </c>
    </row>
    <row r="67" spans="1:15" x14ac:dyDescent="0.25">
      <c r="B67" s="19" t="s">
        <v>108</v>
      </c>
      <c r="O67" s="19" t="s">
        <v>109</v>
      </c>
    </row>
  </sheetData>
  <mergeCells count="42">
    <mergeCell ref="C2:AK2"/>
    <mergeCell ref="C3:AK3"/>
    <mergeCell ref="C4:AK4"/>
    <mergeCell ref="C5:AK5"/>
    <mergeCell ref="A10:A15"/>
    <mergeCell ref="B10:V11"/>
    <mergeCell ref="W10:AQ11"/>
    <mergeCell ref="Z12:AE12"/>
    <mergeCell ref="AF12:AH14"/>
    <mergeCell ref="AI12:AK14"/>
    <mergeCell ref="BD12:BF14"/>
    <mergeCell ref="AR10:BL11"/>
    <mergeCell ref="BM10:BO14"/>
    <mergeCell ref="BP10:CJ11"/>
    <mergeCell ref="B12:D14"/>
    <mergeCell ref="E12:J12"/>
    <mergeCell ref="K12:M14"/>
    <mergeCell ref="N12:P14"/>
    <mergeCell ref="Q12:S14"/>
    <mergeCell ref="T12:V14"/>
    <mergeCell ref="W12:Y14"/>
    <mergeCell ref="AL12:AN14"/>
    <mergeCell ref="AO12:AQ14"/>
    <mergeCell ref="AR12:AT14"/>
    <mergeCell ref="AU12:AZ12"/>
    <mergeCell ref="BA12:BC14"/>
    <mergeCell ref="CE12:CG14"/>
    <mergeCell ref="CH12:CJ14"/>
    <mergeCell ref="E13:G14"/>
    <mergeCell ref="H13:J14"/>
    <mergeCell ref="Z13:AB14"/>
    <mergeCell ref="AC13:AE14"/>
    <mergeCell ref="AU13:AW14"/>
    <mergeCell ref="AX13:AZ14"/>
    <mergeCell ref="BS13:BU14"/>
    <mergeCell ref="BV13:BX14"/>
    <mergeCell ref="BG12:BI14"/>
    <mergeCell ref="BJ12:BL14"/>
    <mergeCell ref="BP12:BR14"/>
    <mergeCell ref="BS12:BX12"/>
    <mergeCell ref="BY12:CA14"/>
    <mergeCell ref="CB12:CD14"/>
  </mergeCells>
  <conditionalFormatting sqref="D16:D61 G16:G61 J16:J61 M16:M61 P16:P61 S16:S61 CJ16:CJ61 AE16:AE61 Y16:Y61 AB16:AB61 AH16:AH61 AK16:AK61 AN16:AN61 AQ16:AQ61 AT16:AT61 AW16:AW61 AZ16:AZ61 BC16:BC61 BF16:BF61 BI16:BI61 BL16:BL61 BO16:BO61 BR16:BR61 BU16:BU61 BX16:BX61 CA16:CA61 CD16:CD61 CG16:CG61 V16:V61">
    <cfRule type="cellIs" dxfId="16" priority="1" stopIfTrue="1" operator="equal">
      <formula>0</formula>
    </cfRule>
  </conditionalFormatting>
  <printOptions horizontalCentered="1"/>
  <pageMargins left="0" right="0" top="0.35" bottom="0.21" header="0.3" footer="0.21"/>
  <pageSetup paperSize="14" scale="80" orientation="landscape" horizontalDpi="4294967294" r:id="rId1"/>
  <headerFooter>
    <oddHeader>&amp;R&amp;P</oddHeader>
  </headerFooter>
  <colBreaks count="1" manualBreakCount="1">
    <brk id="3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O92"/>
  <sheetViews>
    <sheetView view="pageBreakPreview" topLeftCell="A10" zoomScaleNormal="75" zoomScaleSheetLayoutView="86" workbookViewId="0">
      <pane xSplit="65" ySplit="5" topLeftCell="BN39" activePane="bottomRight" state="frozen"/>
      <selection activeCell="A10" sqref="A10"/>
      <selection pane="topRight" activeCell="BN10" sqref="BN10"/>
      <selection pane="bottomLeft" activeCell="A15" sqref="A15"/>
      <selection pane="bottomRight" activeCell="BT47" sqref="BT47"/>
    </sheetView>
  </sheetViews>
  <sheetFormatPr defaultRowHeight="15.75" x14ac:dyDescent="0.25"/>
  <cols>
    <col min="1" max="1" width="3.42578125" style="105" customWidth="1"/>
    <col min="2" max="2" width="15.85546875" style="105" customWidth="1"/>
    <col min="3" max="3" width="9.42578125" style="108" hidden="1" customWidth="1"/>
    <col min="4" max="4" width="8.7109375" style="108" hidden="1" customWidth="1"/>
    <col min="5" max="11" width="6.7109375" style="108" hidden="1" customWidth="1"/>
    <col min="12" max="12" width="7.5703125" style="108" hidden="1" customWidth="1"/>
    <col min="13" max="14" width="6.7109375" style="108" hidden="1" customWidth="1"/>
    <col min="15" max="15" width="7.42578125" style="108" hidden="1" customWidth="1"/>
    <col min="16" max="17" width="6.7109375" style="108" hidden="1" customWidth="1"/>
    <col min="18" max="18" width="7.42578125" style="108" hidden="1" customWidth="1"/>
    <col min="19" max="19" width="7.7109375" style="108" hidden="1" customWidth="1"/>
    <col min="20" max="20" width="7.42578125" style="108" hidden="1" customWidth="1"/>
    <col min="21" max="28" width="6.7109375" style="108" hidden="1" customWidth="1"/>
    <col min="29" max="30" width="7.85546875" style="108" hidden="1" customWidth="1"/>
    <col min="31" max="32" width="6.7109375" style="108" hidden="1" customWidth="1"/>
    <col min="33" max="33" width="7.85546875" style="108" hidden="1" customWidth="1"/>
    <col min="34" max="34" width="8.140625" style="108" hidden="1" customWidth="1"/>
    <col min="35" max="61" width="6.7109375" style="108" hidden="1" customWidth="1"/>
    <col min="62" max="65" width="8.140625" style="108" hidden="1" customWidth="1"/>
    <col min="66" max="66" width="10.28515625" style="108" customWidth="1"/>
    <col min="67" max="67" width="9.28515625" style="108" customWidth="1"/>
    <col min="68" max="256" width="8.85546875" style="105"/>
    <col min="257" max="257" width="3.42578125" style="105" customWidth="1"/>
    <col min="258" max="258" width="15.85546875" style="105" customWidth="1"/>
    <col min="259" max="259" width="9.42578125" style="105" customWidth="1"/>
    <col min="260" max="260" width="8.7109375" style="105" customWidth="1"/>
    <col min="261" max="261" width="0" style="105" hidden="1" customWidth="1"/>
    <col min="262" max="267" width="6.7109375" style="105" customWidth="1"/>
    <col min="268" max="268" width="7.5703125" style="105" customWidth="1"/>
    <col min="269" max="270" width="6.7109375" style="105" customWidth="1"/>
    <col min="271" max="271" width="7.42578125" style="105" customWidth="1"/>
    <col min="272" max="273" width="6.7109375" style="105" customWidth="1"/>
    <col min="274" max="274" width="7.42578125" style="105" customWidth="1"/>
    <col min="275" max="275" width="7.7109375" style="105" customWidth="1"/>
    <col min="276" max="276" width="7.42578125" style="105" customWidth="1"/>
    <col min="277" max="284" width="6.7109375" style="105" customWidth="1"/>
    <col min="285" max="286" width="7.85546875" style="105" customWidth="1"/>
    <col min="287" max="288" width="6.7109375" style="105" customWidth="1"/>
    <col min="289" max="289" width="7.85546875" style="105" customWidth="1"/>
    <col min="290" max="290" width="8.140625" style="105" customWidth="1"/>
    <col min="291" max="317" width="6.7109375" style="105" customWidth="1"/>
    <col min="318" max="321" width="8.140625" style="105" customWidth="1"/>
    <col min="322" max="322" width="10.28515625" style="105" customWidth="1"/>
    <col min="323" max="323" width="9.28515625" style="105" customWidth="1"/>
    <col min="324" max="512" width="8.85546875" style="105"/>
    <col min="513" max="513" width="3.42578125" style="105" customWidth="1"/>
    <col min="514" max="514" width="15.85546875" style="105" customWidth="1"/>
    <col min="515" max="515" width="9.42578125" style="105" customWidth="1"/>
    <col min="516" max="516" width="8.7109375" style="105" customWidth="1"/>
    <col min="517" max="517" width="0" style="105" hidden="1" customWidth="1"/>
    <col min="518" max="523" width="6.7109375" style="105" customWidth="1"/>
    <col min="524" max="524" width="7.5703125" style="105" customWidth="1"/>
    <col min="525" max="526" width="6.7109375" style="105" customWidth="1"/>
    <col min="527" max="527" width="7.42578125" style="105" customWidth="1"/>
    <col min="528" max="529" width="6.7109375" style="105" customWidth="1"/>
    <col min="530" max="530" width="7.42578125" style="105" customWidth="1"/>
    <col min="531" max="531" width="7.7109375" style="105" customWidth="1"/>
    <col min="532" max="532" width="7.42578125" style="105" customWidth="1"/>
    <col min="533" max="540" width="6.7109375" style="105" customWidth="1"/>
    <col min="541" max="542" width="7.85546875" style="105" customWidth="1"/>
    <col min="543" max="544" width="6.7109375" style="105" customWidth="1"/>
    <col min="545" max="545" width="7.85546875" style="105" customWidth="1"/>
    <col min="546" max="546" width="8.140625" style="105" customWidth="1"/>
    <col min="547" max="573" width="6.7109375" style="105" customWidth="1"/>
    <col min="574" max="577" width="8.140625" style="105" customWidth="1"/>
    <col min="578" max="578" width="10.28515625" style="105" customWidth="1"/>
    <col min="579" max="579" width="9.28515625" style="105" customWidth="1"/>
    <col min="580" max="768" width="8.85546875" style="105"/>
    <col min="769" max="769" width="3.42578125" style="105" customWidth="1"/>
    <col min="770" max="770" width="15.85546875" style="105" customWidth="1"/>
    <col min="771" max="771" width="9.42578125" style="105" customWidth="1"/>
    <col min="772" max="772" width="8.7109375" style="105" customWidth="1"/>
    <col min="773" max="773" width="0" style="105" hidden="1" customWidth="1"/>
    <col min="774" max="779" width="6.7109375" style="105" customWidth="1"/>
    <col min="780" max="780" width="7.5703125" style="105" customWidth="1"/>
    <col min="781" max="782" width="6.7109375" style="105" customWidth="1"/>
    <col min="783" max="783" width="7.42578125" style="105" customWidth="1"/>
    <col min="784" max="785" width="6.7109375" style="105" customWidth="1"/>
    <col min="786" max="786" width="7.42578125" style="105" customWidth="1"/>
    <col min="787" max="787" width="7.7109375" style="105" customWidth="1"/>
    <col min="788" max="788" width="7.42578125" style="105" customWidth="1"/>
    <col min="789" max="796" width="6.7109375" style="105" customWidth="1"/>
    <col min="797" max="798" width="7.85546875" style="105" customWidth="1"/>
    <col min="799" max="800" width="6.7109375" style="105" customWidth="1"/>
    <col min="801" max="801" width="7.85546875" style="105" customWidth="1"/>
    <col min="802" max="802" width="8.140625" style="105" customWidth="1"/>
    <col min="803" max="829" width="6.7109375" style="105" customWidth="1"/>
    <col min="830" max="833" width="8.140625" style="105" customWidth="1"/>
    <col min="834" max="834" width="10.28515625" style="105" customWidth="1"/>
    <col min="835" max="835" width="9.28515625" style="105" customWidth="1"/>
    <col min="836" max="1024" width="8.85546875" style="105"/>
    <col min="1025" max="1025" width="3.42578125" style="105" customWidth="1"/>
    <col min="1026" max="1026" width="15.85546875" style="105" customWidth="1"/>
    <col min="1027" max="1027" width="9.42578125" style="105" customWidth="1"/>
    <col min="1028" max="1028" width="8.7109375" style="105" customWidth="1"/>
    <col min="1029" max="1029" width="0" style="105" hidden="1" customWidth="1"/>
    <col min="1030" max="1035" width="6.7109375" style="105" customWidth="1"/>
    <col min="1036" max="1036" width="7.5703125" style="105" customWidth="1"/>
    <col min="1037" max="1038" width="6.7109375" style="105" customWidth="1"/>
    <col min="1039" max="1039" width="7.42578125" style="105" customWidth="1"/>
    <col min="1040" max="1041" width="6.7109375" style="105" customWidth="1"/>
    <col min="1042" max="1042" width="7.42578125" style="105" customWidth="1"/>
    <col min="1043" max="1043" width="7.7109375" style="105" customWidth="1"/>
    <col min="1044" max="1044" width="7.42578125" style="105" customWidth="1"/>
    <col min="1045" max="1052" width="6.7109375" style="105" customWidth="1"/>
    <col min="1053" max="1054" width="7.85546875" style="105" customWidth="1"/>
    <col min="1055" max="1056" width="6.7109375" style="105" customWidth="1"/>
    <col min="1057" max="1057" width="7.85546875" style="105" customWidth="1"/>
    <col min="1058" max="1058" width="8.140625" style="105" customWidth="1"/>
    <col min="1059" max="1085" width="6.7109375" style="105" customWidth="1"/>
    <col min="1086" max="1089" width="8.140625" style="105" customWidth="1"/>
    <col min="1090" max="1090" width="10.28515625" style="105" customWidth="1"/>
    <col min="1091" max="1091" width="9.28515625" style="105" customWidth="1"/>
    <col min="1092" max="1280" width="8.85546875" style="105"/>
    <col min="1281" max="1281" width="3.42578125" style="105" customWidth="1"/>
    <col min="1282" max="1282" width="15.85546875" style="105" customWidth="1"/>
    <col min="1283" max="1283" width="9.42578125" style="105" customWidth="1"/>
    <col min="1284" max="1284" width="8.7109375" style="105" customWidth="1"/>
    <col min="1285" max="1285" width="0" style="105" hidden="1" customWidth="1"/>
    <col min="1286" max="1291" width="6.7109375" style="105" customWidth="1"/>
    <col min="1292" max="1292" width="7.5703125" style="105" customWidth="1"/>
    <col min="1293" max="1294" width="6.7109375" style="105" customWidth="1"/>
    <col min="1295" max="1295" width="7.42578125" style="105" customWidth="1"/>
    <col min="1296" max="1297" width="6.7109375" style="105" customWidth="1"/>
    <col min="1298" max="1298" width="7.42578125" style="105" customWidth="1"/>
    <col min="1299" max="1299" width="7.7109375" style="105" customWidth="1"/>
    <col min="1300" max="1300" width="7.42578125" style="105" customWidth="1"/>
    <col min="1301" max="1308" width="6.7109375" style="105" customWidth="1"/>
    <col min="1309" max="1310" width="7.85546875" style="105" customWidth="1"/>
    <col min="1311" max="1312" width="6.7109375" style="105" customWidth="1"/>
    <col min="1313" max="1313" width="7.85546875" style="105" customWidth="1"/>
    <col min="1314" max="1314" width="8.140625" style="105" customWidth="1"/>
    <col min="1315" max="1341" width="6.7109375" style="105" customWidth="1"/>
    <col min="1342" max="1345" width="8.140625" style="105" customWidth="1"/>
    <col min="1346" max="1346" width="10.28515625" style="105" customWidth="1"/>
    <col min="1347" max="1347" width="9.28515625" style="105" customWidth="1"/>
    <col min="1348" max="1536" width="8.85546875" style="105"/>
    <col min="1537" max="1537" width="3.42578125" style="105" customWidth="1"/>
    <col min="1538" max="1538" width="15.85546875" style="105" customWidth="1"/>
    <col min="1539" max="1539" width="9.42578125" style="105" customWidth="1"/>
    <col min="1540" max="1540" width="8.7109375" style="105" customWidth="1"/>
    <col min="1541" max="1541" width="0" style="105" hidden="1" customWidth="1"/>
    <col min="1542" max="1547" width="6.7109375" style="105" customWidth="1"/>
    <col min="1548" max="1548" width="7.5703125" style="105" customWidth="1"/>
    <col min="1549" max="1550" width="6.7109375" style="105" customWidth="1"/>
    <col min="1551" max="1551" width="7.42578125" style="105" customWidth="1"/>
    <col min="1552" max="1553" width="6.7109375" style="105" customWidth="1"/>
    <col min="1554" max="1554" width="7.42578125" style="105" customWidth="1"/>
    <col min="1555" max="1555" width="7.7109375" style="105" customWidth="1"/>
    <col min="1556" max="1556" width="7.42578125" style="105" customWidth="1"/>
    <col min="1557" max="1564" width="6.7109375" style="105" customWidth="1"/>
    <col min="1565" max="1566" width="7.85546875" style="105" customWidth="1"/>
    <col min="1567" max="1568" width="6.7109375" style="105" customWidth="1"/>
    <col min="1569" max="1569" width="7.85546875" style="105" customWidth="1"/>
    <col min="1570" max="1570" width="8.140625" style="105" customWidth="1"/>
    <col min="1571" max="1597" width="6.7109375" style="105" customWidth="1"/>
    <col min="1598" max="1601" width="8.140625" style="105" customWidth="1"/>
    <col min="1602" max="1602" width="10.28515625" style="105" customWidth="1"/>
    <col min="1603" max="1603" width="9.28515625" style="105" customWidth="1"/>
    <col min="1604" max="1792" width="8.85546875" style="105"/>
    <col min="1793" max="1793" width="3.42578125" style="105" customWidth="1"/>
    <col min="1794" max="1794" width="15.85546875" style="105" customWidth="1"/>
    <col min="1795" max="1795" width="9.42578125" style="105" customWidth="1"/>
    <col min="1796" max="1796" width="8.7109375" style="105" customWidth="1"/>
    <col min="1797" max="1797" width="0" style="105" hidden="1" customWidth="1"/>
    <col min="1798" max="1803" width="6.7109375" style="105" customWidth="1"/>
    <col min="1804" max="1804" width="7.5703125" style="105" customWidth="1"/>
    <col min="1805" max="1806" width="6.7109375" style="105" customWidth="1"/>
    <col min="1807" max="1807" width="7.42578125" style="105" customWidth="1"/>
    <col min="1808" max="1809" width="6.7109375" style="105" customWidth="1"/>
    <col min="1810" max="1810" width="7.42578125" style="105" customWidth="1"/>
    <col min="1811" max="1811" width="7.7109375" style="105" customWidth="1"/>
    <col min="1812" max="1812" width="7.42578125" style="105" customWidth="1"/>
    <col min="1813" max="1820" width="6.7109375" style="105" customWidth="1"/>
    <col min="1821" max="1822" width="7.85546875" style="105" customWidth="1"/>
    <col min="1823" max="1824" width="6.7109375" style="105" customWidth="1"/>
    <col min="1825" max="1825" width="7.85546875" style="105" customWidth="1"/>
    <col min="1826" max="1826" width="8.140625" style="105" customWidth="1"/>
    <col min="1827" max="1853" width="6.7109375" style="105" customWidth="1"/>
    <col min="1854" max="1857" width="8.140625" style="105" customWidth="1"/>
    <col min="1858" max="1858" width="10.28515625" style="105" customWidth="1"/>
    <col min="1859" max="1859" width="9.28515625" style="105" customWidth="1"/>
    <col min="1860" max="2048" width="8.85546875" style="105"/>
    <col min="2049" max="2049" width="3.42578125" style="105" customWidth="1"/>
    <col min="2050" max="2050" width="15.85546875" style="105" customWidth="1"/>
    <col min="2051" max="2051" width="9.42578125" style="105" customWidth="1"/>
    <col min="2052" max="2052" width="8.7109375" style="105" customWidth="1"/>
    <col min="2053" max="2053" width="0" style="105" hidden="1" customWidth="1"/>
    <col min="2054" max="2059" width="6.7109375" style="105" customWidth="1"/>
    <col min="2060" max="2060" width="7.5703125" style="105" customWidth="1"/>
    <col min="2061" max="2062" width="6.7109375" style="105" customWidth="1"/>
    <col min="2063" max="2063" width="7.42578125" style="105" customWidth="1"/>
    <col min="2064" max="2065" width="6.7109375" style="105" customWidth="1"/>
    <col min="2066" max="2066" width="7.42578125" style="105" customWidth="1"/>
    <col min="2067" max="2067" width="7.7109375" style="105" customWidth="1"/>
    <col min="2068" max="2068" width="7.42578125" style="105" customWidth="1"/>
    <col min="2069" max="2076" width="6.7109375" style="105" customWidth="1"/>
    <col min="2077" max="2078" width="7.85546875" style="105" customWidth="1"/>
    <col min="2079" max="2080" width="6.7109375" style="105" customWidth="1"/>
    <col min="2081" max="2081" width="7.85546875" style="105" customWidth="1"/>
    <col min="2082" max="2082" width="8.140625" style="105" customWidth="1"/>
    <col min="2083" max="2109" width="6.7109375" style="105" customWidth="1"/>
    <col min="2110" max="2113" width="8.140625" style="105" customWidth="1"/>
    <col min="2114" max="2114" width="10.28515625" style="105" customWidth="1"/>
    <col min="2115" max="2115" width="9.28515625" style="105" customWidth="1"/>
    <col min="2116" max="2304" width="8.85546875" style="105"/>
    <col min="2305" max="2305" width="3.42578125" style="105" customWidth="1"/>
    <col min="2306" max="2306" width="15.85546875" style="105" customWidth="1"/>
    <col min="2307" max="2307" width="9.42578125" style="105" customWidth="1"/>
    <col min="2308" max="2308" width="8.7109375" style="105" customWidth="1"/>
    <col min="2309" max="2309" width="0" style="105" hidden="1" customWidth="1"/>
    <col min="2310" max="2315" width="6.7109375" style="105" customWidth="1"/>
    <col min="2316" max="2316" width="7.5703125" style="105" customWidth="1"/>
    <col min="2317" max="2318" width="6.7109375" style="105" customWidth="1"/>
    <col min="2319" max="2319" width="7.42578125" style="105" customWidth="1"/>
    <col min="2320" max="2321" width="6.7109375" style="105" customWidth="1"/>
    <col min="2322" max="2322" width="7.42578125" style="105" customWidth="1"/>
    <col min="2323" max="2323" width="7.7109375" style="105" customWidth="1"/>
    <col min="2324" max="2324" width="7.42578125" style="105" customWidth="1"/>
    <col min="2325" max="2332" width="6.7109375" style="105" customWidth="1"/>
    <col min="2333" max="2334" width="7.85546875" style="105" customWidth="1"/>
    <col min="2335" max="2336" width="6.7109375" style="105" customWidth="1"/>
    <col min="2337" max="2337" width="7.85546875" style="105" customWidth="1"/>
    <col min="2338" max="2338" width="8.140625" style="105" customWidth="1"/>
    <col min="2339" max="2365" width="6.7109375" style="105" customWidth="1"/>
    <col min="2366" max="2369" width="8.140625" style="105" customWidth="1"/>
    <col min="2370" max="2370" width="10.28515625" style="105" customWidth="1"/>
    <col min="2371" max="2371" width="9.28515625" style="105" customWidth="1"/>
    <col min="2372" max="2560" width="8.85546875" style="105"/>
    <col min="2561" max="2561" width="3.42578125" style="105" customWidth="1"/>
    <col min="2562" max="2562" width="15.85546875" style="105" customWidth="1"/>
    <col min="2563" max="2563" width="9.42578125" style="105" customWidth="1"/>
    <col min="2564" max="2564" width="8.7109375" style="105" customWidth="1"/>
    <col min="2565" max="2565" width="0" style="105" hidden="1" customWidth="1"/>
    <col min="2566" max="2571" width="6.7109375" style="105" customWidth="1"/>
    <col min="2572" max="2572" width="7.5703125" style="105" customWidth="1"/>
    <col min="2573" max="2574" width="6.7109375" style="105" customWidth="1"/>
    <col min="2575" max="2575" width="7.42578125" style="105" customWidth="1"/>
    <col min="2576" max="2577" width="6.7109375" style="105" customWidth="1"/>
    <col min="2578" max="2578" width="7.42578125" style="105" customWidth="1"/>
    <col min="2579" max="2579" width="7.7109375" style="105" customWidth="1"/>
    <col min="2580" max="2580" width="7.42578125" style="105" customWidth="1"/>
    <col min="2581" max="2588" width="6.7109375" style="105" customWidth="1"/>
    <col min="2589" max="2590" width="7.85546875" style="105" customWidth="1"/>
    <col min="2591" max="2592" width="6.7109375" style="105" customWidth="1"/>
    <col min="2593" max="2593" width="7.85546875" style="105" customWidth="1"/>
    <col min="2594" max="2594" width="8.140625" style="105" customWidth="1"/>
    <col min="2595" max="2621" width="6.7109375" style="105" customWidth="1"/>
    <col min="2622" max="2625" width="8.140625" style="105" customWidth="1"/>
    <col min="2626" max="2626" width="10.28515625" style="105" customWidth="1"/>
    <col min="2627" max="2627" width="9.28515625" style="105" customWidth="1"/>
    <col min="2628" max="2816" width="8.85546875" style="105"/>
    <col min="2817" max="2817" width="3.42578125" style="105" customWidth="1"/>
    <col min="2818" max="2818" width="15.85546875" style="105" customWidth="1"/>
    <col min="2819" max="2819" width="9.42578125" style="105" customWidth="1"/>
    <col min="2820" max="2820" width="8.7109375" style="105" customWidth="1"/>
    <col min="2821" max="2821" width="0" style="105" hidden="1" customWidth="1"/>
    <col min="2822" max="2827" width="6.7109375" style="105" customWidth="1"/>
    <col min="2828" max="2828" width="7.5703125" style="105" customWidth="1"/>
    <col min="2829" max="2830" width="6.7109375" style="105" customWidth="1"/>
    <col min="2831" max="2831" width="7.42578125" style="105" customWidth="1"/>
    <col min="2832" max="2833" width="6.7109375" style="105" customWidth="1"/>
    <col min="2834" max="2834" width="7.42578125" style="105" customWidth="1"/>
    <col min="2835" max="2835" width="7.7109375" style="105" customWidth="1"/>
    <col min="2836" max="2836" width="7.42578125" style="105" customWidth="1"/>
    <col min="2837" max="2844" width="6.7109375" style="105" customWidth="1"/>
    <col min="2845" max="2846" width="7.85546875" style="105" customWidth="1"/>
    <col min="2847" max="2848" width="6.7109375" style="105" customWidth="1"/>
    <col min="2849" max="2849" width="7.85546875" style="105" customWidth="1"/>
    <col min="2850" max="2850" width="8.140625" style="105" customWidth="1"/>
    <col min="2851" max="2877" width="6.7109375" style="105" customWidth="1"/>
    <col min="2878" max="2881" width="8.140625" style="105" customWidth="1"/>
    <col min="2882" max="2882" width="10.28515625" style="105" customWidth="1"/>
    <col min="2883" max="2883" width="9.28515625" style="105" customWidth="1"/>
    <col min="2884" max="3072" width="8.85546875" style="105"/>
    <col min="3073" max="3073" width="3.42578125" style="105" customWidth="1"/>
    <col min="3074" max="3074" width="15.85546875" style="105" customWidth="1"/>
    <col min="3075" max="3075" width="9.42578125" style="105" customWidth="1"/>
    <col min="3076" max="3076" width="8.7109375" style="105" customWidth="1"/>
    <col min="3077" max="3077" width="0" style="105" hidden="1" customWidth="1"/>
    <col min="3078" max="3083" width="6.7109375" style="105" customWidth="1"/>
    <col min="3084" max="3084" width="7.5703125" style="105" customWidth="1"/>
    <col min="3085" max="3086" width="6.7109375" style="105" customWidth="1"/>
    <col min="3087" max="3087" width="7.42578125" style="105" customWidth="1"/>
    <col min="3088" max="3089" width="6.7109375" style="105" customWidth="1"/>
    <col min="3090" max="3090" width="7.42578125" style="105" customWidth="1"/>
    <col min="3091" max="3091" width="7.7109375" style="105" customWidth="1"/>
    <col min="3092" max="3092" width="7.42578125" style="105" customWidth="1"/>
    <col min="3093" max="3100" width="6.7109375" style="105" customWidth="1"/>
    <col min="3101" max="3102" width="7.85546875" style="105" customWidth="1"/>
    <col min="3103" max="3104" width="6.7109375" style="105" customWidth="1"/>
    <col min="3105" max="3105" width="7.85546875" style="105" customWidth="1"/>
    <col min="3106" max="3106" width="8.140625" style="105" customWidth="1"/>
    <col min="3107" max="3133" width="6.7109375" style="105" customWidth="1"/>
    <col min="3134" max="3137" width="8.140625" style="105" customWidth="1"/>
    <col min="3138" max="3138" width="10.28515625" style="105" customWidth="1"/>
    <col min="3139" max="3139" width="9.28515625" style="105" customWidth="1"/>
    <col min="3140" max="3328" width="8.85546875" style="105"/>
    <col min="3329" max="3329" width="3.42578125" style="105" customWidth="1"/>
    <col min="3330" max="3330" width="15.85546875" style="105" customWidth="1"/>
    <col min="3331" max="3331" width="9.42578125" style="105" customWidth="1"/>
    <col min="3332" max="3332" width="8.7109375" style="105" customWidth="1"/>
    <col min="3333" max="3333" width="0" style="105" hidden="1" customWidth="1"/>
    <col min="3334" max="3339" width="6.7109375" style="105" customWidth="1"/>
    <col min="3340" max="3340" width="7.5703125" style="105" customWidth="1"/>
    <col min="3341" max="3342" width="6.7109375" style="105" customWidth="1"/>
    <col min="3343" max="3343" width="7.42578125" style="105" customWidth="1"/>
    <col min="3344" max="3345" width="6.7109375" style="105" customWidth="1"/>
    <col min="3346" max="3346" width="7.42578125" style="105" customWidth="1"/>
    <col min="3347" max="3347" width="7.7109375" style="105" customWidth="1"/>
    <col min="3348" max="3348" width="7.42578125" style="105" customWidth="1"/>
    <col min="3349" max="3356" width="6.7109375" style="105" customWidth="1"/>
    <col min="3357" max="3358" width="7.85546875" style="105" customWidth="1"/>
    <col min="3359" max="3360" width="6.7109375" style="105" customWidth="1"/>
    <col min="3361" max="3361" width="7.85546875" style="105" customWidth="1"/>
    <col min="3362" max="3362" width="8.140625" style="105" customWidth="1"/>
    <col min="3363" max="3389" width="6.7109375" style="105" customWidth="1"/>
    <col min="3390" max="3393" width="8.140625" style="105" customWidth="1"/>
    <col min="3394" max="3394" width="10.28515625" style="105" customWidth="1"/>
    <col min="3395" max="3395" width="9.28515625" style="105" customWidth="1"/>
    <col min="3396" max="3584" width="8.85546875" style="105"/>
    <col min="3585" max="3585" width="3.42578125" style="105" customWidth="1"/>
    <col min="3586" max="3586" width="15.85546875" style="105" customWidth="1"/>
    <col min="3587" max="3587" width="9.42578125" style="105" customWidth="1"/>
    <col min="3588" max="3588" width="8.7109375" style="105" customWidth="1"/>
    <col min="3589" max="3589" width="0" style="105" hidden="1" customWidth="1"/>
    <col min="3590" max="3595" width="6.7109375" style="105" customWidth="1"/>
    <col min="3596" max="3596" width="7.5703125" style="105" customWidth="1"/>
    <col min="3597" max="3598" width="6.7109375" style="105" customWidth="1"/>
    <col min="3599" max="3599" width="7.42578125" style="105" customWidth="1"/>
    <col min="3600" max="3601" width="6.7109375" style="105" customWidth="1"/>
    <col min="3602" max="3602" width="7.42578125" style="105" customWidth="1"/>
    <col min="3603" max="3603" width="7.7109375" style="105" customWidth="1"/>
    <col min="3604" max="3604" width="7.42578125" style="105" customWidth="1"/>
    <col min="3605" max="3612" width="6.7109375" style="105" customWidth="1"/>
    <col min="3613" max="3614" width="7.85546875" style="105" customWidth="1"/>
    <col min="3615" max="3616" width="6.7109375" style="105" customWidth="1"/>
    <col min="3617" max="3617" width="7.85546875" style="105" customWidth="1"/>
    <col min="3618" max="3618" width="8.140625" style="105" customWidth="1"/>
    <col min="3619" max="3645" width="6.7109375" style="105" customWidth="1"/>
    <col min="3646" max="3649" width="8.140625" style="105" customWidth="1"/>
    <col min="3650" max="3650" width="10.28515625" style="105" customWidth="1"/>
    <col min="3651" max="3651" width="9.28515625" style="105" customWidth="1"/>
    <col min="3652" max="3840" width="8.85546875" style="105"/>
    <col min="3841" max="3841" width="3.42578125" style="105" customWidth="1"/>
    <col min="3842" max="3842" width="15.85546875" style="105" customWidth="1"/>
    <col min="3843" max="3843" width="9.42578125" style="105" customWidth="1"/>
    <col min="3844" max="3844" width="8.7109375" style="105" customWidth="1"/>
    <col min="3845" max="3845" width="0" style="105" hidden="1" customWidth="1"/>
    <col min="3846" max="3851" width="6.7109375" style="105" customWidth="1"/>
    <col min="3852" max="3852" width="7.5703125" style="105" customWidth="1"/>
    <col min="3853" max="3854" width="6.7109375" style="105" customWidth="1"/>
    <col min="3855" max="3855" width="7.42578125" style="105" customWidth="1"/>
    <col min="3856" max="3857" width="6.7109375" style="105" customWidth="1"/>
    <col min="3858" max="3858" width="7.42578125" style="105" customWidth="1"/>
    <col min="3859" max="3859" width="7.7109375" style="105" customWidth="1"/>
    <col min="3860" max="3860" width="7.42578125" style="105" customWidth="1"/>
    <col min="3861" max="3868" width="6.7109375" style="105" customWidth="1"/>
    <col min="3869" max="3870" width="7.85546875" style="105" customWidth="1"/>
    <col min="3871" max="3872" width="6.7109375" style="105" customWidth="1"/>
    <col min="3873" max="3873" width="7.85546875" style="105" customWidth="1"/>
    <col min="3874" max="3874" width="8.140625" style="105" customWidth="1"/>
    <col min="3875" max="3901" width="6.7109375" style="105" customWidth="1"/>
    <col min="3902" max="3905" width="8.140625" style="105" customWidth="1"/>
    <col min="3906" max="3906" width="10.28515625" style="105" customWidth="1"/>
    <col min="3907" max="3907" width="9.28515625" style="105" customWidth="1"/>
    <col min="3908" max="4096" width="8.85546875" style="105"/>
    <col min="4097" max="4097" width="3.42578125" style="105" customWidth="1"/>
    <col min="4098" max="4098" width="15.85546875" style="105" customWidth="1"/>
    <col min="4099" max="4099" width="9.42578125" style="105" customWidth="1"/>
    <col min="4100" max="4100" width="8.7109375" style="105" customWidth="1"/>
    <col min="4101" max="4101" width="0" style="105" hidden="1" customWidth="1"/>
    <col min="4102" max="4107" width="6.7109375" style="105" customWidth="1"/>
    <col min="4108" max="4108" width="7.5703125" style="105" customWidth="1"/>
    <col min="4109" max="4110" width="6.7109375" style="105" customWidth="1"/>
    <col min="4111" max="4111" width="7.42578125" style="105" customWidth="1"/>
    <col min="4112" max="4113" width="6.7109375" style="105" customWidth="1"/>
    <col min="4114" max="4114" width="7.42578125" style="105" customWidth="1"/>
    <col min="4115" max="4115" width="7.7109375" style="105" customWidth="1"/>
    <col min="4116" max="4116" width="7.42578125" style="105" customWidth="1"/>
    <col min="4117" max="4124" width="6.7109375" style="105" customWidth="1"/>
    <col min="4125" max="4126" width="7.85546875" style="105" customWidth="1"/>
    <col min="4127" max="4128" width="6.7109375" style="105" customWidth="1"/>
    <col min="4129" max="4129" width="7.85546875" style="105" customWidth="1"/>
    <col min="4130" max="4130" width="8.140625" style="105" customWidth="1"/>
    <col min="4131" max="4157" width="6.7109375" style="105" customWidth="1"/>
    <col min="4158" max="4161" width="8.140625" style="105" customWidth="1"/>
    <col min="4162" max="4162" width="10.28515625" style="105" customWidth="1"/>
    <col min="4163" max="4163" width="9.28515625" style="105" customWidth="1"/>
    <col min="4164" max="4352" width="8.85546875" style="105"/>
    <col min="4353" max="4353" width="3.42578125" style="105" customWidth="1"/>
    <col min="4354" max="4354" width="15.85546875" style="105" customWidth="1"/>
    <col min="4355" max="4355" width="9.42578125" style="105" customWidth="1"/>
    <col min="4356" max="4356" width="8.7109375" style="105" customWidth="1"/>
    <col min="4357" max="4357" width="0" style="105" hidden="1" customWidth="1"/>
    <col min="4358" max="4363" width="6.7109375" style="105" customWidth="1"/>
    <col min="4364" max="4364" width="7.5703125" style="105" customWidth="1"/>
    <col min="4365" max="4366" width="6.7109375" style="105" customWidth="1"/>
    <col min="4367" max="4367" width="7.42578125" style="105" customWidth="1"/>
    <col min="4368" max="4369" width="6.7109375" style="105" customWidth="1"/>
    <col min="4370" max="4370" width="7.42578125" style="105" customWidth="1"/>
    <col min="4371" max="4371" width="7.7109375" style="105" customWidth="1"/>
    <col min="4372" max="4372" width="7.42578125" style="105" customWidth="1"/>
    <col min="4373" max="4380" width="6.7109375" style="105" customWidth="1"/>
    <col min="4381" max="4382" width="7.85546875" style="105" customWidth="1"/>
    <col min="4383" max="4384" width="6.7109375" style="105" customWidth="1"/>
    <col min="4385" max="4385" width="7.85546875" style="105" customWidth="1"/>
    <col min="4386" max="4386" width="8.140625" style="105" customWidth="1"/>
    <col min="4387" max="4413" width="6.7109375" style="105" customWidth="1"/>
    <col min="4414" max="4417" width="8.140625" style="105" customWidth="1"/>
    <col min="4418" max="4418" width="10.28515625" style="105" customWidth="1"/>
    <col min="4419" max="4419" width="9.28515625" style="105" customWidth="1"/>
    <col min="4420" max="4608" width="8.85546875" style="105"/>
    <col min="4609" max="4609" width="3.42578125" style="105" customWidth="1"/>
    <col min="4610" max="4610" width="15.85546875" style="105" customWidth="1"/>
    <col min="4611" max="4611" width="9.42578125" style="105" customWidth="1"/>
    <col min="4612" max="4612" width="8.7109375" style="105" customWidth="1"/>
    <col min="4613" max="4613" width="0" style="105" hidden="1" customWidth="1"/>
    <col min="4614" max="4619" width="6.7109375" style="105" customWidth="1"/>
    <col min="4620" max="4620" width="7.5703125" style="105" customWidth="1"/>
    <col min="4621" max="4622" width="6.7109375" style="105" customWidth="1"/>
    <col min="4623" max="4623" width="7.42578125" style="105" customWidth="1"/>
    <col min="4624" max="4625" width="6.7109375" style="105" customWidth="1"/>
    <col min="4626" max="4626" width="7.42578125" style="105" customWidth="1"/>
    <col min="4627" max="4627" width="7.7109375" style="105" customWidth="1"/>
    <col min="4628" max="4628" width="7.42578125" style="105" customWidth="1"/>
    <col min="4629" max="4636" width="6.7109375" style="105" customWidth="1"/>
    <col min="4637" max="4638" width="7.85546875" style="105" customWidth="1"/>
    <col min="4639" max="4640" width="6.7109375" style="105" customWidth="1"/>
    <col min="4641" max="4641" width="7.85546875" style="105" customWidth="1"/>
    <col min="4642" max="4642" width="8.140625" style="105" customWidth="1"/>
    <col min="4643" max="4669" width="6.7109375" style="105" customWidth="1"/>
    <col min="4670" max="4673" width="8.140625" style="105" customWidth="1"/>
    <col min="4674" max="4674" width="10.28515625" style="105" customWidth="1"/>
    <col min="4675" max="4675" width="9.28515625" style="105" customWidth="1"/>
    <col min="4676" max="4864" width="8.85546875" style="105"/>
    <col min="4865" max="4865" width="3.42578125" style="105" customWidth="1"/>
    <col min="4866" max="4866" width="15.85546875" style="105" customWidth="1"/>
    <col min="4867" max="4867" width="9.42578125" style="105" customWidth="1"/>
    <col min="4868" max="4868" width="8.7109375" style="105" customWidth="1"/>
    <col min="4869" max="4869" width="0" style="105" hidden="1" customWidth="1"/>
    <col min="4870" max="4875" width="6.7109375" style="105" customWidth="1"/>
    <col min="4876" max="4876" width="7.5703125" style="105" customWidth="1"/>
    <col min="4877" max="4878" width="6.7109375" style="105" customWidth="1"/>
    <col min="4879" max="4879" width="7.42578125" style="105" customWidth="1"/>
    <col min="4880" max="4881" width="6.7109375" style="105" customWidth="1"/>
    <col min="4882" max="4882" width="7.42578125" style="105" customWidth="1"/>
    <col min="4883" max="4883" width="7.7109375" style="105" customWidth="1"/>
    <col min="4884" max="4884" width="7.42578125" style="105" customWidth="1"/>
    <col min="4885" max="4892" width="6.7109375" style="105" customWidth="1"/>
    <col min="4893" max="4894" width="7.85546875" style="105" customWidth="1"/>
    <col min="4895" max="4896" width="6.7109375" style="105" customWidth="1"/>
    <col min="4897" max="4897" width="7.85546875" style="105" customWidth="1"/>
    <col min="4898" max="4898" width="8.140625" style="105" customWidth="1"/>
    <col min="4899" max="4925" width="6.7109375" style="105" customWidth="1"/>
    <col min="4926" max="4929" width="8.140625" style="105" customWidth="1"/>
    <col min="4930" max="4930" width="10.28515625" style="105" customWidth="1"/>
    <col min="4931" max="4931" width="9.28515625" style="105" customWidth="1"/>
    <col min="4932" max="5120" width="8.85546875" style="105"/>
    <col min="5121" max="5121" width="3.42578125" style="105" customWidth="1"/>
    <col min="5122" max="5122" width="15.85546875" style="105" customWidth="1"/>
    <col min="5123" max="5123" width="9.42578125" style="105" customWidth="1"/>
    <col min="5124" max="5124" width="8.7109375" style="105" customWidth="1"/>
    <col min="5125" max="5125" width="0" style="105" hidden="1" customWidth="1"/>
    <col min="5126" max="5131" width="6.7109375" style="105" customWidth="1"/>
    <col min="5132" max="5132" width="7.5703125" style="105" customWidth="1"/>
    <col min="5133" max="5134" width="6.7109375" style="105" customWidth="1"/>
    <col min="5135" max="5135" width="7.42578125" style="105" customWidth="1"/>
    <col min="5136" max="5137" width="6.7109375" style="105" customWidth="1"/>
    <col min="5138" max="5138" width="7.42578125" style="105" customWidth="1"/>
    <col min="5139" max="5139" width="7.7109375" style="105" customWidth="1"/>
    <col min="5140" max="5140" width="7.42578125" style="105" customWidth="1"/>
    <col min="5141" max="5148" width="6.7109375" style="105" customWidth="1"/>
    <col min="5149" max="5150" width="7.85546875" style="105" customWidth="1"/>
    <col min="5151" max="5152" width="6.7109375" style="105" customWidth="1"/>
    <col min="5153" max="5153" width="7.85546875" style="105" customWidth="1"/>
    <col min="5154" max="5154" width="8.140625" style="105" customWidth="1"/>
    <col min="5155" max="5181" width="6.7109375" style="105" customWidth="1"/>
    <col min="5182" max="5185" width="8.140625" style="105" customWidth="1"/>
    <col min="5186" max="5186" width="10.28515625" style="105" customWidth="1"/>
    <col min="5187" max="5187" width="9.28515625" style="105" customWidth="1"/>
    <col min="5188" max="5376" width="8.85546875" style="105"/>
    <col min="5377" max="5377" width="3.42578125" style="105" customWidth="1"/>
    <col min="5378" max="5378" width="15.85546875" style="105" customWidth="1"/>
    <col min="5379" max="5379" width="9.42578125" style="105" customWidth="1"/>
    <col min="5380" max="5380" width="8.7109375" style="105" customWidth="1"/>
    <col min="5381" max="5381" width="0" style="105" hidden="1" customWidth="1"/>
    <col min="5382" max="5387" width="6.7109375" style="105" customWidth="1"/>
    <col min="5388" max="5388" width="7.5703125" style="105" customWidth="1"/>
    <col min="5389" max="5390" width="6.7109375" style="105" customWidth="1"/>
    <col min="5391" max="5391" width="7.42578125" style="105" customWidth="1"/>
    <col min="5392" max="5393" width="6.7109375" style="105" customWidth="1"/>
    <col min="5394" max="5394" width="7.42578125" style="105" customWidth="1"/>
    <col min="5395" max="5395" width="7.7109375" style="105" customWidth="1"/>
    <col min="5396" max="5396" width="7.42578125" style="105" customWidth="1"/>
    <col min="5397" max="5404" width="6.7109375" style="105" customWidth="1"/>
    <col min="5405" max="5406" width="7.85546875" style="105" customWidth="1"/>
    <col min="5407" max="5408" width="6.7109375" style="105" customWidth="1"/>
    <col min="5409" max="5409" width="7.85546875" style="105" customWidth="1"/>
    <col min="5410" max="5410" width="8.140625" style="105" customWidth="1"/>
    <col min="5411" max="5437" width="6.7109375" style="105" customWidth="1"/>
    <col min="5438" max="5441" width="8.140625" style="105" customWidth="1"/>
    <col min="5442" max="5442" width="10.28515625" style="105" customWidth="1"/>
    <col min="5443" max="5443" width="9.28515625" style="105" customWidth="1"/>
    <col min="5444" max="5632" width="8.85546875" style="105"/>
    <col min="5633" max="5633" width="3.42578125" style="105" customWidth="1"/>
    <col min="5634" max="5634" width="15.85546875" style="105" customWidth="1"/>
    <col min="5635" max="5635" width="9.42578125" style="105" customWidth="1"/>
    <col min="5636" max="5636" width="8.7109375" style="105" customWidth="1"/>
    <col min="5637" max="5637" width="0" style="105" hidden="1" customWidth="1"/>
    <col min="5638" max="5643" width="6.7109375" style="105" customWidth="1"/>
    <col min="5644" max="5644" width="7.5703125" style="105" customWidth="1"/>
    <col min="5645" max="5646" width="6.7109375" style="105" customWidth="1"/>
    <col min="5647" max="5647" width="7.42578125" style="105" customWidth="1"/>
    <col min="5648" max="5649" width="6.7109375" style="105" customWidth="1"/>
    <col min="5650" max="5650" width="7.42578125" style="105" customWidth="1"/>
    <col min="5651" max="5651" width="7.7109375" style="105" customWidth="1"/>
    <col min="5652" max="5652" width="7.42578125" style="105" customWidth="1"/>
    <col min="5653" max="5660" width="6.7109375" style="105" customWidth="1"/>
    <col min="5661" max="5662" width="7.85546875" style="105" customWidth="1"/>
    <col min="5663" max="5664" width="6.7109375" style="105" customWidth="1"/>
    <col min="5665" max="5665" width="7.85546875" style="105" customWidth="1"/>
    <col min="5666" max="5666" width="8.140625" style="105" customWidth="1"/>
    <col min="5667" max="5693" width="6.7109375" style="105" customWidth="1"/>
    <col min="5694" max="5697" width="8.140625" style="105" customWidth="1"/>
    <col min="5698" max="5698" width="10.28515625" style="105" customWidth="1"/>
    <col min="5699" max="5699" width="9.28515625" style="105" customWidth="1"/>
    <col min="5700" max="5888" width="8.85546875" style="105"/>
    <col min="5889" max="5889" width="3.42578125" style="105" customWidth="1"/>
    <col min="5890" max="5890" width="15.85546875" style="105" customWidth="1"/>
    <col min="5891" max="5891" width="9.42578125" style="105" customWidth="1"/>
    <col min="5892" max="5892" width="8.7109375" style="105" customWidth="1"/>
    <col min="5893" max="5893" width="0" style="105" hidden="1" customWidth="1"/>
    <col min="5894" max="5899" width="6.7109375" style="105" customWidth="1"/>
    <col min="5900" max="5900" width="7.5703125" style="105" customWidth="1"/>
    <col min="5901" max="5902" width="6.7109375" style="105" customWidth="1"/>
    <col min="5903" max="5903" width="7.42578125" style="105" customWidth="1"/>
    <col min="5904" max="5905" width="6.7109375" style="105" customWidth="1"/>
    <col min="5906" max="5906" width="7.42578125" style="105" customWidth="1"/>
    <col min="5907" max="5907" width="7.7109375" style="105" customWidth="1"/>
    <col min="5908" max="5908" width="7.42578125" style="105" customWidth="1"/>
    <col min="5909" max="5916" width="6.7109375" style="105" customWidth="1"/>
    <col min="5917" max="5918" width="7.85546875" style="105" customWidth="1"/>
    <col min="5919" max="5920" width="6.7109375" style="105" customWidth="1"/>
    <col min="5921" max="5921" width="7.85546875" style="105" customWidth="1"/>
    <col min="5922" max="5922" width="8.140625" style="105" customWidth="1"/>
    <col min="5923" max="5949" width="6.7109375" style="105" customWidth="1"/>
    <col min="5950" max="5953" width="8.140625" style="105" customWidth="1"/>
    <col min="5954" max="5954" width="10.28515625" style="105" customWidth="1"/>
    <col min="5955" max="5955" width="9.28515625" style="105" customWidth="1"/>
    <col min="5956" max="6144" width="8.85546875" style="105"/>
    <col min="6145" max="6145" width="3.42578125" style="105" customWidth="1"/>
    <col min="6146" max="6146" width="15.85546875" style="105" customWidth="1"/>
    <col min="6147" max="6147" width="9.42578125" style="105" customWidth="1"/>
    <col min="6148" max="6148" width="8.7109375" style="105" customWidth="1"/>
    <col min="6149" max="6149" width="0" style="105" hidden="1" customWidth="1"/>
    <col min="6150" max="6155" width="6.7109375" style="105" customWidth="1"/>
    <col min="6156" max="6156" width="7.5703125" style="105" customWidth="1"/>
    <col min="6157" max="6158" width="6.7109375" style="105" customWidth="1"/>
    <col min="6159" max="6159" width="7.42578125" style="105" customWidth="1"/>
    <col min="6160" max="6161" width="6.7109375" style="105" customWidth="1"/>
    <col min="6162" max="6162" width="7.42578125" style="105" customWidth="1"/>
    <col min="6163" max="6163" width="7.7109375" style="105" customWidth="1"/>
    <col min="6164" max="6164" width="7.42578125" style="105" customWidth="1"/>
    <col min="6165" max="6172" width="6.7109375" style="105" customWidth="1"/>
    <col min="6173" max="6174" width="7.85546875" style="105" customWidth="1"/>
    <col min="6175" max="6176" width="6.7109375" style="105" customWidth="1"/>
    <col min="6177" max="6177" width="7.85546875" style="105" customWidth="1"/>
    <col min="6178" max="6178" width="8.140625" style="105" customWidth="1"/>
    <col min="6179" max="6205" width="6.7109375" style="105" customWidth="1"/>
    <col min="6206" max="6209" width="8.140625" style="105" customWidth="1"/>
    <col min="6210" max="6210" width="10.28515625" style="105" customWidth="1"/>
    <col min="6211" max="6211" width="9.28515625" style="105" customWidth="1"/>
    <col min="6212" max="6400" width="8.85546875" style="105"/>
    <col min="6401" max="6401" width="3.42578125" style="105" customWidth="1"/>
    <col min="6402" max="6402" width="15.85546875" style="105" customWidth="1"/>
    <col min="6403" max="6403" width="9.42578125" style="105" customWidth="1"/>
    <col min="6404" max="6404" width="8.7109375" style="105" customWidth="1"/>
    <col min="6405" max="6405" width="0" style="105" hidden="1" customWidth="1"/>
    <col min="6406" max="6411" width="6.7109375" style="105" customWidth="1"/>
    <col min="6412" max="6412" width="7.5703125" style="105" customWidth="1"/>
    <col min="6413" max="6414" width="6.7109375" style="105" customWidth="1"/>
    <col min="6415" max="6415" width="7.42578125" style="105" customWidth="1"/>
    <col min="6416" max="6417" width="6.7109375" style="105" customWidth="1"/>
    <col min="6418" max="6418" width="7.42578125" style="105" customWidth="1"/>
    <col min="6419" max="6419" width="7.7109375" style="105" customWidth="1"/>
    <col min="6420" max="6420" width="7.42578125" style="105" customWidth="1"/>
    <col min="6421" max="6428" width="6.7109375" style="105" customWidth="1"/>
    <col min="6429" max="6430" width="7.85546875" style="105" customWidth="1"/>
    <col min="6431" max="6432" width="6.7109375" style="105" customWidth="1"/>
    <col min="6433" max="6433" width="7.85546875" style="105" customWidth="1"/>
    <col min="6434" max="6434" width="8.140625" style="105" customWidth="1"/>
    <col min="6435" max="6461" width="6.7109375" style="105" customWidth="1"/>
    <col min="6462" max="6465" width="8.140625" style="105" customWidth="1"/>
    <col min="6466" max="6466" width="10.28515625" style="105" customWidth="1"/>
    <col min="6467" max="6467" width="9.28515625" style="105" customWidth="1"/>
    <col min="6468" max="6656" width="8.85546875" style="105"/>
    <col min="6657" max="6657" width="3.42578125" style="105" customWidth="1"/>
    <col min="6658" max="6658" width="15.85546875" style="105" customWidth="1"/>
    <col min="6659" max="6659" width="9.42578125" style="105" customWidth="1"/>
    <col min="6660" max="6660" width="8.7109375" style="105" customWidth="1"/>
    <col min="6661" max="6661" width="0" style="105" hidden="1" customWidth="1"/>
    <col min="6662" max="6667" width="6.7109375" style="105" customWidth="1"/>
    <col min="6668" max="6668" width="7.5703125" style="105" customWidth="1"/>
    <col min="6669" max="6670" width="6.7109375" style="105" customWidth="1"/>
    <col min="6671" max="6671" width="7.42578125" style="105" customWidth="1"/>
    <col min="6672" max="6673" width="6.7109375" style="105" customWidth="1"/>
    <col min="6674" max="6674" width="7.42578125" style="105" customWidth="1"/>
    <col min="6675" max="6675" width="7.7109375" style="105" customWidth="1"/>
    <col min="6676" max="6676" width="7.42578125" style="105" customWidth="1"/>
    <col min="6677" max="6684" width="6.7109375" style="105" customWidth="1"/>
    <col min="6685" max="6686" width="7.85546875" style="105" customWidth="1"/>
    <col min="6687" max="6688" width="6.7109375" style="105" customWidth="1"/>
    <col min="6689" max="6689" width="7.85546875" style="105" customWidth="1"/>
    <col min="6690" max="6690" width="8.140625" style="105" customWidth="1"/>
    <col min="6691" max="6717" width="6.7109375" style="105" customWidth="1"/>
    <col min="6718" max="6721" width="8.140625" style="105" customWidth="1"/>
    <col min="6722" max="6722" width="10.28515625" style="105" customWidth="1"/>
    <col min="6723" max="6723" width="9.28515625" style="105" customWidth="1"/>
    <col min="6724" max="6912" width="8.85546875" style="105"/>
    <col min="6913" max="6913" width="3.42578125" style="105" customWidth="1"/>
    <col min="6914" max="6914" width="15.85546875" style="105" customWidth="1"/>
    <col min="6915" max="6915" width="9.42578125" style="105" customWidth="1"/>
    <col min="6916" max="6916" width="8.7109375" style="105" customWidth="1"/>
    <col min="6917" max="6917" width="0" style="105" hidden="1" customWidth="1"/>
    <col min="6918" max="6923" width="6.7109375" style="105" customWidth="1"/>
    <col min="6924" max="6924" width="7.5703125" style="105" customWidth="1"/>
    <col min="6925" max="6926" width="6.7109375" style="105" customWidth="1"/>
    <col min="6927" max="6927" width="7.42578125" style="105" customWidth="1"/>
    <col min="6928" max="6929" width="6.7109375" style="105" customWidth="1"/>
    <col min="6930" max="6930" width="7.42578125" style="105" customWidth="1"/>
    <col min="6931" max="6931" width="7.7109375" style="105" customWidth="1"/>
    <col min="6932" max="6932" width="7.42578125" style="105" customWidth="1"/>
    <col min="6933" max="6940" width="6.7109375" style="105" customWidth="1"/>
    <col min="6941" max="6942" width="7.85546875" style="105" customWidth="1"/>
    <col min="6943" max="6944" width="6.7109375" style="105" customWidth="1"/>
    <col min="6945" max="6945" width="7.85546875" style="105" customWidth="1"/>
    <col min="6946" max="6946" width="8.140625" style="105" customWidth="1"/>
    <col min="6947" max="6973" width="6.7109375" style="105" customWidth="1"/>
    <col min="6974" max="6977" width="8.140625" style="105" customWidth="1"/>
    <col min="6978" max="6978" width="10.28515625" style="105" customWidth="1"/>
    <col min="6979" max="6979" width="9.28515625" style="105" customWidth="1"/>
    <col min="6980" max="7168" width="8.85546875" style="105"/>
    <col min="7169" max="7169" width="3.42578125" style="105" customWidth="1"/>
    <col min="7170" max="7170" width="15.85546875" style="105" customWidth="1"/>
    <col min="7171" max="7171" width="9.42578125" style="105" customWidth="1"/>
    <col min="7172" max="7172" width="8.7109375" style="105" customWidth="1"/>
    <col min="7173" max="7173" width="0" style="105" hidden="1" customWidth="1"/>
    <col min="7174" max="7179" width="6.7109375" style="105" customWidth="1"/>
    <col min="7180" max="7180" width="7.5703125" style="105" customWidth="1"/>
    <col min="7181" max="7182" width="6.7109375" style="105" customWidth="1"/>
    <col min="7183" max="7183" width="7.42578125" style="105" customWidth="1"/>
    <col min="7184" max="7185" width="6.7109375" style="105" customWidth="1"/>
    <col min="7186" max="7186" width="7.42578125" style="105" customWidth="1"/>
    <col min="7187" max="7187" width="7.7109375" style="105" customWidth="1"/>
    <col min="7188" max="7188" width="7.42578125" style="105" customWidth="1"/>
    <col min="7189" max="7196" width="6.7109375" style="105" customWidth="1"/>
    <col min="7197" max="7198" width="7.85546875" style="105" customWidth="1"/>
    <col min="7199" max="7200" width="6.7109375" style="105" customWidth="1"/>
    <col min="7201" max="7201" width="7.85546875" style="105" customWidth="1"/>
    <col min="7202" max="7202" width="8.140625" style="105" customWidth="1"/>
    <col min="7203" max="7229" width="6.7109375" style="105" customWidth="1"/>
    <col min="7230" max="7233" width="8.140625" style="105" customWidth="1"/>
    <col min="7234" max="7234" width="10.28515625" style="105" customWidth="1"/>
    <col min="7235" max="7235" width="9.28515625" style="105" customWidth="1"/>
    <col min="7236" max="7424" width="8.85546875" style="105"/>
    <col min="7425" max="7425" width="3.42578125" style="105" customWidth="1"/>
    <col min="7426" max="7426" width="15.85546875" style="105" customWidth="1"/>
    <col min="7427" max="7427" width="9.42578125" style="105" customWidth="1"/>
    <col min="7428" max="7428" width="8.7109375" style="105" customWidth="1"/>
    <col min="7429" max="7429" width="0" style="105" hidden="1" customWidth="1"/>
    <col min="7430" max="7435" width="6.7109375" style="105" customWidth="1"/>
    <col min="7436" max="7436" width="7.5703125" style="105" customWidth="1"/>
    <col min="7437" max="7438" width="6.7109375" style="105" customWidth="1"/>
    <col min="7439" max="7439" width="7.42578125" style="105" customWidth="1"/>
    <col min="7440" max="7441" width="6.7109375" style="105" customWidth="1"/>
    <col min="7442" max="7442" width="7.42578125" style="105" customWidth="1"/>
    <col min="7443" max="7443" width="7.7109375" style="105" customWidth="1"/>
    <col min="7444" max="7444" width="7.42578125" style="105" customWidth="1"/>
    <col min="7445" max="7452" width="6.7109375" style="105" customWidth="1"/>
    <col min="7453" max="7454" width="7.85546875" style="105" customWidth="1"/>
    <col min="7455" max="7456" width="6.7109375" style="105" customWidth="1"/>
    <col min="7457" max="7457" width="7.85546875" style="105" customWidth="1"/>
    <col min="7458" max="7458" width="8.140625" style="105" customWidth="1"/>
    <col min="7459" max="7485" width="6.7109375" style="105" customWidth="1"/>
    <col min="7486" max="7489" width="8.140625" style="105" customWidth="1"/>
    <col min="7490" max="7490" width="10.28515625" style="105" customWidth="1"/>
    <col min="7491" max="7491" width="9.28515625" style="105" customWidth="1"/>
    <col min="7492" max="7680" width="8.85546875" style="105"/>
    <col min="7681" max="7681" width="3.42578125" style="105" customWidth="1"/>
    <col min="7682" max="7682" width="15.85546875" style="105" customWidth="1"/>
    <col min="7683" max="7683" width="9.42578125" style="105" customWidth="1"/>
    <col min="7684" max="7684" width="8.7109375" style="105" customWidth="1"/>
    <col min="7685" max="7685" width="0" style="105" hidden="1" customWidth="1"/>
    <col min="7686" max="7691" width="6.7109375" style="105" customWidth="1"/>
    <col min="7692" max="7692" width="7.5703125" style="105" customWidth="1"/>
    <col min="7693" max="7694" width="6.7109375" style="105" customWidth="1"/>
    <col min="7695" max="7695" width="7.42578125" style="105" customWidth="1"/>
    <col min="7696" max="7697" width="6.7109375" style="105" customWidth="1"/>
    <col min="7698" max="7698" width="7.42578125" style="105" customWidth="1"/>
    <col min="7699" max="7699" width="7.7109375" style="105" customWidth="1"/>
    <col min="7700" max="7700" width="7.42578125" style="105" customWidth="1"/>
    <col min="7701" max="7708" width="6.7109375" style="105" customWidth="1"/>
    <col min="7709" max="7710" width="7.85546875" style="105" customWidth="1"/>
    <col min="7711" max="7712" width="6.7109375" style="105" customWidth="1"/>
    <col min="7713" max="7713" width="7.85546875" style="105" customWidth="1"/>
    <col min="7714" max="7714" width="8.140625" style="105" customWidth="1"/>
    <col min="7715" max="7741" width="6.7109375" style="105" customWidth="1"/>
    <col min="7742" max="7745" width="8.140625" style="105" customWidth="1"/>
    <col min="7746" max="7746" width="10.28515625" style="105" customWidth="1"/>
    <col min="7747" max="7747" width="9.28515625" style="105" customWidth="1"/>
    <col min="7748" max="7936" width="8.85546875" style="105"/>
    <col min="7937" max="7937" width="3.42578125" style="105" customWidth="1"/>
    <col min="7938" max="7938" width="15.85546875" style="105" customWidth="1"/>
    <col min="7939" max="7939" width="9.42578125" style="105" customWidth="1"/>
    <col min="7940" max="7940" width="8.7109375" style="105" customWidth="1"/>
    <col min="7941" max="7941" width="0" style="105" hidden="1" customWidth="1"/>
    <col min="7942" max="7947" width="6.7109375" style="105" customWidth="1"/>
    <col min="7948" max="7948" width="7.5703125" style="105" customWidth="1"/>
    <col min="7949" max="7950" width="6.7109375" style="105" customWidth="1"/>
    <col min="7951" max="7951" width="7.42578125" style="105" customWidth="1"/>
    <col min="7952" max="7953" width="6.7109375" style="105" customWidth="1"/>
    <col min="7954" max="7954" width="7.42578125" style="105" customWidth="1"/>
    <col min="7955" max="7955" width="7.7109375" style="105" customWidth="1"/>
    <col min="7956" max="7956" width="7.42578125" style="105" customWidth="1"/>
    <col min="7957" max="7964" width="6.7109375" style="105" customWidth="1"/>
    <col min="7965" max="7966" width="7.85546875" style="105" customWidth="1"/>
    <col min="7967" max="7968" width="6.7109375" style="105" customWidth="1"/>
    <col min="7969" max="7969" width="7.85546875" style="105" customWidth="1"/>
    <col min="7970" max="7970" width="8.140625" style="105" customWidth="1"/>
    <col min="7971" max="7997" width="6.7109375" style="105" customWidth="1"/>
    <col min="7998" max="8001" width="8.140625" style="105" customWidth="1"/>
    <col min="8002" max="8002" width="10.28515625" style="105" customWidth="1"/>
    <col min="8003" max="8003" width="9.28515625" style="105" customWidth="1"/>
    <col min="8004" max="8192" width="8.85546875" style="105"/>
    <col min="8193" max="8193" width="3.42578125" style="105" customWidth="1"/>
    <col min="8194" max="8194" width="15.85546875" style="105" customWidth="1"/>
    <col min="8195" max="8195" width="9.42578125" style="105" customWidth="1"/>
    <col min="8196" max="8196" width="8.7109375" style="105" customWidth="1"/>
    <col min="8197" max="8197" width="0" style="105" hidden="1" customWidth="1"/>
    <col min="8198" max="8203" width="6.7109375" style="105" customWidth="1"/>
    <col min="8204" max="8204" width="7.5703125" style="105" customWidth="1"/>
    <col min="8205" max="8206" width="6.7109375" style="105" customWidth="1"/>
    <col min="8207" max="8207" width="7.42578125" style="105" customWidth="1"/>
    <col min="8208" max="8209" width="6.7109375" style="105" customWidth="1"/>
    <col min="8210" max="8210" width="7.42578125" style="105" customWidth="1"/>
    <col min="8211" max="8211" width="7.7109375" style="105" customWidth="1"/>
    <col min="8212" max="8212" width="7.42578125" style="105" customWidth="1"/>
    <col min="8213" max="8220" width="6.7109375" style="105" customWidth="1"/>
    <col min="8221" max="8222" width="7.85546875" style="105" customWidth="1"/>
    <col min="8223" max="8224" width="6.7109375" style="105" customWidth="1"/>
    <col min="8225" max="8225" width="7.85546875" style="105" customWidth="1"/>
    <col min="8226" max="8226" width="8.140625" style="105" customWidth="1"/>
    <col min="8227" max="8253" width="6.7109375" style="105" customWidth="1"/>
    <col min="8254" max="8257" width="8.140625" style="105" customWidth="1"/>
    <col min="8258" max="8258" width="10.28515625" style="105" customWidth="1"/>
    <col min="8259" max="8259" width="9.28515625" style="105" customWidth="1"/>
    <col min="8260" max="8448" width="8.85546875" style="105"/>
    <col min="8449" max="8449" width="3.42578125" style="105" customWidth="1"/>
    <col min="8450" max="8450" width="15.85546875" style="105" customWidth="1"/>
    <col min="8451" max="8451" width="9.42578125" style="105" customWidth="1"/>
    <col min="8452" max="8452" width="8.7109375" style="105" customWidth="1"/>
    <col min="8453" max="8453" width="0" style="105" hidden="1" customWidth="1"/>
    <col min="8454" max="8459" width="6.7109375" style="105" customWidth="1"/>
    <col min="8460" max="8460" width="7.5703125" style="105" customWidth="1"/>
    <col min="8461" max="8462" width="6.7109375" style="105" customWidth="1"/>
    <col min="8463" max="8463" width="7.42578125" style="105" customWidth="1"/>
    <col min="8464" max="8465" width="6.7109375" style="105" customWidth="1"/>
    <col min="8466" max="8466" width="7.42578125" style="105" customWidth="1"/>
    <col min="8467" max="8467" width="7.7109375" style="105" customWidth="1"/>
    <col min="8468" max="8468" width="7.42578125" style="105" customWidth="1"/>
    <col min="8469" max="8476" width="6.7109375" style="105" customWidth="1"/>
    <col min="8477" max="8478" width="7.85546875" style="105" customWidth="1"/>
    <col min="8479" max="8480" width="6.7109375" style="105" customWidth="1"/>
    <col min="8481" max="8481" width="7.85546875" style="105" customWidth="1"/>
    <col min="8482" max="8482" width="8.140625" style="105" customWidth="1"/>
    <col min="8483" max="8509" width="6.7109375" style="105" customWidth="1"/>
    <col min="8510" max="8513" width="8.140625" style="105" customWidth="1"/>
    <col min="8514" max="8514" width="10.28515625" style="105" customWidth="1"/>
    <col min="8515" max="8515" width="9.28515625" style="105" customWidth="1"/>
    <col min="8516" max="8704" width="8.85546875" style="105"/>
    <col min="8705" max="8705" width="3.42578125" style="105" customWidth="1"/>
    <col min="8706" max="8706" width="15.85546875" style="105" customWidth="1"/>
    <col min="8707" max="8707" width="9.42578125" style="105" customWidth="1"/>
    <col min="8708" max="8708" width="8.7109375" style="105" customWidth="1"/>
    <col min="8709" max="8709" width="0" style="105" hidden="1" customWidth="1"/>
    <col min="8710" max="8715" width="6.7109375" style="105" customWidth="1"/>
    <col min="8716" max="8716" width="7.5703125" style="105" customWidth="1"/>
    <col min="8717" max="8718" width="6.7109375" style="105" customWidth="1"/>
    <col min="8719" max="8719" width="7.42578125" style="105" customWidth="1"/>
    <col min="8720" max="8721" width="6.7109375" style="105" customWidth="1"/>
    <col min="8722" max="8722" width="7.42578125" style="105" customWidth="1"/>
    <col min="8723" max="8723" width="7.7109375" style="105" customWidth="1"/>
    <col min="8724" max="8724" width="7.42578125" style="105" customWidth="1"/>
    <col min="8725" max="8732" width="6.7109375" style="105" customWidth="1"/>
    <col min="8733" max="8734" width="7.85546875" style="105" customWidth="1"/>
    <col min="8735" max="8736" width="6.7109375" style="105" customWidth="1"/>
    <col min="8737" max="8737" width="7.85546875" style="105" customWidth="1"/>
    <col min="8738" max="8738" width="8.140625" style="105" customWidth="1"/>
    <col min="8739" max="8765" width="6.7109375" style="105" customWidth="1"/>
    <col min="8766" max="8769" width="8.140625" style="105" customWidth="1"/>
    <col min="8770" max="8770" width="10.28515625" style="105" customWidth="1"/>
    <col min="8771" max="8771" width="9.28515625" style="105" customWidth="1"/>
    <col min="8772" max="8960" width="8.85546875" style="105"/>
    <col min="8961" max="8961" width="3.42578125" style="105" customWidth="1"/>
    <col min="8962" max="8962" width="15.85546875" style="105" customWidth="1"/>
    <col min="8963" max="8963" width="9.42578125" style="105" customWidth="1"/>
    <col min="8964" max="8964" width="8.7109375" style="105" customWidth="1"/>
    <col min="8965" max="8965" width="0" style="105" hidden="1" customWidth="1"/>
    <col min="8966" max="8971" width="6.7109375" style="105" customWidth="1"/>
    <col min="8972" max="8972" width="7.5703125" style="105" customWidth="1"/>
    <col min="8973" max="8974" width="6.7109375" style="105" customWidth="1"/>
    <col min="8975" max="8975" width="7.42578125" style="105" customWidth="1"/>
    <col min="8976" max="8977" width="6.7109375" style="105" customWidth="1"/>
    <col min="8978" max="8978" width="7.42578125" style="105" customWidth="1"/>
    <col min="8979" max="8979" width="7.7109375" style="105" customWidth="1"/>
    <col min="8980" max="8980" width="7.42578125" style="105" customWidth="1"/>
    <col min="8981" max="8988" width="6.7109375" style="105" customWidth="1"/>
    <col min="8989" max="8990" width="7.85546875" style="105" customWidth="1"/>
    <col min="8991" max="8992" width="6.7109375" style="105" customWidth="1"/>
    <col min="8993" max="8993" width="7.85546875" style="105" customWidth="1"/>
    <col min="8994" max="8994" width="8.140625" style="105" customWidth="1"/>
    <col min="8995" max="9021" width="6.7109375" style="105" customWidth="1"/>
    <col min="9022" max="9025" width="8.140625" style="105" customWidth="1"/>
    <col min="9026" max="9026" width="10.28515625" style="105" customWidth="1"/>
    <col min="9027" max="9027" width="9.28515625" style="105" customWidth="1"/>
    <col min="9028" max="9216" width="8.85546875" style="105"/>
    <col min="9217" max="9217" width="3.42578125" style="105" customWidth="1"/>
    <col min="9218" max="9218" width="15.85546875" style="105" customWidth="1"/>
    <col min="9219" max="9219" width="9.42578125" style="105" customWidth="1"/>
    <col min="9220" max="9220" width="8.7109375" style="105" customWidth="1"/>
    <col min="9221" max="9221" width="0" style="105" hidden="1" customWidth="1"/>
    <col min="9222" max="9227" width="6.7109375" style="105" customWidth="1"/>
    <col min="9228" max="9228" width="7.5703125" style="105" customWidth="1"/>
    <col min="9229" max="9230" width="6.7109375" style="105" customWidth="1"/>
    <col min="9231" max="9231" width="7.42578125" style="105" customWidth="1"/>
    <col min="9232" max="9233" width="6.7109375" style="105" customWidth="1"/>
    <col min="9234" max="9234" width="7.42578125" style="105" customWidth="1"/>
    <col min="9235" max="9235" width="7.7109375" style="105" customWidth="1"/>
    <col min="9236" max="9236" width="7.42578125" style="105" customWidth="1"/>
    <col min="9237" max="9244" width="6.7109375" style="105" customWidth="1"/>
    <col min="9245" max="9246" width="7.85546875" style="105" customWidth="1"/>
    <col min="9247" max="9248" width="6.7109375" style="105" customWidth="1"/>
    <col min="9249" max="9249" width="7.85546875" style="105" customWidth="1"/>
    <col min="9250" max="9250" width="8.140625" style="105" customWidth="1"/>
    <col min="9251" max="9277" width="6.7109375" style="105" customWidth="1"/>
    <col min="9278" max="9281" width="8.140625" style="105" customWidth="1"/>
    <col min="9282" max="9282" width="10.28515625" style="105" customWidth="1"/>
    <col min="9283" max="9283" width="9.28515625" style="105" customWidth="1"/>
    <col min="9284" max="9472" width="8.85546875" style="105"/>
    <col min="9473" max="9473" width="3.42578125" style="105" customWidth="1"/>
    <col min="9474" max="9474" width="15.85546875" style="105" customWidth="1"/>
    <col min="9475" max="9475" width="9.42578125" style="105" customWidth="1"/>
    <col min="9476" max="9476" width="8.7109375" style="105" customWidth="1"/>
    <col min="9477" max="9477" width="0" style="105" hidden="1" customWidth="1"/>
    <col min="9478" max="9483" width="6.7109375" style="105" customWidth="1"/>
    <col min="9484" max="9484" width="7.5703125" style="105" customWidth="1"/>
    <col min="9485" max="9486" width="6.7109375" style="105" customWidth="1"/>
    <col min="9487" max="9487" width="7.42578125" style="105" customWidth="1"/>
    <col min="9488" max="9489" width="6.7109375" style="105" customWidth="1"/>
    <col min="9490" max="9490" width="7.42578125" style="105" customWidth="1"/>
    <col min="9491" max="9491" width="7.7109375" style="105" customWidth="1"/>
    <col min="9492" max="9492" width="7.42578125" style="105" customWidth="1"/>
    <col min="9493" max="9500" width="6.7109375" style="105" customWidth="1"/>
    <col min="9501" max="9502" width="7.85546875" style="105" customWidth="1"/>
    <col min="9503" max="9504" width="6.7109375" style="105" customWidth="1"/>
    <col min="9505" max="9505" width="7.85546875" style="105" customWidth="1"/>
    <col min="9506" max="9506" width="8.140625" style="105" customWidth="1"/>
    <col min="9507" max="9533" width="6.7109375" style="105" customWidth="1"/>
    <col min="9534" max="9537" width="8.140625" style="105" customWidth="1"/>
    <col min="9538" max="9538" width="10.28515625" style="105" customWidth="1"/>
    <col min="9539" max="9539" width="9.28515625" style="105" customWidth="1"/>
    <col min="9540" max="9728" width="8.85546875" style="105"/>
    <col min="9729" max="9729" width="3.42578125" style="105" customWidth="1"/>
    <col min="9730" max="9730" width="15.85546875" style="105" customWidth="1"/>
    <col min="9731" max="9731" width="9.42578125" style="105" customWidth="1"/>
    <col min="9732" max="9732" width="8.7109375" style="105" customWidth="1"/>
    <col min="9733" max="9733" width="0" style="105" hidden="1" customWidth="1"/>
    <col min="9734" max="9739" width="6.7109375" style="105" customWidth="1"/>
    <col min="9740" max="9740" width="7.5703125" style="105" customWidth="1"/>
    <col min="9741" max="9742" width="6.7109375" style="105" customWidth="1"/>
    <col min="9743" max="9743" width="7.42578125" style="105" customWidth="1"/>
    <col min="9744" max="9745" width="6.7109375" style="105" customWidth="1"/>
    <col min="9746" max="9746" width="7.42578125" style="105" customWidth="1"/>
    <col min="9747" max="9747" width="7.7109375" style="105" customWidth="1"/>
    <col min="9748" max="9748" width="7.42578125" style="105" customWidth="1"/>
    <col min="9749" max="9756" width="6.7109375" style="105" customWidth="1"/>
    <col min="9757" max="9758" width="7.85546875" style="105" customWidth="1"/>
    <col min="9759" max="9760" width="6.7109375" style="105" customWidth="1"/>
    <col min="9761" max="9761" width="7.85546875" style="105" customWidth="1"/>
    <col min="9762" max="9762" width="8.140625" style="105" customWidth="1"/>
    <col min="9763" max="9789" width="6.7109375" style="105" customWidth="1"/>
    <col min="9790" max="9793" width="8.140625" style="105" customWidth="1"/>
    <col min="9794" max="9794" width="10.28515625" style="105" customWidth="1"/>
    <col min="9795" max="9795" width="9.28515625" style="105" customWidth="1"/>
    <col min="9796" max="9984" width="8.85546875" style="105"/>
    <col min="9985" max="9985" width="3.42578125" style="105" customWidth="1"/>
    <col min="9986" max="9986" width="15.85546875" style="105" customWidth="1"/>
    <col min="9987" max="9987" width="9.42578125" style="105" customWidth="1"/>
    <col min="9988" max="9988" width="8.7109375" style="105" customWidth="1"/>
    <col min="9989" max="9989" width="0" style="105" hidden="1" customWidth="1"/>
    <col min="9990" max="9995" width="6.7109375" style="105" customWidth="1"/>
    <col min="9996" max="9996" width="7.5703125" style="105" customWidth="1"/>
    <col min="9997" max="9998" width="6.7109375" style="105" customWidth="1"/>
    <col min="9999" max="9999" width="7.42578125" style="105" customWidth="1"/>
    <col min="10000" max="10001" width="6.7109375" style="105" customWidth="1"/>
    <col min="10002" max="10002" width="7.42578125" style="105" customWidth="1"/>
    <col min="10003" max="10003" width="7.7109375" style="105" customWidth="1"/>
    <col min="10004" max="10004" width="7.42578125" style="105" customWidth="1"/>
    <col min="10005" max="10012" width="6.7109375" style="105" customWidth="1"/>
    <col min="10013" max="10014" width="7.85546875" style="105" customWidth="1"/>
    <col min="10015" max="10016" width="6.7109375" style="105" customWidth="1"/>
    <col min="10017" max="10017" width="7.85546875" style="105" customWidth="1"/>
    <col min="10018" max="10018" width="8.140625" style="105" customWidth="1"/>
    <col min="10019" max="10045" width="6.7109375" style="105" customWidth="1"/>
    <col min="10046" max="10049" width="8.140625" style="105" customWidth="1"/>
    <col min="10050" max="10050" width="10.28515625" style="105" customWidth="1"/>
    <col min="10051" max="10051" width="9.28515625" style="105" customWidth="1"/>
    <col min="10052" max="10240" width="8.85546875" style="105"/>
    <col min="10241" max="10241" width="3.42578125" style="105" customWidth="1"/>
    <col min="10242" max="10242" width="15.85546875" style="105" customWidth="1"/>
    <col min="10243" max="10243" width="9.42578125" style="105" customWidth="1"/>
    <col min="10244" max="10244" width="8.7109375" style="105" customWidth="1"/>
    <col min="10245" max="10245" width="0" style="105" hidden="1" customWidth="1"/>
    <col min="10246" max="10251" width="6.7109375" style="105" customWidth="1"/>
    <col min="10252" max="10252" width="7.5703125" style="105" customWidth="1"/>
    <col min="10253" max="10254" width="6.7109375" style="105" customWidth="1"/>
    <col min="10255" max="10255" width="7.42578125" style="105" customWidth="1"/>
    <col min="10256" max="10257" width="6.7109375" style="105" customWidth="1"/>
    <col min="10258" max="10258" width="7.42578125" style="105" customWidth="1"/>
    <col min="10259" max="10259" width="7.7109375" style="105" customWidth="1"/>
    <col min="10260" max="10260" width="7.42578125" style="105" customWidth="1"/>
    <col min="10261" max="10268" width="6.7109375" style="105" customWidth="1"/>
    <col min="10269" max="10270" width="7.85546875" style="105" customWidth="1"/>
    <col min="10271" max="10272" width="6.7109375" style="105" customWidth="1"/>
    <col min="10273" max="10273" width="7.85546875" style="105" customWidth="1"/>
    <col min="10274" max="10274" width="8.140625" style="105" customWidth="1"/>
    <col min="10275" max="10301" width="6.7109375" style="105" customWidth="1"/>
    <col min="10302" max="10305" width="8.140625" style="105" customWidth="1"/>
    <col min="10306" max="10306" width="10.28515625" style="105" customWidth="1"/>
    <col min="10307" max="10307" width="9.28515625" style="105" customWidth="1"/>
    <col min="10308" max="10496" width="8.85546875" style="105"/>
    <col min="10497" max="10497" width="3.42578125" style="105" customWidth="1"/>
    <col min="10498" max="10498" width="15.85546875" style="105" customWidth="1"/>
    <col min="10499" max="10499" width="9.42578125" style="105" customWidth="1"/>
    <col min="10500" max="10500" width="8.7109375" style="105" customWidth="1"/>
    <col min="10501" max="10501" width="0" style="105" hidden="1" customWidth="1"/>
    <col min="10502" max="10507" width="6.7109375" style="105" customWidth="1"/>
    <col min="10508" max="10508" width="7.5703125" style="105" customWidth="1"/>
    <col min="10509" max="10510" width="6.7109375" style="105" customWidth="1"/>
    <col min="10511" max="10511" width="7.42578125" style="105" customWidth="1"/>
    <col min="10512" max="10513" width="6.7109375" style="105" customWidth="1"/>
    <col min="10514" max="10514" width="7.42578125" style="105" customWidth="1"/>
    <col min="10515" max="10515" width="7.7109375" style="105" customWidth="1"/>
    <col min="10516" max="10516" width="7.42578125" style="105" customWidth="1"/>
    <col min="10517" max="10524" width="6.7109375" style="105" customWidth="1"/>
    <col min="10525" max="10526" width="7.85546875" style="105" customWidth="1"/>
    <col min="10527" max="10528" width="6.7109375" style="105" customWidth="1"/>
    <col min="10529" max="10529" width="7.85546875" style="105" customWidth="1"/>
    <col min="10530" max="10530" width="8.140625" style="105" customWidth="1"/>
    <col min="10531" max="10557" width="6.7109375" style="105" customWidth="1"/>
    <col min="10558" max="10561" width="8.140625" style="105" customWidth="1"/>
    <col min="10562" max="10562" width="10.28515625" style="105" customWidth="1"/>
    <col min="10563" max="10563" width="9.28515625" style="105" customWidth="1"/>
    <col min="10564" max="10752" width="8.85546875" style="105"/>
    <col min="10753" max="10753" width="3.42578125" style="105" customWidth="1"/>
    <col min="10754" max="10754" width="15.85546875" style="105" customWidth="1"/>
    <col min="10755" max="10755" width="9.42578125" style="105" customWidth="1"/>
    <col min="10756" max="10756" width="8.7109375" style="105" customWidth="1"/>
    <col min="10757" max="10757" width="0" style="105" hidden="1" customWidth="1"/>
    <col min="10758" max="10763" width="6.7109375" style="105" customWidth="1"/>
    <col min="10764" max="10764" width="7.5703125" style="105" customWidth="1"/>
    <col min="10765" max="10766" width="6.7109375" style="105" customWidth="1"/>
    <col min="10767" max="10767" width="7.42578125" style="105" customWidth="1"/>
    <col min="10768" max="10769" width="6.7109375" style="105" customWidth="1"/>
    <col min="10770" max="10770" width="7.42578125" style="105" customWidth="1"/>
    <col min="10771" max="10771" width="7.7109375" style="105" customWidth="1"/>
    <col min="10772" max="10772" width="7.42578125" style="105" customWidth="1"/>
    <col min="10773" max="10780" width="6.7109375" style="105" customWidth="1"/>
    <col min="10781" max="10782" width="7.85546875" style="105" customWidth="1"/>
    <col min="10783" max="10784" width="6.7109375" style="105" customWidth="1"/>
    <col min="10785" max="10785" width="7.85546875" style="105" customWidth="1"/>
    <col min="10786" max="10786" width="8.140625" style="105" customWidth="1"/>
    <col min="10787" max="10813" width="6.7109375" style="105" customWidth="1"/>
    <col min="10814" max="10817" width="8.140625" style="105" customWidth="1"/>
    <col min="10818" max="10818" width="10.28515625" style="105" customWidth="1"/>
    <col min="10819" max="10819" width="9.28515625" style="105" customWidth="1"/>
    <col min="10820" max="11008" width="8.85546875" style="105"/>
    <col min="11009" max="11009" width="3.42578125" style="105" customWidth="1"/>
    <col min="11010" max="11010" width="15.85546875" style="105" customWidth="1"/>
    <col min="11011" max="11011" width="9.42578125" style="105" customWidth="1"/>
    <col min="11012" max="11012" width="8.7109375" style="105" customWidth="1"/>
    <col min="11013" max="11013" width="0" style="105" hidden="1" customWidth="1"/>
    <col min="11014" max="11019" width="6.7109375" style="105" customWidth="1"/>
    <col min="11020" max="11020" width="7.5703125" style="105" customWidth="1"/>
    <col min="11021" max="11022" width="6.7109375" style="105" customWidth="1"/>
    <col min="11023" max="11023" width="7.42578125" style="105" customWidth="1"/>
    <col min="11024" max="11025" width="6.7109375" style="105" customWidth="1"/>
    <col min="11026" max="11026" width="7.42578125" style="105" customWidth="1"/>
    <col min="11027" max="11027" width="7.7109375" style="105" customWidth="1"/>
    <col min="11028" max="11028" width="7.42578125" style="105" customWidth="1"/>
    <col min="11029" max="11036" width="6.7109375" style="105" customWidth="1"/>
    <col min="11037" max="11038" width="7.85546875" style="105" customWidth="1"/>
    <col min="11039" max="11040" width="6.7109375" style="105" customWidth="1"/>
    <col min="11041" max="11041" width="7.85546875" style="105" customWidth="1"/>
    <col min="11042" max="11042" width="8.140625" style="105" customWidth="1"/>
    <col min="11043" max="11069" width="6.7109375" style="105" customWidth="1"/>
    <col min="11070" max="11073" width="8.140625" style="105" customWidth="1"/>
    <col min="11074" max="11074" width="10.28515625" style="105" customWidth="1"/>
    <col min="11075" max="11075" width="9.28515625" style="105" customWidth="1"/>
    <col min="11076" max="11264" width="8.85546875" style="105"/>
    <col min="11265" max="11265" width="3.42578125" style="105" customWidth="1"/>
    <col min="11266" max="11266" width="15.85546875" style="105" customWidth="1"/>
    <col min="11267" max="11267" width="9.42578125" style="105" customWidth="1"/>
    <col min="11268" max="11268" width="8.7109375" style="105" customWidth="1"/>
    <col min="11269" max="11269" width="0" style="105" hidden="1" customWidth="1"/>
    <col min="11270" max="11275" width="6.7109375" style="105" customWidth="1"/>
    <col min="11276" max="11276" width="7.5703125" style="105" customWidth="1"/>
    <col min="11277" max="11278" width="6.7109375" style="105" customWidth="1"/>
    <col min="11279" max="11279" width="7.42578125" style="105" customWidth="1"/>
    <col min="11280" max="11281" width="6.7109375" style="105" customWidth="1"/>
    <col min="11282" max="11282" width="7.42578125" style="105" customWidth="1"/>
    <col min="11283" max="11283" width="7.7109375" style="105" customWidth="1"/>
    <col min="11284" max="11284" width="7.42578125" style="105" customWidth="1"/>
    <col min="11285" max="11292" width="6.7109375" style="105" customWidth="1"/>
    <col min="11293" max="11294" width="7.85546875" style="105" customWidth="1"/>
    <col min="11295" max="11296" width="6.7109375" style="105" customWidth="1"/>
    <col min="11297" max="11297" width="7.85546875" style="105" customWidth="1"/>
    <col min="11298" max="11298" width="8.140625" style="105" customWidth="1"/>
    <col min="11299" max="11325" width="6.7109375" style="105" customWidth="1"/>
    <col min="11326" max="11329" width="8.140625" style="105" customWidth="1"/>
    <col min="11330" max="11330" width="10.28515625" style="105" customWidth="1"/>
    <col min="11331" max="11331" width="9.28515625" style="105" customWidth="1"/>
    <col min="11332" max="11520" width="8.85546875" style="105"/>
    <col min="11521" max="11521" width="3.42578125" style="105" customWidth="1"/>
    <col min="11522" max="11522" width="15.85546875" style="105" customWidth="1"/>
    <col min="11523" max="11523" width="9.42578125" style="105" customWidth="1"/>
    <col min="11524" max="11524" width="8.7109375" style="105" customWidth="1"/>
    <col min="11525" max="11525" width="0" style="105" hidden="1" customWidth="1"/>
    <col min="11526" max="11531" width="6.7109375" style="105" customWidth="1"/>
    <col min="11532" max="11532" width="7.5703125" style="105" customWidth="1"/>
    <col min="11533" max="11534" width="6.7109375" style="105" customWidth="1"/>
    <col min="11535" max="11535" width="7.42578125" style="105" customWidth="1"/>
    <col min="11536" max="11537" width="6.7109375" style="105" customWidth="1"/>
    <col min="11538" max="11538" width="7.42578125" style="105" customWidth="1"/>
    <col min="11539" max="11539" width="7.7109375" style="105" customWidth="1"/>
    <col min="11540" max="11540" width="7.42578125" style="105" customWidth="1"/>
    <col min="11541" max="11548" width="6.7109375" style="105" customWidth="1"/>
    <col min="11549" max="11550" width="7.85546875" style="105" customWidth="1"/>
    <col min="11551" max="11552" width="6.7109375" style="105" customWidth="1"/>
    <col min="11553" max="11553" width="7.85546875" style="105" customWidth="1"/>
    <col min="11554" max="11554" width="8.140625" style="105" customWidth="1"/>
    <col min="11555" max="11581" width="6.7109375" style="105" customWidth="1"/>
    <col min="11582" max="11585" width="8.140625" style="105" customWidth="1"/>
    <col min="11586" max="11586" width="10.28515625" style="105" customWidth="1"/>
    <col min="11587" max="11587" width="9.28515625" style="105" customWidth="1"/>
    <col min="11588" max="11776" width="8.85546875" style="105"/>
    <col min="11777" max="11777" width="3.42578125" style="105" customWidth="1"/>
    <col min="11778" max="11778" width="15.85546875" style="105" customWidth="1"/>
    <col min="11779" max="11779" width="9.42578125" style="105" customWidth="1"/>
    <col min="11780" max="11780" width="8.7109375" style="105" customWidth="1"/>
    <col min="11781" max="11781" width="0" style="105" hidden="1" customWidth="1"/>
    <col min="11782" max="11787" width="6.7109375" style="105" customWidth="1"/>
    <col min="11788" max="11788" width="7.5703125" style="105" customWidth="1"/>
    <col min="11789" max="11790" width="6.7109375" style="105" customWidth="1"/>
    <col min="11791" max="11791" width="7.42578125" style="105" customWidth="1"/>
    <col min="11792" max="11793" width="6.7109375" style="105" customWidth="1"/>
    <col min="11794" max="11794" width="7.42578125" style="105" customWidth="1"/>
    <col min="11795" max="11795" width="7.7109375" style="105" customWidth="1"/>
    <col min="11796" max="11796" width="7.42578125" style="105" customWidth="1"/>
    <col min="11797" max="11804" width="6.7109375" style="105" customWidth="1"/>
    <col min="11805" max="11806" width="7.85546875" style="105" customWidth="1"/>
    <col min="11807" max="11808" width="6.7109375" style="105" customWidth="1"/>
    <col min="11809" max="11809" width="7.85546875" style="105" customWidth="1"/>
    <col min="11810" max="11810" width="8.140625" style="105" customWidth="1"/>
    <col min="11811" max="11837" width="6.7109375" style="105" customWidth="1"/>
    <col min="11838" max="11841" width="8.140625" style="105" customWidth="1"/>
    <col min="11842" max="11842" width="10.28515625" style="105" customWidth="1"/>
    <col min="11843" max="11843" width="9.28515625" style="105" customWidth="1"/>
    <col min="11844" max="12032" width="8.85546875" style="105"/>
    <col min="12033" max="12033" width="3.42578125" style="105" customWidth="1"/>
    <col min="12034" max="12034" width="15.85546875" style="105" customWidth="1"/>
    <col min="12035" max="12035" width="9.42578125" style="105" customWidth="1"/>
    <col min="12036" max="12036" width="8.7109375" style="105" customWidth="1"/>
    <col min="12037" max="12037" width="0" style="105" hidden="1" customWidth="1"/>
    <col min="12038" max="12043" width="6.7109375" style="105" customWidth="1"/>
    <col min="12044" max="12044" width="7.5703125" style="105" customWidth="1"/>
    <col min="12045" max="12046" width="6.7109375" style="105" customWidth="1"/>
    <col min="12047" max="12047" width="7.42578125" style="105" customWidth="1"/>
    <col min="12048" max="12049" width="6.7109375" style="105" customWidth="1"/>
    <col min="12050" max="12050" width="7.42578125" style="105" customWidth="1"/>
    <col min="12051" max="12051" width="7.7109375" style="105" customWidth="1"/>
    <col min="12052" max="12052" width="7.42578125" style="105" customWidth="1"/>
    <col min="12053" max="12060" width="6.7109375" style="105" customWidth="1"/>
    <col min="12061" max="12062" width="7.85546875" style="105" customWidth="1"/>
    <col min="12063" max="12064" width="6.7109375" style="105" customWidth="1"/>
    <col min="12065" max="12065" width="7.85546875" style="105" customWidth="1"/>
    <col min="12066" max="12066" width="8.140625" style="105" customWidth="1"/>
    <col min="12067" max="12093" width="6.7109375" style="105" customWidth="1"/>
    <col min="12094" max="12097" width="8.140625" style="105" customWidth="1"/>
    <col min="12098" max="12098" width="10.28515625" style="105" customWidth="1"/>
    <col min="12099" max="12099" width="9.28515625" style="105" customWidth="1"/>
    <col min="12100" max="12288" width="8.85546875" style="105"/>
    <col min="12289" max="12289" width="3.42578125" style="105" customWidth="1"/>
    <col min="12290" max="12290" width="15.85546875" style="105" customWidth="1"/>
    <col min="12291" max="12291" width="9.42578125" style="105" customWidth="1"/>
    <col min="12292" max="12292" width="8.7109375" style="105" customWidth="1"/>
    <col min="12293" max="12293" width="0" style="105" hidden="1" customWidth="1"/>
    <col min="12294" max="12299" width="6.7109375" style="105" customWidth="1"/>
    <col min="12300" max="12300" width="7.5703125" style="105" customWidth="1"/>
    <col min="12301" max="12302" width="6.7109375" style="105" customWidth="1"/>
    <col min="12303" max="12303" width="7.42578125" style="105" customWidth="1"/>
    <col min="12304" max="12305" width="6.7109375" style="105" customWidth="1"/>
    <col min="12306" max="12306" width="7.42578125" style="105" customWidth="1"/>
    <col min="12307" max="12307" width="7.7109375" style="105" customWidth="1"/>
    <col min="12308" max="12308" width="7.42578125" style="105" customWidth="1"/>
    <col min="12309" max="12316" width="6.7109375" style="105" customWidth="1"/>
    <col min="12317" max="12318" width="7.85546875" style="105" customWidth="1"/>
    <col min="12319" max="12320" width="6.7109375" style="105" customWidth="1"/>
    <col min="12321" max="12321" width="7.85546875" style="105" customWidth="1"/>
    <col min="12322" max="12322" width="8.140625" style="105" customWidth="1"/>
    <col min="12323" max="12349" width="6.7109375" style="105" customWidth="1"/>
    <col min="12350" max="12353" width="8.140625" style="105" customWidth="1"/>
    <col min="12354" max="12354" width="10.28515625" style="105" customWidth="1"/>
    <col min="12355" max="12355" width="9.28515625" style="105" customWidth="1"/>
    <col min="12356" max="12544" width="8.85546875" style="105"/>
    <col min="12545" max="12545" width="3.42578125" style="105" customWidth="1"/>
    <col min="12546" max="12546" width="15.85546875" style="105" customWidth="1"/>
    <col min="12547" max="12547" width="9.42578125" style="105" customWidth="1"/>
    <col min="12548" max="12548" width="8.7109375" style="105" customWidth="1"/>
    <col min="12549" max="12549" width="0" style="105" hidden="1" customWidth="1"/>
    <col min="12550" max="12555" width="6.7109375" style="105" customWidth="1"/>
    <col min="12556" max="12556" width="7.5703125" style="105" customWidth="1"/>
    <col min="12557" max="12558" width="6.7109375" style="105" customWidth="1"/>
    <col min="12559" max="12559" width="7.42578125" style="105" customWidth="1"/>
    <col min="12560" max="12561" width="6.7109375" style="105" customWidth="1"/>
    <col min="12562" max="12562" width="7.42578125" style="105" customWidth="1"/>
    <col min="12563" max="12563" width="7.7109375" style="105" customWidth="1"/>
    <col min="12564" max="12564" width="7.42578125" style="105" customWidth="1"/>
    <col min="12565" max="12572" width="6.7109375" style="105" customWidth="1"/>
    <col min="12573" max="12574" width="7.85546875" style="105" customWidth="1"/>
    <col min="12575" max="12576" width="6.7109375" style="105" customWidth="1"/>
    <col min="12577" max="12577" width="7.85546875" style="105" customWidth="1"/>
    <col min="12578" max="12578" width="8.140625" style="105" customWidth="1"/>
    <col min="12579" max="12605" width="6.7109375" style="105" customWidth="1"/>
    <col min="12606" max="12609" width="8.140625" style="105" customWidth="1"/>
    <col min="12610" max="12610" width="10.28515625" style="105" customWidth="1"/>
    <col min="12611" max="12611" width="9.28515625" style="105" customWidth="1"/>
    <col min="12612" max="12800" width="8.85546875" style="105"/>
    <col min="12801" max="12801" width="3.42578125" style="105" customWidth="1"/>
    <col min="12802" max="12802" width="15.85546875" style="105" customWidth="1"/>
    <col min="12803" max="12803" width="9.42578125" style="105" customWidth="1"/>
    <col min="12804" max="12804" width="8.7109375" style="105" customWidth="1"/>
    <col min="12805" max="12805" width="0" style="105" hidden="1" customWidth="1"/>
    <col min="12806" max="12811" width="6.7109375" style="105" customWidth="1"/>
    <col min="12812" max="12812" width="7.5703125" style="105" customWidth="1"/>
    <col min="12813" max="12814" width="6.7109375" style="105" customWidth="1"/>
    <col min="12815" max="12815" width="7.42578125" style="105" customWidth="1"/>
    <col min="12816" max="12817" width="6.7109375" style="105" customWidth="1"/>
    <col min="12818" max="12818" width="7.42578125" style="105" customWidth="1"/>
    <col min="12819" max="12819" width="7.7109375" style="105" customWidth="1"/>
    <col min="12820" max="12820" width="7.42578125" style="105" customWidth="1"/>
    <col min="12821" max="12828" width="6.7109375" style="105" customWidth="1"/>
    <col min="12829" max="12830" width="7.85546875" style="105" customWidth="1"/>
    <col min="12831" max="12832" width="6.7109375" style="105" customWidth="1"/>
    <col min="12833" max="12833" width="7.85546875" style="105" customWidth="1"/>
    <col min="12834" max="12834" width="8.140625" style="105" customWidth="1"/>
    <col min="12835" max="12861" width="6.7109375" style="105" customWidth="1"/>
    <col min="12862" max="12865" width="8.140625" style="105" customWidth="1"/>
    <col min="12866" max="12866" width="10.28515625" style="105" customWidth="1"/>
    <col min="12867" max="12867" width="9.28515625" style="105" customWidth="1"/>
    <col min="12868" max="13056" width="8.85546875" style="105"/>
    <col min="13057" max="13057" width="3.42578125" style="105" customWidth="1"/>
    <col min="13058" max="13058" width="15.85546875" style="105" customWidth="1"/>
    <col min="13059" max="13059" width="9.42578125" style="105" customWidth="1"/>
    <col min="13060" max="13060" width="8.7109375" style="105" customWidth="1"/>
    <col min="13061" max="13061" width="0" style="105" hidden="1" customWidth="1"/>
    <col min="13062" max="13067" width="6.7109375" style="105" customWidth="1"/>
    <col min="13068" max="13068" width="7.5703125" style="105" customWidth="1"/>
    <col min="13069" max="13070" width="6.7109375" style="105" customWidth="1"/>
    <col min="13071" max="13071" width="7.42578125" style="105" customWidth="1"/>
    <col min="13072" max="13073" width="6.7109375" style="105" customWidth="1"/>
    <col min="13074" max="13074" width="7.42578125" style="105" customWidth="1"/>
    <col min="13075" max="13075" width="7.7109375" style="105" customWidth="1"/>
    <col min="13076" max="13076" width="7.42578125" style="105" customWidth="1"/>
    <col min="13077" max="13084" width="6.7109375" style="105" customWidth="1"/>
    <col min="13085" max="13086" width="7.85546875" style="105" customWidth="1"/>
    <col min="13087" max="13088" width="6.7109375" style="105" customWidth="1"/>
    <col min="13089" max="13089" width="7.85546875" style="105" customWidth="1"/>
    <col min="13090" max="13090" width="8.140625" style="105" customWidth="1"/>
    <col min="13091" max="13117" width="6.7109375" style="105" customWidth="1"/>
    <col min="13118" max="13121" width="8.140625" style="105" customWidth="1"/>
    <col min="13122" max="13122" width="10.28515625" style="105" customWidth="1"/>
    <col min="13123" max="13123" width="9.28515625" style="105" customWidth="1"/>
    <col min="13124" max="13312" width="8.85546875" style="105"/>
    <col min="13313" max="13313" width="3.42578125" style="105" customWidth="1"/>
    <col min="13314" max="13314" width="15.85546875" style="105" customWidth="1"/>
    <col min="13315" max="13315" width="9.42578125" style="105" customWidth="1"/>
    <col min="13316" max="13316" width="8.7109375" style="105" customWidth="1"/>
    <col min="13317" max="13317" width="0" style="105" hidden="1" customWidth="1"/>
    <col min="13318" max="13323" width="6.7109375" style="105" customWidth="1"/>
    <col min="13324" max="13324" width="7.5703125" style="105" customWidth="1"/>
    <col min="13325" max="13326" width="6.7109375" style="105" customWidth="1"/>
    <col min="13327" max="13327" width="7.42578125" style="105" customWidth="1"/>
    <col min="13328" max="13329" width="6.7109375" style="105" customWidth="1"/>
    <col min="13330" max="13330" width="7.42578125" style="105" customWidth="1"/>
    <col min="13331" max="13331" width="7.7109375" style="105" customWidth="1"/>
    <col min="13332" max="13332" width="7.42578125" style="105" customWidth="1"/>
    <col min="13333" max="13340" width="6.7109375" style="105" customWidth="1"/>
    <col min="13341" max="13342" width="7.85546875" style="105" customWidth="1"/>
    <col min="13343" max="13344" width="6.7109375" style="105" customWidth="1"/>
    <col min="13345" max="13345" width="7.85546875" style="105" customWidth="1"/>
    <col min="13346" max="13346" width="8.140625" style="105" customWidth="1"/>
    <col min="13347" max="13373" width="6.7109375" style="105" customWidth="1"/>
    <col min="13374" max="13377" width="8.140625" style="105" customWidth="1"/>
    <col min="13378" max="13378" width="10.28515625" style="105" customWidth="1"/>
    <col min="13379" max="13379" width="9.28515625" style="105" customWidth="1"/>
    <col min="13380" max="13568" width="8.85546875" style="105"/>
    <col min="13569" max="13569" width="3.42578125" style="105" customWidth="1"/>
    <col min="13570" max="13570" width="15.85546875" style="105" customWidth="1"/>
    <col min="13571" max="13571" width="9.42578125" style="105" customWidth="1"/>
    <col min="13572" max="13572" width="8.7109375" style="105" customWidth="1"/>
    <col min="13573" max="13573" width="0" style="105" hidden="1" customWidth="1"/>
    <col min="13574" max="13579" width="6.7109375" style="105" customWidth="1"/>
    <col min="13580" max="13580" width="7.5703125" style="105" customWidth="1"/>
    <col min="13581" max="13582" width="6.7109375" style="105" customWidth="1"/>
    <col min="13583" max="13583" width="7.42578125" style="105" customWidth="1"/>
    <col min="13584" max="13585" width="6.7109375" style="105" customWidth="1"/>
    <col min="13586" max="13586" width="7.42578125" style="105" customWidth="1"/>
    <col min="13587" max="13587" width="7.7109375" style="105" customWidth="1"/>
    <col min="13588" max="13588" width="7.42578125" style="105" customWidth="1"/>
    <col min="13589" max="13596" width="6.7109375" style="105" customWidth="1"/>
    <col min="13597" max="13598" width="7.85546875" style="105" customWidth="1"/>
    <col min="13599" max="13600" width="6.7109375" style="105" customWidth="1"/>
    <col min="13601" max="13601" width="7.85546875" style="105" customWidth="1"/>
    <col min="13602" max="13602" width="8.140625" style="105" customWidth="1"/>
    <col min="13603" max="13629" width="6.7109375" style="105" customWidth="1"/>
    <col min="13630" max="13633" width="8.140625" style="105" customWidth="1"/>
    <col min="13634" max="13634" width="10.28515625" style="105" customWidth="1"/>
    <col min="13635" max="13635" width="9.28515625" style="105" customWidth="1"/>
    <col min="13636" max="13824" width="8.85546875" style="105"/>
    <col min="13825" max="13825" width="3.42578125" style="105" customWidth="1"/>
    <col min="13826" max="13826" width="15.85546875" style="105" customWidth="1"/>
    <col min="13827" max="13827" width="9.42578125" style="105" customWidth="1"/>
    <col min="13828" max="13828" width="8.7109375" style="105" customWidth="1"/>
    <col min="13829" max="13829" width="0" style="105" hidden="1" customWidth="1"/>
    <col min="13830" max="13835" width="6.7109375" style="105" customWidth="1"/>
    <col min="13836" max="13836" width="7.5703125" style="105" customWidth="1"/>
    <col min="13837" max="13838" width="6.7109375" style="105" customWidth="1"/>
    <col min="13839" max="13839" width="7.42578125" style="105" customWidth="1"/>
    <col min="13840" max="13841" width="6.7109375" style="105" customWidth="1"/>
    <col min="13842" max="13842" width="7.42578125" style="105" customWidth="1"/>
    <col min="13843" max="13843" width="7.7109375" style="105" customWidth="1"/>
    <col min="13844" max="13844" width="7.42578125" style="105" customWidth="1"/>
    <col min="13845" max="13852" width="6.7109375" style="105" customWidth="1"/>
    <col min="13853" max="13854" width="7.85546875" style="105" customWidth="1"/>
    <col min="13855" max="13856" width="6.7109375" style="105" customWidth="1"/>
    <col min="13857" max="13857" width="7.85546875" style="105" customWidth="1"/>
    <col min="13858" max="13858" width="8.140625" style="105" customWidth="1"/>
    <col min="13859" max="13885" width="6.7109375" style="105" customWidth="1"/>
    <col min="13886" max="13889" width="8.140625" style="105" customWidth="1"/>
    <col min="13890" max="13890" width="10.28515625" style="105" customWidth="1"/>
    <col min="13891" max="13891" width="9.28515625" style="105" customWidth="1"/>
    <col min="13892" max="14080" width="8.85546875" style="105"/>
    <col min="14081" max="14081" width="3.42578125" style="105" customWidth="1"/>
    <col min="14082" max="14082" width="15.85546875" style="105" customWidth="1"/>
    <col min="14083" max="14083" width="9.42578125" style="105" customWidth="1"/>
    <col min="14084" max="14084" width="8.7109375" style="105" customWidth="1"/>
    <col min="14085" max="14085" width="0" style="105" hidden="1" customWidth="1"/>
    <col min="14086" max="14091" width="6.7109375" style="105" customWidth="1"/>
    <col min="14092" max="14092" width="7.5703125" style="105" customWidth="1"/>
    <col min="14093" max="14094" width="6.7109375" style="105" customWidth="1"/>
    <col min="14095" max="14095" width="7.42578125" style="105" customWidth="1"/>
    <col min="14096" max="14097" width="6.7109375" style="105" customWidth="1"/>
    <col min="14098" max="14098" width="7.42578125" style="105" customWidth="1"/>
    <col min="14099" max="14099" width="7.7109375" style="105" customWidth="1"/>
    <col min="14100" max="14100" width="7.42578125" style="105" customWidth="1"/>
    <col min="14101" max="14108" width="6.7109375" style="105" customWidth="1"/>
    <col min="14109" max="14110" width="7.85546875" style="105" customWidth="1"/>
    <col min="14111" max="14112" width="6.7109375" style="105" customWidth="1"/>
    <col min="14113" max="14113" width="7.85546875" style="105" customWidth="1"/>
    <col min="14114" max="14114" width="8.140625" style="105" customWidth="1"/>
    <col min="14115" max="14141" width="6.7109375" style="105" customWidth="1"/>
    <col min="14142" max="14145" width="8.140625" style="105" customWidth="1"/>
    <col min="14146" max="14146" width="10.28515625" style="105" customWidth="1"/>
    <col min="14147" max="14147" width="9.28515625" style="105" customWidth="1"/>
    <col min="14148" max="14336" width="8.85546875" style="105"/>
    <col min="14337" max="14337" width="3.42578125" style="105" customWidth="1"/>
    <col min="14338" max="14338" width="15.85546875" style="105" customWidth="1"/>
    <col min="14339" max="14339" width="9.42578125" style="105" customWidth="1"/>
    <col min="14340" max="14340" width="8.7109375" style="105" customWidth="1"/>
    <col min="14341" max="14341" width="0" style="105" hidden="1" customWidth="1"/>
    <col min="14342" max="14347" width="6.7109375" style="105" customWidth="1"/>
    <col min="14348" max="14348" width="7.5703125" style="105" customWidth="1"/>
    <col min="14349" max="14350" width="6.7109375" style="105" customWidth="1"/>
    <col min="14351" max="14351" width="7.42578125" style="105" customWidth="1"/>
    <col min="14352" max="14353" width="6.7109375" style="105" customWidth="1"/>
    <col min="14354" max="14354" width="7.42578125" style="105" customWidth="1"/>
    <col min="14355" max="14355" width="7.7109375" style="105" customWidth="1"/>
    <col min="14356" max="14356" width="7.42578125" style="105" customWidth="1"/>
    <col min="14357" max="14364" width="6.7109375" style="105" customWidth="1"/>
    <col min="14365" max="14366" width="7.85546875" style="105" customWidth="1"/>
    <col min="14367" max="14368" width="6.7109375" style="105" customWidth="1"/>
    <col min="14369" max="14369" width="7.85546875" style="105" customWidth="1"/>
    <col min="14370" max="14370" width="8.140625" style="105" customWidth="1"/>
    <col min="14371" max="14397" width="6.7109375" style="105" customWidth="1"/>
    <col min="14398" max="14401" width="8.140625" style="105" customWidth="1"/>
    <col min="14402" max="14402" width="10.28515625" style="105" customWidth="1"/>
    <col min="14403" max="14403" width="9.28515625" style="105" customWidth="1"/>
    <col min="14404" max="14592" width="8.85546875" style="105"/>
    <col min="14593" max="14593" width="3.42578125" style="105" customWidth="1"/>
    <col min="14594" max="14594" width="15.85546875" style="105" customWidth="1"/>
    <col min="14595" max="14595" width="9.42578125" style="105" customWidth="1"/>
    <col min="14596" max="14596" width="8.7109375" style="105" customWidth="1"/>
    <col min="14597" max="14597" width="0" style="105" hidden="1" customWidth="1"/>
    <col min="14598" max="14603" width="6.7109375" style="105" customWidth="1"/>
    <col min="14604" max="14604" width="7.5703125" style="105" customWidth="1"/>
    <col min="14605" max="14606" width="6.7109375" style="105" customWidth="1"/>
    <col min="14607" max="14607" width="7.42578125" style="105" customWidth="1"/>
    <col min="14608" max="14609" width="6.7109375" style="105" customWidth="1"/>
    <col min="14610" max="14610" width="7.42578125" style="105" customWidth="1"/>
    <col min="14611" max="14611" width="7.7109375" style="105" customWidth="1"/>
    <col min="14612" max="14612" width="7.42578125" style="105" customWidth="1"/>
    <col min="14613" max="14620" width="6.7109375" style="105" customWidth="1"/>
    <col min="14621" max="14622" width="7.85546875" style="105" customWidth="1"/>
    <col min="14623" max="14624" width="6.7109375" style="105" customWidth="1"/>
    <col min="14625" max="14625" width="7.85546875" style="105" customWidth="1"/>
    <col min="14626" max="14626" width="8.140625" style="105" customWidth="1"/>
    <col min="14627" max="14653" width="6.7109375" style="105" customWidth="1"/>
    <col min="14654" max="14657" width="8.140625" style="105" customWidth="1"/>
    <col min="14658" max="14658" width="10.28515625" style="105" customWidth="1"/>
    <col min="14659" max="14659" width="9.28515625" style="105" customWidth="1"/>
    <col min="14660" max="14848" width="8.85546875" style="105"/>
    <col min="14849" max="14849" width="3.42578125" style="105" customWidth="1"/>
    <col min="14850" max="14850" width="15.85546875" style="105" customWidth="1"/>
    <col min="14851" max="14851" width="9.42578125" style="105" customWidth="1"/>
    <col min="14852" max="14852" width="8.7109375" style="105" customWidth="1"/>
    <col min="14853" max="14853" width="0" style="105" hidden="1" customWidth="1"/>
    <col min="14854" max="14859" width="6.7109375" style="105" customWidth="1"/>
    <col min="14860" max="14860" width="7.5703125" style="105" customWidth="1"/>
    <col min="14861" max="14862" width="6.7109375" style="105" customWidth="1"/>
    <col min="14863" max="14863" width="7.42578125" style="105" customWidth="1"/>
    <col min="14864" max="14865" width="6.7109375" style="105" customWidth="1"/>
    <col min="14866" max="14866" width="7.42578125" style="105" customWidth="1"/>
    <col min="14867" max="14867" width="7.7109375" style="105" customWidth="1"/>
    <col min="14868" max="14868" width="7.42578125" style="105" customWidth="1"/>
    <col min="14869" max="14876" width="6.7109375" style="105" customWidth="1"/>
    <col min="14877" max="14878" width="7.85546875" style="105" customWidth="1"/>
    <col min="14879" max="14880" width="6.7109375" style="105" customWidth="1"/>
    <col min="14881" max="14881" width="7.85546875" style="105" customWidth="1"/>
    <col min="14882" max="14882" width="8.140625" style="105" customWidth="1"/>
    <col min="14883" max="14909" width="6.7109375" style="105" customWidth="1"/>
    <col min="14910" max="14913" width="8.140625" style="105" customWidth="1"/>
    <col min="14914" max="14914" width="10.28515625" style="105" customWidth="1"/>
    <col min="14915" max="14915" width="9.28515625" style="105" customWidth="1"/>
    <col min="14916" max="15104" width="8.85546875" style="105"/>
    <col min="15105" max="15105" width="3.42578125" style="105" customWidth="1"/>
    <col min="15106" max="15106" width="15.85546875" style="105" customWidth="1"/>
    <col min="15107" max="15107" width="9.42578125" style="105" customWidth="1"/>
    <col min="15108" max="15108" width="8.7109375" style="105" customWidth="1"/>
    <col min="15109" max="15109" width="0" style="105" hidden="1" customWidth="1"/>
    <col min="15110" max="15115" width="6.7109375" style="105" customWidth="1"/>
    <col min="15116" max="15116" width="7.5703125" style="105" customWidth="1"/>
    <col min="15117" max="15118" width="6.7109375" style="105" customWidth="1"/>
    <col min="15119" max="15119" width="7.42578125" style="105" customWidth="1"/>
    <col min="15120" max="15121" width="6.7109375" style="105" customWidth="1"/>
    <col min="15122" max="15122" width="7.42578125" style="105" customWidth="1"/>
    <col min="15123" max="15123" width="7.7109375" style="105" customWidth="1"/>
    <col min="15124" max="15124" width="7.42578125" style="105" customWidth="1"/>
    <col min="15125" max="15132" width="6.7109375" style="105" customWidth="1"/>
    <col min="15133" max="15134" width="7.85546875" style="105" customWidth="1"/>
    <col min="15135" max="15136" width="6.7109375" style="105" customWidth="1"/>
    <col min="15137" max="15137" width="7.85546875" style="105" customWidth="1"/>
    <col min="15138" max="15138" width="8.140625" style="105" customWidth="1"/>
    <col min="15139" max="15165" width="6.7109375" style="105" customWidth="1"/>
    <col min="15166" max="15169" width="8.140625" style="105" customWidth="1"/>
    <col min="15170" max="15170" width="10.28515625" style="105" customWidth="1"/>
    <col min="15171" max="15171" width="9.28515625" style="105" customWidth="1"/>
    <col min="15172" max="15360" width="8.85546875" style="105"/>
    <col min="15361" max="15361" width="3.42578125" style="105" customWidth="1"/>
    <col min="15362" max="15362" width="15.85546875" style="105" customWidth="1"/>
    <col min="15363" max="15363" width="9.42578125" style="105" customWidth="1"/>
    <col min="15364" max="15364" width="8.7109375" style="105" customWidth="1"/>
    <col min="15365" max="15365" width="0" style="105" hidden="1" customWidth="1"/>
    <col min="15366" max="15371" width="6.7109375" style="105" customWidth="1"/>
    <col min="15372" max="15372" width="7.5703125" style="105" customWidth="1"/>
    <col min="15373" max="15374" width="6.7109375" style="105" customWidth="1"/>
    <col min="15375" max="15375" width="7.42578125" style="105" customWidth="1"/>
    <col min="15376" max="15377" width="6.7109375" style="105" customWidth="1"/>
    <col min="15378" max="15378" width="7.42578125" style="105" customWidth="1"/>
    <col min="15379" max="15379" width="7.7109375" style="105" customWidth="1"/>
    <col min="15380" max="15380" width="7.42578125" style="105" customWidth="1"/>
    <col min="15381" max="15388" width="6.7109375" style="105" customWidth="1"/>
    <col min="15389" max="15390" width="7.85546875" style="105" customWidth="1"/>
    <col min="15391" max="15392" width="6.7109375" style="105" customWidth="1"/>
    <col min="15393" max="15393" width="7.85546875" style="105" customWidth="1"/>
    <col min="15394" max="15394" width="8.140625" style="105" customWidth="1"/>
    <col min="15395" max="15421" width="6.7109375" style="105" customWidth="1"/>
    <col min="15422" max="15425" width="8.140625" style="105" customWidth="1"/>
    <col min="15426" max="15426" width="10.28515625" style="105" customWidth="1"/>
    <col min="15427" max="15427" width="9.28515625" style="105" customWidth="1"/>
    <col min="15428" max="15616" width="8.85546875" style="105"/>
    <col min="15617" max="15617" width="3.42578125" style="105" customWidth="1"/>
    <col min="15618" max="15618" width="15.85546875" style="105" customWidth="1"/>
    <col min="15619" max="15619" width="9.42578125" style="105" customWidth="1"/>
    <col min="15620" max="15620" width="8.7109375" style="105" customWidth="1"/>
    <col min="15621" max="15621" width="0" style="105" hidden="1" customWidth="1"/>
    <col min="15622" max="15627" width="6.7109375" style="105" customWidth="1"/>
    <col min="15628" max="15628" width="7.5703125" style="105" customWidth="1"/>
    <col min="15629" max="15630" width="6.7109375" style="105" customWidth="1"/>
    <col min="15631" max="15631" width="7.42578125" style="105" customWidth="1"/>
    <col min="15632" max="15633" width="6.7109375" style="105" customWidth="1"/>
    <col min="15634" max="15634" width="7.42578125" style="105" customWidth="1"/>
    <col min="15635" max="15635" width="7.7109375" style="105" customWidth="1"/>
    <col min="15636" max="15636" width="7.42578125" style="105" customWidth="1"/>
    <col min="15637" max="15644" width="6.7109375" style="105" customWidth="1"/>
    <col min="15645" max="15646" width="7.85546875" style="105" customWidth="1"/>
    <col min="15647" max="15648" width="6.7109375" style="105" customWidth="1"/>
    <col min="15649" max="15649" width="7.85546875" style="105" customWidth="1"/>
    <col min="15650" max="15650" width="8.140625" style="105" customWidth="1"/>
    <col min="15651" max="15677" width="6.7109375" style="105" customWidth="1"/>
    <col min="15678" max="15681" width="8.140625" style="105" customWidth="1"/>
    <col min="15682" max="15682" width="10.28515625" style="105" customWidth="1"/>
    <col min="15683" max="15683" width="9.28515625" style="105" customWidth="1"/>
    <col min="15684" max="15872" width="8.85546875" style="105"/>
    <col min="15873" max="15873" width="3.42578125" style="105" customWidth="1"/>
    <col min="15874" max="15874" width="15.85546875" style="105" customWidth="1"/>
    <col min="15875" max="15875" width="9.42578125" style="105" customWidth="1"/>
    <col min="15876" max="15876" width="8.7109375" style="105" customWidth="1"/>
    <col min="15877" max="15877" width="0" style="105" hidden="1" customWidth="1"/>
    <col min="15878" max="15883" width="6.7109375" style="105" customWidth="1"/>
    <col min="15884" max="15884" width="7.5703125" style="105" customWidth="1"/>
    <col min="15885" max="15886" width="6.7109375" style="105" customWidth="1"/>
    <col min="15887" max="15887" width="7.42578125" style="105" customWidth="1"/>
    <col min="15888" max="15889" width="6.7109375" style="105" customWidth="1"/>
    <col min="15890" max="15890" width="7.42578125" style="105" customWidth="1"/>
    <col min="15891" max="15891" width="7.7109375" style="105" customWidth="1"/>
    <col min="15892" max="15892" width="7.42578125" style="105" customWidth="1"/>
    <col min="15893" max="15900" width="6.7109375" style="105" customWidth="1"/>
    <col min="15901" max="15902" width="7.85546875" style="105" customWidth="1"/>
    <col min="15903" max="15904" width="6.7109375" style="105" customWidth="1"/>
    <col min="15905" max="15905" width="7.85546875" style="105" customWidth="1"/>
    <col min="15906" max="15906" width="8.140625" style="105" customWidth="1"/>
    <col min="15907" max="15933" width="6.7109375" style="105" customWidth="1"/>
    <col min="15934" max="15937" width="8.140625" style="105" customWidth="1"/>
    <col min="15938" max="15938" width="10.28515625" style="105" customWidth="1"/>
    <col min="15939" max="15939" width="9.28515625" style="105" customWidth="1"/>
    <col min="15940" max="16128" width="8.85546875" style="105"/>
    <col min="16129" max="16129" width="3.42578125" style="105" customWidth="1"/>
    <col min="16130" max="16130" width="15.85546875" style="105" customWidth="1"/>
    <col min="16131" max="16131" width="9.42578125" style="105" customWidth="1"/>
    <col min="16132" max="16132" width="8.7109375" style="105" customWidth="1"/>
    <col min="16133" max="16133" width="0" style="105" hidden="1" customWidth="1"/>
    <col min="16134" max="16139" width="6.7109375" style="105" customWidth="1"/>
    <col min="16140" max="16140" width="7.5703125" style="105" customWidth="1"/>
    <col min="16141" max="16142" width="6.7109375" style="105" customWidth="1"/>
    <col min="16143" max="16143" width="7.42578125" style="105" customWidth="1"/>
    <col min="16144" max="16145" width="6.7109375" style="105" customWidth="1"/>
    <col min="16146" max="16146" width="7.42578125" style="105" customWidth="1"/>
    <col min="16147" max="16147" width="7.7109375" style="105" customWidth="1"/>
    <col min="16148" max="16148" width="7.42578125" style="105" customWidth="1"/>
    <col min="16149" max="16156" width="6.7109375" style="105" customWidth="1"/>
    <col min="16157" max="16158" width="7.85546875" style="105" customWidth="1"/>
    <col min="16159" max="16160" width="6.7109375" style="105" customWidth="1"/>
    <col min="16161" max="16161" width="7.85546875" style="105" customWidth="1"/>
    <col min="16162" max="16162" width="8.140625" style="105" customWidth="1"/>
    <col min="16163" max="16189" width="6.7109375" style="105" customWidth="1"/>
    <col min="16190" max="16193" width="8.140625" style="105" customWidth="1"/>
    <col min="16194" max="16194" width="10.28515625" style="105" customWidth="1"/>
    <col min="16195" max="16195" width="9.28515625" style="105" customWidth="1"/>
    <col min="16196" max="16384" width="8.85546875" style="105"/>
  </cols>
  <sheetData>
    <row r="1" spans="1:67" x14ac:dyDescent="0.25">
      <c r="B1" s="106" t="s">
        <v>129</v>
      </c>
      <c r="C1" s="107"/>
      <c r="D1" s="107"/>
    </row>
    <row r="2" spans="1:67" x14ac:dyDescent="0.25">
      <c r="B2" s="109" t="s">
        <v>71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</row>
    <row r="3" spans="1:67" x14ac:dyDescent="0.25">
      <c r="B3" s="110" t="s">
        <v>72</v>
      </c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</row>
    <row r="4" spans="1:67" ht="15" customHeight="1" x14ac:dyDescent="0.25">
      <c r="B4" s="111" t="s">
        <v>73</v>
      </c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</row>
    <row r="5" spans="1:67" x14ac:dyDescent="0.25">
      <c r="B5" s="110" t="s">
        <v>130</v>
      </c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</row>
    <row r="6" spans="1:67" x14ac:dyDescent="0.25">
      <c r="B6" s="110" t="s">
        <v>75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</row>
    <row r="7" spans="1:67" x14ac:dyDescent="0.25">
      <c r="B7" s="112" t="s">
        <v>76</v>
      </c>
      <c r="C7" s="113"/>
      <c r="D7" s="113"/>
    </row>
    <row r="8" spans="1:67" s="114" customFormat="1" ht="14.25" customHeight="1" x14ac:dyDescent="0.2">
      <c r="B8" s="1173" t="s">
        <v>0</v>
      </c>
      <c r="C8" s="115"/>
      <c r="D8" s="115"/>
      <c r="E8" s="1175" t="s">
        <v>77</v>
      </c>
      <c r="F8" s="1176"/>
      <c r="G8" s="1176"/>
      <c r="H8" s="1176"/>
      <c r="I8" s="1176"/>
      <c r="J8" s="1176"/>
      <c r="K8" s="1176"/>
      <c r="L8" s="1176"/>
      <c r="M8" s="1176"/>
      <c r="N8" s="1176"/>
      <c r="O8" s="1176"/>
      <c r="P8" s="1176"/>
      <c r="Q8" s="1176"/>
      <c r="R8" s="1176"/>
      <c r="S8" s="1177"/>
      <c r="T8" s="1171" t="s">
        <v>78</v>
      </c>
      <c r="U8" s="1171"/>
      <c r="V8" s="1171"/>
      <c r="W8" s="1171"/>
      <c r="X8" s="1171"/>
      <c r="Y8" s="1171"/>
      <c r="Z8" s="1171"/>
      <c r="AA8" s="1171"/>
      <c r="AB8" s="1171"/>
      <c r="AC8" s="1171"/>
      <c r="AD8" s="1171"/>
      <c r="AE8" s="1171"/>
      <c r="AF8" s="1171"/>
      <c r="AG8" s="1171"/>
      <c r="AH8" s="1171"/>
      <c r="AI8" s="1171" t="s">
        <v>79</v>
      </c>
      <c r="AJ8" s="1171"/>
      <c r="AK8" s="1171"/>
      <c r="AL8" s="1171"/>
      <c r="AM8" s="1171"/>
      <c r="AN8" s="1171"/>
      <c r="AO8" s="1171"/>
      <c r="AP8" s="1171"/>
      <c r="AQ8" s="1171"/>
      <c r="AR8" s="1171"/>
      <c r="AS8" s="1171"/>
      <c r="AT8" s="1171"/>
      <c r="AU8" s="1171"/>
      <c r="AV8" s="1171"/>
      <c r="AW8" s="1171"/>
      <c r="AX8" s="1170" t="s">
        <v>80</v>
      </c>
      <c r="AY8" s="1170"/>
      <c r="AZ8" s="1170"/>
      <c r="BA8" s="1171" t="s">
        <v>81</v>
      </c>
      <c r="BB8" s="1171"/>
      <c r="BC8" s="1171"/>
      <c r="BD8" s="1171"/>
      <c r="BE8" s="1171"/>
      <c r="BF8" s="1171"/>
      <c r="BG8" s="1171"/>
      <c r="BH8" s="1171"/>
      <c r="BI8" s="1171"/>
      <c r="BJ8" s="1171"/>
      <c r="BK8" s="1171"/>
      <c r="BL8" s="1171"/>
      <c r="BM8" s="1171"/>
      <c r="BN8" s="1171"/>
      <c r="BO8" s="1171"/>
    </row>
    <row r="9" spans="1:67" s="114" customFormat="1" ht="18" customHeight="1" x14ac:dyDescent="0.2">
      <c r="B9" s="1174"/>
      <c r="C9" s="116"/>
      <c r="D9" s="116"/>
      <c r="E9" s="1171" t="s">
        <v>82</v>
      </c>
      <c r="F9" s="1171" t="s">
        <v>83</v>
      </c>
      <c r="G9" s="1170"/>
      <c r="H9" s="1170" t="s">
        <v>84</v>
      </c>
      <c r="I9" s="1170"/>
      <c r="J9" s="1170"/>
      <c r="K9" s="1170"/>
      <c r="L9" s="1170" t="s">
        <v>85</v>
      </c>
      <c r="M9" s="1170"/>
      <c r="N9" s="1170" t="s">
        <v>86</v>
      </c>
      <c r="O9" s="1170"/>
      <c r="P9" s="1170" t="s">
        <v>87</v>
      </c>
      <c r="Q9" s="1170"/>
      <c r="R9" s="1170" t="s">
        <v>88</v>
      </c>
      <c r="S9" s="1170"/>
      <c r="T9" s="1171" t="s">
        <v>82</v>
      </c>
      <c r="U9" s="1171" t="s">
        <v>83</v>
      </c>
      <c r="V9" s="1170"/>
      <c r="W9" s="1170" t="s">
        <v>84</v>
      </c>
      <c r="X9" s="1170"/>
      <c r="Y9" s="1170"/>
      <c r="Z9" s="1170"/>
      <c r="AA9" s="1170" t="s">
        <v>85</v>
      </c>
      <c r="AB9" s="1170"/>
      <c r="AC9" s="1170" t="s">
        <v>86</v>
      </c>
      <c r="AD9" s="1170"/>
      <c r="AE9" s="1170" t="s">
        <v>87</v>
      </c>
      <c r="AF9" s="1170"/>
      <c r="AG9" s="1170" t="s">
        <v>88</v>
      </c>
      <c r="AH9" s="1170"/>
      <c r="AI9" s="1171" t="s">
        <v>82</v>
      </c>
      <c r="AJ9" s="1171" t="s">
        <v>83</v>
      </c>
      <c r="AK9" s="1170"/>
      <c r="AL9" s="1170" t="s">
        <v>84</v>
      </c>
      <c r="AM9" s="1170"/>
      <c r="AN9" s="1170"/>
      <c r="AO9" s="1170"/>
      <c r="AP9" s="1170" t="s">
        <v>85</v>
      </c>
      <c r="AQ9" s="1170"/>
      <c r="AR9" s="1170" t="s">
        <v>86</v>
      </c>
      <c r="AS9" s="1170"/>
      <c r="AT9" s="1170" t="s">
        <v>87</v>
      </c>
      <c r="AU9" s="1170"/>
      <c r="AV9" s="1170" t="s">
        <v>88</v>
      </c>
      <c r="AW9" s="1170"/>
      <c r="AX9" s="1170"/>
      <c r="AY9" s="1170"/>
      <c r="AZ9" s="1170"/>
      <c r="BA9" s="1169" t="s">
        <v>89</v>
      </c>
      <c r="BB9" s="1169" t="s">
        <v>83</v>
      </c>
      <c r="BC9" s="1169"/>
      <c r="BD9" s="1168" t="s">
        <v>90</v>
      </c>
      <c r="BE9" s="1168"/>
      <c r="BF9" s="1168"/>
      <c r="BG9" s="1168"/>
      <c r="BH9" s="1168" t="s">
        <v>85</v>
      </c>
      <c r="BI9" s="1168"/>
      <c r="BJ9" s="1169" t="s">
        <v>86</v>
      </c>
      <c r="BK9" s="1169"/>
      <c r="BL9" s="1169" t="s">
        <v>87</v>
      </c>
      <c r="BM9" s="1169"/>
      <c r="BN9" s="1172" t="s">
        <v>88</v>
      </c>
      <c r="BO9" s="1172"/>
    </row>
    <row r="10" spans="1:67" s="114" customFormat="1" ht="23.25" customHeight="1" x14ac:dyDescent="0.2">
      <c r="B10" s="1174"/>
      <c r="C10" s="116"/>
      <c r="D10" s="116"/>
      <c r="E10" s="1170"/>
      <c r="F10" s="1170"/>
      <c r="G10" s="1170"/>
      <c r="H10" s="1170" t="s">
        <v>91</v>
      </c>
      <c r="I10" s="1170"/>
      <c r="J10" s="1170" t="s">
        <v>92</v>
      </c>
      <c r="K10" s="1170"/>
      <c r="L10" s="1170"/>
      <c r="M10" s="1170"/>
      <c r="N10" s="1170"/>
      <c r="O10" s="1170"/>
      <c r="P10" s="1170"/>
      <c r="Q10" s="1170"/>
      <c r="R10" s="1170"/>
      <c r="S10" s="1170"/>
      <c r="T10" s="1170"/>
      <c r="U10" s="1170"/>
      <c r="V10" s="1170"/>
      <c r="W10" s="1170" t="s">
        <v>91</v>
      </c>
      <c r="X10" s="1170"/>
      <c r="Y10" s="1170" t="s">
        <v>92</v>
      </c>
      <c r="Z10" s="1170"/>
      <c r="AA10" s="1170"/>
      <c r="AB10" s="1170"/>
      <c r="AC10" s="1170"/>
      <c r="AD10" s="1170"/>
      <c r="AE10" s="1170"/>
      <c r="AF10" s="1170"/>
      <c r="AG10" s="1170"/>
      <c r="AH10" s="1170"/>
      <c r="AI10" s="1170"/>
      <c r="AJ10" s="1170"/>
      <c r="AK10" s="1170"/>
      <c r="AL10" s="1170" t="s">
        <v>91</v>
      </c>
      <c r="AM10" s="1170"/>
      <c r="AN10" s="1170" t="s">
        <v>92</v>
      </c>
      <c r="AO10" s="1170"/>
      <c r="AP10" s="1170"/>
      <c r="AQ10" s="1170"/>
      <c r="AR10" s="1170"/>
      <c r="AS10" s="1170"/>
      <c r="AT10" s="1170"/>
      <c r="AU10" s="1170"/>
      <c r="AV10" s="1170"/>
      <c r="AW10" s="1170"/>
      <c r="AX10" s="1170"/>
      <c r="AY10" s="1170"/>
      <c r="AZ10" s="1170"/>
      <c r="BA10" s="1169"/>
      <c r="BB10" s="1169"/>
      <c r="BC10" s="1169"/>
      <c r="BD10" s="1169" t="s">
        <v>93</v>
      </c>
      <c r="BE10" s="1169"/>
      <c r="BF10" s="1169" t="s">
        <v>92</v>
      </c>
      <c r="BG10" s="1169"/>
      <c r="BH10" s="1168"/>
      <c r="BI10" s="1168"/>
      <c r="BJ10" s="1169"/>
      <c r="BK10" s="1169"/>
      <c r="BL10" s="1169"/>
      <c r="BM10" s="1169"/>
      <c r="BN10" s="1172"/>
      <c r="BO10" s="1172"/>
    </row>
    <row r="11" spans="1:67" s="114" customFormat="1" ht="14.25" customHeight="1" x14ac:dyDescent="0.2">
      <c r="B11" s="1174"/>
      <c r="C11" s="116"/>
      <c r="D11" s="116"/>
      <c r="E11" s="1170"/>
      <c r="F11" s="1168" t="s">
        <v>131</v>
      </c>
      <c r="G11" s="1168" t="s">
        <v>95</v>
      </c>
      <c r="H11" s="1168" t="s">
        <v>131</v>
      </c>
      <c r="I11" s="1168" t="s">
        <v>95</v>
      </c>
      <c r="J11" s="1168" t="s">
        <v>131</v>
      </c>
      <c r="K11" s="1168" t="s">
        <v>95</v>
      </c>
      <c r="L11" s="1168" t="s">
        <v>96</v>
      </c>
      <c r="M11" s="1168" t="s">
        <v>97</v>
      </c>
      <c r="N11" s="1168" t="s">
        <v>131</v>
      </c>
      <c r="O11" s="1168" t="s">
        <v>97</v>
      </c>
      <c r="P11" s="1168" t="s">
        <v>131</v>
      </c>
      <c r="Q11" s="1168" t="s">
        <v>97</v>
      </c>
      <c r="R11" s="1168" t="s">
        <v>131</v>
      </c>
      <c r="S11" s="1168" t="s">
        <v>95</v>
      </c>
      <c r="T11" s="1170"/>
      <c r="U11" s="1168" t="s">
        <v>131</v>
      </c>
      <c r="V11" s="1168" t="s">
        <v>95</v>
      </c>
      <c r="W11" s="1168" t="s">
        <v>131</v>
      </c>
      <c r="X11" s="1168" t="s">
        <v>95</v>
      </c>
      <c r="Y11" s="1168" t="s">
        <v>131</v>
      </c>
      <c r="Z11" s="1168" t="s">
        <v>95</v>
      </c>
      <c r="AA11" s="1168" t="s">
        <v>96</v>
      </c>
      <c r="AB11" s="1168" t="s">
        <v>97</v>
      </c>
      <c r="AC11" s="1168" t="s">
        <v>131</v>
      </c>
      <c r="AD11" s="1168" t="s">
        <v>97</v>
      </c>
      <c r="AE11" s="1168" t="s">
        <v>131</v>
      </c>
      <c r="AF11" s="1168" t="s">
        <v>97</v>
      </c>
      <c r="AG11" s="1168" t="s">
        <v>131</v>
      </c>
      <c r="AH11" s="1168" t="s">
        <v>95</v>
      </c>
      <c r="AI11" s="1170"/>
      <c r="AJ11" s="1168" t="s">
        <v>131</v>
      </c>
      <c r="AK11" s="1168" t="s">
        <v>95</v>
      </c>
      <c r="AL11" s="1168" t="s">
        <v>131</v>
      </c>
      <c r="AM11" s="1168" t="s">
        <v>95</v>
      </c>
      <c r="AN11" s="1168" t="s">
        <v>131</v>
      </c>
      <c r="AO11" s="1168" t="s">
        <v>95</v>
      </c>
      <c r="AP11" s="1168" t="s">
        <v>96</v>
      </c>
      <c r="AQ11" s="1168" t="s">
        <v>97</v>
      </c>
      <c r="AR11" s="1168" t="s">
        <v>131</v>
      </c>
      <c r="AS11" s="1168" t="s">
        <v>97</v>
      </c>
      <c r="AT11" s="1168" t="s">
        <v>131</v>
      </c>
      <c r="AU11" s="1168" t="s">
        <v>97</v>
      </c>
      <c r="AV11" s="1168" t="s">
        <v>131</v>
      </c>
      <c r="AW11" s="1168" t="s">
        <v>95</v>
      </c>
      <c r="AX11" s="1168" t="s">
        <v>98</v>
      </c>
      <c r="AY11" s="1168" t="s">
        <v>131</v>
      </c>
      <c r="AZ11" s="1168" t="s">
        <v>95</v>
      </c>
      <c r="BA11" s="1169"/>
      <c r="BB11" s="1168" t="s">
        <v>131</v>
      </c>
      <c r="BC11" s="1168" t="s">
        <v>97</v>
      </c>
      <c r="BD11" s="1168" t="s">
        <v>131</v>
      </c>
      <c r="BE11" s="1168" t="s">
        <v>97</v>
      </c>
      <c r="BF11" s="1168" t="s">
        <v>131</v>
      </c>
      <c r="BG11" s="1168" t="s">
        <v>97</v>
      </c>
      <c r="BH11" s="1168" t="s">
        <v>94</v>
      </c>
      <c r="BI11" s="1168" t="s">
        <v>99</v>
      </c>
      <c r="BJ11" s="1168" t="s">
        <v>131</v>
      </c>
      <c r="BK11" s="1168" t="s">
        <v>97</v>
      </c>
      <c r="BL11" s="1168" t="s">
        <v>131</v>
      </c>
      <c r="BM11" s="1168" t="s">
        <v>97</v>
      </c>
      <c r="BN11" s="1168" t="s">
        <v>131</v>
      </c>
      <c r="BO11" s="1168" t="s">
        <v>97</v>
      </c>
    </row>
    <row r="12" spans="1:67" s="114" customFormat="1" ht="11.25" x14ac:dyDescent="0.2">
      <c r="B12" s="1174"/>
      <c r="C12" s="116"/>
      <c r="D12" s="116"/>
      <c r="E12" s="1170"/>
      <c r="F12" s="1169"/>
      <c r="G12" s="1168"/>
      <c r="H12" s="1169"/>
      <c r="I12" s="1168"/>
      <c r="J12" s="1169"/>
      <c r="K12" s="1168"/>
      <c r="L12" s="1168"/>
      <c r="M12" s="1168"/>
      <c r="N12" s="1169"/>
      <c r="O12" s="1168"/>
      <c r="P12" s="1169"/>
      <c r="Q12" s="1168"/>
      <c r="R12" s="1168"/>
      <c r="S12" s="1168"/>
      <c r="T12" s="1170"/>
      <c r="U12" s="1169"/>
      <c r="V12" s="1168"/>
      <c r="W12" s="1169"/>
      <c r="X12" s="1168"/>
      <c r="Y12" s="1169"/>
      <c r="Z12" s="1168"/>
      <c r="AA12" s="1168"/>
      <c r="AB12" s="1168"/>
      <c r="AC12" s="1169"/>
      <c r="AD12" s="1168"/>
      <c r="AE12" s="1169"/>
      <c r="AF12" s="1168"/>
      <c r="AG12" s="1168"/>
      <c r="AH12" s="1168"/>
      <c r="AI12" s="1170"/>
      <c r="AJ12" s="1169"/>
      <c r="AK12" s="1168"/>
      <c r="AL12" s="1169"/>
      <c r="AM12" s="1168"/>
      <c r="AN12" s="1169"/>
      <c r="AO12" s="1168"/>
      <c r="AP12" s="1168"/>
      <c r="AQ12" s="1168"/>
      <c r="AR12" s="1169"/>
      <c r="AS12" s="1168"/>
      <c r="AT12" s="1169"/>
      <c r="AU12" s="1168"/>
      <c r="AV12" s="1168"/>
      <c r="AW12" s="1168"/>
      <c r="AX12" s="1168"/>
      <c r="AY12" s="1169"/>
      <c r="AZ12" s="1168"/>
      <c r="BA12" s="1169"/>
      <c r="BB12" s="1168"/>
      <c r="BC12" s="1168"/>
      <c r="BD12" s="1168"/>
      <c r="BE12" s="1168"/>
      <c r="BF12" s="1168"/>
      <c r="BG12" s="1168"/>
      <c r="BH12" s="1168"/>
      <c r="BI12" s="1168"/>
      <c r="BJ12" s="1168"/>
      <c r="BK12" s="1168"/>
      <c r="BL12" s="1168"/>
      <c r="BM12" s="1168"/>
      <c r="BN12" s="1168"/>
      <c r="BO12" s="1168"/>
    </row>
    <row r="13" spans="1:67" s="114" customFormat="1" ht="18.75" customHeight="1" x14ac:dyDescent="0.2">
      <c r="B13" s="1174"/>
      <c r="C13" s="116" t="s">
        <v>132</v>
      </c>
      <c r="D13" s="116" t="s">
        <v>133</v>
      </c>
      <c r="E13" s="1170"/>
      <c r="F13" s="1169"/>
      <c r="G13" s="1168"/>
      <c r="H13" s="1169"/>
      <c r="I13" s="1168"/>
      <c r="J13" s="1169"/>
      <c r="K13" s="1168"/>
      <c r="L13" s="1168"/>
      <c r="M13" s="1168"/>
      <c r="N13" s="1169"/>
      <c r="O13" s="1168"/>
      <c r="P13" s="1169"/>
      <c r="Q13" s="1168"/>
      <c r="R13" s="1168"/>
      <c r="S13" s="1168"/>
      <c r="T13" s="1170"/>
      <c r="U13" s="1169"/>
      <c r="V13" s="1168"/>
      <c r="W13" s="1169"/>
      <c r="X13" s="1168"/>
      <c r="Y13" s="1169"/>
      <c r="Z13" s="1168"/>
      <c r="AA13" s="1168"/>
      <c r="AB13" s="1168"/>
      <c r="AC13" s="1169"/>
      <c r="AD13" s="1168"/>
      <c r="AE13" s="1169"/>
      <c r="AF13" s="1168"/>
      <c r="AG13" s="1168"/>
      <c r="AH13" s="1168"/>
      <c r="AI13" s="1170"/>
      <c r="AJ13" s="1169"/>
      <c r="AK13" s="1168"/>
      <c r="AL13" s="1169"/>
      <c r="AM13" s="1168"/>
      <c r="AN13" s="1169"/>
      <c r="AO13" s="1168"/>
      <c r="AP13" s="1168"/>
      <c r="AQ13" s="1168"/>
      <c r="AR13" s="1169"/>
      <c r="AS13" s="1168"/>
      <c r="AT13" s="1169"/>
      <c r="AU13" s="1168"/>
      <c r="AV13" s="1168"/>
      <c r="AW13" s="1168"/>
      <c r="AX13" s="1168"/>
      <c r="AY13" s="1169"/>
      <c r="AZ13" s="1168"/>
      <c r="BA13" s="1169"/>
      <c r="BB13" s="1168"/>
      <c r="BC13" s="1168"/>
      <c r="BD13" s="1168"/>
      <c r="BE13" s="1168"/>
      <c r="BF13" s="1168"/>
      <c r="BG13" s="1168"/>
      <c r="BH13" s="1168"/>
      <c r="BI13" s="1168"/>
      <c r="BJ13" s="1168"/>
      <c r="BK13" s="1168"/>
      <c r="BL13" s="1168"/>
      <c r="BM13" s="1168"/>
      <c r="BN13" s="1168"/>
      <c r="BO13" s="1168"/>
    </row>
    <row r="14" spans="1:67" ht="15" customHeight="1" x14ac:dyDescent="0.25">
      <c r="B14" s="117" t="s">
        <v>88</v>
      </c>
      <c r="C14" s="118">
        <v>56913.205199999997</v>
      </c>
      <c r="D14" s="118">
        <f t="shared" ref="D14:D59" si="0">BN14/C14*100</f>
        <v>71.707685161263768</v>
      </c>
      <c r="E14" s="118">
        <f t="shared" ref="E14:BO14" si="1">SUM(E15:E59)</f>
        <v>0</v>
      </c>
      <c r="F14" s="118">
        <f t="shared" si="1"/>
        <v>3160.31</v>
      </c>
      <c r="G14" s="118">
        <f t="shared" si="1"/>
        <v>3593</v>
      </c>
      <c r="H14" s="118">
        <f t="shared" si="1"/>
        <v>77.349999999999994</v>
      </c>
      <c r="I14" s="118">
        <f t="shared" si="1"/>
        <v>71</v>
      </c>
      <c r="J14" s="118">
        <f t="shared" si="1"/>
        <v>114.94</v>
      </c>
      <c r="K14" s="118">
        <f t="shared" si="1"/>
        <v>166</v>
      </c>
      <c r="L14" s="118">
        <f t="shared" si="1"/>
        <v>1525.7600000000002</v>
      </c>
      <c r="M14" s="118">
        <f t="shared" si="1"/>
        <v>1752</v>
      </c>
      <c r="N14" s="118">
        <f>SUM(N15:N59)</f>
        <v>8683.02</v>
      </c>
      <c r="O14" s="118">
        <f>SUM(O15:O59)</f>
        <v>10435</v>
      </c>
      <c r="P14" s="118">
        <f t="shared" si="1"/>
        <v>6557.3549999999996</v>
      </c>
      <c r="Q14" s="118">
        <f t="shared" si="1"/>
        <v>9210.5</v>
      </c>
      <c r="R14" s="118">
        <f t="shared" si="1"/>
        <v>20118.735000000001</v>
      </c>
      <c r="S14" s="118">
        <f t="shared" si="1"/>
        <v>25227.5</v>
      </c>
      <c r="T14" s="118">
        <f t="shared" si="1"/>
        <v>0</v>
      </c>
      <c r="U14" s="118">
        <f t="shared" si="1"/>
        <v>666.49</v>
      </c>
      <c r="V14" s="118">
        <f t="shared" si="1"/>
        <v>1007</v>
      </c>
      <c r="W14" s="118">
        <f t="shared" si="1"/>
        <v>2.63</v>
      </c>
      <c r="X14" s="118">
        <f t="shared" si="1"/>
        <v>4</v>
      </c>
      <c r="Y14" s="118">
        <f t="shared" si="1"/>
        <v>17.75</v>
      </c>
      <c r="Z14" s="118">
        <f t="shared" si="1"/>
        <v>20</v>
      </c>
      <c r="AA14" s="118">
        <f t="shared" si="1"/>
        <v>761.96</v>
      </c>
      <c r="AB14" s="118">
        <f t="shared" si="1"/>
        <v>1179</v>
      </c>
      <c r="AC14" s="118">
        <f t="shared" si="1"/>
        <v>12809.664999999999</v>
      </c>
      <c r="AD14" s="118">
        <f t="shared" si="1"/>
        <v>19434</v>
      </c>
      <c r="AE14" s="118">
        <f t="shared" si="1"/>
        <v>6433.9120000000003</v>
      </c>
      <c r="AF14" s="118">
        <f t="shared" si="1"/>
        <v>9577</v>
      </c>
      <c r="AG14" s="118">
        <f t="shared" si="1"/>
        <v>20692.407000000003</v>
      </c>
      <c r="AH14" s="118">
        <f t="shared" si="1"/>
        <v>31221</v>
      </c>
      <c r="AI14" s="118">
        <f t="shared" si="1"/>
        <v>0</v>
      </c>
      <c r="AJ14" s="118">
        <f t="shared" si="1"/>
        <v>0</v>
      </c>
      <c r="AK14" s="118">
        <f t="shared" si="1"/>
        <v>0</v>
      </c>
      <c r="AL14" s="118">
        <f t="shared" si="1"/>
        <v>0</v>
      </c>
      <c r="AM14" s="118">
        <f t="shared" si="1"/>
        <v>0</v>
      </c>
      <c r="AN14" s="118">
        <f t="shared" si="1"/>
        <v>0</v>
      </c>
      <c r="AO14" s="118">
        <f t="shared" si="1"/>
        <v>0</v>
      </c>
      <c r="AP14" s="118">
        <f t="shared" si="1"/>
        <v>0</v>
      </c>
      <c r="AQ14" s="118">
        <f t="shared" si="1"/>
        <v>0</v>
      </c>
      <c r="AR14" s="118">
        <f t="shared" si="1"/>
        <v>0</v>
      </c>
      <c r="AS14" s="118">
        <f t="shared" si="1"/>
        <v>0</v>
      </c>
      <c r="AT14" s="118">
        <f t="shared" si="1"/>
        <v>0</v>
      </c>
      <c r="AU14" s="118">
        <f t="shared" si="1"/>
        <v>0</v>
      </c>
      <c r="AV14" s="118"/>
      <c r="AW14" s="118"/>
      <c r="AX14" s="118">
        <f t="shared" si="1"/>
        <v>0</v>
      </c>
      <c r="AY14" s="118">
        <f t="shared" si="1"/>
        <v>0</v>
      </c>
      <c r="AZ14" s="118">
        <f t="shared" si="1"/>
        <v>0</v>
      </c>
      <c r="BA14" s="118">
        <f t="shared" si="1"/>
        <v>0</v>
      </c>
      <c r="BB14" s="118">
        <f t="shared" si="1"/>
        <v>3826.7999999999997</v>
      </c>
      <c r="BC14" s="118">
        <f t="shared" si="1"/>
        <v>4600</v>
      </c>
      <c r="BD14" s="118">
        <f t="shared" si="1"/>
        <v>0</v>
      </c>
      <c r="BE14" s="118">
        <f t="shared" si="1"/>
        <v>0</v>
      </c>
      <c r="BF14" s="118">
        <f t="shared" si="1"/>
        <v>132.69</v>
      </c>
      <c r="BG14" s="118">
        <f t="shared" si="1"/>
        <v>186</v>
      </c>
      <c r="BH14" s="118">
        <f t="shared" si="1"/>
        <v>2287.7199999999998</v>
      </c>
      <c r="BI14" s="118">
        <f t="shared" si="1"/>
        <v>2931</v>
      </c>
      <c r="BJ14" s="118">
        <f t="shared" si="1"/>
        <v>21492.684999999998</v>
      </c>
      <c r="BK14" s="118">
        <f t="shared" si="1"/>
        <v>29869</v>
      </c>
      <c r="BL14" s="118">
        <f t="shared" si="1"/>
        <v>12991.267</v>
      </c>
      <c r="BM14" s="118">
        <f t="shared" si="1"/>
        <v>18787.5</v>
      </c>
      <c r="BN14" s="118">
        <f>SUM(BN15:BN59)</f>
        <v>40811.142</v>
      </c>
      <c r="BO14" s="118">
        <f t="shared" si="1"/>
        <v>56448.5</v>
      </c>
    </row>
    <row r="15" spans="1:67" ht="15" customHeight="1" x14ac:dyDescent="0.25">
      <c r="A15" s="105">
        <v>1</v>
      </c>
      <c r="B15" s="119" t="s">
        <v>5</v>
      </c>
      <c r="C15" s="120">
        <v>78</v>
      </c>
      <c r="D15" s="121">
        <f t="shared" si="0"/>
        <v>0</v>
      </c>
      <c r="E15" s="122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2">
        <f t="shared" ref="R15:S59" si="2">SUM(P15,N15,L15,J15,H15,F15)</f>
        <v>0</v>
      </c>
      <c r="S15" s="122">
        <f t="shared" si="2"/>
        <v>0</v>
      </c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4"/>
      <c r="AF15" s="124"/>
      <c r="AG15" s="122">
        <f t="shared" ref="AG15:AH59" si="3">SUM(AE15,AC15,AA15,Y15,W15,U15)</f>
        <v>0</v>
      </c>
      <c r="AH15" s="122">
        <f t="shared" si="3"/>
        <v>0</v>
      </c>
      <c r="AI15" s="124"/>
      <c r="AJ15" s="124"/>
      <c r="AK15" s="124"/>
      <c r="AL15" s="124"/>
      <c r="AM15" s="124"/>
      <c r="AN15" s="124"/>
      <c r="AO15" s="124"/>
      <c r="AP15" s="124"/>
      <c r="AQ15" s="124"/>
      <c r="AR15" s="124"/>
      <c r="AS15" s="125"/>
      <c r="AT15" s="125"/>
      <c r="AU15" s="126"/>
      <c r="AV15" s="122"/>
      <c r="AW15" s="122"/>
      <c r="AX15" s="126"/>
      <c r="AY15" s="126"/>
      <c r="AZ15" s="126"/>
      <c r="BA15" s="122">
        <f t="shared" ref="BA15:BB59" si="4">SUM(E15,T15,AI15,)</f>
        <v>0</v>
      </c>
      <c r="BB15" s="122">
        <f t="shared" si="4"/>
        <v>0</v>
      </c>
      <c r="BC15" s="122">
        <f t="shared" ref="BC15:BC59" si="5">SUM(G15,AK15,V15,)</f>
        <v>0</v>
      </c>
      <c r="BD15" s="125"/>
      <c r="BE15" s="126"/>
      <c r="BF15" s="122">
        <f t="shared" ref="BF15:BF59" si="6">SUM(AN15,Y15,J15,)</f>
        <v>0</v>
      </c>
      <c r="BG15" s="122">
        <f t="shared" ref="BG15:BG59" si="7">SUM(AO15,Z15,K15)</f>
        <v>0</v>
      </c>
      <c r="BH15" s="122">
        <f t="shared" ref="BH15:BH59" si="8">SUM(L15,AA15,AP15,)</f>
        <v>0</v>
      </c>
      <c r="BI15" s="122">
        <f t="shared" ref="BI15:BI59" si="9">SUM(M15,AQ15,AB15,)</f>
        <v>0</v>
      </c>
      <c r="BJ15" s="122">
        <f t="shared" ref="BJ15:BJ59" si="10">SUM(N15,AC15,AR15,)</f>
        <v>0</v>
      </c>
      <c r="BK15" s="122">
        <f t="shared" ref="BK15:BK59" si="11">SUM(O15,AS15,AD15,)</f>
        <v>0</v>
      </c>
      <c r="BL15" s="122">
        <f t="shared" ref="BL15:BM59" si="12">SUM(P15,AE15,AT15)</f>
        <v>0</v>
      </c>
      <c r="BM15" s="122">
        <f t="shared" si="12"/>
        <v>0</v>
      </c>
      <c r="BN15" s="122">
        <f t="shared" ref="BN15:BO59" si="13">SUM(R15,AG15,AV15,)</f>
        <v>0</v>
      </c>
      <c r="BO15" s="122">
        <f t="shared" si="13"/>
        <v>0</v>
      </c>
    </row>
    <row r="16" spans="1:67" ht="15" customHeight="1" x14ac:dyDescent="0.25">
      <c r="A16" s="105">
        <v>2</v>
      </c>
      <c r="B16" s="127" t="s">
        <v>6</v>
      </c>
      <c r="C16" s="128">
        <v>607</v>
      </c>
      <c r="D16" s="129">
        <f t="shared" si="0"/>
        <v>100.08237232289952</v>
      </c>
      <c r="E16" s="130"/>
      <c r="F16" s="130">
        <v>0.5</v>
      </c>
      <c r="G16" s="130">
        <v>2</v>
      </c>
      <c r="H16" s="130"/>
      <c r="I16" s="130"/>
      <c r="J16" s="130"/>
      <c r="K16" s="130"/>
      <c r="L16" s="130"/>
      <c r="M16" s="130"/>
      <c r="N16" s="130">
        <v>127</v>
      </c>
      <c r="O16" s="130">
        <v>220</v>
      </c>
      <c r="P16" s="130"/>
      <c r="Q16" s="130"/>
      <c r="R16" s="130">
        <f>SUM(P16,N16,L16,J16,H16,F16)</f>
        <v>127.5</v>
      </c>
      <c r="S16" s="130">
        <f t="shared" si="2"/>
        <v>222</v>
      </c>
      <c r="T16" s="130"/>
      <c r="U16" s="130"/>
      <c r="V16" s="130"/>
      <c r="W16" s="130"/>
      <c r="X16" s="130"/>
      <c r="Y16" s="130"/>
      <c r="Z16" s="130"/>
      <c r="AA16" s="131"/>
      <c r="AB16" s="131"/>
      <c r="AC16" s="130">
        <v>480</v>
      </c>
      <c r="AD16" s="130">
        <v>1099</v>
      </c>
      <c r="AE16" s="130"/>
      <c r="AF16" s="130"/>
      <c r="AG16" s="130">
        <f t="shared" si="3"/>
        <v>480</v>
      </c>
      <c r="AH16" s="130">
        <f t="shared" si="3"/>
        <v>1099</v>
      </c>
      <c r="AI16" s="130"/>
      <c r="AJ16" s="130"/>
      <c r="AK16" s="130"/>
      <c r="AL16" s="131"/>
      <c r="AM16" s="131"/>
      <c r="AN16" s="131"/>
      <c r="AO16" s="131"/>
      <c r="AP16" s="131"/>
      <c r="AQ16" s="131"/>
      <c r="AR16" s="131"/>
      <c r="AS16" s="130"/>
      <c r="AT16" s="130"/>
      <c r="AU16" s="130"/>
      <c r="AV16" s="130"/>
      <c r="AW16" s="130"/>
      <c r="AX16" s="130"/>
      <c r="AY16" s="130"/>
      <c r="AZ16" s="130"/>
      <c r="BA16" s="130">
        <f t="shared" si="4"/>
        <v>0</v>
      </c>
      <c r="BB16" s="130">
        <f t="shared" si="4"/>
        <v>0.5</v>
      </c>
      <c r="BC16" s="130">
        <f t="shared" si="5"/>
        <v>2</v>
      </c>
      <c r="BD16" s="132"/>
      <c r="BE16" s="133"/>
      <c r="BF16" s="130">
        <f t="shared" si="6"/>
        <v>0</v>
      </c>
      <c r="BG16" s="130">
        <f t="shared" si="7"/>
        <v>0</v>
      </c>
      <c r="BH16" s="130">
        <f t="shared" si="8"/>
        <v>0</v>
      </c>
      <c r="BI16" s="130">
        <f t="shared" si="9"/>
        <v>0</v>
      </c>
      <c r="BJ16" s="130">
        <f t="shared" si="10"/>
        <v>607</v>
      </c>
      <c r="BK16" s="130">
        <f t="shared" si="11"/>
        <v>1319</v>
      </c>
      <c r="BL16" s="130">
        <f t="shared" si="12"/>
        <v>0</v>
      </c>
      <c r="BM16" s="130">
        <f t="shared" si="12"/>
        <v>0</v>
      </c>
      <c r="BN16" s="130">
        <f>SUM(R16,AG16,AV16,)</f>
        <v>607.5</v>
      </c>
      <c r="BO16" s="130">
        <f t="shared" si="13"/>
        <v>1321</v>
      </c>
    </row>
    <row r="17" spans="1:67" ht="15" customHeight="1" x14ac:dyDescent="0.25">
      <c r="A17" s="105">
        <v>3</v>
      </c>
      <c r="B17" s="127" t="s">
        <v>7</v>
      </c>
      <c r="C17" s="128">
        <v>80</v>
      </c>
      <c r="D17" s="129">
        <f t="shared" si="0"/>
        <v>96.25</v>
      </c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>
        <f t="shared" si="2"/>
        <v>0</v>
      </c>
      <c r="S17" s="130">
        <f t="shared" si="2"/>
        <v>0</v>
      </c>
      <c r="T17" s="130"/>
      <c r="U17" s="130"/>
      <c r="V17" s="130"/>
      <c r="W17" s="130"/>
      <c r="X17" s="130"/>
      <c r="Y17" s="130"/>
      <c r="Z17" s="130"/>
      <c r="AA17" s="130"/>
      <c r="AB17" s="130"/>
      <c r="AC17" s="130">
        <v>77</v>
      </c>
      <c r="AD17" s="130">
        <v>107</v>
      </c>
      <c r="AE17" s="130"/>
      <c r="AF17" s="130"/>
      <c r="AG17" s="130">
        <f t="shared" si="3"/>
        <v>77</v>
      </c>
      <c r="AH17" s="130">
        <f t="shared" si="3"/>
        <v>107</v>
      </c>
      <c r="AI17" s="130"/>
      <c r="AJ17" s="130"/>
      <c r="AK17" s="130"/>
      <c r="AL17" s="130"/>
      <c r="AM17" s="130"/>
      <c r="AN17" s="130"/>
      <c r="AO17" s="130"/>
      <c r="AP17" s="130"/>
      <c r="AQ17" s="130"/>
      <c r="AR17" s="130"/>
      <c r="AS17" s="130"/>
      <c r="AT17" s="130"/>
      <c r="AU17" s="130"/>
      <c r="AV17" s="130"/>
      <c r="AW17" s="130"/>
      <c r="AX17" s="130"/>
      <c r="AY17" s="130"/>
      <c r="AZ17" s="130"/>
      <c r="BA17" s="130">
        <f t="shared" si="4"/>
        <v>0</v>
      </c>
      <c r="BB17" s="130">
        <f t="shared" si="4"/>
        <v>0</v>
      </c>
      <c r="BC17" s="130">
        <f t="shared" si="5"/>
        <v>0</v>
      </c>
      <c r="BD17" s="130"/>
      <c r="BE17" s="130"/>
      <c r="BF17" s="130">
        <f t="shared" si="6"/>
        <v>0</v>
      </c>
      <c r="BG17" s="130">
        <f t="shared" si="7"/>
        <v>0</v>
      </c>
      <c r="BH17" s="130">
        <f t="shared" si="8"/>
        <v>0</v>
      </c>
      <c r="BI17" s="130">
        <f t="shared" si="9"/>
        <v>0</v>
      </c>
      <c r="BJ17" s="130">
        <f t="shared" si="10"/>
        <v>77</v>
      </c>
      <c r="BK17" s="130">
        <f t="shared" si="11"/>
        <v>107</v>
      </c>
      <c r="BL17" s="130">
        <f t="shared" si="12"/>
        <v>0</v>
      </c>
      <c r="BM17" s="130">
        <f t="shared" si="12"/>
        <v>0</v>
      </c>
      <c r="BN17" s="130">
        <f t="shared" si="13"/>
        <v>77</v>
      </c>
      <c r="BO17" s="130">
        <f t="shared" si="13"/>
        <v>107</v>
      </c>
    </row>
    <row r="18" spans="1:67" ht="15" customHeight="1" x14ac:dyDescent="0.25">
      <c r="A18" s="105">
        <v>4</v>
      </c>
      <c r="B18" s="127" t="s">
        <v>8</v>
      </c>
      <c r="C18" s="128">
        <v>738.61</v>
      </c>
      <c r="D18" s="129">
        <f t="shared" si="0"/>
        <v>3.5201256414075086</v>
      </c>
      <c r="E18" s="134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>
        <f t="shared" si="2"/>
        <v>0</v>
      </c>
      <c r="S18" s="130">
        <f t="shared" si="2"/>
        <v>0</v>
      </c>
      <c r="T18" s="130"/>
      <c r="U18" s="130">
        <v>9.5</v>
      </c>
      <c r="V18" s="130">
        <v>24</v>
      </c>
      <c r="W18" s="130"/>
      <c r="X18" s="130"/>
      <c r="Y18" s="130"/>
      <c r="Z18" s="130"/>
      <c r="AA18" s="130"/>
      <c r="AB18" s="130"/>
      <c r="AC18" s="130">
        <v>16.5</v>
      </c>
      <c r="AD18" s="130">
        <v>20</v>
      </c>
      <c r="AE18" s="130"/>
      <c r="AF18" s="130"/>
      <c r="AG18" s="130">
        <f t="shared" si="3"/>
        <v>26</v>
      </c>
      <c r="AH18" s="130">
        <f t="shared" si="3"/>
        <v>44</v>
      </c>
      <c r="AI18" s="130"/>
      <c r="AJ18" s="130"/>
      <c r="AK18" s="130"/>
      <c r="AL18" s="130"/>
      <c r="AM18" s="130"/>
      <c r="AN18" s="130"/>
      <c r="AO18" s="130"/>
      <c r="AP18" s="130"/>
      <c r="AQ18" s="130"/>
      <c r="AR18" s="130"/>
      <c r="AS18" s="130"/>
      <c r="AT18" s="130"/>
      <c r="AU18" s="130"/>
      <c r="AV18" s="130"/>
      <c r="AW18" s="130"/>
      <c r="AX18" s="130"/>
      <c r="AY18" s="130"/>
      <c r="AZ18" s="130"/>
      <c r="BA18" s="130">
        <f t="shared" si="4"/>
        <v>0</v>
      </c>
      <c r="BB18" s="130">
        <f t="shared" si="4"/>
        <v>9.5</v>
      </c>
      <c r="BC18" s="130">
        <f t="shared" si="5"/>
        <v>24</v>
      </c>
      <c r="BD18" s="135"/>
      <c r="BE18" s="130"/>
      <c r="BF18" s="130">
        <f t="shared" si="6"/>
        <v>0</v>
      </c>
      <c r="BG18" s="130">
        <f t="shared" si="7"/>
        <v>0</v>
      </c>
      <c r="BH18" s="130">
        <f t="shared" si="8"/>
        <v>0</v>
      </c>
      <c r="BI18" s="130">
        <f t="shared" si="9"/>
        <v>0</v>
      </c>
      <c r="BJ18" s="130">
        <f t="shared" si="10"/>
        <v>16.5</v>
      </c>
      <c r="BK18" s="130">
        <f t="shared" si="11"/>
        <v>20</v>
      </c>
      <c r="BL18" s="130">
        <f t="shared" si="12"/>
        <v>0</v>
      </c>
      <c r="BM18" s="130">
        <f t="shared" si="12"/>
        <v>0</v>
      </c>
      <c r="BN18" s="130">
        <f t="shared" si="13"/>
        <v>26</v>
      </c>
      <c r="BO18" s="130">
        <f t="shared" si="13"/>
        <v>44</v>
      </c>
    </row>
    <row r="19" spans="1:67" ht="15" customHeight="1" x14ac:dyDescent="0.25">
      <c r="A19" s="105">
        <v>5</v>
      </c>
      <c r="B19" s="127" t="s">
        <v>9</v>
      </c>
      <c r="C19" s="128">
        <v>1294</v>
      </c>
      <c r="D19" s="129">
        <f t="shared" si="0"/>
        <v>96.676970633693969</v>
      </c>
      <c r="E19" s="130"/>
      <c r="F19" s="130">
        <v>6.3</v>
      </c>
      <c r="G19" s="130">
        <v>7</v>
      </c>
      <c r="H19" s="130">
        <v>0</v>
      </c>
      <c r="I19" s="130">
        <v>0</v>
      </c>
      <c r="J19" s="130">
        <v>0</v>
      </c>
      <c r="K19" s="130">
        <v>0</v>
      </c>
      <c r="L19" s="130">
        <v>28.3</v>
      </c>
      <c r="M19" s="130">
        <v>28</v>
      </c>
      <c r="N19" s="130">
        <v>106.8</v>
      </c>
      <c r="O19" s="130">
        <v>101</v>
      </c>
      <c r="P19" s="130">
        <v>121.1</v>
      </c>
      <c r="Q19" s="130">
        <v>106</v>
      </c>
      <c r="R19" s="130">
        <f t="shared" si="2"/>
        <v>262.5</v>
      </c>
      <c r="S19" s="130">
        <f t="shared" si="2"/>
        <v>242</v>
      </c>
      <c r="T19" s="130"/>
      <c r="U19" s="130">
        <v>1.25</v>
      </c>
      <c r="V19" s="130">
        <v>3</v>
      </c>
      <c r="W19" s="130">
        <v>0</v>
      </c>
      <c r="X19" s="130">
        <v>0</v>
      </c>
      <c r="Y19" s="130">
        <v>0</v>
      </c>
      <c r="Z19" s="130">
        <v>0</v>
      </c>
      <c r="AA19" s="130">
        <v>58.5</v>
      </c>
      <c r="AB19" s="130">
        <v>60</v>
      </c>
      <c r="AC19" s="130">
        <v>569.25</v>
      </c>
      <c r="AD19" s="130">
        <v>548</v>
      </c>
      <c r="AE19" s="130">
        <v>359.5</v>
      </c>
      <c r="AF19" s="130">
        <v>414</v>
      </c>
      <c r="AG19" s="130">
        <f t="shared" si="3"/>
        <v>988.5</v>
      </c>
      <c r="AH19" s="130">
        <f t="shared" si="3"/>
        <v>1025</v>
      </c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130"/>
      <c r="AX19" s="130"/>
      <c r="AY19" s="130"/>
      <c r="AZ19" s="130"/>
      <c r="BA19" s="130">
        <f t="shared" si="4"/>
        <v>0</v>
      </c>
      <c r="BB19" s="130">
        <f t="shared" si="4"/>
        <v>7.55</v>
      </c>
      <c r="BC19" s="130">
        <f t="shared" si="5"/>
        <v>10</v>
      </c>
      <c r="BD19" s="130"/>
      <c r="BE19" s="130"/>
      <c r="BF19" s="130">
        <f t="shared" si="6"/>
        <v>0</v>
      </c>
      <c r="BG19" s="130">
        <f t="shared" si="7"/>
        <v>0</v>
      </c>
      <c r="BH19" s="130">
        <f t="shared" si="8"/>
        <v>86.8</v>
      </c>
      <c r="BI19" s="130">
        <f t="shared" si="9"/>
        <v>88</v>
      </c>
      <c r="BJ19" s="130">
        <f t="shared" si="10"/>
        <v>676.05</v>
      </c>
      <c r="BK19" s="130">
        <f t="shared" si="11"/>
        <v>649</v>
      </c>
      <c r="BL19" s="130">
        <f t="shared" si="12"/>
        <v>480.6</v>
      </c>
      <c r="BM19" s="130">
        <f t="shared" si="12"/>
        <v>520</v>
      </c>
      <c r="BN19" s="130">
        <f t="shared" si="13"/>
        <v>1251</v>
      </c>
      <c r="BO19" s="130">
        <f t="shared" si="13"/>
        <v>1267</v>
      </c>
    </row>
    <row r="20" spans="1:67" ht="15" customHeight="1" x14ac:dyDescent="0.25">
      <c r="A20" s="105">
        <v>6</v>
      </c>
      <c r="B20" s="127" t="s">
        <v>10</v>
      </c>
      <c r="C20" s="128">
        <v>1521</v>
      </c>
      <c r="D20" s="129">
        <f t="shared" si="0"/>
        <v>25.723208415516108</v>
      </c>
      <c r="E20" s="130"/>
      <c r="F20" s="130">
        <v>0</v>
      </c>
      <c r="G20" s="130">
        <v>0</v>
      </c>
      <c r="H20" s="130">
        <v>0</v>
      </c>
      <c r="I20" s="130">
        <v>0</v>
      </c>
      <c r="J20" s="130">
        <v>0</v>
      </c>
      <c r="K20" s="130">
        <v>0</v>
      </c>
      <c r="L20" s="130">
        <v>0</v>
      </c>
      <c r="M20" s="130">
        <v>0</v>
      </c>
      <c r="N20" s="130">
        <v>0</v>
      </c>
      <c r="O20" s="130">
        <v>0</v>
      </c>
      <c r="P20" s="130">
        <v>35</v>
      </c>
      <c r="Q20" s="130">
        <v>61</v>
      </c>
      <c r="R20" s="130">
        <f t="shared" si="2"/>
        <v>35</v>
      </c>
      <c r="S20" s="130">
        <f t="shared" si="2"/>
        <v>61</v>
      </c>
      <c r="T20" s="130"/>
      <c r="U20" s="130">
        <v>334.5</v>
      </c>
      <c r="V20" s="130">
        <v>540</v>
      </c>
      <c r="W20" s="130">
        <v>0</v>
      </c>
      <c r="X20" s="130">
        <v>0</v>
      </c>
      <c r="Y20" s="130">
        <v>0</v>
      </c>
      <c r="Z20" s="130">
        <v>0</v>
      </c>
      <c r="AA20" s="130">
        <v>0</v>
      </c>
      <c r="AB20" s="130">
        <v>0</v>
      </c>
      <c r="AC20" s="130">
        <v>0</v>
      </c>
      <c r="AD20" s="130">
        <v>0</v>
      </c>
      <c r="AE20" s="130">
        <v>21.75</v>
      </c>
      <c r="AF20" s="130">
        <v>43</v>
      </c>
      <c r="AG20" s="130">
        <f t="shared" si="3"/>
        <v>356.25</v>
      </c>
      <c r="AH20" s="130">
        <f t="shared" si="3"/>
        <v>583</v>
      </c>
      <c r="AI20" s="130"/>
      <c r="AJ20" s="130"/>
      <c r="AK20" s="130"/>
      <c r="AL20" s="130"/>
      <c r="AM20" s="130"/>
      <c r="AN20" s="130"/>
      <c r="AO20" s="130"/>
      <c r="AP20" s="130"/>
      <c r="AQ20" s="135"/>
      <c r="AR20" s="130"/>
      <c r="AS20" s="130"/>
      <c r="AT20" s="130"/>
      <c r="AU20" s="130"/>
      <c r="AV20" s="130"/>
      <c r="AW20" s="130"/>
      <c r="AX20" s="130"/>
      <c r="AY20" s="130"/>
      <c r="AZ20" s="130"/>
      <c r="BA20" s="130">
        <f t="shared" si="4"/>
        <v>0</v>
      </c>
      <c r="BB20" s="130">
        <f t="shared" si="4"/>
        <v>334.5</v>
      </c>
      <c r="BC20" s="130">
        <f t="shared" si="5"/>
        <v>540</v>
      </c>
      <c r="BD20" s="135"/>
      <c r="BE20" s="130"/>
      <c r="BF20" s="130">
        <f t="shared" si="6"/>
        <v>0</v>
      </c>
      <c r="BG20" s="130">
        <f t="shared" si="7"/>
        <v>0</v>
      </c>
      <c r="BH20" s="130">
        <f t="shared" si="8"/>
        <v>0</v>
      </c>
      <c r="BI20" s="130">
        <f t="shared" si="9"/>
        <v>0</v>
      </c>
      <c r="BJ20" s="130">
        <f t="shared" si="10"/>
        <v>0</v>
      </c>
      <c r="BK20" s="130">
        <f t="shared" si="11"/>
        <v>0</v>
      </c>
      <c r="BL20" s="130">
        <f t="shared" si="12"/>
        <v>56.75</v>
      </c>
      <c r="BM20" s="130">
        <f t="shared" si="12"/>
        <v>104</v>
      </c>
      <c r="BN20" s="130">
        <f t="shared" si="13"/>
        <v>391.25</v>
      </c>
      <c r="BO20" s="130">
        <f t="shared" si="13"/>
        <v>644</v>
      </c>
    </row>
    <row r="21" spans="1:67" ht="15" customHeight="1" x14ac:dyDescent="0.25">
      <c r="A21" s="105">
        <v>7</v>
      </c>
      <c r="B21" s="127" t="s">
        <v>11</v>
      </c>
      <c r="C21" s="128">
        <v>184</v>
      </c>
      <c r="D21" s="129">
        <f t="shared" si="0"/>
        <v>91.08695652173914</v>
      </c>
      <c r="E21" s="130"/>
      <c r="F21" s="134">
        <v>1.55</v>
      </c>
      <c r="G21" s="130">
        <v>11</v>
      </c>
      <c r="H21" s="135"/>
      <c r="I21" s="130"/>
      <c r="J21" s="130"/>
      <c r="K21" s="130"/>
      <c r="L21" s="130">
        <v>15.5</v>
      </c>
      <c r="M21" s="130">
        <v>36</v>
      </c>
      <c r="N21" s="135">
        <v>150.55000000000001</v>
      </c>
      <c r="O21" s="130">
        <v>372</v>
      </c>
      <c r="P21" s="130"/>
      <c r="Q21" s="130"/>
      <c r="R21" s="130">
        <f t="shared" si="2"/>
        <v>167.60000000000002</v>
      </c>
      <c r="S21" s="130">
        <f t="shared" si="2"/>
        <v>419</v>
      </c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>
        <f t="shared" si="3"/>
        <v>0</v>
      </c>
      <c r="AH21" s="130">
        <f t="shared" si="3"/>
        <v>0</v>
      </c>
      <c r="AI21" s="130"/>
      <c r="AJ21" s="130"/>
      <c r="AK21" s="130"/>
      <c r="AL21" s="135"/>
      <c r="AM21" s="130"/>
      <c r="AN21" s="130"/>
      <c r="AO21" s="130"/>
      <c r="AP21" s="130"/>
      <c r="AQ21" s="130"/>
      <c r="AR21" s="130"/>
      <c r="AS21" s="130"/>
      <c r="AT21" s="130"/>
      <c r="AU21" s="130"/>
      <c r="AV21" s="130"/>
      <c r="AW21" s="130"/>
      <c r="AX21" s="130"/>
      <c r="AY21" s="130"/>
      <c r="AZ21" s="130"/>
      <c r="BA21" s="130">
        <f t="shared" si="4"/>
        <v>0</v>
      </c>
      <c r="BB21" s="130">
        <f t="shared" si="4"/>
        <v>1.55</v>
      </c>
      <c r="BC21" s="130">
        <f t="shared" si="5"/>
        <v>11</v>
      </c>
      <c r="BD21" s="130"/>
      <c r="BE21" s="130"/>
      <c r="BF21" s="130">
        <f t="shared" si="6"/>
        <v>0</v>
      </c>
      <c r="BG21" s="130">
        <f t="shared" si="7"/>
        <v>0</v>
      </c>
      <c r="BH21" s="130">
        <f t="shared" si="8"/>
        <v>15.5</v>
      </c>
      <c r="BI21" s="130">
        <f t="shared" si="9"/>
        <v>36</v>
      </c>
      <c r="BJ21" s="130">
        <f t="shared" si="10"/>
        <v>150.55000000000001</v>
      </c>
      <c r="BK21" s="130">
        <f t="shared" si="11"/>
        <v>372</v>
      </c>
      <c r="BL21" s="130">
        <f t="shared" si="12"/>
        <v>0</v>
      </c>
      <c r="BM21" s="130">
        <f t="shared" si="12"/>
        <v>0</v>
      </c>
      <c r="BN21" s="130">
        <f t="shared" si="13"/>
        <v>167.60000000000002</v>
      </c>
      <c r="BO21" s="130">
        <f t="shared" si="13"/>
        <v>419</v>
      </c>
    </row>
    <row r="22" spans="1:67" ht="15" customHeight="1" x14ac:dyDescent="0.25">
      <c r="A22" s="105">
        <v>8</v>
      </c>
      <c r="B22" s="127" t="s">
        <v>12</v>
      </c>
      <c r="C22" s="128">
        <v>197.5</v>
      </c>
      <c r="D22" s="129">
        <f t="shared" si="0"/>
        <v>50.050632911392398</v>
      </c>
      <c r="E22" s="130"/>
      <c r="F22" s="130">
        <v>0</v>
      </c>
      <c r="G22" s="130">
        <v>0</v>
      </c>
      <c r="H22" s="130">
        <v>0</v>
      </c>
      <c r="I22" s="130">
        <v>0</v>
      </c>
      <c r="J22" s="130">
        <v>0</v>
      </c>
      <c r="K22" s="130">
        <v>0</v>
      </c>
      <c r="L22" s="130">
        <v>0</v>
      </c>
      <c r="M22" s="130">
        <v>0</v>
      </c>
      <c r="N22" s="135">
        <v>16.47</v>
      </c>
      <c r="O22" s="130">
        <v>30</v>
      </c>
      <c r="P22" s="130">
        <v>3.25</v>
      </c>
      <c r="Q22" s="130">
        <v>6</v>
      </c>
      <c r="R22" s="130">
        <f t="shared" si="2"/>
        <v>19.72</v>
      </c>
      <c r="S22" s="130">
        <f t="shared" si="2"/>
        <v>36</v>
      </c>
      <c r="T22" s="130"/>
      <c r="U22" s="130">
        <v>0</v>
      </c>
      <c r="V22" s="130">
        <v>0</v>
      </c>
      <c r="W22" s="130">
        <v>0</v>
      </c>
      <c r="X22" s="130">
        <v>0</v>
      </c>
      <c r="Y22" s="130">
        <v>0</v>
      </c>
      <c r="Z22" s="130">
        <v>0</v>
      </c>
      <c r="AA22" s="130">
        <v>0</v>
      </c>
      <c r="AB22" s="130">
        <v>0</v>
      </c>
      <c r="AC22" s="130">
        <v>69</v>
      </c>
      <c r="AD22" s="130">
        <v>101</v>
      </c>
      <c r="AE22" s="130">
        <v>10.130000000000001</v>
      </c>
      <c r="AF22" s="130">
        <v>18</v>
      </c>
      <c r="AG22" s="130">
        <f t="shared" si="3"/>
        <v>79.13</v>
      </c>
      <c r="AH22" s="130">
        <f t="shared" si="3"/>
        <v>119</v>
      </c>
      <c r="AI22" s="130"/>
      <c r="AJ22" s="130"/>
      <c r="AK22" s="130"/>
      <c r="AL22" s="130"/>
      <c r="AM22" s="130"/>
      <c r="AN22" s="130"/>
      <c r="AO22" s="130"/>
      <c r="AP22" s="130"/>
      <c r="AQ22" s="130"/>
      <c r="AR22" s="130"/>
      <c r="AS22" s="130"/>
      <c r="AT22" s="130"/>
      <c r="AU22" s="130"/>
      <c r="AV22" s="130"/>
      <c r="AW22" s="130"/>
      <c r="AX22" s="130"/>
      <c r="AY22" s="130"/>
      <c r="AZ22" s="130"/>
      <c r="BA22" s="130">
        <f t="shared" si="4"/>
        <v>0</v>
      </c>
      <c r="BB22" s="130">
        <f t="shared" si="4"/>
        <v>0</v>
      </c>
      <c r="BC22" s="130">
        <f t="shared" si="5"/>
        <v>0</v>
      </c>
      <c r="BD22" s="130"/>
      <c r="BE22" s="130"/>
      <c r="BF22" s="130">
        <f t="shared" si="6"/>
        <v>0</v>
      </c>
      <c r="BG22" s="130">
        <f t="shared" si="7"/>
        <v>0</v>
      </c>
      <c r="BH22" s="130">
        <f t="shared" si="8"/>
        <v>0</v>
      </c>
      <c r="BI22" s="130">
        <f t="shared" si="9"/>
        <v>0</v>
      </c>
      <c r="BJ22" s="130">
        <f t="shared" si="10"/>
        <v>85.47</v>
      </c>
      <c r="BK22" s="130">
        <f t="shared" si="11"/>
        <v>131</v>
      </c>
      <c r="BL22" s="130">
        <f t="shared" si="12"/>
        <v>13.38</v>
      </c>
      <c r="BM22" s="130">
        <f t="shared" si="12"/>
        <v>24</v>
      </c>
      <c r="BN22" s="130">
        <f t="shared" si="13"/>
        <v>98.85</v>
      </c>
      <c r="BO22" s="130">
        <f t="shared" si="13"/>
        <v>155</v>
      </c>
    </row>
    <row r="23" spans="1:67" ht="15" customHeight="1" x14ac:dyDescent="0.25">
      <c r="A23" s="105">
        <v>9</v>
      </c>
      <c r="B23" s="127" t="s">
        <v>13</v>
      </c>
      <c r="C23" s="128">
        <v>369</v>
      </c>
      <c r="D23" s="129">
        <f t="shared" si="0"/>
        <v>68.041192411924129</v>
      </c>
      <c r="E23" s="130"/>
      <c r="F23" s="130">
        <v>0</v>
      </c>
      <c r="G23" s="130">
        <v>0</v>
      </c>
      <c r="H23" s="130">
        <v>0</v>
      </c>
      <c r="I23" s="130">
        <v>0</v>
      </c>
      <c r="J23" s="130">
        <v>0</v>
      </c>
      <c r="K23" s="130">
        <v>0</v>
      </c>
      <c r="L23" s="130">
        <v>0</v>
      </c>
      <c r="M23" s="130">
        <v>0</v>
      </c>
      <c r="N23" s="130">
        <v>0</v>
      </c>
      <c r="O23" s="130">
        <v>0</v>
      </c>
      <c r="P23" s="130">
        <v>0</v>
      </c>
      <c r="Q23" s="130">
        <v>0</v>
      </c>
      <c r="R23" s="130">
        <f t="shared" si="2"/>
        <v>0</v>
      </c>
      <c r="S23" s="130">
        <f t="shared" si="2"/>
        <v>0</v>
      </c>
      <c r="T23" s="130"/>
      <c r="U23" s="130">
        <v>0</v>
      </c>
      <c r="V23" s="130">
        <v>0</v>
      </c>
      <c r="W23" s="130">
        <v>0</v>
      </c>
      <c r="X23" s="130">
        <v>0</v>
      </c>
      <c r="Y23" s="130">
        <v>0</v>
      </c>
      <c r="Z23" s="130">
        <v>0</v>
      </c>
      <c r="AA23" s="130">
        <v>0</v>
      </c>
      <c r="AB23" s="130">
        <v>0</v>
      </c>
      <c r="AC23" s="130">
        <v>12.82</v>
      </c>
      <c r="AD23" s="130">
        <v>36</v>
      </c>
      <c r="AE23" s="130">
        <v>238.25200000000001</v>
      </c>
      <c r="AF23" s="130">
        <v>378</v>
      </c>
      <c r="AG23" s="130">
        <f t="shared" si="3"/>
        <v>251.072</v>
      </c>
      <c r="AH23" s="130">
        <f t="shared" si="3"/>
        <v>414</v>
      </c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0"/>
      <c r="AT23" s="130"/>
      <c r="AU23" s="130"/>
      <c r="AV23" s="130"/>
      <c r="AW23" s="130"/>
      <c r="AX23" s="130"/>
      <c r="AY23" s="130"/>
      <c r="AZ23" s="130"/>
      <c r="BA23" s="130">
        <f t="shared" si="4"/>
        <v>0</v>
      </c>
      <c r="BB23" s="130">
        <f t="shared" si="4"/>
        <v>0</v>
      </c>
      <c r="BC23" s="130">
        <f t="shared" si="5"/>
        <v>0</v>
      </c>
      <c r="BD23" s="130"/>
      <c r="BE23" s="130"/>
      <c r="BF23" s="130">
        <f t="shared" si="6"/>
        <v>0</v>
      </c>
      <c r="BG23" s="130">
        <f t="shared" si="7"/>
        <v>0</v>
      </c>
      <c r="BH23" s="130">
        <f t="shared" si="8"/>
        <v>0</v>
      </c>
      <c r="BI23" s="130">
        <f t="shared" si="9"/>
        <v>0</v>
      </c>
      <c r="BJ23" s="130">
        <f t="shared" si="10"/>
        <v>12.82</v>
      </c>
      <c r="BK23" s="130">
        <f t="shared" si="11"/>
        <v>36</v>
      </c>
      <c r="BL23" s="130">
        <f t="shared" si="12"/>
        <v>238.25200000000001</v>
      </c>
      <c r="BM23" s="130">
        <f t="shared" si="12"/>
        <v>378</v>
      </c>
      <c r="BN23" s="130">
        <f t="shared" si="13"/>
        <v>251.072</v>
      </c>
      <c r="BO23" s="130">
        <f t="shared" si="13"/>
        <v>414</v>
      </c>
    </row>
    <row r="24" spans="1:67" ht="15" customHeight="1" x14ac:dyDescent="0.25">
      <c r="A24" s="105">
        <v>10</v>
      </c>
      <c r="B24" s="127" t="s">
        <v>14</v>
      </c>
      <c r="C24" s="128">
        <v>146.47999999999999</v>
      </c>
      <c r="D24" s="129">
        <f t="shared" si="0"/>
        <v>35.636264336428184</v>
      </c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>
        <v>49.9</v>
      </c>
      <c r="Q24" s="130">
        <v>85</v>
      </c>
      <c r="R24" s="130">
        <f t="shared" si="2"/>
        <v>49.9</v>
      </c>
      <c r="S24" s="130">
        <f t="shared" si="2"/>
        <v>85</v>
      </c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>
        <v>2.2999999999999998</v>
      </c>
      <c r="AF24" s="130">
        <v>5</v>
      </c>
      <c r="AG24" s="130">
        <f t="shared" si="3"/>
        <v>2.2999999999999998</v>
      </c>
      <c r="AH24" s="130">
        <f t="shared" si="3"/>
        <v>5</v>
      </c>
      <c r="AI24" s="130"/>
      <c r="AJ24" s="130"/>
      <c r="AK24" s="130"/>
      <c r="AL24" s="130"/>
      <c r="AM24" s="130"/>
      <c r="AN24" s="130"/>
      <c r="AO24" s="130"/>
      <c r="AP24" s="130"/>
      <c r="AQ24" s="130"/>
      <c r="AR24" s="130"/>
      <c r="AS24" s="130"/>
      <c r="AT24" s="130"/>
      <c r="AU24" s="130"/>
      <c r="AV24" s="130"/>
      <c r="AW24" s="130"/>
      <c r="AX24" s="130"/>
      <c r="AY24" s="130"/>
      <c r="AZ24" s="130"/>
      <c r="BA24" s="130">
        <f t="shared" si="4"/>
        <v>0</v>
      </c>
      <c r="BB24" s="130">
        <f t="shared" si="4"/>
        <v>0</v>
      </c>
      <c r="BC24" s="130">
        <f t="shared" si="5"/>
        <v>0</v>
      </c>
      <c r="BD24" s="130"/>
      <c r="BE24" s="130"/>
      <c r="BF24" s="130">
        <f t="shared" si="6"/>
        <v>0</v>
      </c>
      <c r="BG24" s="130">
        <f t="shared" si="7"/>
        <v>0</v>
      </c>
      <c r="BH24" s="130">
        <f t="shared" si="8"/>
        <v>0</v>
      </c>
      <c r="BI24" s="130">
        <f t="shared" si="9"/>
        <v>0</v>
      </c>
      <c r="BJ24" s="130">
        <f t="shared" si="10"/>
        <v>0</v>
      </c>
      <c r="BK24" s="130">
        <f t="shared" si="11"/>
        <v>0</v>
      </c>
      <c r="BL24" s="130">
        <f t="shared" si="12"/>
        <v>52.199999999999996</v>
      </c>
      <c r="BM24" s="130">
        <f t="shared" si="12"/>
        <v>90</v>
      </c>
      <c r="BN24" s="130">
        <f t="shared" si="13"/>
        <v>52.199999999999996</v>
      </c>
      <c r="BO24" s="130">
        <f t="shared" si="13"/>
        <v>90</v>
      </c>
    </row>
    <row r="25" spans="1:67" ht="15" customHeight="1" x14ac:dyDescent="0.25">
      <c r="A25" s="105">
        <v>11</v>
      </c>
      <c r="B25" s="127" t="s">
        <v>15</v>
      </c>
      <c r="C25" s="128">
        <v>278</v>
      </c>
      <c r="D25" s="129">
        <f t="shared" si="0"/>
        <v>95.384892086330936</v>
      </c>
      <c r="E25" s="130"/>
      <c r="F25" s="130">
        <v>0</v>
      </c>
      <c r="G25" s="130">
        <v>0</v>
      </c>
      <c r="H25" s="130">
        <v>0</v>
      </c>
      <c r="I25" s="130">
        <v>0</v>
      </c>
      <c r="J25" s="130">
        <v>0</v>
      </c>
      <c r="K25" s="130">
        <v>0</v>
      </c>
      <c r="L25" s="130">
        <v>0</v>
      </c>
      <c r="M25" s="130">
        <v>0</v>
      </c>
      <c r="N25" s="130">
        <v>0</v>
      </c>
      <c r="O25" s="130">
        <v>0</v>
      </c>
      <c r="P25" s="130">
        <v>0</v>
      </c>
      <c r="Q25" s="130">
        <v>0</v>
      </c>
      <c r="R25" s="130">
        <f t="shared" si="2"/>
        <v>0</v>
      </c>
      <c r="S25" s="130">
        <f t="shared" si="2"/>
        <v>0</v>
      </c>
      <c r="T25" s="130"/>
      <c r="U25" s="130">
        <v>15.8</v>
      </c>
      <c r="V25" s="130">
        <v>56</v>
      </c>
      <c r="W25" s="130">
        <v>0</v>
      </c>
      <c r="X25" s="130">
        <v>0</v>
      </c>
      <c r="Y25" s="130">
        <v>0</v>
      </c>
      <c r="Z25" s="130">
        <v>0</v>
      </c>
      <c r="AA25" s="130">
        <v>0</v>
      </c>
      <c r="AB25" s="130">
        <v>0</v>
      </c>
      <c r="AC25" s="130">
        <v>34.770000000000003</v>
      </c>
      <c r="AD25" s="130">
        <v>72</v>
      </c>
      <c r="AE25" s="130">
        <v>214.6</v>
      </c>
      <c r="AF25" s="130">
        <v>591</v>
      </c>
      <c r="AG25" s="130">
        <f t="shared" si="3"/>
        <v>265.17</v>
      </c>
      <c r="AH25" s="130">
        <f t="shared" si="3"/>
        <v>719</v>
      </c>
      <c r="AI25" s="130"/>
      <c r="AJ25" s="130"/>
      <c r="AK25" s="130"/>
      <c r="AL25" s="130"/>
      <c r="AM25" s="130"/>
      <c r="AN25" s="130"/>
      <c r="AO25" s="130"/>
      <c r="AP25" s="130"/>
      <c r="AQ25" s="130"/>
      <c r="AR25" s="130"/>
      <c r="AS25" s="130"/>
      <c r="AT25" s="130"/>
      <c r="AU25" s="130"/>
      <c r="AV25" s="130"/>
      <c r="AW25" s="130"/>
      <c r="AX25" s="130"/>
      <c r="AY25" s="130"/>
      <c r="AZ25" s="130"/>
      <c r="BA25" s="130">
        <f t="shared" si="4"/>
        <v>0</v>
      </c>
      <c r="BB25" s="130">
        <f t="shared" si="4"/>
        <v>15.8</v>
      </c>
      <c r="BC25" s="130">
        <f t="shared" si="5"/>
        <v>56</v>
      </c>
      <c r="BD25" s="130"/>
      <c r="BE25" s="130"/>
      <c r="BF25" s="130">
        <f t="shared" si="6"/>
        <v>0</v>
      </c>
      <c r="BG25" s="130">
        <f t="shared" si="7"/>
        <v>0</v>
      </c>
      <c r="BH25" s="130">
        <f t="shared" si="8"/>
        <v>0</v>
      </c>
      <c r="BI25" s="130">
        <f t="shared" si="9"/>
        <v>0</v>
      </c>
      <c r="BJ25" s="130">
        <f t="shared" si="10"/>
        <v>34.770000000000003</v>
      </c>
      <c r="BK25" s="130">
        <f t="shared" si="11"/>
        <v>72</v>
      </c>
      <c r="BL25" s="130">
        <f t="shared" si="12"/>
        <v>214.6</v>
      </c>
      <c r="BM25" s="130">
        <f t="shared" si="12"/>
        <v>591</v>
      </c>
      <c r="BN25" s="130">
        <f t="shared" si="13"/>
        <v>265.17</v>
      </c>
      <c r="BO25" s="130">
        <f t="shared" si="13"/>
        <v>719</v>
      </c>
    </row>
    <row r="26" spans="1:67" ht="15" customHeight="1" x14ac:dyDescent="0.25">
      <c r="A26" s="105">
        <v>12</v>
      </c>
      <c r="B26" s="127" t="s">
        <v>16</v>
      </c>
      <c r="C26" s="128">
        <v>980.5</v>
      </c>
      <c r="D26" s="129">
        <f t="shared" si="0"/>
        <v>126.58847526772054</v>
      </c>
      <c r="E26" s="130"/>
      <c r="F26" s="130">
        <v>17.600000000000001</v>
      </c>
      <c r="G26" s="130">
        <v>45</v>
      </c>
      <c r="H26" s="130">
        <v>0</v>
      </c>
      <c r="I26" s="130">
        <v>0</v>
      </c>
      <c r="J26" s="130">
        <v>0</v>
      </c>
      <c r="K26" s="130">
        <v>0</v>
      </c>
      <c r="L26" s="130">
        <v>35.4</v>
      </c>
      <c r="M26" s="130">
        <v>35</v>
      </c>
      <c r="N26" s="130">
        <v>5</v>
      </c>
      <c r="O26" s="130">
        <v>4</v>
      </c>
      <c r="P26" s="130">
        <v>533.70000000000005</v>
      </c>
      <c r="Q26" s="130">
        <v>898</v>
      </c>
      <c r="R26" s="130">
        <f t="shared" si="2"/>
        <v>591.70000000000005</v>
      </c>
      <c r="S26" s="130">
        <f t="shared" si="2"/>
        <v>982</v>
      </c>
      <c r="T26" s="130"/>
      <c r="U26" s="130">
        <v>0</v>
      </c>
      <c r="V26" s="130">
        <v>0</v>
      </c>
      <c r="W26" s="130">
        <v>0</v>
      </c>
      <c r="X26" s="130">
        <v>0</v>
      </c>
      <c r="Y26" s="130">
        <v>0</v>
      </c>
      <c r="Z26" s="130">
        <v>0</v>
      </c>
      <c r="AA26" s="130">
        <v>2.5</v>
      </c>
      <c r="AB26" s="130">
        <v>4</v>
      </c>
      <c r="AC26" s="130">
        <v>0</v>
      </c>
      <c r="AD26" s="130">
        <v>0</v>
      </c>
      <c r="AE26" s="130">
        <v>647</v>
      </c>
      <c r="AF26" s="130">
        <v>767</v>
      </c>
      <c r="AG26" s="130">
        <f t="shared" si="3"/>
        <v>649.5</v>
      </c>
      <c r="AH26" s="130">
        <f t="shared" si="3"/>
        <v>771</v>
      </c>
      <c r="AI26" s="130"/>
      <c r="AJ26" s="130"/>
      <c r="AK26" s="130"/>
      <c r="AL26" s="130"/>
      <c r="AM26" s="130"/>
      <c r="AN26" s="130"/>
      <c r="AO26" s="130"/>
      <c r="AP26" s="130"/>
      <c r="AQ26" s="130"/>
      <c r="AR26" s="130"/>
      <c r="AS26" s="130"/>
      <c r="AT26" s="130"/>
      <c r="AU26" s="130"/>
      <c r="AV26" s="130"/>
      <c r="AW26" s="130"/>
      <c r="AX26" s="130"/>
      <c r="AY26" s="130"/>
      <c r="AZ26" s="130"/>
      <c r="BA26" s="130">
        <f t="shared" si="4"/>
        <v>0</v>
      </c>
      <c r="BB26" s="130">
        <f t="shared" si="4"/>
        <v>17.600000000000001</v>
      </c>
      <c r="BC26" s="130">
        <f t="shared" si="5"/>
        <v>45</v>
      </c>
      <c r="BD26" s="130"/>
      <c r="BE26" s="130"/>
      <c r="BF26" s="130">
        <f t="shared" si="6"/>
        <v>0</v>
      </c>
      <c r="BG26" s="130">
        <f t="shared" si="7"/>
        <v>0</v>
      </c>
      <c r="BH26" s="130">
        <f t="shared" si="8"/>
        <v>37.9</v>
      </c>
      <c r="BI26" s="130">
        <f t="shared" si="9"/>
        <v>39</v>
      </c>
      <c r="BJ26" s="130">
        <f t="shared" si="10"/>
        <v>5</v>
      </c>
      <c r="BK26" s="130">
        <f t="shared" si="11"/>
        <v>4</v>
      </c>
      <c r="BL26" s="130">
        <f t="shared" si="12"/>
        <v>1180.7</v>
      </c>
      <c r="BM26" s="130">
        <f t="shared" si="12"/>
        <v>1665</v>
      </c>
      <c r="BN26" s="130">
        <f t="shared" si="13"/>
        <v>1241.2</v>
      </c>
      <c r="BO26" s="130">
        <f t="shared" si="13"/>
        <v>1753</v>
      </c>
    </row>
    <row r="27" spans="1:67" ht="15" customHeight="1" x14ac:dyDescent="0.25">
      <c r="A27" s="105">
        <v>13</v>
      </c>
      <c r="B27" s="136" t="s">
        <v>18</v>
      </c>
      <c r="C27" s="128">
        <v>1250</v>
      </c>
      <c r="D27" s="129">
        <f t="shared" si="0"/>
        <v>93.600000000000009</v>
      </c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>
        <f t="shared" si="2"/>
        <v>0</v>
      </c>
      <c r="S27" s="130">
        <f t="shared" si="2"/>
        <v>0</v>
      </c>
      <c r="T27" s="130"/>
      <c r="U27" s="130">
        <v>33</v>
      </c>
      <c r="V27" s="130">
        <v>25</v>
      </c>
      <c r="W27" s="130">
        <v>0</v>
      </c>
      <c r="X27" s="130">
        <v>0</v>
      </c>
      <c r="Y27" s="130">
        <v>0</v>
      </c>
      <c r="Z27" s="130">
        <v>0</v>
      </c>
      <c r="AA27" s="130">
        <v>56</v>
      </c>
      <c r="AB27" s="130">
        <v>53</v>
      </c>
      <c r="AC27" s="130">
        <v>556</v>
      </c>
      <c r="AD27" s="130">
        <v>5040</v>
      </c>
      <c r="AE27" s="131">
        <v>525</v>
      </c>
      <c r="AF27" s="131">
        <v>519</v>
      </c>
      <c r="AG27" s="130">
        <f t="shared" si="3"/>
        <v>1170</v>
      </c>
      <c r="AH27" s="130">
        <f t="shared" si="3"/>
        <v>5637</v>
      </c>
      <c r="AI27" s="131"/>
      <c r="AJ27" s="131"/>
      <c r="AK27" s="131"/>
      <c r="AL27" s="131"/>
      <c r="AM27" s="131"/>
      <c r="AN27" s="131"/>
      <c r="AO27" s="131"/>
      <c r="AP27" s="131"/>
      <c r="AQ27" s="131"/>
      <c r="AR27" s="131"/>
      <c r="AS27" s="132"/>
      <c r="AT27" s="132"/>
      <c r="AU27" s="133"/>
      <c r="AV27" s="130"/>
      <c r="AW27" s="130"/>
      <c r="AX27" s="133"/>
      <c r="AY27" s="133"/>
      <c r="AZ27" s="133"/>
      <c r="BA27" s="130">
        <f t="shared" si="4"/>
        <v>0</v>
      </c>
      <c r="BB27" s="130">
        <f t="shared" si="4"/>
        <v>33</v>
      </c>
      <c r="BC27" s="130">
        <f t="shared" si="5"/>
        <v>25</v>
      </c>
      <c r="BD27" s="132"/>
      <c r="BE27" s="133"/>
      <c r="BF27" s="130">
        <f t="shared" si="6"/>
        <v>0</v>
      </c>
      <c r="BG27" s="130">
        <f t="shared" si="7"/>
        <v>0</v>
      </c>
      <c r="BH27" s="130">
        <f t="shared" si="8"/>
        <v>56</v>
      </c>
      <c r="BI27" s="130">
        <f t="shared" si="9"/>
        <v>53</v>
      </c>
      <c r="BJ27" s="130">
        <f t="shared" si="10"/>
        <v>556</v>
      </c>
      <c r="BK27" s="130">
        <f t="shared" si="11"/>
        <v>5040</v>
      </c>
      <c r="BL27" s="130">
        <f t="shared" si="12"/>
        <v>525</v>
      </c>
      <c r="BM27" s="130">
        <f t="shared" si="12"/>
        <v>519</v>
      </c>
      <c r="BN27" s="130">
        <f t="shared" si="13"/>
        <v>1170</v>
      </c>
      <c r="BO27" s="130">
        <f t="shared" si="13"/>
        <v>5637</v>
      </c>
    </row>
    <row r="28" spans="1:67" ht="15" customHeight="1" x14ac:dyDescent="0.25">
      <c r="A28" s="105">
        <v>14</v>
      </c>
      <c r="B28" s="136" t="s">
        <v>19</v>
      </c>
      <c r="C28" s="128">
        <v>608.35</v>
      </c>
      <c r="D28" s="129">
        <f t="shared" si="0"/>
        <v>83.299087696227502</v>
      </c>
      <c r="E28" s="130"/>
      <c r="F28" s="130">
        <v>6.4</v>
      </c>
      <c r="G28" s="130">
        <v>15</v>
      </c>
      <c r="H28" s="130">
        <v>0</v>
      </c>
      <c r="I28" s="130">
        <v>0</v>
      </c>
      <c r="J28" s="130">
        <v>2</v>
      </c>
      <c r="K28" s="130">
        <v>1</v>
      </c>
      <c r="L28" s="130">
        <v>0</v>
      </c>
      <c r="M28" s="130">
        <v>0</v>
      </c>
      <c r="N28" s="130">
        <v>40.299999999999997</v>
      </c>
      <c r="O28" s="130">
        <v>90</v>
      </c>
      <c r="P28" s="130">
        <v>44.5</v>
      </c>
      <c r="Q28" s="130">
        <v>105</v>
      </c>
      <c r="R28" s="130">
        <f t="shared" si="2"/>
        <v>93.2</v>
      </c>
      <c r="S28" s="130">
        <f t="shared" si="2"/>
        <v>211</v>
      </c>
      <c r="T28" s="130"/>
      <c r="U28" s="130">
        <v>14</v>
      </c>
      <c r="V28" s="130">
        <v>33</v>
      </c>
      <c r="W28" s="130">
        <v>0</v>
      </c>
      <c r="X28" s="130">
        <v>0</v>
      </c>
      <c r="Y28" s="130">
        <v>2</v>
      </c>
      <c r="Z28" s="130">
        <v>1</v>
      </c>
      <c r="AA28" s="130">
        <v>12</v>
      </c>
      <c r="AB28" s="130">
        <v>6</v>
      </c>
      <c r="AC28" s="130">
        <v>39.549999999999997</v>
      </c>
      <c r="AD28" s="130">
        <v>935</v>
      </c>
      <c r="AE28" s="130">
        <v>346</v>
      </c>
      <c r="AF28" s="130">
        <v>1343</v>
      </c>
      <c r="AG28" s="130">
        <f t="shared" si="3"/>
        <v>413.55</v>
      </c>
      <c r="AH28" s="130">
        <f t="shared" si="3"/>
        <v>2318</v>
      </c>
      <c r="AI28" s="130"/>
      <c r="AJ28" s="130"/>
      <c r="AK28" s="130"/>
      <c r="AL28" s="131"/>
      <c r="AM28" s="131"/>
      <c r="AN28" s="131"/>
      <c r="AO28" s="131"/>
      <c r="AP28" s="131"/>
      <c r="AQ28" s="131"/>
      <c r="AR28" s="131"/>
      <c r="AS28" s="130"/>
      <c r="AT28" s="130"/>
      <c r="AU28" s="130"/>
      <c r="AV28" s="130"/>
      <c r="AW28" s="130"/>
      <c r="AX28" s="130"/>
      <c r="AY28" s="130"/>
      <c r="AZ28" s="130"/>
      <c r="BA28" s="130">
        <f t="shared" si="4"/>
        <v>0</v>
      </c>
      <c r="BB28" s="130">
        <f t="shared" si="4"/>
        <v>20.399999999999999</v>
      </c>
      <c r="BC28" s="130">
        <f t="shared" si="5"/>
        <v>48</v>
      </c>
      <c r="BD28" s="132"/>
      <c r="BE28" s="133"/>
      <c r="BF28" s="130">
        <f t="shared" si="6"/>
        <v>4</v>
      </c>
      <c r="BG28" s="130">
        <f t="shared" si="7"/>
        <v>2</v>
      </c>
      <c r="BH28" s="130">
        <f t="shared" si="8"/>
        <v>12</v>
      </c>
      <c r="BI28" s="130">
        <f t="shared" si="9"/>
        <v>6</v>
      </c>
      <c r="BJ28" s="130">
        <f t="shared" si="10"/>
        <v>79.849999999999994</v>
      </c>
      <c r="BK28" s="130">
        <f t="shared" si="11"/>
        <v>1025</v>
      </c>
      <c r="BL28" s="130">
        <f t="shared" si="12"/>
        <v>390.5</v>
      </c>
      <c r="BM28" s="130">
        <f t="shared" si="12"/>
        <v>1448</v>
      </c>
      <c r="BN28" s="130">
        <f t="shared" si="13"/>
        <v>506.75</v>
      </c>
      <c r="BO28" s="130">
        <f t="shared" si="13"/>
        <v>2529</v>
      </c>
    </row>
    <row r="29" spans="1:67" ht="15" customHeight="1" x14ac:dyDescent="0.25">
      <c r="A29" s="105">
        <v>15</v>
      </c>
      <c r="B29" s="137" t="s">
        <v>20</v>
      </c>
      <c r="C29" s="128">
        <v>324.49</v>
      </c>
      <c r="D29" s="129">
        <f t="shared" si="0"/>
        <v>143.33723689481957</v>
      </c>
      <c r="E29" s="130"/>
      <c r="F29" s="130">
        <v>30.67</v>
      </c>
      <c r="G29" s="130">
        <v>57</v>
      </c>
      <c r="H29" s="130"/>
      <c r="I29" s="130"/>
      <c r="J29" s="130"/>
      <c r="K29" s="130"/>
      <c r="L29" s="130">
        <v>0.98</v>
      </c>
      <c r="M29" s="130">
        <v>1</v>
      </c>
      <c r="N29" s="130">
        <v>4.75</v>
      </c>
      <c r="O29" s="130">
        <v>7</v>
      </c>
      <c r="P29" s="130">
        <v>251.215</v>
      </c>
      <c r="Q29" s="130">
        <v>548</v>
      </c>
      <c r="R29" s="130">
        <f t="shared" si="2"/>
        <v>287.61500000000001</v>
      </c>
      <c r="S29" s="130">
        <f t="shared" si="2"/>
        <v>613</v>
      </c>
      <c r="T29" s="130"/>
      <c r="U29" s="130">
        <v>7.43</v>
      </c>
      <c r="V29" s="130">
        <v>9</v>
      </c>
      <c r="W29" s="130"/>
      <c r="X29" s="130"/>
      <c r="Y29" s="130"/>
      <c r="Z29" s="130"/>
      <c r="AA29" s="130"/>
      <c r="AB29" s="130"/>
      <c r="AC29" s="130">
        <v>0.9</v>
      </c>
      <c r="AD29" s="130">
        <v>1</v>
      </c>
      <c r="AE29" s="130">
        <v>169.17</v>
      </c>
      <c r="AF29" s="130">
        <v>304</v>
      </c>
      <c r="AG29" s="130">
        <f t="shared" si="3"/>
        <v>177.5</v>
      </c>
      <c r="AH29" s="130">
        <f t="shared" si="3"/>
        <v>314</v>
      </c>
      <c r="AI29" s="130"/>
      <c r="AJ29" s="130"/>
      <c r="AK29" s="130"/>
      <c r="AL29" s="130"/>
      <c r="AM29" s="130"/>
      <c r="AN29" s="130"/>
      <c r="AO29" s="130"/>
      <c r="AP29" s="130"/>
      <c r="AQ29" s="130"/>
      <c r="AR29" s="130"/>
      <c r="AS29" s="130"/>
      <c r="AT29" s="130"/>
      <c r="AU29" s="130"/>
      <c r="AV29" s="130"/>
      <c r="AW29" s="130"/>
      <c r="AX29" s="130"/>
      <c r="AY29" s="130"/>
      <c r="AZ29" s="130"/>
      <c r="BA29" s="130">
        <f t="shared" si="4"/>
        <v>0</v>
      </c>
      <c r="BB29" s="130">
        <f t="shared" si="4"/>
        <v>38.1</v>
      </c>
      <c r="BC29" s="130">
        <f t="shared" si="5"/>
        <v>66</v>
      </c>
      <c r="BD29" s="130"/>
      <c r="BE29" s="130"/>
      <c r="BF29" s="130">
        <f t="shared" si="6"/>
        <v>0</v>
      </c>
      <c r="BG29" s="130">
        <f t="shared" si="7"/>
        <v>0</v>
      </c>
      <c r="BH29" s="130">
        <f t="shared" si="8"/>
        <v>0.98</v>
      </c>
      <c r="BI29" s="130">
        <f t="shared" si="9"/>
        <v>1</v>
      </c>
      <c r="BJ29" s="130">
        <f t="shared" si="10"/>
        <v>5.65</v>
      </c>
      <c r="BK29" s="130">
        <f t="shared" si="11"/>
        <v>8</v>
      </c>
      <c r="BL29" s="130">
        <f t="shared" si="12"/>
        <v>420.38499999999999</v>
      </c>
      <c r="BM29" s="130">
        <f t="shared" si="12"/>
        <v>852</v>
      </c>
      <c r="BN29" s="130">
        <f t="shared" si="13"/>
        <v>465.11500000000001</v>
      </c>
      <c r="BO29" s="130">
        <f t="shared" si="13"/>
        <v>927</v>
      </c>
    </row>
    <row r="30" spans="1:67" ht="15" customHeight="1" x14ac:dyDescent="0.25">
      <c r="A30" s="105">
        <v>16</v>
      </c>
      <c r="B30" s="137" t="s">
        <v>21</v>
      </c>
      <c r="C30" s="128">
        <v>4130</v>
      </c>
      <c r="D30" s="129">
        <f t="shared" si="0"/>
        <v>19.00726392251816</v>
      </c>
      <c r="E30" s="134"/>
      <c r="F30" s="130">
        <v>100</v>
      </c>
      <c r="G30" s="130">
        <v>60</v>
      </c>
      <c r="H30" s="130">
        <v>13</v>
      </c>
      <c r="I30" s="130">
        <v>6</v>
      </c>
      <c r="J30" s="130">
        <v>0</v>
      </c>
      <c r="K30" s="130">
        <v>0</v>
      </c>
      <c r="L30" s="130">
        <v>88</v>
      </c>
      <c r="M30" s="130">
        <v>83</v>
      </c>
      <c r="N30" s="130">
        <v>0</v>
      </c>
      <c r="O30" s="130">
        <v>0</v>
      </c>
      <c r="P30" s="130">
        <v>419</v>
      </c>
      <c r="Q30" s="130">
        <v>452</v>
      </c>
      <c r="R30" s="130">
        <f t="shared" si="2"/>
        <v>620</v>
      </c>
      <c r="S30" s="130">
        <f t="shared" si="2"/>
        <v>601</v>
      </c>
      <c r="T30" s="130"/>
      <c r="U30" s="130">
        <v>0</v>
      </c>
      <c r="V30" s="130">
        <v>0</v>
      </c>
      <c r="W30" s="130">
        <v>0</v>
      </c>
      <c r="X30" s="130">
        <v>0</v>
      </c>
      <c r="Y30" s="130">
        <v>0</v>
      </c>
      <c r="Z30" s="130">
        <v>0</v>
      </c>
      <c r="AA30" s="130">
        <v>13</v>
      </c>
      <c r="AB30" s="130">
        <v>15</v>
      </c>
      <c r="AC30" s="130">
        <v>22</v>
      </c>
      <c r="AD30" s="130">
        <v>38</v>
      </c>
      <c r="AE30" s="130">
        <v>130</v>
      </c>
      <c r="AF30" s="130">
        <v>13</v>
      </c>
      <c r="AG30" s="130">
        <f t="shared" si="3"/>
        <v>165</v>
      </c>
      <c r="AH30" s="130">
        <f t="shared" si="3"/>
        <v>66</v>
      </c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>
        <f t="shared" si="4"/>
        <v>0</v>
      </c>
      <c r="BB30" s="130">
        <f t="shared" si="4"/>
        <v>100</v>
      </c>
      <c r="BC30" s="130">
        <f t="shared" si="5"/>
        <v>60</v>
      </c>
      <c r="BD30" s="135"/>
      <c r="BE30" s="130"/>
      <c r="BF30" s="130">
        <f t="shared" si="6"/>
        <v>0</v>
      </c>
      <c r="BG30" s="130">
        <f t="shared" si="7"/>
        <v>0</v>
      </c>
      <c r="BH30" s="130">
        <f t="shared" si="8"/>
        <v>101</v>
      </c>
      <c r="BI30" s="130">
        <f t="shared" si="9"/>
        <v>98</v>
      </c>
      <c r="BJ30" s="130">
        <f t="shared" si="10"/>
        <v>22</v>
      </c>
      <c r="BK30" s="130">
        <f t="shared" si="11"/>
        <v>38</v>
      </c>
      <c r="BL30" s="130">
        <f t="shared" si="12"/>
        <v>549</v>
      </c>
      <c r="BM30" s="130">
        <f t="shared" si="12"/>
        <v>465</v>
      </c>
      <c r="BN30" s="130">
        <f t="shared" si="13"/>
        <v>785</v>
      </c>
      <c r="BO30" s="130">
        <f t="shared" si="13"/>
        <v>667</v>
      </c>
    </row>
    <row r="31" spans="1:67" ht="15" customHeight="1" x14ac:dyDescent="0.25">
      <c r="A31" s="105">
        <v>17</v>
      </c>
      <c r="B31" s="137" t="s">
        <v>22</v>
      </c>
      <c r="C31" s="128">
        <v>926</v>
      </c>
      <c r="D31" s="129">
        <f t="shared" si="0"/>
        <v>85.993520518358523</v>
      </c>
      <c r="E31" s="130"/>
      <c r="F31" s="130">
        <v>0</v>
      </c>
      <c r="G31" s="130">
        <v>0</v>
      </c>
      <c r="H31" s="130">
        <v>0</v>
      </c>
      <c r="I31" s="130">
        <v>0</v>
      </c>
      <c r="J31" s="130">
        <v>0</v>
      </c>
      <c r="K31" s="130">
        <v>0</v>
      </c>
      <c r="L31" s="130">
        <v>0</v>
      </c>
      <c r="M31" s="130">
        <v>0</v>
      </c>
      <c r="N31" s="130">
        <v>39.799999999999997</v>
      </c>
      <c r="O31" s="130">
        <v>56</v>
      </c>
      <c r="P31" s="130">
        <v>125.7</v>
      </c>
      <c r="Q31" s="130">
        <v>161.5</v>
      </c>
      <c r="R31" s="130">
        <f t="shared" si="2"/>
        <v>165.5</v>
      </c>
      <c r="S31" s="130">
        <f t="shared" si="2"/>
        <v>217.5</v>
      </c>
      <c r="T31" s="130"/>
      <c r="U31" s="130">
        <v>0</v>
      </c>
      <c r="V31" s="130">
        <v>0</v>
      </c>
      <c r="W31" s="130">
        <v>0</v>
      </c>
      <c r="X31" s="130">
        <v>0</v>
      </c>
      <c r="Y31" s="130">
        <v>0</v>
      </c>
      <c r="Z31" s="130">
        <v>0</v>
      </c>
      <c r="AA31" s="130">
        <v>0</v>
      </c>
      <c r="AB31" s="130">
        <v>0</v>
      </c>
      <c r="AC31" s="130">
        <v>76.400000000000006</v>
      </c>
      <c r="AD31" s="130">
        <v>111</v>
      </c>
      <c r="AE31" s="130">
        <v>554.4</v>
      </c>
      <c r="AF31" s="130">
        <v>787</v>
      </c>
      <c r="AG31" s="130">
        <f t="shared" si="3"/>
        <v>630.79999999999995</v>
      </c>
      <c r="AH31" s="130">
        <f t="shared" si="3"/>
        <v>898</v>
      </c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0"/>
      <c r="BA31" s="130">
        <f t="shared" si="4"/>
        <v>0</v>
      </c>
      <c r="BB31" s="130">
        <f t="shared" si="4"/>
        <v>0</v>
      </c>
      <c r="BC31" s="130">
        <f t="shared" si="5"/>
        <v>0</v>
      </c>
      <c r="BD31" s="130"/>
      <c r="BE31" s="130"/>
      <c r="BF31" s="130">
        <f t="shared" si="6"/>
        <v>0</v>
      </c>
      <c r="BG31" s="130">
        <f t="shared" si="7"/>
        <v>0</v>
      </c>
      <c r="BH31" s="130">
        <f t="shared" si="8"/>
        <v>0</v>
      </c>
      <c r="BI31" s="130">
        <f t="shared" si="9"/>
        <v>0</v>
      </c>
      <c r="BJ31" s="130">
        <f t="shared" si="10"/>
        <v>116.2</v>
      </c>
      <c r="BK31" s="130">
        <f t="shared" si="11"/>
        <v>167</v>
      </c>
      <c r="BL31" s="130">
        <f t="shared" si="12"/>
        <v>680.1</v>
      </c>
      <c r="BM31" s="130">
        <f t="shared" si="12"/>
        <v>948.5</v>
      </c>
      <c r="BN31" s="130">
        <f t="shared" si="13"/>
        <v>796.3</v>
      </c>
      <c r="BO31" s="130">
        <f t="shared" si="13"/>
        <v>1115.5</v>
      </c>
    </row>
    <row r="32" spans="1:67" ht="15" customHeight="1" x14ac:dyDescent="0.25">
      <c r="A32" s="105">
        <v>18</v>
      </c>
      <c r="B32" s="137" t="s">
        <v>23</v>
      </c>
      <c r="C32" s="128">
        <v>529</v>
      </c>
      <c r="D32" s="129">
        <f t="shared" si="0"/>
        <v>77.608695652173921</v>
      </c>
      <c r="E32" s="130"/>
      <c r="F32" s="130">
        <v>0</v>
      </c>
      <c r="G32" s="130">
        <v>0</v>
      </c>
      <c r="H32" s="130">
        <v>0</v>
      </c>
      <c r="I32" s="130">
        <v>0</v>
      </c>
      <c r="J32" s="130">
        <v>0</v>
      </c>
      <c r="K32" s="130">
        <v>0</v>
      </c>
      <c r="L32" s="130">
        <v>0</v>
      </c>
      <c r="M32" s="130">
        <v>0</v>
      </c>
      <c r="N32" s="130">
        <v>0</v>
      </c>
      <c r="O32" s="130">
        <v>0</v>
      </c>
      <c r="P32" s="130">
        <v>0</v>
      </c>
      <c r="Q32" s="130">
        <v>0</v>
      </c>
      <c r="R32" s="130">
        <f t="shared" si="2"/>
        <v>0</v>
      </c>
      <c r="S32" s="130">
        <f t="shared" si="2"/>
        <v>0</v>
      </c>
      <c r="T32" s="130"/>
      <c r="U32" s="130">
        <v>0</v>
      </c>
      <c r="V32" s="130">
        <v>0</v>
      </c>
      <c r="W32" s="130">
        <v>0</v>
      </c>
      <c r="X32" s="130">
        <v>0</v>
      </c>
      <c r="Y32" s="130">
        <v>4.75</v>
      </c>
      <c r="Z32" s="130">
        <v>7</v>
      </c>
      <c r="AA32" s="130">
        <v>0</v>
      </c>
      <c r="AB32" s="130">
        <v>0</v>
      </c>
      <c r="AC32" s="130">
        <v>405.8</v>
      </c>
      <c r="AD32" s="130">
        <v>526</v>
      </c>
      <c r="AE32" s="130">
        <v>0</v>
      </c>
      <c r="AF32" s="130">
        <v>0</v>
      </c>
      <c r="AG32" s="130">
        <f t="shared" si="3"/>
        <v>410.55</v>
      </c>
      <c r="AH32" s="130">
        <f t="shared" si="3"/>
        <v>533</v>
      </c>
      <c r="AI32" s="130"/>
      <c r="AJ32" s="130"/>
      <c r="AK32" s="130"/>
      <c r="AL32" s="130"/>
      <c r="AM32" s="130"/>
      <c r="AN32" s="130"/>
      <c r="AO32" s="130"/>
      <c r="AP32" s="130"/>
      <c r="AQ32" s="135"/>
      <c r="AR32" s="130"/>
      <c r="AS32" s="130"/>
      <c r="AT32" s="130"/>
      <c r="AU32" s="130"/>
      <c r="AV32" s="130"/>
      <c r="AW32" s="130"/>
      <c r="AX32" s="130"/>
      <c r="AY32" s="130"/>
      <c r="AZ32" s="130"/>
      <c r="BA32" s="130">
        <f t="shared" si="4"/>
        <v>0</v>
      </c>
      <c r="BB32" s="130">
        <f t="shared" si="4"/>
        <v>0</v>
      </c>
      <c r="BC32" s="130">
        <f t="shared" si="5"/>
        <v>0</v>
      </c>
      <c r="BD32" s="135"/>
      <c r="BE32" s="130"/>
      <c r="BF32" s="130">
        <f t="shared" si="6"/>
        <v>4.75</v>
      </c>
      <c r="BG32" s="130">
        <f t="shared" si="7"/>
        <v>7</v>
      </c>
      <c r="BH32" s="130">
        <f t="shared" si="8"/>
        <v>0</v>
      </c>
      <c r="BI32" s="130">
        <f t="shared" si="9"/>
        <v>0</v>
      </c>
      <c r="BJ32" s="130">
        <f t="shared" si="10"/>
        <v>405.8</v>
      </c>
      <c r="BK32" s="130">
        <f t="shared" si="11"/>
        <v>526</v>
      </c>
      <c r="BL32" s="130">
        <f t="shared" si="12"/>
        <v>0</v>
      </c>
      <c r="BM32" s="130">
        <f t="shared" si="12"/>
        <v>0</v>
      </c>
      <c r="BN32" s="130">
        <f t="shared" si="13"/>
        <v>410.55</v>
      </c>
      <c r="BO32" s="130">
        <f t="shared" si="13"/>
        <v>533</v>
      </c>
    </row>
    <row r="33" spans="1:67" ht="15" customHeight="1" x14ac:dyDescent="0.25">
      <c r="A33" s="105">
        <v>19</v>
      </c>
      <c r="B33" s="137" t="s">
        <v>24</v>
      </c>
      <c r="C33" s="128">
        <v>547</v>
      </c>
      <c r="D33" s="129">
        <f t="shared" si="0"/>
        <v>62.171846435100555</v>
      </c>
      <c r="E33" s="130"/>
      <c r="F33" s="134">
        <v>0</v>
      </c>
      <c r="G33" s="130">
        <v>0</v>
      </c>
      <c r="H33" s="135">
        <v>0</v>
      </c>
      <c r="I33" s="130">
        <v>0</v>
      </c>
      <c r="J33" s="130">
        <v>0</v>
      </c>
      <c r="K33" s="130">
        <v>0</v>
      </c>
      <c r="L33" s="130">
        <v>0</v>
      </c>
      <c r="M33" s="130">
        <v>0</v>
      </c>
      <c r="N33" s="135">
        <v>52.9</v>
      </c>
      <c r="O33" s="130">
        <v>122</v>
      </c>
      <c r="P33" s="135">
        <v>19</v>
      </c>
      <c r="Q33" s="130">
        <v>25</v>
      </c>
      <c r="R33" s="130">
        <f t="shared" si="2"/>
        <v>71.900000000000006</v>
      </c>
      <c r="S33" s="130">
        <f t="shared" si="2"/>
        <v>147</v>
      </c>
      <c r="T33" s="130"/>
      <c r="U33" s="130">
        <v>0</v>
      </c>
      <c r="V33" s="130">
        <v>0</v>
      </c>
      <c r="W33" s="130">
        <v>0</v>
      </c>
      <c r="X33" s="130">
        <v>0</v>
      </c>
      <c r="Y33" s="130">
        <v>0</v>
      </c>
      <c r="Z33" s="130">
        <v>0</v>
      </c>
      <c r="AA33" s="130">
        <v>3</v>
      </c>
      <c r="AB33" s="130">
        <v>3</v>
      </c>
      <c r="AC33" s="130">
        <v>135.18</v>
      </c>
      <c r="AD33" s="130">
        <v>150</v>
      </c>
      <c r="AE33" s="130">
        <v>130</v>
      </c>
      <c r="AF33" s="130">
        <v>130</v>
      </c>
      <c r="AG33" s="130">
        <f t="shared" si="3"/>
        <v>268.18</v>
      </c>
      <c r="AH33" s="130">
        <f t="shared" si="3"/>
        <v>283</v>
      </c>
      <c r="AI33" s="130"/>
      <c r="AJ33" s="130"/>
      <c r="AK33" s="130"/>
      <c r="AL33" s="135"/>
      <c r="AM33" s="130"/>
      <c r="AN33" s="130"/>
      <c r="AO33" s="130"/>
      <c r="AP33" s="130"/>
      <c r="AQ33" s="130"/>
      <c r="AR33" s="130"/>
      <c r="AS33" s="130"/>
      <c r="AT33" s="130"/>
      <c r="AU33" s="130"/>
      <c r="AV33" s="130"/>
      <c r="AW33" s="130"/>
      <c r="AX33" s="130"/>
      <c r="AY33" s="130"/>
      <c r="AZ33" s="130"/>
      <c r="BA33" s="130">
        <f t="shared" si="4"/>
        <v>0</v>
      </c>
      <c r="BB33" s="130">
        <f t="shared" si="4"/>
        <v>0</v>
      </c>
      <c r="BC33" s="130">
        <f t="shared" si="5"/>
        <v>0</v>
      </c>
      <c r="BD33" s="130"/>
      <c r="BE33" s="130"/>
      <c r="BF33" s="130">
        <f t="shared" si="6"/>
        <v>0</v>
      </c>
      <c r="BG33" s="130">
        <f t="shared" si="7"/>
        <v>0</v>
      </c>
      <c r="BH33" s="130">
        <f t="shared" si="8"/>
        <v>3</v>
      </c>
      <c r="BI33" s="130">
        <f t="shared" si="9"/>
        <v>3</v>
      </c>
      <c r="BJ33" s="130">
        <f t="shared" si="10"/>
        <v>188.08</v>
      </c>
      <c r="BK33" s="130">
        <f t="shared" si="11"/>
        <v>272</v>
      </c>
      <c r="BL33" s="130">
        <f t="shared" si="12"/>
        <v>149</v>
      </c>
      <c r="BM33" s="130">
        <f t="shared" si="12"/>
        <v>155</v>
      </c>
      <c r="BN33" s="130">
        <f t="shared" si="13"/>
        <v>340.08000000000004</v>
      </c>
      <c r="BO33" s="130">
        <f t="shared" si="13"/>
        <v>430</v>
      </c>
    </row>
    <row r="34" spans="1:67" ht="15" customHeight="1" x14ac:dyDescent="0.25">
      <c r="A34" s="105">
        <v>20</v>
      </c>
      <c r="B34" s="137" t="s">
        <v>114</v>
      </c>
      <c r="C34" s="128">
        <v>461</v>
      </c>
      <c r="D34" s="129">
        <f t="shared" si="0"/>
        <v>17.787418655097614</v>
      </c>
      <c r="E34" s="130"/>
      <c r="F34" s="130">
        <v>0</v>
      </c>
      <c r="G34" s="130">
        <v>0</v>
      </c>
      <c r="H34" s="130">
        <v>0</v>
      </c>
      <c r="I34" s="130">
        <v>0</v>
      </c>
      <c r="J34" s="130">
        <v>0</v>
      </c>
      <c r="K34" s="130">
        <v>0</v>
      </c>
      <c r="L34" s="130">
        <v>0</v>
      </c>
      <c r="M34" s="130">
        <v>0</v>
      </c>
      <c r="N34" s="130">
        <v>0</v>
      </c>
      <c r="O34" s="130">
        <v>0</v>
      </c>
      <c r="P34" s="130">
        <v>0</v>
      </c>
      <c r="Q34" s="130">
        <v>0</v>
      </c>
      <c r="R34" s="130">
        <f t="shared" si="2"/>
        <v>0</v>
      </c>
      <c r="S34" s="130">
        <f t="shared" si="2"/>
        <v>0</v>
      </c>
      <c r="T34" s="130"/>
      <c r="U34" s="130">
        <v>0</v>
      </c>
      <c r="V34" s="130">
        <v>0</v>
      </c>
      <c r="W34" s="130">
        <v>0</v>
      </c>
      <c r="X34" s="130">
        <v>0</v>
      </c>
      <c r="Y34" s="130">
        <v>0</v>
      </c>
      <c r="Z34" s="130">
        <v>0</v>
      </c>
      <c r="AA34" s="138">
        <v>4</v>
      </c>
      <c r="AB34" s="139">
        <v>3</v>
      </c>
      <c r="AC34" s="138">
        <v>65.7</v>
      </c>
      <c r="AD34" s="139">
        <v>32</v>
      </c>
      <c r="AE34" s="138">
        <v>12.3</v>
      </c>
      <c r="AF34" s="139">
        <v>20</v>
      </c>
      <c r="AG34" s="130">
        <f t="shared" si="3"/>
        <v>82</v>
      </c>
      <c r="AH34" s="130">
        <f t="shared" si="3"/>
        <v>55</v>
      </c>
      <c r="AI34" s="130"/>
      <c r="AJ34" s="130"/>
      <c r="AK34" s="130"/>
      <c r="AL34" s="130"/>
      <c r="AM34" s="130"/>
      <c r="AN34" s="130"/>
      <c r="AO34" s="130"/>
      <c r="AP34" s="130"/>
      <c r="AQ34" s="130"/>
      <c r="AR34" s="130"/>
      <c r="AS34" s="130"/>
      <c r="AT34" s="130"/>
      <c r="AU34" s="130"/>
      <c r="AV34" s="130"/>
      <c r="AW34" s="130"/>
      <c r="AX34" s="130"/>
      <c r="AY34" s="130"/>
      <c r="AZ34" s="130"/>
      <c r="BA34" s="130">
        <f t="shared" si="4"/>
        <v>0</v>
      </c>
      <c r="BB34" s="130">
        <f t="shared" si="4"/>
        <v>0</v>
      </c>
      <c r="BC34" s="130">
        <f t="shared" si="5"/>
        <v>0</v>
      </c>
      <c r="BD34" s="130"/>
      <c r="BE34" s="130"/>
      <c r="BF34" s="130">
        <f t="shared" si="6"/>
        <v>0</v>
      </c>
      <c r="BG34" s="130">
        <f t="shared" si="7"/>
        <v>0</v>
      </c>
      <c r="BH34" s="130">
        <f t="shared" si="8"/>
        <v>4</v>
      </c>
      <c r="BI34" s="130">
        <f t="shared" si="9"/>
        <v>3</v>
      </c>
      <c r="BJ34" s="130">
        <f t="shared" si="10"/>
        <v>65.7</v>
      </c>
      <c r="BK34" s="130">
        <f t="shared" si="11"/>
        <v>32</v>
      </c>
      <c r="BL34" s="130">
        <f t="shared" si="12"/>
        <v>12.3</v>
      </c>
      <c r="BM34" s="130">
        <f t="shared" si="12"/>
        <v>20</v>
      </c>
      <c r="BN34" s="130">
        <f t="shared" si="13"/>
        <v>82</v>
      </c>
      <c r="BO34" s="130">
        <f t="shared" si="13"/>
        <v>55</v>
      </c>
    </row>
    <row r="35" spans="1:67" ht="15" customHeight="1" x14ac:dyDescent="0.25">
      <c r="A35" s="105">
        <v>21</v>
      </c>
      <c r="B35" s="137" t="s">
        <v>26</v>
      </c>
      <c r="C35" s="128">
        <v>984.53</v>
      </c>
      <c r="D35" s="129">
        <f t="shared" si="0"/>
        <v>6.424385239657501</v>
      </c>
      <c r="E35" s="130"/>
      <c r="F35" s="130">
        <v>0.25</v>
      </c>
      <c r="G35" s="130">
        <v>1</v>
      </c>
      <c r="H35" s="130">
        <v>0</v>
      </c>
      <c r="I35" s="130">
        <v>0</v>
      </c>
      <c r="J35" s="130">
        <v>0</v>
      </c>
      <c r="K35" s="130">
        <v>0</v>
      </c>
      <c r="L35" s="130">
        <v>0</v>
      </c>
      <c r="M35" s="130">
        <v>0</v>
      </c>
      <c r="N35" s="130">
        <v>0</v>
      </c>
      <c r="O35" s="130">
        <v>0</v>
      </c>
      <c r="P35" s="130">
        <v>0</v>
      </c>
      <c r="Q35" s="130">
        <v>0</v>
      </c>
      <c r="R35" s="130">
        <f t="shared" si="2"/>
        <v>0.25</v>
      </c>
      <c r="S35" s="130">
        <f t="shared" si="2"/>
        <v>1</v>
      </c>
      <c r="T35" s="130"/>
      <c r="U35" s="130">
        <v>2</v>
      </c>
      <c r="V35" s="130">
        <v>2</v>
      </c>
      <c r="W35" s="130">
        <v>0</v>
      </c>
      <c r="X35" s="130">
        <v>0</v>
      </c>
      <c r="Y35" s="130">
        <v>0</v>
      </c>
      <c r="Z35" s="130">
        <v>0</v>
      </c>
      <c r="AA35" s="130">
        <v>6</v>
      </c>
      <c r="AB35" s="130">
        <v>4</v>
      </c>
      <c r="AC35" s="130">
        <v>0</v>
      </c>
      <c r="AD35" s="130">
        <v>0</v>
      </c>
      <c r="AE35" s="130">
        <v>55</v>
      </c>
      <c r="AF35" s="130">
        <v>65</v>
      </c>
      <c r="AG35" s="130">
        <f t="shared" si="3"/>
        <v>63</v>
      </c>
      <c r="AH35" s="130">
        <f t="shared" si="3"/>
        <v>71</v>
      </c>
      <c r="AI35" s="130"/>
      <c r="AJ35" s="130"/>
      <c r="AK35" s="130"/>
      <c r="AL35" s="130"/>
      <c r="AM35" s="130"/>
      <c r="AN35" s="130"/>
      <c r="AO35" s="130"/>
      <c r="AP35" s="130"/>
      <c r="AQ35" s="130"/>
      <c r="AR35" s="130"/>
      <c r="AS35" s="130"/>
      <c r="AT35" s="130"/>
      <c r="AU35" s="130"/>
      <c r="AV35" s="130"/>
      <c r="AW35" s="130"/>
      <c r="AX35" s="130"/>
      <c r="AY35" s="130"/>
      <c r="AZ35" s="130"/>
      <c r="BA35" s="130">
        <f t="shared" si="4"/>
        <v>0</v>
      </c>
      <c r="BB35" s="130">
        <f t="shared" si="4"/>
        <v>2.25</v>
      </c>
      <c r="BC35" s="130">
        <f t="shared" si="5"/>
        <v>3</v>
      </c>
      <c r="BD35" s="130"/>
      <c r="BE35" s="130"/>
      <c r="BF35" s="130">
        <f t="shared" si="6"/>
        <v>0</v>
      </c>
      <c r="BG35" s="130">
        <f t="shared" si="7"/>
        <v>0</v>
      </c>
      <c r="BH35" s="130">
        <f t="shared" si="8"/>
        <v>6</v>
      </c>
      <c r="BI35" s="130">
        <f t="shared" si="9"/>
        <v>4</v>
      </c>
      <c r="BJ35" s="130">
        <f t="shared" si="10"/>
        <v>0</v>
      </c>
      <c r="BK35" s="130">
        <f t="shared" si="11"/>
        <v>0</v>
      </c>
      <c r="BL35" s="130">
        <f t="shared" si="12"/>
        <v>55</v>
      </c>
      <c r="BM35" s="130">
        <f t="shared" si="12"/>
        <v>65</v>
      </c>
      <c r="BN35" s="130">
        <f t="shared" si="13"/>
        <v>63.25</v>
      </c>
      <c r="BO35" s="130">
        <f t="shared" si="13"/>
        <v>72</v>
      </c>
    </row>
    <row r="36" spans="1:67" ht="15" customHeight="1" x14ac:dyDescent="0.25">
      <c r="A36" s="105">
        <v>22</v>
      </c>
      <c r="B36" s="137" t="s">
        <v>27</v>
      </c>
      <c r="C36" s="128">
        <v>590</v>
      </c>
      <c r="D36" s="129">
        <f t="shared" si="0"/>
        <v>29.830508474576273</v>
      </c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>
        <f t="shared" si="2"/>
        <v>0</v>
      </c>
      <c r="S36" s="130">
        <f t="shared" si="2"/>
        <v>0</v>
      </c>
      <c r="T36" s="130"/>
      <c r="U36" s="130"/>
      <c r="V36" s="130"/>
      <c r="W36" s="130"/>
      <c r="X36" s="130"/>
      <c r="Y36" s="130"/>
      <c r="Z36" s="130"/>
      <c r="AA36" s="130"/>
      <c r="AB36" s="130"/>
      <c r="AC36" s="130">
        <v>76</v>
      </c>
      <c r="AD36" s="130">
        <v>98</v>
      </c>
      <c r="AE36" s="130">
        <v>100</v>
      </c>
      <c r="AF36" s="130">
        <v>156</v>
      </c>
      <c r="AG36" s="130">
        <f t="shared" si="3"/>
        <v>176</v>
      </c>
      <c r="AH36" s="130">
        <f t="shared" si="3"/>
        <v>254</v>
      </c>
      <c r="AI36" s="130"/>
      <c r="AJ36" s="130"/>
      <c r="AK36" s="130"/>
      <c r="AL36" s="130"/>
      <c r="AM36" s="130"/>
      <c r="AN36" s="130"/>
      <c r="AO36" s="130"/>
      <c r="AP36" s="130"/>
      <c r="AQ36" s="130"/>
      <c r="AR36" s="130"/>
      <c r="AS36" s="130"/>
      <c r="AT36" s="130"/>
      <c r="AU36" s="130"/>
      <c r="AV36" s="130"/>
      <c r="AW36" s="130"/>
      <c r="AX36" s="130"/>
      <c r="AY36" s="130"/>
      <c r="AZ36" s="130"/>
      <c r="BA36" s="130">
        <f t="shared" si="4"/>
        <v>0</v>
      </c>
      <c r="BB36" s="130">
        <f t="shared" si="4"/>
        <v>0</v>
      </c>
      <c r="BC36" s="130">
        <f t="shared" si="5"/>
        <v>0</v>
      </c>
      <c r="BD36" s="130"/>
      <c r="BE36" s="130"/>
      <c r="BF36" s="130">
        <f t="shared" si="6"/>
        <v>0</v>
      </c>
      <c r="BG36" s="130">
        <f t="shared" si="7"/>
        <v>0</v>
      </c>
      <c r="BH36" s="130">
        <f t="shared" si="8"/>
        <v>0</v>
      </c>
      <c r="BI36" s="130">
        <f t="shared" si="9"/>
        <v>0</v>
      </c>
      <c r="BJ36" s="130">
        <f t="shared" si="10"/>
        <v>76</v>
      </c>
      <c r="BK36" s="130">
        <f t="shared" si="11"/>
        <v>98</v>
      </c>
      <c r="BL36" s="130">
        <f t="shared" si="12"/>
        <v>100</v>
      </c>
      <c r="BM36" s="130">
        <f t="shared" si="12"/>
        <v>156</v>
      </c>
      <c r="BN36" s="130">
        <f t="shared" si="13"/>
        <v>176</v>
      </c>
      <c r="BO36" s="130">
        <f t="shared" si="13"/>
        <v>254</v>
      </c>
    </row>
    <row r="37" spans="1:67" ht="15" customHeight="1" x14ac:dyDescent="0.25">
      <c r="A37" s="105">
        <v>23</v>
      </c>
      <c r="B37" s="137" t="s">
        <v>28</v>
      </c>
      <c r="C37" s="128">
        <v>3649.92</v>
      </c>
      <c r="D37" s="129">
        <f t="shared" si="0"/>
        <v>99.989862791513232</v>
      </c>
      <c r="E37" s="130"/>
      <c r="F37" s="130">
        <v>147.1</v>
      </c>
      <c r="G37" s="130">
        <v>98</v>
      </c>
      <c r="H37" s="130">
        <v>11</v>
      </c>
      <c r="I37" s="130">
        <v>3</v>
      </c>
      <c r="J37" s="130">
        <v>0</v>
      </c>
      <c r="K37" s="130">
        <v>0</v>
      </c>
      <c r="L37" s="130">
        <v>72.5</v>
      </c>
      <c r="M37" s="130">
        <v>60</v>
      </c>
      <c r="N37" s="130">
        <v>545.70000000000005</v>
      </c>
      <c r="O37" s="130">
        <v>650</v>
      </c>
      <c r="P37" s="130">
        <v>2011</v>
      </c>
      <c r="Q37" s="130">
        <v>2011</v>
      </c>
      <c r="R37" s="130">
        <f t="shared" si="2"/>
        <v>2787.2999999999997</v>
      </c>
      <c r="S37" s="130">
        <f t="shared" si="2"/>
        <v>2822</v>
      </c>
      <c r="T37" s="130"/>
      <c r="U37" s="130">
        <v>41.95</v>
      </c>
      <c r="V37" s="130">
        <v>80</v>
      </c>
      <c r="W37" s="130">
        <v>0</v>
      </c>
      <c r="X37" s="130">
        <v>0</v>
      </c>
      <c r="Y37" s="130">
        <v>0</v>
      </c>
      <c r="Z37" s="130">
        <v>0</v>
      </c>
      <c r="AA37" s="130">
        <v>31</v>
      </c>
      <c r="AB37" s="130">
        <v>13</v>
      </c>
      <c r="AC37" s="130">
        <v>75.3</v>
      </c>
      <c r="AD37" s="130">
        <v>70</v>
      </c>
      <c r="AE37" s="130">
        <v>714</v>
      </c>
      <c r="AF37" s="130">
        <v>714</v>
      </c>
      <c r="AG37" s="130">
        <f t="shared" si="3"/>
        <v>862.25</v>
      </c>
      <c r="AH37" s="130">
        <f t="shared" si="3"/>
        <v>877</v>
      </c>
      <c r="AI37" s="130"/>
      <c r="AJ37" s="130"/>
      <c r="AK37" s="130"/>
      <c r="AL37" s="130"/>
      <c r="AM37" s="130"/>
      <c r="AN37" s="130"/>
      <c r="AO37" s="130"/>
      <c r="AP37" s="130"/>
      <c r="AQ37" s="130"/>
      <c r="AR37" s="130"/>
      <c r="AS37" s="130"/>
      <c r="AT37" s="130"/>
      <c r="AU37" s="130"/>
      <c r="AV37" s="130"/>
      <c r="AW37" s="130"/>
      <c r="AX37" s="130"/>
      <c r="AY37" s="130"/>
      <c r="AZ37" s="130"/>
      <c r="BA37" s="130">
        <f t="shared" si="4"/>
        <v>0</v>
      </c>
      <c r="BB37" s="130">
        <f t="shared" si="4"/>
        <v>189.05</v>
      </c>
      <c r="BC37" s="130">
        <f t="shared" si="5"/>
        <v>178</v>
      </c>
      <c r="BD37" s="130"/>
      <c r="BE37" s="130"/>
      <c r="BF37" s="130">
        <f t="shared" si="6"/>
        <v>0</v>
      </c>
      <c r="BG37" s="130">
        <f t="shared" si="7"/>
        <v>0</v>
      </c>
      <c r="BH37" s="130">
        <f t="shared" si="8"/>
        <v>103.5</v>
      </c>
      <c r="BI37" s="130">
        <f t="shared" si="9"/>
        <v>73</v>
      </c>
      <c r="BJ37" s="130">
        <f t="shared" si="10"/>
        <v>621</v>
      </c>
      <c r="BK37" s="130">
        <f t="shared" si="11"/>
        <v>720</v>
      </c>
      <c r="BL37" s="130">
        <f t="shared" si="12"/>
        <v>2725</v>
      </c>
      <c r="BM37" s="130">
        <f t="shared" si="12"/>
        <v>2725</v>
      </c>
      <c r="BN37" s="130">
        <f t="shared" si="13"/>
        <v>3649.5499999999997</v>
      </c>
      <c r="BO37" s="130">
        <f t="shared" si="13"/>
        <v>3699</v>
      </c>
    </row>
    <row r="38" spans="1:67" s="144" customFormat="1" ht="15" customHeight="1" x14ac:dyDescent="0.25">
      <c r="A38" s="105">
        <v>24</v>
      </c>
      <c r="B38" s="140" t="s">
        <v>29</v>
      </c>
      <c r="C38" s="141">
        <v>2527</v>
      </c>
      <c r="D38" s="129">
        <f t="shared" si="0"/>
        <v>12.576177285318559</v>
      </c>
      <c r="E38" s="142"/>
      <c r="F38" s="143">
        <v>141.25</v>
      </c>
      <c r="G38" s="143">
        <v>81</v>
      </c>
      <c r="H38" s="143">
        <v>0</v>
      </c>
      <c r="I38" s="143">
        <v>0</v>
      </c>
      <c r="J38" s="143">
        <v>0</v>
      </c>
      <c r="K38" s="143">
        <v>0</v>
      </c>
      <c r="L38" s="143">
        <v>130.05000000000001</v>
      </c>
      <c r="M38" s="143">
        <v>101</v>
      </c>
      <c r="N38" s="143">
        <v>0</v>
      </c>
      <c r="O38" s="143">
        <v>0</v>
      </c>
      <c r="P38" s="143">
        <v>0</v>
      </c>
      <c r="Q38" s="143">
        <v>0</v>
      </c>
      <c r="R38" s="130">
        <f t="shared" si="2"/>
        <v>271.3</v>
      </c>
      <c r="S38" s="130">
        <f t="shared" si="2"/>
        <v>182</v>
      </c>
      <c r="T38" s="143"/>
      <c r="U38" s="143">
        <v>0</v>
      </c>
      <c r="V38" s="143">
        <v>0</v>
      </c>
      <c r="W38" s="143">
        <v>0</v>
      </c>
      <c r="X38" s="143">
        <v>0</v>
      </c>
      <c r="Y38" s="143">
        <v>4</v>
      </c>
      <c r="Z38" s="143">
        <v>3</v>
      </c>
      <c r="AA38" s="143">
        <v>42.5</v>
      </c>
      <c r="AB38" s="143">
        <v>37</v>
      </c>
      <c r="AC38" s="143">
        <v>0</v>
      </c>
      <c r="AD38" s="143">
        <v>0</v>
      </c>
      <c r="AE38" s="143">
        <v>0</v>
      </c>
      <c r="AF38" s="143">
        <v>0</v>
      </c>
      <c r="AG38" s="130">
        <f t="shared" si="3"/>
        <v>46.5</v>
      </c>
      <c r="AH38" s="130">
        <f t="shared" si="3"/>
        <v>40</v>
      </c>
      <c r="AI38" s="142"/>
      <c r="AJ38" s="142"/>
      <c r="AK38" s="142"/>
      <c r="AL38" s="142"/>
      <c r="AM38" s="142"/>
      <c r="AN38" s="142"/>
      <c r="AO38" s="142"/>
      <c r="AP38" s="142"/>
      <c r="AQ38" s="142"/>
      <c r="AR38" s="142"/>
      <c r="AS38" s="142"/>
      <c r="AT38" s="142"/>
      <c r="AU38" s="142"/>
      <c r="AV38" s="142"/>
      <c r="AW38" s="142"/>
      <c r="AX38" s="142"/>
      <c r="AY38" s="142"/>
      <c r="AZ38" s="142"/>
      <c r="BA38" s="142">
        <f t="shared" si="4"/>
        <v>0</v>
      </c>
      <c r="BB38" s="142">
        <f t="shared" si="4"/>
        <v>141.25</v>
      </c>
      <c r="BC38" s="142">
        <f t="shared" si="5"/>
        <v>81</v>
      </c>
      <c r="BD38" s="142"/>
      <c r="BE38" s="142"/>
      <c r="BF38" s="142">
        <f t="shared" si="6"/>
        <v>4</v>
      </c>
      <c r="BG38" s="142">
        <f t="shared" si="7"/>
        <v>3</v>
      </c>
      <c r="BH38" s="142">
        <f t="shared" si="8"/>
        <v>172.55</v>
      </c>
      <c r="BI38" s="142">
        <f t="shared" si="9"/>
        <v>138</v>
      </c>
      <c r="BJ38" s="142">
        <f t="shared" si="10"/>
        <v>0</v>
      </c>
      <c r="BK38" s="142">
        <f t="shared" si="11"/>
        <v>0</v>
      </c>
      <c r="BL38" s="142">
        <f t="shared" si="12"/>
        <v>0</v>
      </c>
      <c r="BM38" s="142">
        <f t="shared" si="12"/>
        <v>0</v>
      </c>
      <c r="BN38" s="142">
        <f t="shared" si="13"/>
        <v>317.8</v>
      </c>
      <c r="BO38" s="142">
        <f t="shared" si="13"/>
        <v>222</v>
      </c>
    </row>
    <row r="39" spans="1:67" ht="15" customHeight="1" x14ac:dyDescent="0.25">
      <c r="A39" s="105">
        <v>25</v>
      </c>
      <c r="B39" s="137" t="s">
        <v>30</v>
      </c>
      <c r="C39" s="128">
        <v>2182.5</v>
      </c>
      <c r="D39" s="129">
        <f t="shared" si="0"/>
        <v>46.254295532646047</v>
      </c>
      <c r="E39" s="130"/>
      <c r="F39" s="130">
        <v>0</v>
      </c>
      <c r="G39" s="130">
        <v>0</v>
      </c>
      <c r="H39" s="130">
        <v>4</v>
      </c>
      <c r="I39" s="130">
        <v>4</v>
      </c>
      <c r="J39" s="130">
        <v>0</v>
      </c>
      <c r="K39" s="130">
        <v>0</v>
      </c>
      <c r="L39" s="130">
        <v>12.5</v>
      </c>
      <c r="M39" s="130">
        <v>12</v>
      </c>
      <c r="N39" s="130">
        <v>33</v>
      </c>
      <c r="O39" s="130">
        <v>48</v>
      </c>
      <c r="P39" s="130">
        <v>10</v>
      </c>
      <c r="Q39" s="130">
        <v>15</v>
      </c>
      <c r="R39" s="130">
        <f t="shared" si="2"/>
        <v>59.5</v>
      </c>
      <c r="S39" s="130">
        <f t="shared" si="2"/>
        <v>79</v>
      </c>
      <c r="T39" s="130"/>
      <c r="U39" s="130">
        <v>7</v>
      </c>
      <c r="V39" s="130">
        <v>13</v>
      </c>
      <c r="W39" s="130">
        <v>1</v>
      </c>
      <c r="X39" s="130">
        <v>1</v>
      </c>
      <c r="Y39" s="130">
        <v>0</v>
      </c>
      <c r="Z39" s="130">
        <v>0</v>
      </c>
      <c r="AA39" s="130">
        <v>45</v>
      </c>
      <c r="AB39" s="130">
        <v>40</v>
      </c>
      <c r="AC39" s="130">
        <v>762</v>
      </c>
      <c r="AD39" s="130">
        <v>892</v>
      </c>
      <c r="AE39" s="131">
        <v>135</v>
      </c>
      <c r="AF39" s="131">
        <v>139</v>
      </c>
      <c r="AG39" s="130">
        <f t="shared" si="3"/>
        <v>950</v>
      </c>
      <c r="AH39" s="130">
        <f t="shared" si="3"/>
        <v>1085</v>
      </c>
      <c r="AI39" s="131"/>
      <c r="AJ39" s="131"/>
      <c r="AK39" s="131"/>
      <c r="AL39" s="131"/>
      <c r="AM39" s="131"/>
      <c r="AN39" s="131"/>
      <c r="AO39" s="131"/>
      <c r="AP39" s="131"/>
      <c r="AQ39" s="131"/>
      <c r="AR39" s="131"/>
      <c r="AS39" s="132"/>
      <c r="AT39" s="132"/>
      <c r="AU39" s="133"/>
      <c r="AV39" s="130"/>
      <c r="AW39" s="130"/>
      <c r="AX39" s="133"/>
      <c r="AY39" s="133"/>
      <c r="AZ39" s="133"/>
      <c r="BA39" s="130">
        <f t="shared" si="4"/>
        <v>0</v>
      </c>
      <c r="BB39" s="130">
        <f t="shared" si="4"/>
        <v>7</v>
      </c>
      <c r="BC39" s="130">
        <f t="shared" si="5"/>
        <v>13</v>
      </c>
      <c r="BD39" s="132"/>
      <c r="BE39" s="133"/>
      <c r="BF39" s="130">
        <f t="shared" si="6"/>
        <v>0</v>
      </c>
      <c r="BG39" s="130">
        <f t="shared" si="7"/>
        <v>0</v>
      </c>
      <c r="BH39" s="130">
        <f t="shared" si="8"/>
        <v>57.5</v>
      </c>
      <c r="BI39" s="130">
        <f t="shared" si="9"/>
        <v>52</v>
      </c>
      <c r="BJ39" s="130">
        <f t="shared" si="10"/>
        <v>795</v>
      </c>
      <c r="BK39" s="130">
        <f t="shared" si="11"/>
        <v>940</v>
      </c>
      <c r="BL39" s="130">
        <f t="shared" si="12"/>
        <v>145</v>
      </c>
      <c r="BM39" s="130">
        <f t="shared" si="12"/>
        <v>154</v>
      </c>
      <c r="BN39" s="130">
        <f t="shared" si="13"/>
        <v>1009.5</v>
      </c>
      <c r="BO39" s="130">
        <f t="shared" si="13"/>
        <v>1164</v>
      </c>
    </row>
    <row r="40" spans="1:67" ht="15" customHeight="1" x14ac:dyDescent="0.25">
      <c r="A40" s="105">
        <v>26</v>
      </c>
      <c r="B40" s="137" t="s">
        <v>31</v>
      </c>
      <c r="C40" s="128">
        <v>7199</v>
      </c>
      <c r="D40" s="129">
        <f t="shared" si="0"/>
        <v>80.909154049173495</v>
      </c>
      <c r="E40" s="130"/>
      <c r="F40" s="130">
        <v>600.79999999999995</v>
      </c>
      <c r="G40" s="130">
        <v>495</v>
      </c>
      <c r="H40" s="130">
        <v>12</v>
      </c>
      <c r="I40" s="130">
        <v>5</v>
      </c>
      <c r="J40" s="130">
        <v>0</v>
      </c>
      <c r="K40" s="130">
        <v>0</v>
      </c>
      <c r="L40" s="130">
        <v>485.95</v>
      </c>
      <c r="M40" s="130">
        <v>373</v>
      </c>
      <c r="N40" s="130">
        <v>1781</v>
      </c>
      <c r="O40" s="130">
        <v>2000</v>
      </c>
      <c r="P40" s="130">
        <v>220.75</v>
      </c>
      <c r="Q40" s="130">
        <v>215</v>
      </c>
      <c r="R40" s="130">
        <f t="shared" si="2"/>
        <v>3100.5</v>
      </c>
      <c r="S40" s="130">
        <f t="shared" si="2"/>
        <v>3088</v>
      </c>
      <c r="T40" s="130"/>
      <c r="U40" s="130">
        <v>95.1</v>
      </c>
      <c r="V40" s="130">
        <v>35</v>
      </c>
      <c r="W40" s="130">
        <v>0</v>
      </c>
      <c r="X40" s="130">
        <v>0</v>
      </c>
      <c r="Y40" s="130">
        <v>0</v>
      </c>
      <c r="Z40" s="130">
        <v>0</v>
      </c>
      <c r="AA40" s="130">
        <v>157.05000000000001</v>
      </c>
      <c r="AB40" s="130">
        <v>134</v>
      </c>
      <c r="AC40" s="130">
        <v>1914</v>
      </c>
      <c r="AD40" s="130">
        <v>2517</v>
      </c>
      <c r="AE40" s="130">
        <v>558</v>
      </c>
      <c r="AF40" s="130">
        <v>689</v>
      </c>
      <c r="AG40" s="130">
        <f t="shared" si="3"/>
        <v>2724.15</v>
      </c>
      <c r="AH40" s="130">
        <f t="shared" si="3"/>
        <v>3375</v>
      </c>
      <c r="AI40" s="130"/>
      <c r="AJ40" s="130"/>
      <c r="AK40" s="130"/>
      <c r="AL40" s="131"/>
      <c r="AM40" s="131"/>
      <c r="AN40" s="131"/>
      <c r="AO40" s="131"/>
      <c r="AP40" s="131"/>
      <c r="AQ40" s="131"/>
      <c r="AR40" s="131"/>
      <c r="AS40" s="130"/>
      <c r="AT40" s="130"/>
      <c r="AU40" s="130"/>
      <c r="AV40" s="130"/>
      <c r="AW40" s="130"/>
      <c r="AX40" s="130"/>
      <c r="AY40" s="130"/>
      <c r="AZ40" s="130"/>
      <c r="BA40" s="130">
        <f t="shared" si="4"/>
        <v>0</v>
      </c>
      <c r="BB40" s="130">
        <f t="shared" si="4"/>
        <v>695.9</v>
      </c>
      <c r="BC40" s="130">
        <f t="shared" si="5"/>
        <v>530</v>
      </c>
      <c r="BD40" s="132"/>
      <c r="BE40" s="133"/>
      <c r="BF40" s="130">
        <f t="shared" si="6"/>
        <v>0</v>
      </c>
      <c r="BG40" s="130">
        <f t="shared" si="7"/>
        <v>0</v>
      </c>
      <c r="BH40" s="130">
        <f t="shared" si="8"/>
        <v>643</v>
      </c>
      <c r="BI40" s="130">
        <f t="shared" si="9"/>
        <v>507</v>
      </c>
      <c r="BJ40" s="130">
        <f t="shared" si="10"/>
        <v>3695</v>
      </c>
      <c r="BK40" s="130">
        <f t="shared" si="11"/>
        <v>4517</v>
      </c>
      <c r="BL40" s="130">
        <f t="shared" si="12"/>
        <v>778.75</v>
      </c>
      <c r="BM40" s="130">
        <f t="shared" si="12"/>
        <v>904</v>
      </c>
      <c r="BN40" s="130">
        <f t="shared" si="13"/>
        <v>5824.65</v>
      </c>
      <c r="BO40" s="130">
        <f t="shared" si="13"/>
        <v>6463</v>
      </c>
    </row>
    <row r="41" spans="1:67" ht="15" customHeight="1" x14ac:dyDescent="0.25">
      <c r="A41" s="105">
        <v>27</v>
      </c>
      <c r="B41" s="145" t="s">
        <v>33</v>
      </c>
      <c r="C41" s="128">
        <v>1701</v>
      </c>
      <c r="D41" s="129">
        <f t="shared" si="0"/>
        <v>44.444444444444443</v>
      </c>
      <c r="E41" s="130"/>
      <c r="F41" s="130">
        <v>29</v>
      </c>
      <c r="G41" s="130">
        <v>46</v>
      </c>
      <c r="H41" s="130">
        <v>0</v>
      </c>
      <c r="I41" s="130">
        <v>0</v>
      </c>
      <c r="J41" s="130">
        <v>29</v>
      </c>
      <c r="K41" s="130">
        <v>46</v>
      </c>
      <c r="L41" s="130"/>
      <c r="M41" s="130"/>
      <c r="N41" s="130">
        <v>298</v>
      </c>
      <c r="O41" s="130">
        <v>310</v>
      </c>
      <c r="P41" s="130">
        <v>200</v>
      </c>
      <c r="Q41" s="130">
        <v>214</v>
      </c>
      <c r="R41" s="130">
        <f t="shared" si="2"/>
        <v>556</v>
      </c>
      <c r="S41" s="130">
        <f t="shared" si="2"/>
        <v>616</v>
      </c>
      <c r="T41" s="130"/>
      <c r="U41" s="130"/>
      <c r="V41" s="130"/>
      <c r="W41" s="130"/>
      <c r="X41" s="130"/>
      <c r="Y41" s="130"/>
      <c r="Z41" s="130"/>
      <c r="AA41" s="130"/>
      <c r="AB41" s="130"/>
      <c r="AC41" s="130">
        <v>150</v>
      </c>
      <c r="AD41" s="130">
        <v>165</v>
      </c>
      <c r="AE41" s="130">
        <v>50</v>
      </c>
      <c r="AF41" s="130">
        <v>75</v>
      </c>
      <c r="AG41" s="130">
        <f t="shared" si="3"/>
        <v>200</v>
      </c>
      <c r="AH41" s="130">
        <f t="shared" si="3"/>
        <v>240</v>
      </c>
      <c r="AI41" s="130"/>
      <c r="AJ41" s="130"/>
      <c r="AK41" s="130"/>
      <c r="AL41" s="130"/>
      <c r="AM41" s="130"/>
      <c r="AN41" s="130"/>
      <c r="AO41" s="130"/>
      <c r="AP41" s="130"/>
      <c r="AQ41" s="130"/>
      <c r="AR41" s="130"/>
      <c r="AS41" s="130"/>
      <c r="AT41" s="130"/>
      <c r="AU41" s="130"/>
      <c r="AV41" s="130"/>
      <c r="AW41" s="130"/>
      <c r="AX41" s="130"/>
      <c r="AY41" s="130"/>
      <c r="AZ41" s="130"/>
      <c r="BA41" s="130">
        <f t="shared" si="4"/>
        <v>0</v>
      </c>
      <c r="BB41" s="130">
        <f t="shared" si="4"/>
        <v>29</v>
      </c>
      <c r="BC41" s="130">
        <f t="shared" si="5"/>
        <v>46</v>
      </c>
      <c r="BD41" s="130"/>
      <c r="BE41" s="130"/>
      <c r="BF41" s="130">
        <f t="shared" si="6"/>
        <v>29</v>
      </c>
      <c r="BG41" s="130">
        <f t="shared" si="7"/>
        <v>46</v>
      </c>
      <c r="BH41" s="130">
        <f t="shared" si="8"/>
        <v>0</v>
      </c>
      <c r="BI41" s="130">
        <f t="shared" si="9"/>
        <v>0</v>
      </c>
      <c r="BJ41" s="130">
        <f t="shared" si="10"/>
        <v>448</v>
      </c>
      <c r="BK41" s="130">
        <f t="shared" si="11"/>
        <v>475</v>
      </c>
      <c r="BL41" s="130">
        <f t="shared" si="12"/>
        <v>250</v>
      </c>
      <c r="BM41" s="130">
        <f t="shared" si="12"/>
        <v>289</v>
      </c>
      <c r="BN41" s="130">
        <f t="shared" si="13"/>
        <v>756</v>
      </c>
      <c r="BO41" s="130">
        <f t="shared" si="13"/>
        <v>856</v>
      </c>
    </row>
    <row r="42" spans="1:67" ht="15" customHeight="1" x14ac:dyDescent="0.25">
      <c r="A42" s="105">
        <v>28</v>
      </c>
      <c r="B42" s="145" t="s">
        <v>34</v>
      </c>
      <c r="C42" s="128">
        <v>166.57</v>
      </c>
      <c r="D42" s="129">
        <f t="shared" si="0"/>
        <v>147.56558804106385</v>
      </c>
      <c r="E42" s="134"/>
      <c r="F42" s="130">
        <v>0</v>
      </c>
      <c r="G42" s="130">
        <v>0</v>
      </c>
      <c r="H42" s="130">
        <v>0</v>
      </c>
      <c r="I42" s="130">
        <v>0</v>
      </c>
      <c r="J42" s="130">
        <v>0</v>
      </c>
      <c r="K42" s="130">
        <v>0</v>
      </c>
      <c r="L42" s="130">
        <v>61.45</v>
      </c>
      <c r="M42" s="130">
        <v>111</v>
      </c>
      <c r="N42" s="130">
        <v>0</v>
      </c>
      <c r="O42" s="130">
        <v>0</v>
      </c>
      <c r="P42" s="130">
        <v>0</v>
      </c>
      <c r="Q42" s="130">
        <v>0</v>
      </c>
      <c r="R42" s="130">
        <f t="shared" si="2"/>
        <v>61.45</v>
      </c>
      <c r="S42" s="130">
        <f t="shared" si="2"/>
        <v>111</v>
      </c>
      <c r="T42" s="130"/>
      <c r="U42" s="130">
        <v>0</v>
      </c>
      <c r="V42" s="130">
        <v>0</v>
      </c>
      <c r="W42" s="130">
        <v>0</v>
      </c>
      <c r="X42" s="130">
        <v>0</v>
      </c>
      <c r="Y42" s="130">
        <v>0</v>
      </c>
      <c r="Z42" s="130">
        <v>0</v>
      </c>
      <c r="AA42" s="130">
        <v>184.35</v>
      </c>
      <c r="AB42" s="130">
        <v>546</v>
      </c>
      <c r="AC42" s="130">
        <v>0</v>
      </c>
      <c r="AD42" s="130">
        <v>0</v>
      </c>
      <c r="AE42" s="130">
        <v>0</v>
      </c>
      <c r="AF42" s="130">
        <v>0</v>
      </c>
      <c r="AG42" s="130">
        <f t="shared" si="3"/>
        <v>184.35</v>
      </c>
      <c r="AH42" s="130">
        <f t="shared" si="3"/>
        <v>546</v>
      </c>
      <c r="AI42" s="130"/>
      <c r="AJ42" s="130"/>
      <c r="AK42" s="130"/>
      <c r="AL42" s="130"/>
      <c r="AM42" s="130"/>
      <c r="AN42" s="130"/>
      <c r="AO42" s="130"/>
      <c r="AP42" s="130"/>
      <c r="AQ42" s="130"/>
      <c r="AR42" s="130"/>
      <c r="AS42" s="130"/>
      <c r="AT42" s="130"/>
      <c r="AU42" s="130"/>
      <c r="AV42" s="130"/>
      <c r="AW42" s="130"/>
      <c r="AX42" s="130"/>
      <c r="AY42" s="130"/>
      <c r="AZ42" s="130"/>
      <c r="BA42" s="130">
        <f t="shared" si="4"/>
        <v>0</v>
      </c>
      <c r="BB42" s="130">
        <f t="shared" si="4"/>
        <v>0</v>
      </c>
      <c r="BC42" s="130">
        <f t="shared" si="5"/>
        <v>0</v>
      </c>
      <c r="BD42" s="135"/>
      <c r="BE42" s="130"/>
      <c r="BF42" s="130">
        <f t="shared" si="6"/>
        <v>0</v>
      </c>
      <c r="BG42" s="130">
        <f t="shared" si="7"/>
        <v>0</v>
      </c>
      <c r="BH42" s="130">
        <f t="shared" si="8"/>
        <v>245.8</v>
      </c>
      <c r="BI42" s="130">
        <f t="shared" si="9"/>
        <v>657</v>
      </c>
      <c r="BJ42" s="130">
        <f t="shared" si="10"/>
        <v>0</v>
      </c>
      <c r="BK42" s="130">
        <f t="shared" si="11"/>
        <v>0</v>
      </c>
      <c r="BL42" s="130">
        <f t="shared" si="12"/>
        <v>0</v>
      </c>
      <c r="BM42" s="130">
        <f t="shared" si="12"/>
        <v>0</v>
      </c>
      <c r="BN42" s="130">
        <f t="shared" si="13"/>
        <v>245.8</v>
      </c>
      <c r="BO42" s="130">
        <f t="shared" si="13"/>
        <v>657</v>
      </c>
    </row>
    <row r="43" spans="1:67" ht="15" customHeight="1" x14ac:dyDescent="0.25">
      <c r="A43" s="105">
        <v>29</v>
      </c>
      <c r="B43" s="145" t="s">
        <v>35</v>
      </c>
      <c r="C43" s="128">
        <v>1008</v>
      </c>
      <c r="D43" s="129">
        <f t="shared" si="0"/>
        <v>96.230158730158735</v>
      </c>
      <c r="E43" s="130"/>
      <c r="F43" s="130">
        <v>137</v>
      </c>
      <c r="G43" s="130">
        <v>199</v>
      </c>
      <c r="H43" s="130">
        <v>0</v>
      </c>
      <c r="I43" s="130">
        <v>0</v>
      </c>
      <c r="J43" s="130">
        <v>0</v>
      </c>
      <c r="K43" s="130">
        <v>0</v>
      </c>
      <c r="L43" s="130">
        <v>2</v>
      </c>
      <c r="M43" s="130">
        <v>5</v>
      </c>
      <c r="N43" s="130">
        <v>227</v>
      </c>
      <c r="O43" s="130">
        <v>378</v>
      </c>
      <c r="P43" s="130">
        <v>0</v>
      </c>
      <c r="Q43" s="130">
        <v>0</v>
      </c>
      <c r="R43" s="130">
        <f t="shared" si="2"/>
        <v>366</v>
      </c>
      <c r="S43" s="130">
        <f t="shared" si="2"/>
        <v>582</v>
      </c>
      <c r="T43" s="130"/>
      <c r="U43" s="130">
        <v>75</v>
      </c>
      <c r="V43" s="130">
        <v>133</v>
      </c>
      <c r="W43" s="130">
        <v>0</v>
      </c>
      <c r="X43" s="130">
        <v>0</v>
      </c>
      <c r="Y43" s="130">
        <v>0</v>
      </c>
      <c r="Z43" s="130">
        <v>0</v>
      </c>
      <c r="AA43" s="130">
        <v>0</v>
      </c>
      <c r="AB43" s="130">
        <v>0</v>
      </c>
      <c r="AC43" s="130">
        <v>529</v>
      </c>
      <c r="AD43" s="130">
        <v>694</v>
      </c>
      <c r="AE43" s="130">
        <v>0</v>
      </c>
      <c r="AF43" s="130">
        <v>0</v>
      </c>
      <c r="AG43" s="130">
        <f t="shared" si="3"/>
        <v>604</v>
      </c>
      <c r="AH43" s="130">
        <f t="shared" si="3"/>
        <v>827</v>
      </c>
      <c r="AI43" s="130"/>
      <c r="AJ43" s="130"/>
      <c r="AK43" s="130"/>
      <c r="AL43" s="130"/>
      <c r="AM43" s="130"/>
      <c r="AN43" s="130"/>
      <c r="AO43" s="130"/>
      <c r="AP43" s="130"/>
      <c r="AQ43" s="130"/>
      <c r="AR43" s="130"/>
      <c r="AS43" s="130"/>
      <c r="AT43" s="130"/>
      <c r="AU43" s="130"/>
      <c r="AV43" s="130"/>
      <c r="AW43" s="130"/>
      <c r="AX43" s="130"/>
      <c r="AY43" s="130"/>
      <c r="AZ43" s="130"/>
      <c r="BA43" s="130">
        <f t="shared" si="4"/>
        <v>0</v>
      </c>
      <c r="BB43" s="130">
        <f t="shared" si="4"/>
        <v>212</v>
      </c>
      <c r="BC43" s="130">
        <f t="shared" si="5"/>
        <v>332</v>
      </c>
      <c r="BD43" s="130"/>
      <c r="BE43" s="130"/>
      <c r="BF43" s="130">
        <f t="shared" si="6"/>
        <v>0</v>
      </c>
      <c r="BG43" s="130">
        <f t="shared" si="7"/>
        <v>0</v>
      </c>
      <c r="BH43" s="130">
        <f t="shared" si="8"/>
        <v>2</v>
      </c>
      <c r="BI43" s="130">
        <f t="shared" si="9"/>
        <v>5</v>
      </c>
      <c r="BJ43" s="130">
        <f t="shared" si="10"/>
        <v>756</v>
      </c>
      <c r="BK43" s="130">
        <f t="shared" si="11"/>
        <v>1072</v>
      </c>
      <c r="BL43" s="130">
        <f t="shared" si="12"/>
        <v>0</v>
      </c>
      <c r="BM43" s="130">
        <f t="shared" si="12"/>
        <v>0</v>
      </c>
      <c r="BN43" s="130">
        <f t="shared" si="13"/>
        <v>970</v>
      </c>
      <c r="BO43" s="130">
        <f t="shared" si="13"/>
        <v>1409</v>
      </c>
    </row>
    <row r="44" spans="1:67" ht="15" customHeight="1" x14ac:dyDescent="0.25">
      <c r="A44" s="105">
        <v>30</v>
      </c>
      <c r="B44" s="145" t="s">
        <v>36</v>
      </c>
      <c r="C44" s="128">
        <v>1140.8399999999999</v>
      </c>
      <c r="D44" s="129">
        <f t="shared" si="0"/>
        <v>96.258896953122246</v>
      </c>
      <c r="E44" s="130"/>
      <c r="F44" s="130">
        <v>227.09</v>
      </c>
      <c r="G44" s="130">
        <v>193</v>
      </c>
      <c r="H44" s="130"/>
      <c r="I44" s="130"/>
      <c r="J44" s="130"/>
      <c r="K44" s="130"/>
      <c r="L44" s="130">
        <v>7</v>
      </c>
      <c r="M44" s="130">
        <v>16</v>
      </c>
      <c r="N44" s="130">
        <v>265.89999999999998</v>
      </c>
      <c r="O44" s="130">
        <v>256</v>
      </c>
      <c r="P44" s="130">
        <v>400.67</v>
      </c>
      <c r="Q44" s="130">
        <v>637</v>
      </c>
      <c r="R44" s="130">
        <f t="shared" si="2"/>
        <v>900.66</v>
      </c>
      <c r="S44" s="130">
        <f t="shared" si="2"/>
        <v>1102</v>
      </c>
      <c r="T44" s="130"/>
      <c r="U44" s="130"/>
      <c r="V44" s="130"/>
      <c r="W44" s="130"/>
      <c r="X44" s="130"/>
      <c r="Y44" s="130"/>
      <c r="Z44" s="130"/>
      <c r="AA44" s="130"/>
      <c r="AB44" s="130"/>
      <c r="AC44" s="130"/>
      <c r="AD44" s="130"/>
      <c r="AE44" s="130">
        <v>197.5</v>
      </c>
      <c r="AF44" s="130">
        <v>248</v>
      </c>
      <c r="AG44" s="130">
        <f t="shared" si="3"/>
        <v>197.5</v>
      </c>
      <c r="AH44" s="130">
        <f t="shared" si="3"/>
        <v>248</v>
      </c>
      <c r="AI44" s="130"/>
      <c r="AJ44" s="130"/>
      <c r="AK44" s="130"/>
      <c r="AL44" s="130"/>
      <c r="AM44" s="130"/>
      <c r="AN44" s="130"/>
      <c r="AO44" s="130"/>
      <c r="AP44" s="130"/>
      <c r="AQ44" s="135"/>
      <c r="AR44" s="130"/>
      <c r="AS44" s="130"/>
      <c r="AT44" s="130"/>
      <c r="AU44" s="130"/>
      <c r="AV44" s="130"/>
      <c r="AW44" s="130"/>
      <c r="AX44" s="130"/>
      <c r="AY44" s="130"/>
      <c r="AZ44" s="130"/>
      <c r="BA44" s="130">
        <f t="shared" si="4"/>
        <v>0</v>
      </c>
      <c r="BB44" s="130">
        <f t="shared" si="4"/>
        <v>227.09</v>
      </c>
      <c r="BC44" s="130">
        <f t="shared" si="5"/>
        <v>193</v>
      </c>
      <c r="BD44" s="135"/>
      <c r="BE44" s="130"/>
      <c r="BF44" s="130">
        <f t="shared" si="6"/>
        <v>0</v>
      </c>
      <c r="BG44" s="130">
        <f t="shared" si="7"/>
        <v>0</v>
      </c>
      <c r="BH44" s="130">
        <f t="shared" si="8"/>
        <v>7</v>
      </c>
      <c r="BI44" s="130">
        <f t="shared" si="9"/>
        <v>16</v>
      </c>
      <c r="BJ44" s="130">
        <f t="shared" si="10"/>
        <v>265.89999999999998</v>
      </c>
      <c r="BK44" s="130">
        <f t="shared" si="11"/>
        <v>256</v>
      </c>
      <c r="BL44" s="130">
        <f t="shared" si="12"/>
        <v>598.17000000000007</v>
      </c>
      <c r="BM44" s="130">
        <f t="shared" si="12"/>
        <v>885</v>
      </c>
      <c r="BN44" s="130">
        <f t="shared" si="13"/>
        <v>1098.1599999999999</v>
      </c>
      <c r="BO44" s="130">
        <f t="shared" si="13"/>
        <v>1350</v>
      </c>
    </row>
    <row r="45" spans="1:67" ht="15" customHeight="1" x14ac:dyDescent="0.25">
      <c r="A45" s="105">
        <v>31</v>
      </c>
      <c r="B45" s="145" t="s">
        <v>37</v>
      </c>
      <c r="C45" s="128">
        <v>1657</v>
      </c>
      <c r="D45" s="129">
        <f t="shared" si="0"/>
        <v>99.275799637899823</v>
      </c>
      <c r="E45" s="130"/>
      <c r="F45" s="134">
        <v>208</v>
      </c>
      <c r="G45" s="130">
        <v>290</v>
      </c>
      <c r="H45" s="135">
        <v>14</v>
      </c>
      <c r="I45" s="130">
        <v>20</v>
      </c>
      <c r="J45" s="130">
        <v>0</v>
      </c>
      <c r="K45" s="130">
        <v>0</v>
      </c>
      <c r="L45" s="130">
        <v>82</v>
      </c>
      <c r="M45" s="130">
        <v>144</v>
      </c>
      <c r="N45" s="135">
        <v>226</v>
      </c>
      <c r="O45" s="130">
        <v>378</v>
      </c>
      <c r="P45" s="130">
        <v>380</v>
      </c>
      <c r="Q45" s="130">
        <v>650</v>
      </c>
      <c r="R45" s="130">
        <f t="shared" si="2"/>
        <v>910</v>
      </c>
      <c r="S45" s="130">
        <f t="shared" si="2"/>
        <v>1482</v>
      </c>
      <c r="T45" s="130"/>
      <c r="U45" s="130">
        <v>0</v>
      </c>
      <c r="V45" s="130">
        <v>0</v>
      </c>
      <c r="W45" s="130">
        <v>0</v>
      </c>
      <c r="X45" s="130">
        <v>0</v>
      </c>
      <c r="Y45" s="130">
        <v>0</v>
      </c>
      <c r="Z45" s="130">
        <v>0</v>
      </c>
      <c r="AA45" s="130">
        <v>0</v>
      </c>
      <c r="AB45" s="130">
        <v>0</v>
      </c>
      <c r="AC45" s="130">
        <v>435</v>
      </c>
      <c r="AD45" s="130">
        <v>515</v>
      </c>
      <c r="AE45" s="130">
        <v>300</v>
      </c>
      <c r="AF45" s="130">
        <v>480</v>
      </c>
      <c r="AG45" s="130">
        <f t="shared" si="3"/>
        <v>735</v>
      </c>
      <c r="AH45" s="130">
        <f t="shared" si="3"/>
        <v>995</v>
      </c>
      <c r="AI45" s="130"/>
      <c r="AJ45" s="130"/>
      <c r="AK45" s="130"/>
      <c r="AL45" s="135"/>
      <c r="AM45" s="130"/>
      <c r="AN45" s="130"/>
      <c r="AO45" s="130"/>
      <c r="AP45" s="130"/>
      <c r="AQ45" s="130"/>
      <c r="AR45" s="130"/>
      <c r="AS45" s="130"/>
      <c r="AT45" s="130"/>
      <c r="AU45" s="130"/>
      <c r="AV45" s="130"/>
      <c r="AW45" s="130"/>
      <c r="AX45" s="130"/>
      <c r="AY45" s="130"/>
      <c r="AZ45" s="130"/>
      <c r="BA45" s="130">
        <f t="shared" si="4"/>
        <v>0</v>
      </c>
      <c r="BB45" s="130">
        <f t="shared" si="4"/>
        <v>208</v>
      </c>
      <c r="BC45" s="130">
        <f t="shared" si="5"/>
        <v>290</v>
      </c>
      <c r="BD45" s="130"/>
      <c r="BE45" s="130"/>
      <c r="BF45" s="130">
        <f t="shared" si="6"/>
        <v>0</v>
      </c>
      <c r="BG45" s="130">
        <f t="shared" si="7"/>
        <v>0</v>
      </c>
      <c r="BH45" s="130">
        <f t="shared" si="8"/>
        <v>82</v>
      </c>
      <c r="BI45" s="130">
        <f t="shared" si="9"/>
        <v>144</v>
      </c>
      <c r="BJ45" s="130">
        <f t="shared" si="10"/>
        <v>661</v>
      </c>
      <c r="BK45" s="130">
        <f t="shared" si="11"/>
        <v>893</v>
      </c>
      <c r="BL45" s="130">
        <f t="shared" si="12"/>
        <v>680</v>
      </c>
      <c r="BM45" s="130">
        <f t="shared" si="12"/>
        <v>1130</v>
      </c>
      <c r="BN45" s="130">
        <f t="shared" si="13"/>
        <v>1645</v>
      </c>
      <c r="BO45" s="130">
        <f t="shared" si="13"/>
        <v>2477</v>
      </c>
    </row>
    <row r="46" spans="1:67" ht="15" customHeight="1" x14ac:dyDescent="0.25">
      <c r="A46" s="105">
        <v>32</v>
      </c>
      <c r="B46" s="145" t="s">
        <v>38</v>
      </c>
      <c r="C46" s="128">
        <v>3677.73</v>
      </c>
      <c r="D46" s="129">
        <f t="shared" si="0"/>
        <v>99.992386608043546</v>
      </c>
      <c r="E46" s="130"/>
      <c r="F46" s="130">
        <v>54.2</v>
      </c>
      <c r="G46" s="130">
        <v>73</v>
      </c>
      <c r="H46" s="130">
        <v>2.5</v>
      </c>
      <c r="I46" s="130">
        <v>2</v>
      </c>
      <c r="J46" s="130">
        <v>3.75</v>
      </c>
      <c r="K46" s="130">
        <v>7</v>
      </c>
      <c r="L46" s="130">
        <v>10</v>
      </c>
      <c r="M46" s="130">
        <v>7</v>
      </c>
      <c r="N46" s="130">
        <v>924</v>
      </c>
      <c r="O46" s="130">
        <v>731</v>
      </c>
      <c r="P46" s="130">
        <v>344</v>
      </c>
      <c r="Q46" s="130">
        <v>415</v>
      </c>
      <c r="R46" s="130">
        <f t="shared" si="2"/>
        <v>1338.45</v>
      </c>
      <c r="S46" s="130">
        <f t="shared" si="2"/>
        <v>1235</v>
      </c>
      <c r="T46" s="130"/>
      <c r="U46" s="130">
        <v>0</v>
      </c>
      <c r="V46" s="130">
        <v>0</v>
      </c>
      <c r="W46" s="130">
        <v>0</v>
      </c>
      <c r="X46" s="130">
        <v>0</v>
      </c>
      <c r="Y46" s="130">
        <v>0</v>
      </c>
      <c r="Z46" s="130">
        <v>0</v>
      </c>
      <c r="AA46" s="130">
        <v>3</v>
      </c>
      <c r="AB46" s="130">
        <v>2</v>
      </c>
      <c r="AC46" s="130">
        <v>1699</v>
      </c>
      <c r="AD46" s="130">
        <v>1818</v>
      </c>
      <c r="AE46" s="130">
        <v>637</v>
      </c>
      <c r="AF46" s="130">
        <v>979</v>
      </c>
      <c r="AG46" s="130">
        <f t="shared" si="3"/>
        <v>2339</v>
      </c>
      <c r="AH46" s="130">
        <f t="shared" si="3"/>
        <v>2799</v>
      </c>
      <c r="AI46" s="130"/>
      <c r="AJ46" s="130"/>
      <c r="AK46" s="130"/>
      <c r="AL46" s="130"/>
      <c r="AM46" s="130"/>
      <c r="AN46" s="130"/>
      <c r="AO46" s="130"/>
      <c r="AP46" s="130"/>
      <c r="AQ46" s="130"/>
      <c r="AR46" s="130"/>
      <c r="AS46" s="130"/>
      <c r="AT46" s="130"/>
      <c r="AU46" s="130"/>
      <c r="AV46" s="130"/>
      <c r="AW46" s="130"/>
      <c r="AX46" s="130"/>
      <c r="AY46" s="130"/>
      <c r="AZ46" s="130"/>
      <c r="BA46" s="130">
        <f t="shared" si="4"/>
        <v>0</v>
      </c>
      <c r="BB46" s="130">
        <f t="shared" si="4"/>
        <v>54.2</v>
      </c>
      <c r="BC46" s="130">
        <f t="shared" si="5"/>
        <v>73</v>
      </c>
      <c r="BD46" s="130"/>
      <c r="BE46" s="130"/>
      <c r="BF46" s="130">
        <f t="shared" si="6"/>
        <v>3.75</v>
      </c>
      <c r="BG46" s="130">
        <f t="shared" si="7"/>
        <v>7</v>
      </c>
      <c r="BH46" s="130">
        <f t="shared" si="8"/>
        <v>13</v>
      </c>
      <c r="BI46" s="130">
        <f t="shared" si="9"/>
        <v>9</v>
      </c>
      <c r="BJ46" s="130">
        <f t="shared" si="10"/>
        <v>2623</v>
      </c>
      <c r="BK46" s="130">
        <f t="shared" si="11"/>
        <v>2549</v>
      </c>
      <c r="BL46" s="130">
        <f t="shared" si="12"/>
        <v>981</v>
      </c>
      <c r="BM46" s="130">
        <f t="shared" si="12"/>
        <v>1394</v>
      </c>
      <c r="BN46" s="130">
        <f t="shared" si="13"/>
        <v>3677.45</v>
      </c>
      <c r="BO46" s="130">
        <f t="shared" si="13"/>
        <v>4034</v>
      </c>
    </row>
    <row r="47" spans="1:67" ht="15" customHeight="1" x14ac:dyDescent="0.25">
      <c r="A47" s="105">
        <v>33</v>
      </c>
      <c r="B47" s="145" t="s">
        <v>39</v>
      </c>
      <c r="C47" s="128">
        <v>506.5</v>
      </c>
      <c r="D47" s="129">
        <f t="shared" si="0"/>
        <v>99.703849950641654</v>
      </c>
      <c r="E47" s="130"/>
      <c r="F47" s="130">
        <v>118.5</v>
      </c>
      <c r="G47" s="130">
        <v>200</v>
      </c>
      <c r="H47" s="130">
        <v>3</v>
      </c>
      <c r="I47" s="130">
        <v>4</v>
      </c>
      <c r="J47" s="130">
        <v>7.5</v>
      </c>
      <c r="K47" s="130">
        <v>0</v>
      </c>
      <c r="L47" s="130">
        <v>11</v>
      </c>
      <c r="M47" s="130">
        <v>0</v>
      </c>
      <c r="N47" s="130">
        <v>179</v>
      </c>
      <c r="O47" s="130">
        <v>200</v>
      </c>
      <c r="P47" s="130">
        <v>0</v>
      </c>
      <c r="Q47" s="130">
        <v>0</v>
      </c>
      <c r="R47" s="130">
        <f t="shared" si="2"/>
        <v>319</v>
      </c>
      <c r="S47" s="130">
        <f t="shared" si="2"/>
        <v>404</v>
      </c>
      <c r="T47" s="130"/>
      <c r="U47" s="130">
        <v>3.5</v>
      </c>
      <c r="V47" s="130">
        <v>5</v>
      </c>
      <c r="W47" s="130">
        <v>0</v>
      </c>
      <c r="X47" s="130">
        <v>0</v>
      </c>
      <c r="Y47" s="130">
        <v>0</v>
      </c>
      <c r="Z47" s="130">
        <v>0</v>
      </c>
      <c r="AA47" s="130">
        <v>12.5</v>
      </c>
      <c r="AB47" s="130">
        <v>15</v>
      </c>
      <c r="AC47" s="130">
        <v>170</v>
      </c>
      <c r="AD47" s="130">
        <v>234</v>
      </c>
      <c r="AE47" s="130">
        <v>0</v>
      </c>
      <c r="AF47" s="130">
        <v>0</v>
      </c>
      <c r="AG47" s="130">
        <f t="shared" si="3"/>
        <v>186</v>
      </c>
      <c r="AH47" s="130">
        <f t="shared" si="3"/>
        <v>254</v>
      </c>
      <c r="AI47" s="130"/>
      <c r="AJ47" s="130"/>
      <c r="AK47" s="130"/>
      <c r="AL47" s="130"/>
      <c r="AM47" s="130"/>
      <c r="AN47" s="130"/>
      <c r="AO47" s="130"/>
      <c r="AP47" s="130"/>
      <c r="AQ47" s="130"/>
      <c r="AR47" s="130"/>
      <c r="AS47" s="130"/>
      <c r="AT47" s="130"/>
      <c r="AU47" s="130"/>
      <c r="AV47" s="130"/>
      <c r="AW47" s="130"/>
      <c r="AX47" s="130"/>
      <c r="AY47" s="130"/>
      <c r="AZ47" s="130"/>
      <c r="BA47" s="130">
        <f t="shared" si="4"/>
        <v>0</v>
      </c>
      <c r="BB47" s="130">
        <f t="shared" si="4"/>
        <v>122</v>
      </c>
      <c r="BC47" s="130">
        <f t="shared" si="5"/>
        <v>205</v>
      </c>
      <c r="BD47" s="130"/>
      <c r="BE47" s="130"/>
      <c r="BF47" s="130">
        <f t="shared" si="6"/>
        <v>7.5</v>
      </c>
      <c r="BG47" s="130">
        <f t="shared" si="7"/>
        <v>0</v>
      </c>
      <c r="BH47" s="130">
        <f t="shared" si="8"/>
        <v>23.5</v>
      </c>
      <c r="BI47" s="130">
        <f t="shared" si="9"/>
        <v>15</v>
      </c>
      <c r="BJ47" s="130">
        <f t="shared" si="10"/>
        <v>349</v>
      </c>
      <c r="BK47" s="130">
        <f t="shared" si="11"/>
        <v>434</v>
      </c>
      <c r="BL47" s="130">
        <f t="shared" si="12"/>
        <v>0</v>
      </c>
      <c r="BM47" s="130">
        <f t="shared" si="12"/>
        <v>0</v>
      </c>
      <c r="BN47" s="130">
        <f t="shared" si="13"/>
        <v>505</v>
      </c>
      <c r="BO47" s="130">
        <f t="shared" si="13"/>
        <v>658</v>
      </c>
    </row>
    <row r="48" spans="1:67" ht="15" customHeight="1" x14ac:dyDescent="0.25">
      <c r="A48" s="105">
        <v>34</v>
      </c>
      <c r="B48" s="145" t="s">
        <v>40</v>
      </c>
      <c r="C48" s="128">
        <v>572</v>
      </c>
      <c r="D48" s="129">
        <f t="shared" si="0"/>
        <v>99.895104895104893</v>
      </c>
      <c r="E48" s="130"/>
      <c r="F48" s="130">
        <v>17.54</v>
      </c>
      <c r="G48" s="130">
        <v>27</v>
      </c>
      <c r="H48" s="130">
        <v>3.1</v>
      </c>
      <c r="I48" s="130">
        <v>4</v>
      </c>
      <c r="J48" s="130">
        <v>18.440000000000001</v>
      </c>
      <c r="K48" s="130">
        <v>36</v>
      </c>
      <c r="L48" s="130">
        <v>50.16</v>
      </c>
      <c r="M48" s="130">
        <v>100</v>
      </c>
      <c r="N48" s="130">
        <v>84</v>
      </c>
      <c r="O48" s="130">
        <v>107</v>
      </c>
      <c r="P48" s="130">
        <v>236</v>
      </c>
      <c r="Q48" s="130">
        <v>315</v>
      </c>
      <c r="R48" s="130">
        <f t="shared" si="2"/>
        <v>409.24</v>
      </c>
      <c r="S48" s="130">
        <f t="shared" si="2"/>
        <v>589</v>
      </c>
      <c r="T48" s="130"/>
      <c r="U48" s="130">
        <v>0</v>
      </c>
      <c r="V48" s="130">
        <v>0</v>
      </c>
      <c r="W48" s="130">
        <v>0</v>
      </c>
      <c r="X48" s="130">
        <v>0</v>
      </c>
      <c r="Y48" s="130">
        <v>0</v>
      </c>
      <c r="Z48" s="130">
        <v>0</v>
      </c>
      <c r="AA48" s="130">
        <v>13.16</v>
      </c>
      <c r="AB48" s="130">
        <v>51</v>
      </c>
      <c r="AC48" s="130">
        <v>149</v>
      </c>
      <c r="AD48" s="130">
        <v>568</v>
      </c>
      <c r="AE48" s="130">
        <v>0</v>
      </c>
      <c r="AF48" s="130">
        <v>0</v>
      </c>
      <c r="AG48" s="130">
        <f t="shared" si="3"/>
        <v>162.16</v>
      </c>
      <c r="AH48" s="130">
        <f t="shared" si="3"/>
        <v>619</v>
      </c>
      <c r="AI48" s="130"/>
      <c r="AJ48" s="130"/>
      <c r="AK48" s="130"/>
      <c r="AL48" s="130"/>
      <c r="AM48" s="130"/>
      <c r="AN48" s="130"/>
      <c r="AO48" s="130"/>
      <c r="AP48" s="130"/>
      <c r="AQ48" s="130"/>
      <c r="AR48" s="130"/>
      <c r="AS48" s="130"/>
      <c r="AT48" s="130"/>
      <c r="AU48" s="130"/>
      <c r="AV48" s="130"/>
      <c r="AW48" s="130"/>
      <c r="AX48" s="130"/>
      <c r="AY48" s="130"/>
      <c r="AZ48" s="130"/>
      <c r="BA48" s="130">
        <f t="shared" si="4"/>
        <v>0</v>
      </c>
      <c r="BB48" s="130">
        <f t="shared" si="4"/>
        <v>17.54</v>
      </c>
      <c r="BC48" s="130">
        <f t="shared" si="5"/>
        <v>27</v>
      </c>
      <c r="BD48" s="130"/>
      <c r="BE48" s="130"/>
      <c r="BF48" s="130">
        <f t="shared" si="6"/>
        <v>18.440000000000001</v>
      </c>
      <c r="BG48" s="130">
        <f t="shared" si="7"/>
        <v>36</v>
      </c>
      <c r="BH48" s="130">
        <f t="shared" si="8"/>
        <v>63.319999999999993</v>
      </c>
      <c r="BI48" s="130">
        <f t="shared" si="9"/>
        <v>151</v>
      </c>
      <c r="BJ48" s="130">
        <f t="shared" si="10"/>
        <v>233</v>
      </c>
      <c r="BK48" s="130">
        <f t="shared" si="11"/>
        <v>675</v>
      </c>
      <c r="BL48" s="130">
        <f t="shared" si="12"/>
        <v>236</v>
      </c>
      <c r="BM48" s="130">
        <f t="shared" si="12"/>
        <v>315</v>
      </c>
      <c r="BN48" s="130">
        <f t="shared" si="13"/>
        <v>571.4</v>
      </c>
      <c r="BO48" s="130">
        <f t="shared" si="13"/>
        <v>1208</v>
      </c>
    </row>
    <row r="49" spans="1:67" ht="15" customHeight="1" x14ac:dyDescent="0.25">
      <c r="A49" s="105">
        <v>35</v>
      </c>
      <c r="B49" s="145" t="s">
        <v>103</v>
      </c>
      <c r="C49" s="128">
        <v>1050</v>
      </c>
      <c r="D49" s="129">
        <f t="shared" si="0"/>
        <v>82.761904761904759</v>
      </c>
      <c r="E49" s="130"/>
      <c r="F49" s="130">
        <v>252</v>
      </c>
      <c r="G49" s="130">
        <v>300</v>
      </c>
      <c r="H49" s="130">
        <v>0</v>
      </c>
      <c r="I49" s="130">
        <v>0</v>
      </c>
      <c r="J49" s="130">
        <v>2</v>
      </c>
      <c r="K49" s="130">
        <v>2</v>
      </c>
      <c r="L49" s="130">
        <v>0</v>
      </c>
      <c r="M49" s="130">
        <v>0</v>
      </c>
      <c r="N49" s="130">
        <v>320</v>
      </c>
      <c r="O49" s="130">
        <v>311</v>
      </c>
      <c r="P49" s="130">
        <v>295</v>
      </c>
      <c r="Q49" s="130">
        <v>356</v>
      </c>
      <c r="R49" s="130">
        <f t="shared" si="2"/>
        <v>869</v>
      </c>
      <c r="S49" s="130">
        <f t="shared" si="2"/>
        <v>969</v>
      </c>
      <c r="T49" s="130"/>
      <c r="U49" s="130">
        <v>0</v>
      </c>
      <c r="V49" s="130">
        <v>0</v>
      </c>
      <c r="W49" s="130">
        <v>0</v>
      </c>
      <c r="X49" s="130">
        <v>0</v>
      </c>
      <c r="Y49" s="130">
        <v>0</v>
      </c>
      <c r="Z49" s="130">
        <v>0</v>
      </c>
      <c r="AA49" s="130">
        <v>0</v>
      </c>
      <c r="AB49" s="130">
        <v>0</v>
      </c>
      <c r="AC49" s="130">
        <v>0</v>
      </c>
      <c r="AD49" s="130">
        <v>0</v>
      </c>
      <c r="AE49" s="130">
        <v>0</v>
      </c>
      <c r="AF49" s="130">
        <v>0</v>
      </c>
      <c r="AG49" s="130">
        <f t="shared" si="3"/>
        <v>0</v>
      </c>
      <c r="AH49" s="130">
        <f t="shared" si="3"/>
        <v>0</v>
      </c>
      <c r="AI49" s="130"/>
      <c r="AJ49" s="130"/>
      <c r="AK49" s="130"/>
      <c r="AL49" s="130"/>
      <c r="AM49" s="130"/>
      <c r="AN49" s="130"/>
      <c r="AO49" s="130"/>
      <c r="AP49" s="130"/>
      <c r="AQ49" s="130"/>
      <c r="AR49" s="130"/>
      <c r="AS49" s="130"/>
      <c r="AT49" s="130"/>
      <c r="AU49" s="130"/>
      <c r="AV49" s="130"/>
      <c r="AW49" s="130"/>
      <c r="AX49" s="130"/>
      <c r="AY49" s="130"/>
      <c r="AZ49" s="130"/>
      <c r="BA49" s="130">
        <f t="shared" si="4"/>
        <v>0</v>
      </c>
      <c r="BB49" s="130">
        <f t="shared" si="4"/>
        <v>252</v>
      </c>
      <c r="BC49" s="130">
        <f t="shared" si="5"/>
        <v>300</v>
      </c>
      <c r="BD49" s="130"/>
      <c r="BE49" s="130"/>
      <c r="BF49" s="130">
        <f t="shared" si="6"/>
        <v>2</v>
      </c>
      <c r="BG49" s="130">
        <f t="shared" si="7"/>
        <v>2</v>
      </c>
      <c r="BH49" s="130">
        <f t="shared" si="8"/>
        <v>0</v>
      </c>
      <c r="BI49" s="130">
        <f t="shared" si="9"/>
        <v>0</v>
      </c>
      <c r="BJ49" s="130">
        <f t="shared" si="10"/>
        <v>320</v>
      </c>
      <c r="BK49" s="130">
        <f t="shared" si="11"/>
        <v>311</v>
      </c>
      <c r="BL49" s="130">
        <f t="shared" si="12"/>
        <v>295</v>
      </c>
      <c r="BM49" s="130">
        <f t="shared" si="12"/>
        <v>356</v>
      </c>
      <c r="BN49" s="130">
        <f t="shared" si="13"/>
        <v>869</v>
      </c>
      <c r="BO49" s="130">
        <f t="shared" si="13"/>
        <v>969</v>
      </c>
    </row>
    <row r="50" spans="1:67" ht="15" customHeight="1" x14ac:dyDescent="0.25">
      <c r="A50" s="105">
        <v>36</v>
      </c>
      <c r="B50" s="145" t="s">
        <v>42</v>
      </c>
      <c r="C50" s="128">
        <v>2479.4499999999998</v>
      </c>
      <c r="D50" s="129">
        <f t="shared" si="0"/>
        <v>23.058339551110127</v>
      </c>
      <c r="E50" s="130"/>
      <c r="F50" s="130">
        <v>52.3</v>
      </c>
      <c r="G50" s="130">
        <v>123</v>
      </c>
      <c r="H50" s="130"/>
      <c r="I50" s="130"/>
      <c r="J50" s="130"/>
      <c r="K50" s="130"/>
      <c r="L50" s="130"/>
      <c r="M50" s="130"/>
      <c r="N50" s="130"/>
      <c r="O50" s="130"/>
      <c r="P50" s="130">
        <v>406</v>
      </c>
      <c r="Q50" s="130">
        <v>978</v>
      </c>
      <c r="R50" s="130">
        <f t="shared" si="2"/>
        <v>458.3</v>
      </c>
      <c r="S50" s="130">
        <f t="shared" si="2"/>
        <v>1101</v>
      </c>
      <c r="T50" s="130"/>
      <c r="U50" s="130"/>
      <c r="V50" s="130"/>
      <c r="W50" s="130"/>
      <c r="X50" s="130"/>
      <c r="Y50" s="130"/>
      <c r="Z50" s="130"/>
      <c r="AA50" s="130"/>
      <c r="AB50" s="130"/>
      <c r="AC50" s="130"/>
      <c r="AD50" s="130"/>
      <c r="AE50" s="130">
        <v>113.42</v>
      </c>
      <c r="AF50" s="130">
        <v>320</v>
      </c>
      <c r="AG50" s="130">
        <f t="shared" si="3"/>
        <v>113.42</v>
      </c>
      <c r="AH50" s="130">
        <f t="shared" si="3"/>
        <v>320</v>
      </c>
      <c r="AI50" s="130"/>
      <c r="AJ50" s="130"/>
      <c r="AK50" s="130"/>
      <c r="AL50" s="130"/>
      <c r="AM50" s="130"/>
      <c r="AN50" s="130"/>
      <c r="AO50" s="130"/>
      <c r="AP50" s="130"/>
      <c r="AQ50" s="130"/>
      <c r="AR50" s="130"/>
      <c r="AS50" s="130"/>
      <c r="AT50" s="130"/>
      <c r="AU50" s="130"/>
      <c r="AV50" s="130"/>
      <c r="AW50" s="130"/>
      <c r="AX50" s="130"/>
      <c r="AY50" s="130"/>
      <c r="AZ50" s="130"/>
      <c r="BA50" s="130">
        <f t="shared" si="4"/>
        <v>0</v>
      </c>
      <c r="BB50" s="130">
        <f t="shared" si="4"/>
        <v>52.3</v>
      </c>
      <c r="BC50" s="130">
        <f t="shared" si="5"/>
        <v>123</v>
      </c>
      <c r="BD50" s="130"/>
      <c r="BE50" s="130"/>
      <c r="BF50" s="130">
        <f t="shared" si="6"/>
        <v>0</v>
      </c>
      <c r="BG50" s="130">
        <f t="shared" si="7"/>
        <v>0</v>
      </c>
      <c r="BH50" s="130">
        <f t="shared" si="8"/>
        <v>0</v>
      </c>
      <c r="BI50" s="130">
        <f t="shared" si="9"/>
        <v>0</v>
      </c>
      <c r="BJ50" s="130">
        <f t="shared" si="10"/>
        <v>0</v>
      </c>
      <c r="BK50" s="130">
        <f t="shared" si="11"/>
        <v>0</v>
      </c>
      <c r="BL50" s="130">
        <f t="shared" si="12"/>
        <v>519.41999999999996</v>
      </c>
      <c r="BM50" s="130">
        <f t="shared" si="12"/>
        <v>1298</v>
      </c>
      <c r="BN50" s="130">
        <f t="shared" si="13"/>
        <v>571.72</v>
      </c>
      <c r="BO50" s="130">
        <f t="shared" si="13"/>
        <v>1421</v>
      </c>
    </row>
    <row r="51" spans="1:67" ht="15" customHeight="1" x14ac:dyDescent="0.25">
      <c r="A51" s="105">
        <v>37</v>
      </c>
      <c r="B51" s="145" t="s">
        <v>43</v>
      </c>
      <c r="C51" s="128">
        <v>849.88</v>
      </c>
      <c r="D51" s="129">
        <f t="shared" si="0"/>
        <v>80.884360144961647</v>
      </c>
      <c r="E51" s="130"/>
      <c r="F51" s="130">
        <v>50.68</v>
      </c>
      <c r="G51" s="130">
        <v>108</v>
      </c>
      <c r="H51" s="130">
        <v>0.25</v>
      </c>
      <c r="I51" s="130">
        <v>1</v>
      </c>
      <c r="J51" s="130">
        <v>0</v>
      </c>
      <c r="K51" s="130">
        <v>0</v>
      </c>
      <c r="L51" s="130">
        <v>57.14</v>
      </c>
      <c r="M51" s="130">
        <v>109</v>
      </c>
      <c r="N51" s="130">
        <v>282.52999999999997</v>
      </c>
      <c r="O51" s="130">
        <v>619</v>
      </c>
      <c r="P51" s="130">
        <v>137.57</v>
      </c>
      <c r="Q51" s="130">
        <v>557</v>
      </c>
      <c r="R51" s="130">
        <f t="shared" si="2"/>
        <v>528.16999999999996</v>
      </c>
      <c r="S51" s="130">
        <f t="shared" si="2"/>
        <v>1394</v>
      </c>
      <c r="T51" s="130"/>
      <c r="U51" s="130">
        <v>5.86</v>
      </c>
      <c r="V51" s="130">
        <v>14</v>
      </c>
      <c r="W51" s="130">
        <v>1.63</v>
      </c>
      <c r="X51" s="130">
        <v>3</v>
      </c>
      <c r="Y51" s="130">
        <v>0</v>
      </c>
      <c r="Z51" s="130">
        <v>0</v>
      </c>
      <c r="AA51" s="130">
        <v>18.45</v>
      </c>
      <c r="AB51" s="130">
        <v>40</v>
      </c>
      <c r="AC51" s="130">
        <v>60.57</v>
      </c>
      <c r="AD51" s="130">
        <v>126</v>
      </c>
      <c r="AE51" s="130">
        <v>72.739999999999995</v>
      </c>
      <c r="AF51" s="130">
        <v>188</v>
      </c>
      <c r="AG51" s="130">
        <f t="shared" si="3"/>
        <v>159.25</v>
      </c>
      <c r="AH51" s="130">
        <f t="shared" si="3"/>
        <v>371</v>
      </c>
      <c r="AI51" s="130"/>
      <c r="AJ51" s="130"/>
      <c r="AK51" s="130"/>
      <c r="AL51" s="130"/>
      <c r="AM51" s="130"/>
      <c r="AN51" s="130"/>
      <c r="AO51" s="130"/>
      <c r="AP51" s="130"/>
      <c r="AQ51" s="130"/>
      <c r="AR51" s="130"/>
      <c r="AS51" s="130"/>
      <c r="AT51" s="130"/>
      <c r="AU51" s="130"/>
      <c r="AV51" s="130"/>
      <c r="AW51" s="130"/>
      <c r="AX51" s="130"/>
      <c r="AY51" s="130"/>
      <c r="AZ51" s="130"/>
      <c r="BA51" s="130">
        <f t="shared" si="4"/>
        <v>0</v>
      </c>
      <c r="BB51" s="130">
        <f t="shared" si="4"/>
        <v>56.54</v>
      </c>
      <c r="BC51" s="130">
        <f t="shared" si="5"/>
        <v>122</v>
      </c>
      <c r="BD51" s="130"/>
      <c r="BE51" s="130"/>
      <c r="BF51" s="130">
        <f t="shared" si="6"/>
        <v>0</v>
      </c>
      <c r="BG51" s="130">
        <f t="shared" si="7"/>
        <v>0</v>
      </c>
      <c r="BH51" s="130">
        <f t="shared" si="8"/>
        <v>75.59</v>
      </c>
      <c r="BI51" s="130">
        <f t="shared" si="9"/>
        <v>149</v>
      </c>
      <c r="BJ51" s="130">
        <f t="shared" si="10"/>
        <v>343.09999999999997</v>
      </c>
      <c r="BK51" s="130">
        <f t="shared" si="11"/>
        <v>745</v>
      </c>
      <c r="BL51" s="130">
        <f t="shared" si="12"/>
        <v>210.31</v>
      </c>
      <c r="BM51" s="130">
        <f t="shared" si="12"/>
        <v>745</v>
      </c>
      <c r="BN51" s="130">
        <f t="shared" si="13"/>
        <v>687.42</v>
      </c>
      <c r="BO51" s="130">
        <f t="shared" si="13"/>
        <v>1765</v>
      </c>
    </row>
    <row r="52" spans="1:67" ht="15" customHeight="1" x14ac:dyDescent="0.25">
      <c r="A52" s="105">
        <v>38</v>
      </c>
      <c r="B52" s="145" t="s">
        <v>44</v>
      </c>
      <c r="C52" s="128">
        <v>84</v>
      </c>
      <c r="D52" s="129">
        <f t="shared" si="0"/>
        <v>92.857142857142861</v>
      </c>
      <c r="E52" s="134"/>
      <c r="F52" s="130">
        <v>61</v>
      </c>
      <c r="G52" s="130">
        <v>96</v>
      </c>
      <c r="H52" s="130">
        <v>2</v>
      </c>
      <c r="I52" s="130">
        <v>10</v>
      </c>
      <c r="J52" s="130"/>
      <c r="K52" s="130"/>
      <c r="L52" s="130">
        <v>0.5</v>
      </c>
      <c r="M52" s="130">
        <v>12</v>
      </c>
      <c r="N52" s="130"/>
      <c r="O52" s="130"/>
      <c r="P52" s="130"/>
      <c r="Q52" s="130"/>
      <c r="R52" s="130">
        <f t="shared" si="2"/>
        <v>63.5</v>
      </c>
      <c r="S52" s="130">
        <f t="shared" si="2"/>
        <v>118</v>
      </c>
      <c r="T52" s="146"/>
      <c r="U52" s="130">
        <v>1.5</v>
      </c>
      <c r="V52" s="130">
        <v>6</v>
      </c>
      <c r="W52" s="130"/>
      <c r="X52" s="130"/>
      <c r="Y52" s="130"/>
      <c r="Z52" s="130"/>
      <c r="AA52" s="130">
        <v>13</v>
      </c>
      <c r="AB52" s="130">
        <v>6</v>
      </c>
      <c r="AC52" s="130"/>
      <c r="AD52" s="130"/>
      <c r="AE52" s="130"/>
      <c r="AF52" s="130"/>
      <c r="AG52" s="130">
        <f t="shared" si="3"/>
        <v>14.5</v>
      </c>
      <c r="AH52" s="130">
        <f t="shared" si="3"/>
        <v>12</v>
      </c>
      <c r="AI52" s="130"/>
      <c r="AJ52" s="130"/>
      <c r="AK52" s="130"/>
      <c r="AL52" s="130"/>
      <c r="AM52" s="130"/>
      <c r="AN52" s="130"/>
      <c r="AO52" s="130"/>
      <c r="AP52" s="130"/>
      <c r="AQ52" s="130"/>
      <c r="AR52" s="130"/>
      <c r="AS52" s="130"/>
      <c r="AT52" s="130"/>
      <c r="AU52" s="130"/>
      <c r="AV52" s="130"/>
      <c r="AW52" s="130"/>
      <c r="AX52" s="130"/>
      <c r="AY52" s="130"/>
      <c r="AZ52" s="130"/>
      <c r="BA52" s="130">
        <f t="shared" si="4"/>
        <v>0</v>
      </c>
      <c r="BB52" s="130">
        <f t="shared" si="4"/>
        <v>62.5</v>
      </c>
      <c r="BC52" s="130">
        <f t="shared" si="5"/>
        <v>102</v>
      </c>
      <c r="BD52" s="135"/>
      <c r="BE52" s="130"/>
      <c r="BF52" s="130">
        <f t="shared" si="6"/>
        <v>0</v>
      </c>
      <c r="BG52" s="130">
        <f t="shared" si="7"/>
        <v>0</v>
      </c>
      <c r="BH52" s="130">
        <f t="shared" si="8"/>
        <v>13.5</v>
      </c>
      <c r="BI52" s="130">
        <f t="shared" si="9"/>
        <v>18</v>
      </c>
      <c r="BJ52" s="130">
        <f t="shared" si="10"/>
        <v>0</v>
      </c>
      <c r="BK52" s="130">
        <f t="shared" si="11"/>
        <v>0</v>
      </c>
      <c r="BL52" s="130">
        <f t="shared" si="12"/>
        <v>0</v>
      </c>
      <c r="BM52" s="130">
        <f t="shared" si="12"/>
        <v>0</v>
      </c>
      <c r="BN52" s="130">
        <f t="shared" si="13"/>
        <v>78</v>
      </c>
      <c r="BO52" s="130">
        <f t="shared" si="13"/>
        <v>130</v>
      </c>
    </row>
    <row r="53" spans="1:67" ht="15" customHeight="1" x14ac:dyDescent="0.25">
      <c r="A53" s="105">
        <v>39</v>
      </c>
      <c r="B53" s="145" t="s">
        <v>45</v>
      </c>
      <c r="C53" s="128">
        <v>130</v>
      </c>
      <c r="D53" s="129">
        <f t="shared" si="0"/>
        <v>65.569230769230771</v>
      </c>
      <c r="E53" s="130"/>
      <c r="F53" s="130">
        <v>0.2</v>
      </c>
      <c r="G53" s="130">
        <v>1</v>
      </c>
      <c r="H53" s="130">
        <v>0</v>
      </c>
      <c r="I53" s="130">
        <v>0</v>
      </c>
      <c r="J53" s="130">
        <v>0</v>
      </c>
      <c r="K53" s="130">
        <v>0</v>
      </c>
      <c r="L53" s="130">
        <v>0.41</v>
      </c>
      <c r="M53" s="130">
        <v>1</v>
      </c>
      <c r="N53" s="130">
        <v>33.03</v>
      </c>
      <c r="O53" s="130">
        <v>79</v>
      </c>
      <c r="P53" s="130">
        <v>0</v>
      </c>
      <c r="Q53" s="130">
        <v>0</v>
      </c>
      <c r="R53" s="130">
        <f t="shared" si="2"/>
        <v>33.64</v>
      </c>
      <c r="S53" s="130">
        <f t="shared" si="2"/>
        <v>81</v>
      </c>
      <c r="T53" s="130"/>
      <c r="U53" s="130">
        <v>1</v>
      </c>
      <c r="V53" s="130">
        <v>0</v>
      </c>
      <c r="W53" s="130">
        <v>0</v>
      </c>
      <c r="X53" s="130">
        <v>0</v>
      </c>
      <c r="Y53" s="130">
        <v>0</v>
      </c>
      <c r="Z53" s="130">
        <v>0</v>
      </c>
      <c r="AA53" s="130">
        <v>9.4499999999999993</v>
      </c>
      <c r="AB53" s="130">
        <v>32</v>
      </c>
      <c r="AC53" s="130">
        <v>34.299999999999997</v>
      </c>
      <c r="AD53" s="130">
        <v>59</v>
      </c>
      <c r="AE53" s="130">
        <v>6.85</v>
      </c>
      <c r="AF53" s="130">
        <v>13</v>
      </c>
      <c r="AG53" s="130">
        <f t="shared" si="3"/>
        <v>51.599999999999994</v>
      </c>
      <c r="AH53" s="130">
        <f t="shared" si="3"/>
        <v>104</v>
      </c>
      <c r="AI53" s="130"/>
      <c r="AJ53" s="130"/>
      <c r="AK53" s="130"/>
      <c r="AL53" s="130"/>
      <c r="AM53" s="130"/>
      <c r="AN53" s="130"/>
      <c r="AO53" s="130"/>
      <c r="AP53" s="130"/>
      <c r="AQ53" s="130"/>
      <c r="AR53" s="130"/>
      <c r="AS53" s="130"/>
      <c r="AT53" s="130"/>
      <c r="AU53" s="130"/>
      <c r="AV53" s="130"/>
      <c r="AW53" s="130"/>
      <c r="AX53" s="130"/>
      <c r="AY53" s="130"/>
      <c r="AZ53" s="130"/>
      <c r="BA53" s="130">
        <f t="shared" si="4"/>
        <v>0</v>
      </c>
      <c r="BB53" s="130">
        <f t="shared" si="4"/>
        <v>1.2</v>
      </c>
      <c r="BC53" s="130">
        <f t="shared" si="5"/>
        <v>1</v>
      </c>
      <c r="BD53" s="130"/>
      <c r="BE53" s="130"/>
      <c r="BF53" s="130">
        <f t="shared" si="6"/>
        <v>0</v>
      </c>
      <c r="BG53" s="130">
        <f t="shared" si="7"/>
        <v>0</v>
      </c>
      <c r="BH53" s="130">
        <f t="shared" si="8"/>
        <v>9.86</v>
      </c>
      <c r="BI53" s="130">
        <f t="shared" si="9"/>
        <v>33</v>
      </c>
      <c r="BJ53" s="130">
        <f t="shared" si="10"/>
        <v>67.33</v>
      </c>
      <c r="BK53" s="130">
        <f t="shared" si="11"/>
        <v>138</v>
      </c>
      <c r="BL53" s="130">
        <f t="shared" si="12"/>
        <v>6.85</v>
      </c>
      <c r="BM53" s="130">
        <f t="shared" si="12"/>
        <v>13</v>
      </c>
      <c r="BN53" s="130">
        <f t="shared" si="13"/>
        <v>85.24</v>
      </c>
      <c r="BO53" s="130">
        <f t="shared" si="13"/>
        <v>185</v>
      </c>
    </row>
    <row r="54" spans="1:67" ht="15" customHeight="1" x14ac:dyDescent="0.25">
      <c r="A54" s="105">
        <v>40</v>
      </c>
      <c r="B54" s="145" t="s">
        <v>46</v>
      </c>
      <c r="C54" s="128">
        <v>391.65</v>
      </c>
      <c r="D54" s="129">
        <f t="shared" si="0"/>
        <v>99.859568492276267</v>
      </c>
      <c r="E54" s="130"/>
      <c r="F54" s="130">
        <v>8.6</v>
      </c>
      <c r="G54" s="130">
        <v>15</v>
      </c>
      <c r="H54" s="130">
        <v>0</v>
      </c>
      <c r="I54" s="130">
        <v>0</v>
      </c>
      <c r="J54" s="130">
        <v>2</v>
      </c>
      <c r="K54" s="130">
        <v>3</v>
      </c>
      <c r="L54" s="130">
        <v>42.8</v>
      </c>
      <c r="M54" s="130">
        <v>109</v>
      </c>
      <c r="N54" s="130">
        <v>39</v>
      </c>
      <c r="O54" s="130">
        <v>56</v>
      </c>
      <c r="P54" s="130">
        <v>0</v>
      </c>
      <c r="Q54" s="130">
        <v>0</v>
      </c>
      <c r="R54" s="130">
        <f t="shared" si="2"/>
        <v>92.399999999999991</v>
      </c>
      <c r="S54" s="130">
        <f t="shared" si="2"/>
        <v>183</v>
      </c>
      <c r="T54" s="130"/>
      <c r="U54" s="130">
        <v>3</v>
      </c>
      <c r="V54" s="130">
        <v>0</v>
      </c>
      <c r="W54" s="130">
        <v>0</v>
      </c>
      <c r="X54" s="130">
        <v>0</v>
      </c>
      <c r="Y54" s="130">
        <v>0</v>
      </c>
      <c r="Z54" s="130">
        <v>0</v>
      </c>
      <c r="AA54" s="130">
        <v>61.4</v>
      </c>
      <c r="AB54" s="130">
        <v>90</v>
      </c>
      <c r="AC54" s="130">
        <v>123.3</v>
      </c>
      <c r="AD54" s="130">
        <v>50</v>
      </c>
      <c r="AE54" s="130">
        <v>111</v>
      </c>
      <c r="AF54" s="130">
        <v>143</v>
      </c>
      <c r="AG54" s="130">
        <f t="shared" si="3"/>
        <v>298.7</v>
      </c>
      <c r="AH54" s="130">
        <f t="shared" si="3"/>
        <v>283</v>
      </c>
      <c r="AI54" s="130"/>
      <c r="AJ54" s="130"/>
      <c r="AK54" s="130"/>
      <c r="AL54" s="130"/>
      <c r="AM54" s="130"/>
      <c r="AN54" s="130"/>
      <c r="AO54" s="130"/>
      <c r="AP54" s="130"/>
      <c r="AQ54" s="135"/>
      <c r="AR54" s="130"/>
      <c r="AS54" s="130"/>
      <c r="AT54" s="130"/>
      <c r="AU54" s="130"/>
      <c r="AV54" s="130"/>
      <c r="AW54" s="130"/>
      <c r="AX54" s="130"/>
      <c r="AY54" s="130"/>
      <c r="AZ54" s="130"/>
      <c r="BA54" s="130">
        <f t="shared" si="4"/>
        <v>0</v>
      </c>
      <c r="BB54" s="130">
        <f t="shared" si="4"/>
        <v>11.6</v>
      </c>
      <c r="BC54" s="130">
        <f t="shared" si="5"/>
        <v>15</v>
      </c>
      <c r="BD54" s="135"/>
      <c r="BE54" s="130"/>
      <c r="BF54" s="130">
        <f t="shared" si="6"/>
        <v>2</v>
      </c>
      <c r="BG54" s="130">
        <f t="shared" si="7"/>
        <v>3</v>
      </c>
      <c r="BH54" s="130">
        <f t="shared" si="8"/>
        <v>104.19999999999999</v>
      </c>
      <c r="BI54" s="130">
        <f t="shared" si="9"/>
        <v>199</v>
      </c>
      <c r="BJ54" s="130">
        <f t="shared" si="10"/>
        <v>162.30000000000001</v>
      </c>
      <c r="BK54" s="130">
        <f t="shared" si="11"/>
        <v>106</v>
      </c>
      <c r="BL54" s="130">
        <f t="shared" si="12"/>
        <v>111</v>
      </c>
      <c r="BM54" s="130">
        <f t="shared" si="12"/>
        <v>143</v>
      </c>
      <c r="BN54" s="130">
        <f t="shared" si="13"/>
        <v>391.09999999999997</v>
      </c>
      <c r="BO54" s="130">
        <f t="shared" si="13"/>
        <v>466</v>
      </c>
    </row>
    <row r="55" spans="1:67" ht="15" customHeight="1" x14ac:dyDescent="0.25">
      <c r="A55" s="105">
        <v>41</v>
      </c>
      <c r="B55" s="145" t="s">
        <v>47</v>
      </c>
      <c r="C55" s="128">
        <v>1406.05</v>
      </c>
      <c r="D55" s="129">
        <f t="shared" si="0"/>
        <v>99.799438142313562</v>
      </c>
      <c r="E55" s="130"/>
      <c r="F55" s="134">
        <v>3.05</v>
      </c>
      <c r="G55" s="130"/>
      <c r="H55" s="135">
        <v>0.5</v>
      </c>
      <c r="I55" s="130">
        <v>2</v>
      </c>
      <c r="J55" s="130"/>
      <c r="K55" s="130"/>
      <c r="L55" s="130">
        <v>60.12</v>
      </c>
      <c r="M55" s="130">
        <v>111</v>
      </c>
      <c r="N55" s="135">
        <v>225.36</v>
      </c>
      <c r="O55" s="130">
        <v>225</v>
      </c>
      <c r="P55" s="130"/>
      <c r="Q55" s="130"/>
      <c r="R55" s="130">
        <f t="shared" si="2"/>
        <v>289.03000000000003</v>
      </c>
      <c r="S55" s="130">
        <f t="shared" si="2"/>
        <v>338</v>
      </c>
      <c r="T55" s="130"/>
      <c r="U55" s="130">
        <v>3.35</v>
      </c>
      <c r="V55" s="130">
        <v>5</v>
      </c>
      <c r="W55" s="130"/>
      <c r="X55" s="130"/>
      <c r="Y55" s="130"/>
      <c r="Z55" s="130"/>
      <c r="AA55" s="130">
        <v>16.100000000000001</v>
      </c>
      <c r="AB55" s="130">
        <v>25</v>
      </c>
      <c r="AC55" s="130">
        <v>1094.75</v>
      </c>
      <c r="AD55" s="130">
        <v>159</v>
      </c>
      <c r="AE55" s="130"/>
      <c r="AF55" s="130"/>
      <c r="AG55" s="130">
        <f t="shared" si="3"/>
        <v>1114.1999999999998</v>
      </c>
      <c r="AH55" s="130">
        <f t="shared" si="3"/>
        <v>189</v>
      </c>
      <c r="AI55" s="130"/>
      <c r="AJ55" s="130"/>
      <c r="AK55" s="130"/>
      <c r="AL55" s="135"/>
      <c r="AM55" s="130"/>
      <c r="AN55" s="130"/>
      <c r="AO55" s="130"/>
      <c r="AP55" s="130"/>
      <c r="AQ55" s="130"/>
      <c r="AR55" s="130"/>
      <c r="AS55" s="130"/>
      <c r="AT55" s="130"/>
      <c r="AU55" s="130"/>
      <c r="AV55" s="130"/>
      <c r="AW55" s="130"/>
      <c r="AX55" s="130"/>
      <c r="AY55" s="130"/>
      <c r="AZ55" s="130"/>
      <c r="BA55" s="130">
        <f t="shared" si="4"/>
        <v>0</v>
      </c>
      <c r="BB55" s="130">
        <f t="shared" si="4"/>
        <v>6.4</v>
      </c>
      <c r="BC55" s="130">
        <f t="shared" si="5"/>
        <v>5</v>
      </c>
      <c r="BD55" s="130"/>
      <c r="BE55" s="130"/>
      <c r="BF55" s="130">
        <f t="shared" si="6"/>
        <v>0</v>
      </c>
      <c r="BG55" s="130">
        <f t="shared" si="7"/>
        <v>0</v>
      </c>
      <c r="BH55" s="130">
        <f t="shared" si="8"/>
        <v>76.22</v>
      </c>
      <c r="BI55" s="130">
        <f t="shared" si="9"/>
        <v>136</v>
      </c>
      <c r="BJ55" s="130">
        <f t="shared" si="10"/>
        <v>1320.1100000000001</v>
      </c>
      <c r="BK55" s="130">
        <f t="shared" si="11"/>
        <v>384</v>
      </c>
      <c r="BL55" s="130">
        <f t="shared" si="12"/>
        <v>0</v>
      </c>
      <c r="BM55" s="130">
        <f t="shared" si="12"/>
        <v>0</v>
      </c>
      <c r="BN55" s="130">
        <f t="shared" si="13"/>
        <v>1403.2299999999998</v>
      </c>
      <c r="BO55" s="130">
        <f t="shared" si="13"/>
        <v>527</v>
      </c>
    </row>
    <row r="56" spans="1:67" ht="15" customHeight="1" x14ac:dyDescent="0.25">
      <c r="A56" s="105">
        <v>42</v>
      </c>
      <c r="B56" s="145" t="s">
        <v>48</v>
      </c>
      <c r="C56" s="128">
        <v>3944.61</v>
      </c>
      <c r="D56" s="129">
        <f t="shared" si="0"/>
        <v>99.975155972326789</v>
      </c>
      <c r="E56" s="130"/>
      <c r="F56" s="130">
        <v>286.73</v>
      </c>
      <c r="G56" s="130">
        <v>214</v>
      </c>
      <c r="H56" s="130">
        <v>12</v>
      </c>
      <c r="I56" s="130">
        <v>10</v>
      </c>
      <c r="J56" s="130">
        <v>50</v>
      </c>
      <c r="K56" s="130">
        <v>70</v>
      </c>
      <c r="L56" s="130">
        <v>254</v>
      </c>
      <c r="M56" s="130">
        <v>249</v>
      </c>
      <c r="N56" s="130">
        <v>1842.9</v>
      </c>
      <c r="O56" s="130">
        <v>1823</v>
      </c>
      <c r="P56" s="130">
        <v>0</v>
      </c>
      <c r="Q56" s="130">
        <v>0</v>
      </c>
      <c r="R56" s="130">
        <f t="shared" si="2"/>
        <v>2445.63</v>
      </c>
      <c r="S56" s="130">
        <f t="shared" si="2"/>
        <v>2366</v>
      </c>
      <c r="T56" s="130"/>
      <c r="U56" s="130">
        <v>0</v>
      </c>
      <c r="V56" s="130">
        <v>0</v>
      </c>
      <c r="W56" s="130">
        <v>0</v>
      </c>
      <c r="X56" s="130">
        <v>0</v>
      </c>
      <c r="Y56" s="130">
        <v>7</v>
      </c>
      <c r="Z56" s="130">
        <v>9</v>
      </c>
      <c r="AA56" s="130">
        <v>0</v>
      </c>
      <c r="AB56" s="130">
        <v>0</v>
      </c>
      <c r="AC56" s="130">
        <v>1491</v>
      </c>
      <c r="AD56" s="130">
        <v>1436</v>
      </c>
      <c r="AE56" s="130">
        <v>0</v>
      </c>
      <c r="AF56" s="130">
        <v>0</v>
      </c>
      <c r="AG56" s="130">
        <f t="shared" si="3"/>
        <v>1498</v>
      </c>
      <c r="AH56" s="130">
        <f t="shared" si="3"/>
        <v>1445</v>
      </c>
      <c r="AI56" s="130"/>
      <c r="AJ56" s="130"/>
      <c r="AK56" s="130"/>
      <c r="AL56" s="130"/>
      <c r="AM56" s="130"/>
      <c r="AN56" s="130"/>
      <c r="AO56" s="130"/>
      <c r="AP56" s="130"/>
      <c r="AQ56" s="130"/>
      <c r="AR56" s="130"/>
      <c r="AS56" s="130"/>
      <c r="AT56" s="130"/>
      <c r="AU56" s="130"/>
      <c r="AV56" s="130"/>
      <c r="AW56" s="130"/>
      <c r="AX56" s="130"/>
      <c r="AY56" s="130"/>
      <c r="AZ56" s="130"/>
      <c r="BA56" s="130">
        <f t="shared" si="4"/>
        <v>0</v>
      </c>
      <c r="BB56" s="130">
        <f t="shared" si="4"/>
        <v>286.73</v>
      </c>
      <c r="BC56" s="130">
        <f t="shared" si="5"/>
        <v>214</v>
      </c>
      <c r="BD56" s="130"/>
      <c r="BE56" s="130"/>
      <c r="BF56" s="130">
        <f t="shared" si="6"/>
        <v>57</v>
      </c>
      <c r="BG56" s="130">
        <f t="shared" si="7"/>
        <v>79</v>
      </c>
      <c r="BH56" s="130">
        <f t="shared" si="8"/>
        <v>254</v>
      </c>
      <c r="BI56" s="130">
        <f t="shared" si="9"/>
        <v>249</v>
      </c>
      <c r="BJ56" s="130">
        <f t="shared" si="10"/>
        <v>3333.9</v>
      </c>
      <c r="BK56" s="130">
        <f t="shared" si="11"/>
        <v>3259</v>
      </c>
      <c r="BL56" s="130">
        <f t="shared" si="12"/>
        <v>0</v>
      </c>
      <c r="BM56" s="130">
        <f t="shared" si="12"/>
        <v>0</v>
      </c>
      <c r="BN56" s="130">
        <f t="shared" si="13"/>
        <v>3943.63</v>
      </c>
      <c r="BO56" s="130">
        <f t="shared" si="13"/>
        <v>3811</v>
      </c>
    </row>
    <row r="57" spans="1:67" ht="15" customHeight="1" x14ac:dyDescent="0.25">
      <c r="A57" s="105">
        <v>43</v>
      </c>
      <c r="B57" s="145" t="s">
        <v>49</v>
      </c>
      <c r="C57" s="128">
        <v>558</v>
      </c>
      <c r="D57" s="129">
        <f t="shared" si="0"/>
        <v>89.91935483870968</v>
      </c>
      <c r="E57" s="130"/>
      <c r="F57" s="130">
        <v>0</v>
      </c>
      <c r="G57" s="130">
        <v>0</v>
      </c>
      <c r="H57" s="130">
        <v>0</v>
      </c>
      <c r="I57" s="130">
        <v>0</v>
      </c>
      <c r="J57" s="130">
        <v>0</v>
      </c>
      <c r="K57" s="130">
        <v>0</v>
      </c>
      <c r="L57" s="130">
        <v>0</v>
      </c>
      <c r="M57" s="130">
        <v>0</v>
      </c>
      <c r="N57" s="130">
        <v>0</v>
      </c>
      <c r="O57" s="130">
        <v>0</v>
      </c>
      <c r="P57" s="130">
        <v>0</v>
      </c>
      <c r="Q57" s="130">
        <v>0</v>
      </c>
      <c r="R57" s="130">
        <f t="shared" si="2"/>
        <v>0</v>
      </c>
      <c r="S57" s="130">
        <f t="shared" si="2"/>
        <v>0</v>
      </c>
      <c r="T57" s="130"/>
      <c r="U57" s="130">
        <v>0</v>
      </c>
      <c r="V57" s="130">
        <v>0</v>
      </c>
      <c r="W57" s="130">
        <v>0</v>
      </c>
      <c r="X57" s="130">
        <v>0</v>
      </c>
      <c r="Y57" s="130">
        <v>0</v>
      </c>
      <c r="Z57" s="130">
        <v>0</v>
      </c>
      <c r="AA57" s="130">
        <v>0</v>
      </c>
      <c r="AB57" s="130">
        <v>0</v>
      </c>
      <c r="AC57" s="130">
        <v>483</v>
      </c>
      <c r="AD57" s="130">
        <v>483</v>
      </c>
      <c r="AE57" s="130">
        <v>18.75</v>
      </c>
      <c r="AF57" s="130">
        <v>28</v>
      </c>
      <c r="AG57" s="130">
        <f t="shared" si="3"/>
        <v>501.75</v>
      </c>
      <c r="AH57" s="130">
        <f t="shared" si="3"/>
        <v>511</v>
      </c>
      <c r="AI57" s="130"/>
      <c r="AJ57" s="130"/>
      <c r="AK57" s="130"/>
      <c r="AL57" s="130"/>
      <c r="AM57" s="130"/>
      <c r="AN57" s="130"/>
      <c r="AO57" s="130"/>
      <c r="AP57" s="130"/>
      <c r="AQ57" s="130"/>
      <c r="AR57" s="130"/>
      <c r="AS57" s="130"/>
      <c r="AT57" s="130"/>
      <c r="AU57" s="130"/>
      <c r="AV57" s="130"/>
      <c r="AW57" s="130"/>
      <c r="AX57" s="130"/>
      <c r="AY57" s="130"/>
      <c r="AZ57" s="130"/>
      <c r="BA57" s="130">
        <f t="shared" si="4"/>
        <v>0</v>
      </c>
      <c r="BB57" s="130">
        <f t="shared" si="4"/>
        <v>0</v>
      </c>
      <c r="BC57" s="130">
        <f t="shared" si="5"/>
        <v>0</v>
      </c>
      <c r="BD57" s="130"/>
      <c r="BE57" s="130"/>
      <c r="BF57" s="130">
        <f t="shared" si="6"/>
        <v>0</v>
      </c>
      <c r="BG57" s="130">
        <f t="shared" si="7"/>
        <v>0</v>
      </c>
      <c r="BH57" s="130">
        <f t="shared" si="8"/>
        <v>0</v>
      </c>
      <c r="BI57" s="130">
        <f t="shared" si="9"/>
        <v>0</v>
      </c>
      <c r="BJ57" s="130">
        <f t="shared" si="10"/>
        <v>483</v>
      </c>
      <c r="BK57" s="130">
        <f t="shared" si="11"/>
        <v>483</v>
      </c>
      <c r="BL57" s="130">
        <f t="shared" si="12"/>
        <v>18.75</v>
      </c>
      <c r="BM57" s="130">
        <f t="shared" si="12"/>
        <v>28</v>
      </c>
      <c r="BN57" s="130">
        <f t="shared" si="13"/>
        <v>501.75</v>
      </c>
      <c r="BO57" s="130">
        <f t="shared" si="13"/>
        <v>511</v>
      </c>
    </row>
    <row r="58" spans="1:67" ht="15" customHeight="1" x14ac:dyDescent="0.25">
      <c r="A58" s="105">
        <v>44</v>
      </c>
      <c r="B58" s="145" t="s">
        <v>50</v>
      </c>
      <c r="C58" s="128">
        <v>2431.71</v>
      </c>
      <c r="D58" s="129">
        <f t="shared" si="0"/>
        <v>98.161376150939049</v>
      </c>
      <c r="E58" s="130"/>
      <c r="F58" s="130">
        <v>285</v>
      </c>
      <c r="G58" s="130">
        <v>510</v>
      </c>
      <c r="H58" s="130">
        <v>0</v>
      </c>
      <c r="I58" s="130">
        <v>0</v>
      </c>
      <c r="J58" s="130">
        <v>0</v>
      </c>
      <c r="K58" s="130">
        <v>0</v>
      </c>
      <c r="L58" s="130">
        <v>18</v>
      </c>
      <c r="M58" s="130">
        <v>49</v>
      </c>
      <c r="N58" s="130">
        <v>758</v>
      </c>
      <c r="O58" s="130">
        <v>1188</v>
      </c>
      <c r="P58" s="130">
        <v>314</v>
      </c>
      <c r="Q58" s="130">
        <v>400</v>
      </c>
      <c r="R58" s="130">
        <f t="shared" si="2"/>
        <v>1375</v>
      </c>
      <c r="S58" s="130">
        <f t="shared" si="2"/>
        <v>2147</v>
      </c>
      <c r="T58" s="130"/>
      <c r="U58" s="130">
        <v>7</v>
      </c>
      <c r="V58" s="130">
        <v>15</v>
      </c>
      <c r="W58" s="130">
        <v>0</v>
      </c>
      <c r="X58" s="130">
        <v>0</v>
      </c>
      <c r="Y58" s="130">
        <v>0</v>
      </c>
      <c r="Z58" s="130">
        <v>0</v>
      </c>
      <c r="AA58" s="130">
        <v>0</v>
      </c>
      <c r="AB58" s="130">
        <v>0</v>
      </c>
      <c r="AC58" s="130">
        <v>1001</v>
      </c>
      <c r="AD58" s="130">
        <v>729</v>
      </c>
      <c r="AE58" s="130">
        <v>4</v>
      </c>
      <c r="AF58" s="130">
        <v>7</v>
      </c>
      <c r="AG58" s="130">
        <f t="shared" si="3"/>
        <v>1012</v>
      </c>
      <c r="AH58" s="130">
        <f t="shared" si="3"/>
        <v>751</v>
      </c>
      <c r="AI58" s="130"/>
      <c r="AJ58" s="130"/>
      <c r="AK58" s="130"/>
      <c r="AL58" s="130"/>
      <c r="AM58" s="130"/>
      <c r="AN58" s="130"/>
      <c r="AO58" s="130"/>
      <c r="AP58" s="130"/>
      <c r="AQ58" s="130"/>
      <c r="AR58" s="130"/>
      <c r="AS58" s="130"/>
      <c r="AT58" s="130"/>
      <c r="AU58" s="130"/>
      <c r="AV58" s="130"/>
      <c r="AW58" s="130"/>
      <c r="AX58" s="130"/>
      <c r="AY58" s="130"/>
      <c r="AZ58" s="130"/>
      <c r="BA58" s="130">
        <f t="shared" si="4"/>
        <v>0</v>
      </c>
      <c r="BB58" s="130">
        <f t="shared" si="4"/>
        <v>292</v>
      </c>
      <c r="BC58" s="130">
        <f t="shared" si="5"/>
        <v>525</v>
      </c>
      <c r="BD58" s="130"/>
      <c r="BE58" s="130"/>
      <c r="BF58" s="130">
        <f t="shared" si="6"/>
        <v>0</v>
      </c>
      <c r="BG58" s="130">
        <f t="shared" si="7"/>
        <v>0</v>
      </c>
      <c r="BH58" s="130">
        <f t="shared" si="8"/>
        <v>18</v>
      </c>
      <c r="BI58" s="130">
        <f t="shared" si="9"/>
        <v>49</v>
      </c>
      <c r="BJ58" s="130">
        <f t="shared" si="10"/>
        <v>1759</v>
      </c>
      <c r="BK58" s="130">
        <f t="shared" si="11"/>
        <v>1917</v>
      </c>
      <c r="BL58" s="130">
        <f t="shared" si="12"/>
        <v>318</v>
      </c>
      <c r="BM58" s="130">
        <f t="shared" si="12"/>
        <v>407</v>
      </c>
      <c r="BN58" s="130">
        <f t="shared" si="13"/>
        <v>2387</v>
      </c>
      <c r="BO58" s="130">
        <f t="shared" si="13"/>
        <v>2898</v>
      </c>
    </row>
    <row r="59" spans="1:67" ht="15" customHeight="1" x14ac:dyDescent="0.25">
      <c r="A59" s="105">
        <v>45</v>
      </c>
      <c r="B59" s="145" t="s">
        <v>51</v>
      </c>
      <c r="C59" s="128">
        <v>818.06</v>
      </c>
      <c r="D59" s="129">
        <f t="shared" si="0"/>
        <v>48.756203701439993</v>
      </c>
      <c r="E59" s="130"/>
      <c r="F59" s="130">
        <v>317</v>
      </c>
      <c r="G59" s="130">
        <v>326</v>
      </c>
      <c r="H59" s="130">
        <v>0</v>
      </c>
      <c r="I59" s="130">
        <v>0</v>
      </c>
      <c r="J59" s="130">
        <v>0.25</v>
      </c>
      <c r="K59" s="130">
        <v>1</v>
      </c>
      <c r="L59" s="130">
        <v>0</v>
      </c>
      <c r="M59" s="130">
        <v>0</v>
      </c>
      <c r="N59" s="130">
        <v>75.03</v>
      </c>
      <c r="O59" s="130">
        <v>74</v>
      </c>
      <c r="P59" s="130">
        <v>0</v>
      </c>
      <c r="Q59" s="130">
        <v>0</v>
      </c>
      <c r="R59" s="130">
        <f t="shared" si="2"/>
        <v>392.28</v>
      </c>
      <c r="S59" s="130">
        <f t="shared" si="2"/>
        <v>401</v>
      </c>
      <c r="T59" s="130"/>
      <c r="U59" s="130">
        <v>4.75</v>
      </c>
      <c r="V59" s="130">
        <v>9</v>
      </c>
      <c r="W59" s="130">
        <v>0</v>
      </c>
      <c r="X59" s="130">
        <v>0</v>
      </c>
      <c r="Y59" s="130">
        <v>0</v>
      </c>
      <c r="Z59" s="130">
        <v>0</v>
      </c>
      <c r="AA59" s="130">
        <v>0</v>
      </c>
      <c r="AB59" s="130">
        <v>0</v>
      </c>
      <c r="AC59" s="130">
        <v>1.575</v>
      </c>
      <c r="AD59" s="130">
        <v>5</v>
      </c>
      <c r="AE59" s="130">
        <v>0.25</v>
      </c>
      <c r="AF59" s="130">
        <v>1</v>
      </c>
      <c r="AG59" s="130">
        <f t="shared" si="3"/>
        <v>6.5750000000000002</v>
      </c>
      <c r="AH59" s="130">
        <f t="shared" si="3"/>
        <v>15</v>
      </c>
      <c r="AI59" s="130"/>
      <c r="AJ59" s="130"/>
      <c r="AK59" s="130"/>
      <c r="AL59" s="130"/>
      <c r="AM59" s="130"/>
      <c r="AN59" s="130"/>
      <c r="AO59" s="130"/>
      <c r="AP59" s="130"/>
      <c r="AQ59" s="130"/>
      <c r="AR59" s="138"/>
      <c r="AS59" s="138"/>
      <c r="AT59" s="130"/>
      <c r="AU59" s="130"/>
      <c r="AV59" s="130"/>
      <c r="AW59" s="130"/>
      <c r="AX59" s="130"/>
      <c r="AY59" s="130"/>
      <c r="AZ59" s="130"/>
      <c r="BA59" s="130">
        <f t="shared" si="4"/>
        <v>0</v>
      </c>
      <c r="BB59" s="130">
        <f t="shared" si="4"/>
        <v>321.75</v>
      </c>
      <c r="BC59" s="130">
        <f t="shared" si="5"/>
        <v>335</v>
      </c>
      <c r="BD59" s="130"/>
      <c r="BE59" s="130"/>
      <c r="BF59" s="130">
        <f t="shared" si="6"/>
        <v>0.25</v>
      </c>
      <c r="BG59" s="130">
        <f t="shared" si="7"/>
        <v>1</v>
      </c>
      <c r="BH59" s="130">
        <f t="shared" si="8"/>
        <v>0</v>
      </c>
      <c r="BI59" s="130">
        <f t="shared" si="9"/>
        <v>0</v>
      </c>
      <c r="BJ59" s="130">
        <f t="shared" si="10"/>
        <v>76.605000000000004</v>
      </c>
      <c r="BK59" s="130">
        <f t="shared" si="11"/>
        <v>79</v>
      </c>
      <c r="BL59" s="130">
        <f t="shared" si="12"/>
        <v>0.25</v>
      </c>
      <c r="BM59" s="130">
        <f t="shared" si="12"/>
        <v>1</v>
      </c>
      <c r="BN59" s="130">
        <f t="shared" si="13"/>
        <v>398.85499999999996</v>
      </c>
      <c r="BO59" s="130">
        <f t="shared" si="13"/>
        <v>416</v>
      </c>
    </row>
    <row r="61" spans="1:67" x14ac:dyDescent="0.25">
      <c r="B61" s="105" t="s">
        <v>104</v>
      </c>
      <c r="P61" s="108" t="s">
        <v>134</v>
      </c>
      <c r="AB61" s="108" t="s">
        <v>105</v>
      </c>
      <c r="BK61" s="108" t="s">
        <v>105</v>
      </c>
    </row>
    <row r="62" spans="1:67" x14ac:dyDescent="0.25">
      <c r="C62" s="108" t="s">
        <v>135</v>
      </c>
      <c r="E62" s="108" t="s">
        <v>136</v>
      </c>
      <c r="J62" s="108" t="s">
        <v>137</v>
      </c>
      <c r="R62" s="108" t="s">
        <v>138</v>
      </c>
      <c r="AC62" s="108" t="s">
        <v>139</v>
      </c>
      <c r="AI62" s="108" t="s">
        <v>136</v>
      </c>
      <c r="AO62" s="108" t="s">
        <v>135</v>
      </c>
      <c r="AY62" s="108" t="s">
        <v>137</v>
      </c>
      <c r="BL62" s="108" t="s">
        <v>139</v>
      </c>
    </row>
    <row r="63" spans="1:67" x14ac:dyDescent="0.25">
      <c r="C63" s="108" t="s">
        <v>140</v>
      </c>
      <c r="E63" s="108" t="s">
        <v>141</v>
      </c>
      <c r="J63" s="108" t="s">
        <v>108</v>
      </c>
      <c r="R63" s="108" t="s">
        <v>142</v>
      </c>
      <c r="AC63" s="108" t="s">
        <v>109</v>
      </c>
      <c r="AI63" s="108" t="s">
        <v>141</v>
      </c>
      <c r="AO63" s="108" t="s">
        <v>140</v>
      </c>
      <c r="AY63" s="108" t="s">
        <v>108</v>
      </c>
      <c r="BL63" s="108" t="s">
        <v>109</v>
      </c>
    </row>
    <row r="92" ht="12.75" customHeight="1" x14ac:dyDescent="0.25"/>
  </sheetData>
  <mergeCells count="101">
    <mergeCell ref="W9:Z9"/>
    <mergeCell ref="R11:R13"/>
    <mergeCell ref="S11:S13"/>
    <mergeCell ref="U11:U13"/>
    <mergeCell ref="V11:V13"/>
    <mergeCell ref="B8:B13"/>
    <mergeCell ref="E8:S8"/>
    <mergeCell ref="T8:AH8"/>
    <mergeCell ref="AI8:AW8"/>
    <mergeCell ref="E9:E13"/>
    <mergeCell ref="F9:G10"/>
    <mergeCell ref="H9:K9"/>
    <mergeCell ref="L9:M10"/>
    <mergeCell ref="H10:I10"/>
    <mergeCell ref="J10:K10"/>
    <mergeCell ref="W10:X10"/>
    <mergeCell ref="Y10:Z10"/>
    <mergeCell ref="AA9:AB10"/>
    <mergeCell ref="AC9:AD10"/>
    <mergeCell ref="AE9:AF10"/>
    <mergeCell ref="AG9:AH10"/>
    <mergeCell ref="AI9:AI13"/>
    <mergeCell ref="AJ9:AK10"/>
    <mergeCell ref="AC11:AC13"/>
    <mergeCell ref="BJ9:BK10"/>
    <mergeCell ref="BL9:BM10"/>
    <mergeCell ref="BN9:BO10"/>
    <mergeCell ref="BD10:BE10"/>
    <mergeCell ref="BF10:BG10"/>
    <mergeCell ref="AL9:AO9"/>
    <mergeCell ref="AP9:AQ10"/>
    <mergeCell ref="AR9:AS10"/>
    <mergeCell ref="AT9:AU10"/>
    <mergeCell ref="AV9:AW10"/>
    <mergeCell ref="BA9:BA13"/>
    <mergeCell ref="AN11:AN13"/>
    <mergeCell ref="AO11:AO13"/>
    <mergeCell ref="AP11:AP13"/>
    <mergeCell ref="AQ11:AQ13"/>
    <mergeCell ref="AX8:AZ10"/>
    <mergeCell ref="BA8:BO8"/>
    <mergeCell ref="AL10:AM10"/>
    <mergeCell ref="AN10:AO10"/>
    <mergeCell ref="BB9:BC10"/>
    <mergeCell ref="BD9:BG9"/>
    <mergeCell ref="BH9:BI10"/>
    <mergeCell ref="AX11:AX13"/>
    <mergeCell ref="AY11:AY13"/>
    <mergeCell ref="N9:O10"/>
    <mergeCell ref="P9:Q10"/>
    <mergeCell ref="R9:S10"/>
    <mergeCell ref="T9:T13"/>
    <mergeCell ref="U9:V10"/>
    <mergeCell ref="L11:L13"/>
    <mergeCell ref="M11:M13"/>
    <mergeCell ref="N11:N13"/>
    <mergeCell ref="O11:O13"/>
    <mergeCell ref="P11:P13"/>
    <mergeCell ref="Q11:Q13"/>
    <mergeCell ref="F11:F13"/>
    <mergeCell ref="G11:G13"/>
    <mergeCell ref="H11:H13"/>
    <mergeCell ref="I11:I13"/>
    <mergeCell ref="J11:J13"/>
    <mergeCell ref="K11:K13"/>
    <mergeCell ref="AG11:AG13"/>
    <mergeCell ref="AH11:AH13"/>
    <mergeCell ref="AJ11:AJ13"/>
    <mergeCell ref="AD11:AD13"/>
    <mergeCell ref="AE11:AE13"/>
    <mergeCell ref="AF11:AF13"/>
    <mergeCell ref="AK11:AK13"/>
    <mergeCell ref="AL11:AL13"/>
    <mergeCell ref="AM11:AM13"/>
    <mergeCell ref="W11:W13"/>
    <mergeCell ref="X11:X13"/>
    <mergeCell ref="Y11:Y13"/>
    <mergeCell ref="Z11:Z13"/>
    <mergeCell ref="AA11:AA13"/>
    <mergeCell ref="AB11:AB13"/>
    <mergeCell ref="AZ11:AZ13"/>
    <mergeCell ref="BB11:BB13"/>
    <mergeCell ref="BC11:BC13"/>
    <mergeCell ref="BD11:BD13"/>
    <mergeCell ref="AR11:AR13"/>
    <mergeCell ref="AS11:AS13"/>
    <mergeCell ref="AT11:AT13"/>
    <mergeCell ref="AU11:AU13"/>
    <mergeCell ref="AV11:AV13"/>
    <mergeCell ref="AW11:AW13"/>
    <mergeCell ref="BK11:BK13"/>
    <mergeCell ref="BL11:BL13"/>
    <mergeCell ref="BM11:BM13"/>
    <mergeCell ref="BN11:BN13"/>
    <mergeCell ref="BO11:BO13"/>
    <mergeCell ref="BE11:BE13"/>
    <mergeCell ref="BF11:BF13"/>
    <mergeCell ref="BG11:BG13"/>
    <mergeCell ref="BH11:BH13"/>
    <mergeCell ref="BI11:BI13"/>
    <mergeCell ref="BJ11:BJ13"/>
  </mergeCells>
  <conditionalFormatting sqref="AA34:AF34">
    <cfRule type="cellIs" dxfId="15" priority="1" stopIfTrue="1" operator="equal">
      <formula>0</formula>
    </cfRule>
  </conditionalFormatting>
  <printOptions horizontalCentered="1"/>
  <pageMargins left="0.25" right="0.75" top="0.53" bottom="0.24" header="0.3" footer="0.17"/>
  <pageSetup paperSize="5" scale="57" orientation="landscape" horizontalDpi="4294967294" verticalDpi="300" r:id="rId1"/>
  <headerFooter alignWithMargins="0">
    <oddHeader>&amp;R&amp;P</oddHeader>
  </headerFooter>
  <colBreaks count="1" manualBreakCount="1">
    <brk id="34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N64"/>
  <sheetViews>
    <sheetView zoomScaleNormal="100" workbookViewId="0">
      <selection activeCell="CL26" sqref="CL26"/>
    </sheetView>
  </sheetViews>
  <sheetFormatPr defaultRowHeight="15" x14ac:dyDescent="0.25"/>
  <cols>
    <col min="1" max="1" width="3.140625" style="19" customWidth="1"/>
    <col min="2" max="2" width="13.140625" style="19" customWidth="1"/>
    <col min="3" max="3" width="9.140625" style="19" hidden="1" customWidth="1"/>
    <col min="4" max="4" width="8" style="19" hidden="1" customWidth="1"/>
    <col min="5" max="5" width="10.28515625" style="19" hidden="1" customWidth="1"/>
    <col min="6" max="6" width="11.5703125" style="19" hidden="1" customWidth="1"/>
    <col min="7" max="8" width="0" style="19" hidden="1" customWidth="1"/>
    <col min="9" max="9" width="10.140625" style="19" hidden="1" customWidth="1"/>
    <col min="10" max="11" width="0" style="19" hidden="1" customWidth="1"/>
    <col min="12" max="12" width="9.7109375" style="19" hidden="1" customWidth="1"/>
    <col min="13" max="17" width="0" style="19" hidden="1" customWidth="1"/>
    <col min="18" max="18" width="9.85546875" style="19" hidden="1" customWidth="1"/>
    <col min="19" max="89" width="0" style="19" hidden="1" customWidth="1"/>
    <col min="90" max="256" width="8.85546875" style="19"/>
    <col min="257" max="257" width="3.140625" style="19" customWidth="1"/>
    <col min="258" max="258" width="13.140625" style="19" customWidth="1"/>
    <col min="259" max="259" width="9.140625" style="19" customWidth="1"/>
    <col min="260" max="260" width="8" style="19" customWidth="1"/>
    <col min="261" max="261" width="10.28515625" style="19" customWidth="1"/>
    <col min="262" max="262" width="11.5703125" style="19" customWidth="1"/>
    <col min="263" max="264" width="8.85546875" style="19"/>
    <col min="265" max="265" width="10.140625" style="19" customWidth="1"/>
    <col min="266" max="267" width="8.85546875" style="19"/>
    <col min="268" max="268" width="9.7109375" style="19" customWidth="1"/>
    <col min="269" max="273" width="8.85546875" style="19"/>
    <col min="274" max="274" width="9.85546875" style="19" customWidth="1"/>
    <col min="275" max="303" width="8.85546875" style="19"/>
    <col min="304" max="324" width="0" style="19" hidden="1" customWidth="1"/>
    <col min="325" max="512" width="8.85546875" style="19"/>
    <col min="513" max="513" width="3.140625" style="19" customWidth="1"/>
    <col min="514" max="514" width="13.140625" style="19" customWidth="1"/>
    <col min="515" max="515" width="9.140625" style="19" customWidth="1"/>
    <col min="516" max="516" width="8" style="19" customWidth="1"/>
    <col min="517" max="517" width="10.28515625" style="19" customWidth="1"/>
    <col min="518" max="518" width="11.5703125" style="19" customWidth="1"/>
    <col min="519" max="520" width="8.85546875" style="19"/>
    <col min="521" max="521" width="10.140625" style="19" customWidth="1"/>
    <col min="522" max="523" width="8.85546875" style="19"/>
    <col min="524" max="524" width="9.7109375" style="19" customWidth="1"/>
    <col min="525" max="529" width="8.85546875" style="19"/>
    <col min="530" max="530" width="9.85546875" style="19" customWidth="1"/>
    <col min="531" max="559" width="8.85546875" style="19"/>
    <col min="560" max="580" width="0" style="19" hidden="1" customWidth="1"/>
    <col min="581" max="768" width="8.85546875" style="19"/>
    <col min="769" max="769" width="3.140625" style="19" customWidth="1"/>
    <col min="770" max="770" width="13.140625" style="19" customWidth="1"/>
    <col min="771" max="771" width="9.140625" style="19" customWidth="1"/>
    <col min="772" max="772" width="8" style="19" customWidth="1"/>
    <col min="773" max="773" width="10.28515625" style="19" customWidth="1"/>
    <col min="774" max="774" width="11.5703125" style="19" customWidth="1"/>
    <col min="775" max="776" width="8.85546875" style="19"/>
    <col min="777" max="777" width="10.140625" style="19" customWidth="1"/>
    <col min="778" max="779" width="8.85546875" style="19"/>
    <col min="780" max="780" width="9.7109375" style="19" customWidth="1"/>
    <col min="781" max="785" width="8.85546875" style="19"/>
    <col min="786" max="786" width="9.85546875" style="19" customWidth="1"/>
    <col min="787" max="815" width="8.85546875" style="19"/>
    <col min="816" max="836" width="0" style="19" hidden="1" customWidth="1"/>
    <col min="837" max="1024" width="8.85546875" style="19"/>
    <col min="1025" max="1025" width="3.140625" style="19" customWidth="1"/>
    <col min="1026" max="1026" width="13.140625" style="19" customWidth="1"/>
    <col min="1027" max="1027" width="9.140625" style="19" customWidth="1"/>
    <col min="1028" max="1028" width="8" style="19" customWidth="1"/>
    <col min="1029" max="1029" width="10.28515625" style="19" customWidth="1"/>
    <col min="1030" max="1030" width="11.5703125" style="19" customWidth="1"/>
    <col min="1031" max="1032" width="8.85546875" style="19"/>
    <col min="1033" max="1033" width="10.140625" style="19" customWidth="1"/>
    <col min="1034" max="1035" width="8.85546875" style="19"/>
    <col min="1036" max="1036" width="9.7109375" style="19" customWidth="1"/>
    <col min="1037" max="1041" width="8.85546875" style="19"/>
    <col min="1042" max="1042" width="9.85546875" style="19" customWidth="1"/>
    <col min="1043" max="1071" width="8.85546875" style="19"/>
    <col min="1072" max="1092" width="0" style="19" hidden="1" customWidth="1"/>
    <col min="1093" max="1280" width="8.85546875" style="19"/>
    <col min="1281" max="1281" width="3.140625" style="19" customWidth="1"/>
    <col min="1282" max="1282" width="13.140625" style="19" customWidth="1"/>
    <col min="1283" max="1283" width="9.140625" style="19" customWidth="1"/>
    <col min="1284" max="1284" width="8" style="19" customWidth="1"/>
    <col min="1285" max="1285" width="10.28515625" style="19" customWidth="1"/>
    <col min="1286" max="1286" width="11.5703125" style="19" customWidth="1"/>
    <col min="1287" max="1288" width="8.85546875" style="19"/>
    <col min="1289" max="1289" width="10.140625" style="19" customWidth="1"/>
    <col min="1290" max="1291" width="8.85546875" style="19"/>
    <col min="1292" max="1292" width="9.7109375" style="19" customWidth="1"/>
    <col min="1293" max="1297" width="8.85546875" style="19"/>
    <col min="1298" max="1298" width="9.85546875" style="19" customWidth="1"/>
    <col min="1299" max="1327" width="8.85546875" style="19"/>
    <col min="1328" max="1348" width="0" style="19" hidden="1" customWidth="1"/>
    <col min="1349" max="1536" width="8.85546875" style="19"/>
    <col min="1537" max="1537" width="3.140625" style="19" customWidth="1"/>
    <col min="1538" max="1538" width="13.140625" style="19" customWidth="1"/>
    <col min="1539" max="1539" width="9.140625" style="19" customWidth="1"/>
    <col min="1540" max="1540" width="8" style="19" customWidth="1"/>
    <col min="1541" max="1541" width="10.28515625" style="19" customWidth="1"/>
    <col min="1542" max="1542" width="11.5703125" style="19" customWidth="1"/>
    <col min="1543" max="1544" width="8.85546875" style="19"/>
    <col min="1545" max="1545" width="10.140625" style="19" customWidth="1"/>
    <col min="1546" max="1547" width="8.85546875" style="19"/>
    <col min="1548" max="1548" width="9.7109375" style="19" customWidth="1"/>
    <col min="1549" max="1553" width="8.85546875" style="19"/>
    <col min="1554" max="1554" width="9.85546875" style="19" customWidth="1"/>
    <col min="1555" max="1583" width="8.85546875" style="19"/>
    <col min="1584" max="1604" width="0" style="19" hidden="1" customWidth="1"/>
    <col min="1605" max="1792" width="8.85546875" style="19"/>
    <col min="1793" max="1793" width="3.140625" style="19" customWidth="1"/>
    <col min="1794" max="1794" width="13.140625" style="19" customWidth="1"/>
    <col min="1795" max="1795" width="9.140625" style="19" customWidth="1"/>
    <col min="1796" max="1796" width="8" style="19" customWidth="1"/>
    <col min="1797" max="1797" width="10.28515625" style="19" customWidth="1"/>
    <col min="1798" max="1798" width="11.5703125" style="19" customWidth="1"/>
    <col min="1799" max="1800" width="8.85546875" style="19"/>
    <col min="1801" max="1801" width="10.140625" style="19" customWidth="1"/>
    <col min="1802" max="1803" width="8.85546875" style="19"/>
    <col min="1804" max="1804" width="9.7109375" style="19" customWidth="1"/>
    <col min="1805" max="1809" width="8.85546875" style="19"/>
    <col min="1810" max="1810" width="9.85546875" style="19" customWidth="1"/>
    <col min="1811" max="1839" width="8.85546875" style="19"/>
    <col min="1840" max="1860" width="0" style="19" hidden="1" customWidth="1"/>
    <col min="1861" max="2048" width="8.85546875" style="19"/>
    <col min="2049" max="2049" width="3.140625" style="19" customWidth="1"/>
    <col min="2050" max="2050" width="13.140625" style="19" customWidth="1"/>
    <col min="2051" max="2051" width="9.140625" style="19" customWidth="1"/>
    <col min="2052" max="2052" width="8" style="19" customWidth="1"/>
    <col min="2053" max="2053" width="10.28515625" style="19" customWidth="1"/>
    <col min="2054" max="2054" width="11.5703125" style="19" customWidth="1"/>
    <col min="2055" max="2056" width="8.85546875" style="19"/>
    <col min="2057" max="2057" width="10.140625" style="19" customWidth="1"/>
    <col min="2058" max="2059" width="8.85546875" style="19"/>
    <col min="2060" max="2060" width="9.7109375" style="19" customWidth="1"/>
    <col min="2061" max="2065" width="8.85546875" style="19"/>
    <col min="2066" max="2066" width="9.85546875" style="19" customWidth="1"/>
    <col min="2067" max="2095" width="8.85546875" style="19"/>
    <col min="2096" max="2116" width="0" style="19" hidden="1" customWidth="1"/>
    <col min="2117" max="2304" width="8.85546875" style="19"/>
    <col min="2305" max="2305" width="3.140625" style="19" customWidth="1"/>
    <col min="2306" max="2306" width="13.140625" style="19" customWidth="1"/>
    <col min="2307" max="2307" width="9.140625" style="19" customWidth="1"/>
    <col min="2308" max="2308" width="8" style="19" customWidth="1"/>
    <col min="2309" max="2309" width="10.28515625" style="19" customWidth="1"/>
    <col min="2310" max="2310" width="11.5703125" style="19" customWidth="1"/>
    <col min="2311" max="2312" width="8.85546875" style="19"/>
    <col min="2313" max="2313" width="10.140625" style="19" customWidth="1"/>
    <col min="2314" max="2315" width="8.85546875" style="19"/>
    <col min="2316" max="2316" width="9.7109375" style="19" customWidth="1"/>
    <col min="2317" max="2321" width="8.85546875" style="19"/>
    <col min="2322" max="2322" width="9.85546875" style="19" customWidth="1"/>
    <col min="2323" max="2351" width="8.85546875" style="19"/>
    <col min="2352" max="2372" width="0" style="19" hidden="1" customWidth="1"/>
    <col min="2373" max="2560" width="8.85546875" style="19"/>
    <col min="2561" max="2561" width="3.140625" style="19" customWidth="1"/>
    <col min="2562" max="2562" width="13.140625" style="19" customWidth="1"/>
    <col min="2563" max="2563" width="9.140625" style="19" customWidth="1"/>
    <col min="2564" max="2564" width="8" style="19" customWidth="1"/>
    <col min="2565" max="2565" width="10.28515625" style="19" customWidth="1"/>
    <col min="2566" max="2566" width="11.5703125" style="19" customWidth="1"/>
    <col min="2567" max="2568" width="8.85546875" style="19"/>
    <col min="2569" max="2569" width="10.140625" style="19" customWidth="1"/>
    <col min="2570" max="2571" width="8.85546875" style="19"/>
    <col min="2572" max="2572" width="9.7109375" style="19" customWidth="1"/>
    <col min="2573" max="2577" width="8.85546875" style="19"/>
    <col min="2578" max="2578" width="9.85546875" style="19" customWidth="1"/>
    <col min="2579" max="2607" width="8.85546875" style="19"/>
    <col min="2608" max="2628" width="0" style="19" hidden="1" customWidth="1"/>
    <col min="2629" max="2816" width="8.85546875" style="19"/>
    <col min="2817" max="2817" width="3.140625" style="19" customWidth="1"/>
    <col min="2818" max="2818" width="13.140625" style="19" customWidth="1"/>
    <col min="2819" max="2819" width="9.140625" style="19" customWidth="1"/>
    <col min="2820" max="2820" width="8" style="19" customWidth="1"/>
    <col min="2821" max="2821" width="10.28515625" style="19" customWidth="1"/>
    <col min="2822" max="2822" width="11.5703125" style="19" customWidth="1"/>
    <col min="2823" max="2824" width="8.85546875" style="19"/>
    <col min="2825" max="2825" width="10.140625" style="19" customWidth="1"/>
    <col min="2826" max="2827" width="8.85546875" style="19"/>
    <col min="2828" max="2828" width="9.7109375" style="19" customWidth="1"/>
    <col min="2829" max="2833" width="8.85546875" style="19"/>
    <col min="2834" max="2834" width="9.85546875" style="19" customWidth="1"/>
    <col min="2835" max="2863" width="8.85546875" style="19"/>
    <col min="2864" max="2884" width="0" style="19" hidden="1" customWidth="1"/>
    <col min="2885" max="3072" width="8.85546875" style="19"/>
    <col min="3073" max="3073" width="3.140625" style="19" customWidth="1"/>
    <col min="3074" max="3074" width="13.140625" style="19" customWidth="1"/>
    <col min="3075" max="3075" width="9.140625" style="19" customWidth="1"/>
    <col min="3076" max="3076" width="8" style="19" customWidth="1"/>
    <col min="3077" max="3077" width="10.28515625" style="19" customWidth="1"/>
    <col min="3078" max="3078" width="11.5703125" style="19" customWidth="1"/>
    <col min="3079" max="3080" width="8.85546875" style="19"/>
    <col min="3081" max="3081" width="10.140625" style="19" customWidth="1"/>
    <col min="3082" max="3083" width="8.85546875" style="19"/>
    <col min="3084" max="3084" width="9.7109375" style="19" customWidth="1"/>
    <col min="3085" max="3089" width="8.85546875" style="19"/>
    <col min="3090" max="3090" width="9.85546875" style="19" customWidth="1"/>
    <col min="3091" max="3119" width="8.85546875" style="19"/>
    <col min="3120" max="3140" width="0" style="19" hidden="1" customWidth="1"/>
    <col min="3141" max="3328" width="8.85546875" style="19"/>
    <col min="3329" max="3329" width="3.140625" style="19" customWidth="1"/>
    <col min="3330" max="3330" width="13.140625" style="19" customWidth="1"/>
    <col min="3331" max="3331" width="9.140625" style="19" customWidth="1"/>
    <col min="3332" max="3332" width="8" style="19" customWidth="1"/>
    <col min="3333" max="3333" width="10.28515625" style="19" customWidth="1"/>
    <col min="3334" max="3334" width="11.5703125" style="19" customWidth="1"/>
    <col min="3335" max="3336" width="8.85546875" style="19"/>
    <col min="3337" max="3337" width="10.140625" style="19" customWidth="1"/>
    <col min="3338" max="3339" width="8.85546875" style="19"/>
    <col min="3340" max="3340" width="9.7109375" style="19" customWidth="1"/>
    <col min="3341" max="3345" width="8.85546875" style="19"/>
    <col min="3346" max="3346" width="9.85546875" style="19" customWidth="1"/>
    <col min="3347" max="3375" width="8.85546875" style="19"/>
    <col min="3376" max="3396" width="0" style="19" hidden="1" customWidth="1"/>
    <col min="3397" max="3584" width="8.85546875" style="19"/>
    <col min="3585" max="3585" width="3.140625" style="19" customWidth="1"/>
    <col min="3586" max="3586" width="13.140625" style="19" customWidth="1"/>
    <col min="3587" max="3587" width="9.140625" style="19" customWidth="1"/>
    <col min="3588" max="3588" width="8" style="19" customWidth="1"/>
    <col min="3589" max="3589" width="10.28515625" style="19" customWidth="1"/>
    <col min="3590" max="3590" width="11.5703125" style="19" customWidth="1"/>
    <col min="3591" max="3592" width="8.85546875" style="19"/>
    <col min="3593" max="3593" width="10.140625" style="19" customWidth="1"/>
    <col min="3594" max="3595" width="8.85546875" style="19"/>
    <col min="3596" max="3596" width="9.7109375" style="19" customWidth="1"/>
    <col min="3597" max="3601" width="8.85546875" style="19"/>
    <col min="3602" max="3602" width="9.85546875" style="19" customWidth="1"/>
    <col min="3603" max="3631" width="8.85546875" style="19"/>
    <col min="3632" max="3652" width="0" style="19" hidden="1" customWidth="1"/>
    <col min="3653" max="3840" width="8.85546875" style="19"/>
    <col min="3841" max="3841" width="3.140625" style="19" customWidth="1"/>
    <col min="3842" max="3842" width="13.140625" style="19" customWidth="1"/>
    <col min="3843" max="3843" width="9.140625" style="19" customWidth="1"/>
    <col min="3844" max="3844" width="8" style="19" customWidth="1"/>
    <col min="3845" max="3845" width="10.28515625" style="19" customWidth="1"/>
    <col min="3846" max="3846" width="11.5703125" style="19" customWidth="1"/>
    <col min="3847" max="3848" width="8.85546875" style="19"/>
    <col min="3849" max="3849" width="10.140625" style="19" customWidth="1"/>
    <col min="3850" max="3851" width="8.85546875" style="19"/>
    <col min="3852" max="3852" width="9.7109375" style="19" customWidth="1"/>
    <col min="3853" max="3857" width="8.85546875" style="19"/>
    <col min="3858" max="3858" width="9.85546875" style="19" customWidth="1"/>
    <col min="3859" max="3887" width="8.85546875" style="19"/>
    <col min="3888" max="3908" width="0" style="19" hidden="1" customWidth="1"/>
    <col min="3909" max="4096" width="8.85546875" style="19"/>
    <col min="4097" max="4097" width="3.140625" style="19" customWidth="1"/>
    <col min="4098" max="4098" width="13.140625" style="19" customWidth="1"/>
    <col min="4099" max="4099" width="9.140625" style="19" customWidth="1"/>
    <col min="4100" max="4100" width="8" style="19" customWidth="1"/>
    <col min="4101" max="4101" width="10.28515625" style="19" customWidth="1"/>
    <col min="4102" max="4102" width="11.5703125" style="19" customWidth="1"/>
    <col min="4103" max="4104" width="8.85546875" style="19"/>
    <col min="4105" max="4105" width="10.140625" style="19" customWidth="1"/>
    <col min="4106" max="4107" width="8.85546875" style="19"/>
    <col min="4108" max="4108" width="9.7109375" style="19" customWidth="1"/>
    <col min="4109" max="4113" width="8.85546875" style="19"/>
    <col min="4114" max="4114" width="9.85546875" style="19" customWidth="1"/>
    <col min="4115" max="4143" width="8.85546875" style="19"/>
    <col min="4144" max="4164" width="0" style="19" hidden="1" customWidth="1"/>
    <col min="4165" max="4352" width="8.85546875" style="19"/>
    <col min="4353" max="4353" width="3.140625" style="19" customWidth="1"/>
    <col min="4354" max="4354" width="13.140625" style="19" customWidth="1"/>
    <col min="4355" max="4355" width="9.140625" style="19" customWidth="1"/>
    <col min="4356" max="4356" width="8" style="19" customWidth="1"/>
    <col min="4357" max="4357" width="10.28515625" style="19" customWidth="1"/>
    <col min="4358" max="4358" width="11.5703125" style="19" customWidth="1"/>
    <col min="4359" max="4360" width="8.85546875" style="19"/>
    <col min="4361" max="4361" width="10.140625" style="19" customWidth="1"/>
    <col min="4362" max="4363" width="8.85546875" style="19"/>
    <col min="4364" max="4364" width="9.7109375" style="19" customWidth="1"/>
    <col min="4365" max="4369" width="8.85546875" style="19"/>
    <col min="4370" max="4370" width="9.85546875" style="19" customWidth="1"/>
    <col min="4371" max="4399" width="8.85546875" style="19"/>
    <col min="4400" max="4420" width="0" style="19" hidden="1" customWidth="1"/>
    <col min="4421" max="4608" width="8.85546875" style="19"/>
    <col min="4609" max="4609" width="3.140625" style="19" customWidth="1"/>
    <col min="4610" max="4610" width="13.140625" style="19" customWidth="1"/>
    <col min="4611" max="4611" width="9.140625" style="19" customWidth="1"/>
    <col min="4612" max="4612" width="8" style="19" customWidth="1"/>
    <col min="4613" max="4613" width="10.28515625" style="19" customWidth="1"/>
    <col min="4614" max="4614" width="11.5703125" style="19" customWidth="1"/>
    <col min="4615" max="4616" width="8.85546875" style="19"/>
    <col min="4617" max="4617" width="10.140625" style="19" customWidth="1"/>
    <col min="4618" max="4619" width="8.85546875" style="19"/>
    <col min="4620" max="4620" width="9.7109375" style="19" customWidth="1"/>
    <col min="4621" max="4625" width="8.85546875" style="19"/>
    <col min="4626" max="4626" width="9.85546875" style="19" customWidth="1"/>
    <col min="4627" max="4655" width="8.85546875" style="19"/>
    <col min="4656" max="4676" width="0" style="19" hidden="1" customWidth="1"/>
    <col min="4677" max="4864" width="8.85546875" style="19"/>
    <col min="4865" max="4865" width="3.140625" style="19" customWidth="1"/>
    <col min="4866" max="4866" width="13.140625" style="19" customWidth="1"/>
    <col min="4867" max="4867" width="9.140625" style="19" customWidth="1"/>
    <col min="4868" max="4868" width="8" style="19" customWidth="1"/>
    <col min="4869" max="4869" width="10.28515625" style="19" customWidth="1"/>
    <col min="4870" max="4870" width="11.5703125" style="19" customWidth="1"/>
    <col min="4871" max="4872" width="8.85546875" style="19"/>
    <col min="4873" max="4873" width="10.140625" style="19" customWidth="1"/>
    <col min="4874" max="4875" width="8.85546875" style="19"/>
    <col min="4876" max="4876" width="9.7109375" style="19" customWidth="1"/>
    <col min="4877" max="4881" width="8.85546875" style="19"/>
    <col min="4882" max="4882" width="9.85546875" style="19" customWidth="1"/>
    <col min="4883" max="4911" width="8.85546875" style="19"/>
    <col min="4912" max="4932" width="0" style="19" hidden="1" customWidth="1"/>
    <col min="4933" max="5120" width="8.85546875" style="19"/>
    <col min="5121" max="5121" width="3.140625" style="19" customWidth="1"/>
    <col min="5122" max="5122" width="13.140625" style="19" customWidth="1"/>
    <col min="5123" max="5123" width="9.140625" style="19" customWidth="1"/>
    <col min="5124" max="5124" width="8" style="19" customWidth="1"/>
    <col min="5125" max="5125" width="10.28515625" style="19" customWidth="1"/>
    <col min="5126" max="5126" width="11.5703125" style="19" customWidth="1"/>
    <col min="5127" max="5128" width="8.85546875" style="19"/>
    <col min="5129" max="5129" width="10.140625" style="19" customWidth="1"/>
    <col min="5130" max="5131" width="8.85546875" style="19"/>
    <col min="5132" max="5132" width="9.7109375" style="19" customWidth="1"/>
    <col min="5133" max="5137" width="8.85546875" style="19"/>
    <col min="5138" max="5138" width="9.85546875" style="19" customWidth="1"/>
    <col min="5139" max="5167" width="8.85546875" style="19"/>
    <col min="5168" max="5188" width="0" style="19" hidden="1" customWidth="1"/>
    <col min="5189" max="5376" width="8.85546875" style="19"/>
    <col min="5377" max="5377" width="3.140625" style="19" customWidth="1"/>
    <col min="5378" max="5378" width="13.140625" style="19" customWidth="1"/>
    <col min="5379" max="5379" width="9.140625" style="19" customWidth="1"/>
    <col min="5380" max="5380" width="8" style="19" customWidth="1"/>
    <col min="5381" max="5381" width="10.28515625" style="19" customWidth="1"/>
    <col min="5382" max="5382" width="11.5703125" style="19" customWidth="1"/>
    <col min="5383" max="5384" width="8.85546875" style="19"/>
    <col min="5385" max="5385" width="10.140625" style="19" customWidth="1"/>
    <col min="5386" max="5387" width="8.85546875" style="19"/>
    <col min="5388" max="5388" width="9.7109375" style="19" customWidth="1"/>
    <col min="5389" max="5393" width="8.85546875" style="19"/>
    <col min="5394" max="5394" width="9.85546875" style="19" customWidth="1"/>
    <col min="5395" max="5423" width="8.85546875" style="19"/>
    <col min="5424" max="5444" width="0" style="19" hidden="1" customWidth="1"/>
    <col min="5445" max="5632" width="8.85546875" style="19"/>
    <col min="5633" max="5633" width="3.140625" style="19" customWidth="1"/>
    <col min="5634" max="5634" width="13.140625" style="19" customWidth="1"/>
    <col min="5635" max="5635" width="9.140625" style="19" customWidth="1"/>
    <col min="5636" max="5636" width="8" style="19" customWidth="1"/>
    <col min="5637" max="5637" width="10.28515625" style="19" customWidth="1"/>
    <col min="5638" max="5638" width="11.5703125" style="19" customWidth="1"/>
    <col min="5639" max="5640" width="8.85546875" style="19"/>
    <col min="5641" max="5641" width="10.140625" style="19" customWidth="1"/>
    <col min="5642" max="5643" width="8.85546875" style="19"/>
    <col min="5644" max="5644" width="9.7109375" style="19" customWidth="1"/>
    <col min="5645" max="5649" width="8.85546875" style="19"/>
    <col min="5650" max="5650" width="9.85546875" style="19" customWidth="1"/>
    <col min="5651" max="5679" width="8.85546875" style="19"/>
    <col min="5680" max="5700" width="0" style="19" hidden="1" customWidth="1"/>
    <col min="5701" max="5888" width="8.85546875" style="19"/>
    <col min="5889" max="5889" width="3.140625" style="19" customWidth="1"/>
    <col min="5890" max="5890" width="13.140625" style="19" customWidth="1"/>
    <col min="5891" max="5891" width="9.140625" style="19" customWidth="1"/>
    <col min="5892" max="5892" width="8" style="19" customWidth="1"/>
    <col min="5893" max="5893" width="10.28515625" style="19" customWidth="1"/>
    <col min="5894" max="5894" width="11.5703125" style="19" customWidth="1"/>
    <col min="5895" max="5896" width="8.85546875" style="19"/>
    <col min="5897" max="5897" width="10.140625" style="19" customWidth="1"/>
    <col min="5898" max="5899" width="8.85546875" style="19"/>
    <col min="5900" max="5900" width="9.7109375" style="19" customWidth="1"/>
    <col min="5901" max="5905" width="8.85546875" style="19"/>
    <col min="5906" max="5906" width="9.85546875" style="19" customWidth="1"/>
    <col min="5907" max="5935" width="8.85546875" style="19"/>
    <col min="5936" max="5956" width="0" style="19" hidden="1" customWidth="1"/>
    <col min="5957" max="6144" width="8.85546875" style="19"/>
    <col min="6145" max="6145" width="3.140625" style="19" customWidth="1"/>
    <col min="6146" max="6146" width="13.140625" style="19" customWidth="1"/>
    <col min="6147" max="6147" width="9.140625" style="19" customWidth="1"/>
    <col min="6148" max="6148" width="8" style="19" customWidth="1"/>
    <col min="6149" max="6149" width="10.28515625" style="19" customWidth="1"/>
    <col min="6150" max="6150" width="11.5703125" style="19" customWidth="1"/>
    <col min="6151" max="6152" width="8.85546875" style="19"/>
    <col min="6153" max="6153" width="10.140625" style="19" customWidth="1"/>
    <col min="6154" max="6155" width="8.85546875" style="19"/>
    <col min="6156" max="6156" width="9.7109375" style="19" customWidth="1"/>
    <col min="6157" max="6161" width="8.85546875" style="19"/>
    <col min="6162" max="6162" width="9.85546875" style="19" customWidth="1"/>
    <col min="6163" max="6191" width="8.85546875" style="19"/>
    <col min="6192" max="6212" width="0" style="19" hidden="1" customWidth="1"/>
    <col min="6213" max="6400" width="8.85546875" style="19"/>
    <col min="6401" max="6401" width="3.140625" style="19" customWidth="1"/>
    <col min="6402" max="6402" width="13.140625" style="19" customWidth="1"/>
    <col min="6403" max="6403" width="9.140625" style="19" customWidth="1"/>
    <col min="6404" max="6404" width="8" style="19" customWidth="1"/>
    <col min="6405" max="6405" width="10.28515625" style="19" customWidth="1"/>
    <col min="6406" max="6406" width="11.5703125" style="19" customWidth="1"/>
    <col min="6407" max="6408" width="8.85546875" style="19"/>
    <col min="6409" max="6409" width="10.140625" style="19" customWidth="1"/>
    <col min="6410" max="6411" width="8.85546875" style="19"/>
    <col min="6412" max="6412" width="9.7109375" style="19" customWidth="1"/>
    <col min="6413" max="6417" width="8.85546875" style="19"/>
    <col min="6418" max="6418" width="9.85546875" style="19" customWidth="1"/>
    <col min="6419" max="6447" width="8.85546875" style="19"/>
    <col min="6448" max="6468" width="0" style="19" hidden="1" customWidth="1"/>
    <col min="6469" max="6656" width="8.85546875" style="19"/>
    <col min="6657" max="6657" width="3.140625" style="19" customWidth="1"/>
    <col min="6658" max="6658" width="13.140625" style="19" customWidth="1"/>
    <col min="6659" max="6659" width="9.140625" style="19" customWidth="1"/>
    <col min="6660" max="6660" width="8" style="19" customWidth="1"/>
    <col min="6661" max="6661" width="10.28515625" style="19" customWidth="1"/>
    <col min="6662" max="6662" width="11.5703125" style="19" customWidth="1"/>
    <col min="6663" max="6664" width="8.85546875" style="19"/>
    <col min="6665" max="6665" width="10.140625" style="19" customWidth="1"/>
    <col min="6666" max="6667" width="8.85546875" style="19"/>
    <col min="6668" max="6668" width="9.7109375" style="19" customWidth="1"/>
    <col min="6669" max="6673" width="8.85546875" style="19"/>
    <col min="6674" max="6674" width="9.85546875" style="19" customWidth="1"/>
    <col min="6675" max="6703" width="8.85546875" style="19"/>
    <col min="6704" max="6724" width="0" style="19" hidden="1" customWidth="1"/>
    <col min="6725" max="6912" width="8.85546875" style="19"/>
    <col min="6913" max="6913" width="3.140625" style="19" customWidth="1"/>
    <col min="6914" max="6914" width="13.140625" style="19" customWidth="1"/>
    <col min="6915" max="6915" width="9.140625" style="19" customWidth="1"/>
    <col min="6916" max="6916" width="8" style="19" customWidth="1"/>
    <col min="6917" max="6917" width="10.28515625" style="19" customWidth="1"/>
    <col min="6918" max="6918" width="11.5703125" style="19" customWidth="1"/>
    <col min="6919" max="6920" width="8.85546875" style="19"/>
    <col min="6921" max="6921" width="10.140625" style="19" customWidth="1"/>
    <col min="6922" max="6923" width="8.85546875" style="19"/>
    <col min="6924" max="6924" width="9.7109375" style="19" customWidth="1"/>
    <col min="6925" max="6929" width="8.85546875" style="19"/>
    <col min="6930" max="6930" width="9.85546875" style="19" customWidth="1"/>
    <col min="6931" max="6959" width="8.85546875" style="19"/>
    <col min="6960" max="6980" width="0" style="19" hidden="1" customWidth="1"/>
    <col min="6981" max="7168" width="8.85546875" style="19"/>
    <col min="7169" max="7169" width="3.140625" style="19" customWidth="1"/>
    <col min="7170" max="7170" width="13.140625" style="19" customWidth="1"/>
    <col min="7171" max="7171" width="9.140625" style="19" customWidth="1"/>
    <col min="7172" max="7172" width="8" style="19" customWidth="1"/>
    <col min="7173" max="7173" width="10.28515625" style="19" customWidth="1"/>
    <col min="7174" max="7174" width="11.5703125" style="19" customWidth="1"/>
    <col min="7175" max="7176" width="8.85546875" style="19"/>
    <col min="7177" max="7177" width="10.140625" style="19" customWidth="1"/>
    <col min="7178" max="7179" width="8.85546875" style="19"/>
    <col min="7180" max="7180" width="9.7109375" style="19" customWidth="1"/>
    <col min="7181" max="7185" width="8.85546875" style="19"/>
    <col min="7186" max="7186" width="9.85546875" style="19" customWidth="1"/>
    <col min="7187" max="7215" width="8.85546875" style="19"/>
    <col min="7216" max="7236" width="0" style="19" hidden="1" customWidth="1"/>
    <col min="7237" max="7424" width="8.85546875" style="19"/>
    <col min="7425" max="7425" width="3.140625" style="19" customWidth="1"/>
    <col min="7426" max="7426" width="13.140625" style="19" customWidth="1"/>
    <col min="7427" max="7427" width="9.140625" style="19" customWidth="1"/>
    <col min="7428" max="7428" width="8" style="19" customWidth="1"/>
    <col min="7429" max="7429" width="10.28515625" style="19" customWidth="1"/>
    <col min="7430" max="7430" width="11.5703125" style="19" customWidth="1"/>
    <col min="7431" max="7432" width="8.85546875" style="19"/>
    <col min="7433" max="7433" width="10.140625" style="19" customWidth="1"/>
    <col min="7434" max="7435" width="8.85546875" style="19"/>
    <col min="7436" max="7436" width="9.7109375" style="19" customWidth="1"/>
    <col min="7437" max="7441" width="8.85546875" style="19"/>
    <col min="7442" max="7442" width="9.85546875" style="19" customWidth="1"/>
    <col min="7443" max="7471" width="8.85546875" style="19"/>
    <col min="7472" max="7492" width="0" style="19" hidden="1" customWidth="1"/>
    <col min="7493" max="7680" width="8.85546875" style="19"/>
    <col min="7681" max="7681" width="3.140625" style="19" customWidth="1"/>
    <col min="7682" max="7682" width="13.140625" style="19" customWidth="1"/>
    <col min="7683" max="7683" width="9.140625" style="19" customWidth="1"/>
    <col min="7684" max="7684" width="8" style="19" customWidth="1"/>
    <col min="7685" max="7685" width="10.28515625" style="19" customWidth="1"/>
    <col min="7686" max="7686" width="11.5703125" style="19" customWidth="1"/>
    <col min="7687" max="7688" width="8.85546875" style="19"/>
    <col min="7689" max="7689" width="10.140625" style="19" customWidth="1"/>
    <col min="7690" max="7691" width="8.85546875" style="19"/>
    <col min="7692" max="7692" width="9.7109375" style="19" customWidth="1"/>
    <col min="7693" max="7697" width="8.85546875" style="19"/>
    <col min="7698" max="7698" width="9.85546875" style="19" customWidth="1"/>
    <col min="7699" max="7727" width="8.85546875" style="19"/>
    <col min="7728" max="7748" width="0" style="19" hidden="1" customWidth="1"/>
    <col min="7749" max="7936" width="8.85546875" style="19"/>
    <col min="7937" max="7937" width="3.140625" style="19" customWidth="1"/>
    <col min="7938" max="7938" width="13.140625" style="19" customWidth="1"/>
    <col min="7939" max="7939" width="9.140625" style="19" customWidth="1"/>
    <col min="7940" max="7940" width="8" style="19" customWidth="1"/>
    <col min="7941" max="7941" width="10.28515625" style="19" customWidth="1"/>
    <col min="7942" max="7942" width="11.5703125" style="19" customWidth="1"/>
    <col min="7943" max="7944" width="8.85546875" style="19"/>
    <col min="7945" max="7945" width="10.140625" style="19" customWidth="1"/>
    <col min="7946" max="7947" width="8.85546875" style="19"/>
    <col min="7948" max="7948" width="9.7109375" style="19" customWidth="1"/>
    <col min="7949" max="7953" width="8.85546875" style="19"/>
    <col min="7954" max="7954" width="9.85546875" style="19" customWidth="1"/>
    <col min="7955" max="7983" width="8.85546875" style="19"/>
    <col min="7984" max="8004" width="0" style="19" hidden="1" customWidth="1"/>
    <col min="8005" max="8192" width="8.85546875" style="19"/>
    <col min="8193" max="8193" width="3.140625" style="19" customWidth="1"/>
    <col min="8194" max="8194" width="13.140625" style="19" customWidth="1"/>
    <col min="8195" max="8195" width="9.140625" style="19" customWidth="1"/>
    <col min="8196" max="8196" width="8" style="19" customWidth="1"/>
    <col min="8197" max="8197" width="10.28515625" style="19" customWidth="1"/>
    <col min="8198" max="8198" width="11.5703125" style="19" customWidth="1"/>
    <col min="8199" max="8200" width="8.85546875" style="19"/>
    <col min="8201" max="8201" width="10.140625" style="19" customWidth="1"/>
    <col min="8202" max="8203" width="8.85546875" style="19"/>
    <col min="8204" max="8204" width="9.7109375" style="19" customWidth="1"/>
    <col min="8205" max="8209" width="8.85546875" style="19"/>
    <col min="8210" max="8210" width="9.85546875" style="19" customWidth="1"/>
    <col min="8211" max="8239" width="8.85546875" style="19"/>
    <col min="8240" max="8260" width="0" style="19" hidden="1" customWidth="1"/>
    <col min="8261" max="8448" width="8.85546875" style="19"/>
    <col min="8449" max="8449" width="3.140625" style="19" customWidth="1"/>
    <col min="8450" max="8450" width="13.140625" style="19" customWidth="1"/>
    <col min="8451" max="8451" width="9.140625" style="19" customWidth="1"/>
    <col min="8452" max="8452" width="8" style="19" customWidth="1"/>
    <col min="8453" max="8453" width="10.28515625" style="19" customWidth="1"/>
    <col min="8454" max="8454" width="11.5703125" style="19" customWidth="1"/>
    <col min="8455" max="8456" width="8.85546875" style="19"/>
    <col min="8457" max="8457" width="10.140625" style="19" customWidth="1"/>
    <col min="8458" max="8459" width="8.85546875" style="19"/>
    <col min="8460" max="8460" width="9.7109375" style="19" customWidth="1"/>
    <col min="8461" max="8465" width="8.85546875" style="19"/>
    <col min="8466" max="8466" width="9.85546875" style="19" customWidth="1"/>
    <col min="8467" max="8495" width="8.85546875" style="19"/>
    <col min="8496" max="8516" width="0" style="19" hidden="1" customWidth="1"/>
    <col min="8517" max="8704" width="8.85546875" style="19"/>
    <col min="8705" max="8705" width="3.140625" style="19" customWidth="1"/>
    <col min="8706" max="8706" width="13.140625" style="19" customWidth="1"/>
    <col min="8707" max="8707" width="9.140625" style="19" customWidth="1"/>
    <col min="8708" max="8708" width="8" style="19" customWidth="1"/>
    <col min="8709" max="8709" width="10.28515625" style="19" customWidth="1"/>
    <col min="8710" max="8710" width="11.5703125" style="19" customWidth="1"/>
    <col min="8711" max="8712" width="8.85546875" style="19"/>
    <col min="8713" max="8713" width="10.140625" style="19" customWidth="1"/>
    <col min="8714" max="8715" width="8.85546875" style="19"/>
    <col min="8716" max="8716" width="9.7109375" style="19" customWidth="1"/>
    <col min="8717" max="8721" width="8.85546875" style="19"/>
    <col min="8722" max="8722" width="9.85546875" style="19" customWidth="1"/>
    <col min="8723" max="8751" width="8.85546875" style="19"/>
    <col min="8752" max="8772" width="0" style="19" hidden="1" customWidth="1"/>
    <col min="8773" max="8960" width="8.85546875" style="19"/>
    <col min="8961" max="8961" width="3.140625" style="19" customWidth="1"/>
    <col min="8962" max="8962" width="13.140625" style="19" customWidth="1"/>
    <col min="8963" max="8963" width="9.140625" style="19" customWidth="1"/>
    <col min="8964" max="8964" width="8" style="19" customWidth="1"/>
    <col min="8965" max="8965" width="10.28515625" style="19" customWidth="1"/>
    <col min="8966" max="8966" width="11.5703125" style="19" customWidth="1"/>
    <col min="8967" max="8968" width="8.85546875" style="19"/>
    <col min="8969" max="8969" width="10.140625" style="19" customWidth="1"/>
    <col min="8970" max="8971" width="8.85546875" style="19"/>
    <col min="8972" max="8972" width="9.7109375" style="19" customWidth="1"/>
    <col min="8973" max="8977" width="8.85546875" style="19"/>
    <col min="8978" max="8978" width="9.85546875" style="19" customWidth="1"/>
    <col min="8979" max="9007" width="8.85546875" style="19"/>
    <col min="9008" max="9028" width="0" style="19" hidden="1" customWidth="1"/>
    <col min="9029" max="9216" width="8.85546875" style="19"/>
    <col min="9217" max="9217" width="3.140625" style="19" customWidth="1"/>
    <col min="9218" max="9218" width="13.140625" style="19" customWidth="1"/>
    <col min="9219" max="9219" width="9.140625" style="19" customWidth="1"/>
    <col min="9220" max="9220" width="8" style="19" customWidth="1"/>
    <col min="9221" max="9221" width="10.28515625" style="19" customWidth="1"/>
    <col min="9222" max="9222" width="11.5703125" style="19" customWidth="1"/>
    <col min="9223" max="9224" width="8.85546875" style="19"/>
    <col min="9225" max="9225" width="10.140625" style="19" customWidth="1"/>
    <col min="9226" max="9227" width="8.85546875" style="19"/>
    <col min="9228" max="9228" width="9.7109375" style="19" customWidth="1"/>
    <col min="9229" max="9233" width="8.85546875" style="19"/>
    <col min="9234" max="9234" width="9.85546875" style="19" customWidth="1"/>
    <col min="9235" max="9263" width="8.85546875" style="19"/>
    <col min="9264" max="9284" width="0" style="19" hidden="1" customWidth="1"/>
    <col min="9285" max="9472" width="8.85546875" style="19"/>
    <col min="9473" max="9473" width="3.140625" style="19" customWidth="1"/>
    <col min="9474" max="9474" width="13.140625" style="19" customWidth="1"/>
    <col min="9475" max="9475" width="9.140625" style="19" customWidth="1"/>
    <col min="9476" max="9476" width="8" style="19" customWidth="1"/>
    <col min="9477" max="9477" width="10.28515625" style="19" customWidth="1"/>
    <col min="9478" max="9478" width="11.5703125" style="19" customWidth="1"/>
    <col min="9479" max="9480" width="8.85546875" style="19"/>
    <col min="9481" max="9481" width="10.140625" style="19" customWidth="1"/>
    <col min="9482" max="9483" width="8.85546875" style="19"/>
    <col min="9484" max="9484" width="9.7109375" style="19" customWidth="1"/>
    <col min="9485" max="9489" width="8.85546875" style="19"/>
    <col min="9490" max="9490" width="9.85546875" style="19" customWidth="1"/>
    <col min="9491" max="9519" width="8.85546875" style="19"/>
    <col min="9520" max="9540" width="0" style="19" hidden="1" customWidth="1"/>
    <col min="9541" max="9728" width="8.85546875" style="19"/>
    <col min="9729" max="9729" width="3.140625" style="19" customWidth="1"/>
    <col min="9730" max="9730" width="13.140625" style="19" customWidth="1"/>
    <col min="9731" max="9731" width="9.140625" style="19" customWidth="1"/>
    <col min="9732" max="9732" width="8" style="19" customWidth="1"/>
    <col min="9733" max="9733" width="10.28515625" style="19" customWidth="1"/>
    <col min="9734" max="9734" width="11.5703125" style="19" customWidth="1"/>
    <col min="9735" max="9736" width="8.85546875" style="19"/>
    <col min="9737" max="9737" width="10.140625" style="19" customWidth="1"/>
    <col min="9738" max="9739" width="8.85546875" style="19"/>
    <col min="9740" max="9740" width="9.7109375" style="19" customWidth="1"/>
    <col min="9741" max="9745" width="8.85546875" style="19"/>
    <col min="9746" max="9746" width="9.85546875" style="19" customWidth="1"/>
    <col min="9747" max="9775" width="8.85546875" style="19"/>
    <col min="9776" max="9796" width="0" style="19" hidden="1" customWidth="1"/>
    <col min="9797" max="9984" width="8.85546875" style="19"/>
    <col min="9985" max="9985" width="3.140625" style="19" customWidth="1"/>
    <col min="9986" max="9986" width="13.140625" style="19" customWidth="1"/>
    <col min="9987" max="9987" width="9.140625" style="19" customWidth="1"/>
    <col min="9988" max="9988" width="8" style="19" customWidth="1"/>
    <col min="9989" max="9989" width="10.28515625" style="19" customWidth="1"/>
    <col min="9990" max="9990" width="11.5703125" style="19" customWidth="1"/>
    <col min="9991" max="9992" width="8.85546875" style="19"/>
    <col min="9993" max="9993" width="10.140625" style="19" customWidth="1"/>
    <col min="9994" max="9995" width="8.85546875" style="19"/>
    <col min="9996" max="9996" width="9.7109375" style="19" customWidth="1"/>
    <col min="9997" max="10001" width="8.85546875" style="19"/>
    <col min="10002" max="10002" width="9.85546875" style="19" customWidth="1"/>
    <col min="10003" max="10031" width="8.85546875" style="19"/>
    <col min="10032" max="10052" width="0" style="19" hidden="1" customWidth="1"/>
    <col min="10053" max="10240" width="8.85546875" style="19"/>
    <col min="10241" max="10241" width="3.140625" style="19" customWidth="1"/>
    <col min="10242" max="10242" width="13.140625" style="19" customWidth="1"/>
    <col min="10243" max="10243" width="9.140625" style="19" customWidth="1"/>
    <col min="10244" max="10244" width="8" style="19" customWidth="1"/>
    <col min="10245" max="10245" width="10.28515625" style="19" customWidth="1"/>
    <col min="10246" max="10246" width="11.5703125" style="19" customWidth="1"/>
    <col min="10247" max="10248" width="8.85546875" style="19"/>
    <col min="10249" max="10249" width="10.140625" style="19" customWidth="1"/>
    <col min="10250" max="10251" width="8.85546875" style="19"/>
    <col min="10252" max="10252" width="9.7109375" style="19" customWidth="1"/>
    <col min="10253" max="10257" width="8.85546875" style="19"/>
    <col min="10258" max="10258" width="9.85546875" style="19" customWidth="1"/>
    <col min="10259" max="10287" width="8.85546875" style="19"/>
    <col min="10288" max="10308" width="0" style="19" hidden="1" customWidth="1"/>
    <col min="10309" max="10496" width="8.85546875" style="19"/>
    <col min="10497" max="10497" width="3.140625" style="19" customWidth="1"/>
    <col min="10498" max="10498" width="13.140625" style="19" customWidth="1"/>
    <col min="10499" max="10499" width="9.140625" style="19" customWidth="1"/>
    <col min="10500" max="10500" width="8" style="19" customWidth="1"/>
    <col min="10501" max="10501" width="10.28515625" style="19" customWidth="1"/>
    <col min="10502" max="10502" width="11.5703125" style="19" customWidth="1"/>
    <col min="10503" max="10504" width="8.85546875" style="19"/>
    <col min="10505" max="10505" width="10.140625" style="19" customWidth="1"/>
    <col min="10506" max="10507" width="8.85546875" style="19"/>
    <col min="10508" max="10508" width="9.7109375" style="19" customWidth="1"/>
    <col min="10509" max="10513" width="8.85546875" style="19"/>
    <col min="10514" max="10514" width="9.85546875" style="19" customWidth="1"/>
    <col min="10515" max="10543" width="8.85546875" style="19"/>
    <col min="10544" max="10564" width="0" style="19" hidden="1" customWidth="1"/>
    <col min="10565" max="10752" width="8.85546875" style="19"/>
    <col min="10753" max="10753" width="3.140625" style="19" customWidth="1"/>
    <col min="10754" max="10754" width="13.140625" style="19" customWidth="1"/>
    <col min="10755" max="10755" width="9.140625" style="19" customWidth="1"/>
    <col min="10756" max="10756" width="8" style="19" customWidth="1"/>
    <col min="10757" max="10757" width="10.28515625" style="19" customWidth="1"/>
    <col min="10758" max="10758" width="11.5703125" style="19" customWidth="1"/>
    <col min="10759" max="10760" width="8.85546875" style="19"/>
    <col min="10761" max="10761" width="10.140625" style="19" customWidth="1"/>
    <col min="10762" max="10763" width="8.85546875" style="19"/>
    <col min="10764" max="10764" width="9.7109375" style="19" customWidth="1"/>
    <col min="10765" max="10769" width="8.85546875" style="19"/>
    <col min="10770" max="10770" width="9.85546875" style="19" customWidth="1"/>
    <col min="10771" max="10799" width="8.85546875" style="19"/>
    <col min="10800" max="10820" width="0" style="19" hidden="1" customWidth="1"/>
    <col min="10821" max="11008" width="8.85546875" style="19"/>
    <col min="11009" max="11009" width="3.140625" style="19" customWidth="1"/>
    <col min="11010" max="11010" width="13.140625" style="19" customWidth="1"/>
    <col min="11011" max="11011" width="9.140625" style="19" customWidth="1"/>
    <col min="11012" max="11012" width="8" style="19" customWidth="1"/>
    <col min="11013" max="11013" width="10.28515625" style="19" customWidth="1"/>
    <col min="11014" max="11014" width="11.5703125" style="19" customWidth="1"/>
    <col min="11015" max="11016" width="8.85546875" style="19"/>
    <col min="11017" max="11017" width="10.140625" style="19" customWidth="1"/>
    <col min="11018" max="11019" width="8.85546875" style="19"/>
    <col min="11020" max="11020" width="9.7109375" style="19" customWidth="1"/>
    <col min="11021" max="11025" width="8.85546875" style="19"/>
    <col min="11026" max="11026" width="9.85546875" style="19" customWidth="1"/>
    <col min="11027" max="11055" width="8.85546875" style="19"/>
    <col min="11056" max="11076" width="0" style="19" hidden="1" customWidth="1"/>
    <col min="11077" max="11264" width="8.85546875" style="19"/>
    <col min="11265" max="11265" width="3.140625" style="19" customWidth="1"/>
    <col min="11266" max="11266" width="13.140625" style="19" customWidth="1"/>
    <col min="11267" max="11267" width="9.140625" style="19" customWidth="1"/>
    <col min="11268" max="11268" width="8" style="19" customWidth="1"/>
    <col min="11269" max="11269" width="10.28515625" style="19" customWidth="1"/>
    <col min="11270" max="11270" width="11.5703125" style="19" customWidth="1"/>
    <col min="11271" max="11272" width="8.85546875" style="19"/>
    <col min="11273" max="11273" width="10.140625" style="19" customWidth="1"/>
    <col min="11274" max="11275" width="8.85546875" style="19"/>
    <col min="11276" max="11276" width="9.7109375" style="19" customWidth="1"/>
    <col min="11277" max="11281" width="8.85546875" style="19"/>
    <col min="11282" max="11282" width="9.85546875" style="19" customWidth="1"/>
    <col min="11283" max="11311" width="8.85546875" style="19"/>
    <col min="11312" max="11332" width="0" style="19" hidden="1" customWidth="1"/>
    <col min="11333" max="11520" width="8.85546875" style="19"/>
    <col min="11521" max="11521" width="3.140625" style="19" customWidth="1"/>
    <col min="11522" max="11522" width="13.140625" style="19" customWidth="1"/>
    <col min="11523" max="11523" width="9.140625" style="19" customWidth="1"/>
    <col min="11524" max="11524" width="8" style="19" customWidth="1"/>
    <col min="11525" max="11525" width="10.28515625" style="19" customWidth="1"/>
    <col min="11526" max="11526" width="11.5703125" style="19" customWidth="1"/>
    <col min="11527" max="11528" width="8.85546875" style="19"/>
    <col min="11529" max="11529" width="10.140625" style="19" customWidth="1"/>
    <col min="11530" max="11531" width="8.85546875" style="19"/>
    <col min="11532" max="11532" width="9.7109375" style="19" customWidth="1"/>
    <col min="11533" max="11537" width="8.85546875" style="19"/>
    <col min="11538" max="11538" width="9.85546875" style="19" customWidth="1"/>
    <col min="11539" max="11567" width="8.85546875" style="19"/>
    <col min="11568" max="11588" width="0" style="19" hidden="1" customWidth="1"/>
    <col min="11589" max="11776" width="8.85546875" style="19"/>
    <col min="11777" max="11777" width="3.140625" style="19" customWidth="1"/>
    <col min="11778" max="11778" width="13.140625" style="19" customWidth="1"/>
    <col min="11779" max="11779" width="9.140625" style="19" customWidth="1"/>
    <col min="11780" max="11780" width="8" style="19" customWidth="1"/>
    <col min="11781" max="11781" width="10.28515625" style="19" customWidth="1"/>
    <col min="11782" max="11782" width="11.5703125" style="19" customWidth="1"/>
    <col min="11783" max="11784" width="8.85546875" style="19"/>
    <col min="11785" max="11785" width="10.140625" style="19" customWidth="1"/>
    <col min="11786" max="11787" width="8.85546875" style="19"/>
    <col min="11788" max="11788" width="9.7109375" style="19" customWidth="1"/>
    <col min="11789" max="11793" width="8.85546875" style="19"/>
    <col min="11794" max="11794" width="9.85546875" style="19" customWidth="1"/>
    <col min="11795" max="11823" width="8.85546875" style="19"/>
    <col min="11824" max="11844" width="0" style="19" hidden="1" customWidth="1"/>
    <col min="11845" max="12032" width="8.85546875" style="19"/>
    <col min="12033" max="12033" width="3.140625" style="19" customWidth="1"/>
    <col min="12034" max="12034" width="13.140625" style="19" customWidth="1"/>
    <col min="12035" max="12035" width="9.140625" style="19" customWidth="1"/>
    <col min="12036" max="12036" width="8" style="19" customWidth="1"/>
    <col min="12037" max="12037" width="10.28515625" style="19" customWidth="1"/>
    <col min="12038" max="12038" width="11.5703125" style="19" customWidth="1"/>
    <col min="12039" max="12040" width="8.85546875" style="19"/>
    <col min="12041" max="12041" width="10.140625" style="19" customWidth="1"/>
    <col min="12042" max="12043" width="8.85546875" style="19"/>
    <col min="12044" max="12044" width="9.7109375" style="19" customWidth="1"/>
    <col min="12045" max="12049" width="8.85546875" style="19"/>
    <col min="12050" max="12050" width="9.85546875" style="19" customWidth="1"/>
    <col min="12051" max="12079" width="8.85546875" style="19"/>
    <col min="12080" max="12100" width="0" style="19" hidden="1" customWidth="1"/>
    <col min="12101" max="12288" width="8.85546875" style="19"/>
    <col min="12289" max="12289" width="3.140625" style="19" customWidth="1"/>
    <col min="12290" max="12290" width="13.140625" style="19" customWidth="1"/>
    <col min="12291" max="12291" width="9.140625" style="19" customWidth="1"/>
    <col min="12292" max="12292" width="8" style="19" customWidth="1"/>
    <col min="12293" max="12293" width="10.28515625" style="19" customWidth="1"/>
    <col min="12294" max="12294" width="11.5703125" style="19" customWidth="1"/>
    <col min="12295" max="12296" width="8.85546875" style="19"/>
    <col min="12297" max="12297" width="10.140625" style="19" customWidth="1"/>
    <col min="12298" max="12299" width="8.85546875" style="19"/>
    <col min="12300" max="12300" width="9.7109375" style="19" customWidth="1"/>
    <col min="12301" max="12305" width="8.85546875" style="19"/>
    <col min="12306" max="12306" width="9.85546875" style="19" customWidth="1"/>
    <col min="12307" max="12335" width="8.85546875" style="19"/>
    <col min="12336" max="12356" width="0" style="19" hidden="1" customWidth="1"/>
    <col min="12357" max="12544" width="8.85546875" style="19"/>
    <col min="12545" max="12545" width="3.140625" style="19" customWidth="1"/>
    <col min="12546" max="12546" width="13.140625" style="19" customWidth="1"/>
    <col min="12547" max="12547" width="9.140625" style="19" customWidth="1"/>
    <col min="12548" max="12548" width="8" style="19" customWidth="1"/>
    <col min="12549" max="12549" width="10.28515625" style="19" customWidth="1"/>
    <col min="12550" max="12550" width="11.5703125" style="19" customWidth="1"/>
    <col min="12551" max="12552" width="8.85546875" style="19"/>
    <col min="12553" max="12553" width="10.140625" style="19" customWidth="1"/>
    <col min="12554" max="12555" width="8.85546875" style="19"/>
    <col min="12556" max="12556" width="9.7109375" style="19" customWidth="1"/>
    <col min="12557" max="12561" width="8.85546875" style="19"/>
    <col min="12562" max="12562" width="9.85546875" style="19" customWidth="1"/>
    <col min="12563" max="12591" width="8.85546875" style="19"/>
    <col min="12592" max="12612" width="0" style="19" hidden="1" customWidth="1"/>
    <col min="12613" max="12800" width="8.85546875" style="19"/>
    <col min="12801" max="12801" width="3.140625" style="19" customWidth="1"/>
    <col min="12802" max="12802" width="13.140625" style="19" customWidth="1"/>
    <col min="12803" max="12803" width="9.140625" style="19" customWidth="1"/>
    <col min="12804" max="12804" width="8" style="19" customWidth="1"/>
    <col min="12805" max="12805" width="10.28515625" style="19" customWidth="1"/>
    <col min="12806" max="12806" width="11.5703125" style="19" customWidth="1"/>
    <col min="12807" max="12808" width="8.85546875" style="19"/>
    <col min="12809" max="12809" width="10.140625" style="19" customWidth="1"/>
    <col min="12810" max="12811" width="8.85546875" style="19"/>
    <col min="12812" max="12812" width="9.7109375" style="19" customWidth="1"/>
    <col min="12813" max="12817" width="8.85546875" style="19"/>
    <col min="12818" max="12818" width="9.85546875" style="19" customWidth="1"/>
    <col min="12819" max="12847" width="8.85546875" style="19"/>
    <col min="12848" max="12868" width="0" style="19" hidden="1" customWidth="1"/>
    <col min="12869" max="13056" width="8.85546875" style="19"/>
    <col min="13057" max="13057" width="3.140625" style="19" customWidth="1"/>
    <col min="13058" max="13058" width="13.140625" style="19" customWidth="1"/>
    <col min="13059" max="13059" width="9.140625" style="19" customWidth="1"/>
    <col min="13060" max="13060" width="8" style="19" customWidth="1"/>
    <col min="13061" max="13061" width="10.28515625" style="19" customWidth="1"/>
    <col min="13062" max="13062" width="11.5703125" style="19" customWidth="1"/>
    <col min="13063" max="13064" width="8.85546875" style="19"/>
    <col min="13065" max="13065" width="10.140625" style="19" customWidth="1"/>
    <col min="13066" max="13067" width="8.85546875" style="19"/>
    <col min="13068" max="13068" width="9.7109375" style="19" customWidth="1"/>
    <col min="13069" max="13073" width="8.85546875" style="19"/>
    <col min="13074" max="13074" width="9.85546875" style="19" customWidth="1"/>
    <col min="13075" max="13103" width="8.85546875" style="19"/>
    <col min="13104" max="13124" width="0" style="19" hidden="1" customWidth="1"/>
    <col min="13125" max="13312" width="8.85546875" style="19"/>
    <col min="13313" max="13313" width="3.140625" style="19" customWidth="1"/>
    <col min="13314" max="13314" width="13.140625" style="19" customWidth="1"/>
    <col min="13315" max="13315" width="9.140625" style="19" customWidth="1"/>
    <col min="13316" max="13316" width="8" style="19" customWidth="1"/>
    <col min="13317" max="13317" width="10.28515625" style="19" customWidth="1"/>
    <col min="13318" max="13318" width="11.5703125" style="19" customWidth="1"/>
    <col min="13319" max="13320" width="8.85546875" style="19"/>
    <col min="13321" max="13321" width="10.140625" style="19" customWidth="1"/>
    <col min="13322" max="13323" width="8.85546875" style="19"/>
    <col min="13324" max="13324" width="9.7109375" style="19" customWidth="1"/>
    <col min="13325" max="13329" width="8.85546875" style="19"/>
    <col min="13330" max="13330" width="9.85546875" style="19" customWidth="1"/>
    <col min="13331" max="13359" width="8.85546875" style="19"/>
    <col min="13360" max="13380" width="0" style="19" hidden="1" customWidth="1"/>
    <col min="13381" max="13568" width="8.85546875" style="19"/>
    <col min="13569" max="13569" width="3.140625" style="19" customWidth="1"/>
    <col min="13570" max="13570" width="13.140625" style="19" customWidth="1"/>
    <col min="13571" max="13571" width="9.140625" style="19" customWidth="1"/>
    <col min="13572" max="13572" width="8" style="19" customWidth="1"/>
    <col min="13573" max="13573" width="10.28515625" style="19" customWidth="1"/>
    <col min="13574" max="13574" width="11.5703125" style="19" customWidth="1"/>
    <col min="13575" max="13576" width="8.85546875" style="19"/>
    <col min="13577" max="13577" width="10.140625" style="19" customWidth="1"/>
    <col min="13578" max="13579" width="8.85546875" style="19"/>
    <col min="13580" max="13580" width="9.7109375" style="19" customWidth="1"/>
    <col min="13581" max="13585" width="8.85546875" style="19"/>
    <col min="13586" max="13586" width="9.85546875" style="19" customWidth="1"/>
    <col min="13587" max="13615" width="8.85546875" style="19"/>
    <col min="13616" max="13636" width="0" style="19" hidden="1" customWidth="1"/>
    <col min="13637" max="13824" width="8.85546875" style="19"/>
    <col min="13825" max="13825" width="3.140625" style="19" customWidth="1"/>
    <col min="13826" max="13826" width="13.140625" style="19" customWidth="1"/>
    <col min="13827" max="13827" width="9.140625" style="19" customWidth="1"/>
    <col min="13828" max="13828" width="8" style="19" customWidth="1"/>
    <col min="13829" max="13829" width="10.28515625" style="19" customWidth="1"/>
    <col min="13830" max="13830" width="11.5703125" style="19" customWidth="1"/>
    <col min="13831" max="13832" width="8.85546875" style="19"/>
    <col min="13833" max="13833" width="10.140625" style="19" customWidth="1"/>
    <col min="13834" max="13835" width="8.85546875" style="19"/>
    <col min="13836" max="13836" width="9.7109375" style="19" customWidth="1"/>
    <col min="13837" max="13841" width="8.85546875" style="19"/>
    <col min="13842" max="13842" width="9.85546875" style="19" customWidth="1"/>
    <col min="13843" max="13871" width="8.85546875" style="19"/>
    <col min="13872" max="13892" width="0" style="19" hidden="1" customWidth="1"/>
    <col min="13893" max="14080" width="8.85546875" style="19"/>
    <col min="14081" max="14081" width="3.140625" style="19" customWidth="1"/>
    <col min="14082" max="14082" width="13.140625" style="19" customWidth="1"/>
    <col min="14083" max="14083" width="9.140625" style="19" customWidth="1"/>
    <col min="14084" max="14084" width="8" style="19" customWidth="1"/>
    <col min="14085" max="14085" width="10.28515625" style="19" customWidth="1"/>
    <col min="14086" max="14086" width="11.5703125" style="19" customWidth="1"/>
    <col min="14087" max="14088" width="8.85546875" style="19"/>
    <col min="14089" max="14089" width="10.140625" style="19" customWidth="1"/>
    <col min="14090" max="14091" width="8.85546875" style="19"/>
    <col min="14092" max="14092" width="9.7109375" style="19" customWidth="1"/>
    <col min="14093" max="14097" width="8.85546875" style="19"/>
    <col min="14098" max="14098" width="9.85546875" style="19" customWidth="1"/>
    <col min="14099" max="14127" width="8.85546875" style="19"/>
    <col min="14128" max="14148" width="0" style="19" hidden="1" customWidth="1"/>
    <col min="14149" max="14336" width="8.85546875" style="19"/>
    <col min="14337" max="14337" width="3.140625" style="19" customWidth="1"/>
    <col min="14338" max="14338" width="13.140625" style="19" customWidth="1"/>
    <col min="14339" max="14339" width="9.140625" style="19" customWidth="1"/>
    <col min="14340" max="14340" width="8" style="19" customWidth="1"/>
    <col min="14341" max="14341" width="10.28515625" style="19" customWidth="1"/>
    <col min="14342" max="14342" width="11.5703125" style="19" customWidth="1"/>
    <col min="14343" max="14344" width="8.85546875" style="19"/>
    <col min="14345" max="14345" width="10.140625" style="19" customWidth="1"/>
    <col min="14346" max="14347" width="8.85546875" style="19"/>
    <col min="14348" max="14348" width="9.7109375" style="19" customWidth="1"/>
    <col min="14349" max="14353" width="8.85546875" style="19"/>
    <col min="14354" max="14354" width="9.85546875" style="19" customWidth="1"/>
    <col min="14355" max="14383" width="8.85546875" style="19"/>
    <col min="14384" max="14404" width="0" style="19" hidden="1" customWidth="1"/>
    <col min="14405" max="14592" width="8.85546875" style="19"/>
    <col min="14593" max="14593" width="3.140625" style="19" customWidth="1"/>
    <col min="14594" max="14594" width="13.140625" style="19" customWidth="1"/>
    <col min="14595" max="14595" width="9.140625" style="19" customWidth="1"/>
    <col min="14596" max="14596" width="8" style="19" customWidth="1"/>
    <col min="14597" max="14597" width="10.28515625" style="19" customWidth="1"/>
    <col min="14598" max="14598" width="11.5703125" style="19" customWidth="1"/>
    <col min="14599" max="14600" width="8.85546875" style="19"/>
    <col min="14601" max="14601" width="10.140625" style="19" customWidth="1"/>
    <col min="14602" max="14603" width="8.85546875" style="19"/>
    <col min="14604" max="14604" width="9.7109375" style="19" customWidth="1"/>
    <col min="14605" max="14609" width="8.85546875" style="19"/>
    <col min="14610" max="14610" width="9.85546875" style="19" customWidth="1"/>
    <col min="14611" max="14639" width="8.85546875" style="19"/>
    <col min="14640" max="14660" width="0" style="19" hidden="1" customWidth="1"/>
    <col min="14661" max="14848" width="8.85546875" style="19"/>
    <col min="14849" max="14849" width="3.140625" style="19" customWidth="1"/>
    <col min="14850" max="14850" width="13.140625" style="19" customWidth="1"/>
    <col min="14851" max="14851" width="9.140625" style="19" customWidth="1"/>
    <col min="14852" max="14852" width="8" style="19" customWidth="1"/>
    <col min="14853" max="14853" width="10.28515625" style="19" customWidth="1"/>
    <col min="14854" max="14854" width="11.5703125" style="19" customWidth="1"/>
    <col min="14855" max="14856" width="8.85546875" style="19"/>
    <col min="14857" max="14857" width="10.140625" style="19" customWidth="1"/>
    <col min="14858" max="14859" width="8.85546875" style="19"/>
    <col min="14860" max="14860" width="9.7109375" style="19" customWidth="1"/>
    <col min="14861" max="14865" width="8.85546875" style="19"/>
    <col min="14866" max="14866" width="9.85546875" style="19" customWidth="1"/>
    <col min="14867" max="14895" width="8.85546875" style="19"/>
    <col min="14896" max="14916" width="0" style="19" hidden="1" customWidth="1"/>
    <col min="14917" max="15104" width="8.85546875" style="19"/>
    <col min="15105" max="15105" width="3.140625" style="19" customWidth="1"/>
    <col min="15106" max="15106" width="13.140625" style="19" customWidth="1"/>
    <col min="15107" max="15107" width="9.140625" style="19" customWidth="1"/>
    <col min="15108" max="15108" width="8" style="19" customWidth="1"/>
    <col min="15109" max="15109" width="10.28515625" style="19" customWidth="1"/>
    <col min="15110" max="15110" width="11.5703125" style="19" customWidth="1"/>
    <col min="15111" max="15112" width="8.85546875" style="19"/>
    <col min="15113" max="15113" width="10.140625" style="19" customWidth="1"/>
    <col min="15114" max="15115" width="8.85546875" style="19"/>
    <col min="15116" max="15116" width="9.7109375" style="19" customWidth="1"/>
    <col min="15117" max="15121" width="8.85546875" style="19"/>
    <col min="15122" max="15122" width="9.85546875" style="19" customWidth="1"/>
    <col min="15123" max="15151" width="8.85546875" style="19"/>
    <col min="15152" max="15172" width="0" style="19" hidden="1" customWidth="1"/>
    <col min="15173" max="15360" width="8.85546875" style="19"/>
    <col min="15361" max="15361" width="3.140625" style="19" customWidth="1"/>
    <col min="15362" max="15362" width="13.140625" style="19" customWidth="1"/>
    <col min="15363" max="15363" width="9.140625" style="19" customWidth="1"/>
    <col min="15364" max="15364" width="8" style="19" customWidth="1"/>
    <col min="15365" max="15365" width="10.28515625" style="19" customWidth="1"/>
    <col min="15366" max="15366" width="11.5703125" style="19" customWidth="1"/>
    <col min="15367" max="15368" width="8.85546875" style="19"/>
    <col min="15369" max="15369" width="10.140625" style="19" customWidth="1"/>
    <col min="15370" max="15371" width="8.85546875" style="19"/>
    <col min="15372" max="15372" width="9.7109375" style="19" customWidth="1"/>
    <col min="15373" max="15377" width="8.85546875" style="19"/>
    <col min="15378" max="15378" width="9.85546875" style="19" customWidth="1"/>
    <col min="15379" max="15407" width="8.85546875" style="19"/>
    <col min="15408" max="15428" width="0" style="19" hidden="1" customWidth="1"/>
    <col min="15429" max="15616" width="8.85546875" style="19"/>
    <col min="15617" max="15617" width="3.140625" style="19" customWidth="1"/>
    <col min="15618" max="15618" width="13.140625" style="19" customWidth="1"/>
    <col min="15619" max="15619" width="9.140625" style="19" customWidth="1"/>
    <col min="15620" max="15620" width="8" style="19" customWidth="1"/>
    <col min="15621" max="15621" width="10.28515625" style="19" customWidth="1"/>
    <col min="15622" max="15622" width="11.5703125" style="19" customWidth="1"/>
    <col min="15623" max="15624" width="8.85546875" style="19"/>
    <col min="15625" max="15625" width="10.140625" style="19" customWidth="1"/>
    <col min="15626" max="15627" width="8.85546875" style="19"/>
    <col min="15628" max="15628" width="9.7109375" style="19" customWidth="1"/>
    <col min="15629" max="15633" width="8.85546875" style="19"/>
    <col min="15634" max="15634" width="9.85546875" style="19" customWidth="1"/>
    <col min="15635" max="15663" width="8.85546875" style="19"/>
    <col min="15664" max="15684" width="0" style="19" hidden="1" customWidth="1"/>
    <col min="15685" max="15872" width="8.85546875" style="19"/>
    <col min="15873" max="15873" width="3.140625" style="19" customWidth="1"/>
    <col min="15874" max="15874" width="13.140625" style="19" customWidth="1"/>
    <col min="15875" max="15875" width="9.140625" style="19" customWidth="1"/>
    <col min="15876" max="15876" width="8" style="19" customWidth="1"/>
    <col min="15877" max="15877" width="10.28515625" style="19" customWidth="1"/>
    <col min="15878" max="15878" width="11.5703125" style="19" customWidth="1"/>
    <col min="15879" max="15880" width="8.85546875" style="19"/>
    <col min="15881" max="15881" width="10.140625" style="19" customWidth="1"/>
    <col min="15882" max="15883" width="8.85546875" style="19"/>
    <col min="15884" max="15884" width="9.7109375" style="19" customWidth="1"/>
    <col min="15885" max="15889" width="8.85546875" style="19"/>
    <col min="15890" max="15890" width="9.85546875" style="19" customWidth="1"/>
    <col min="15891" max="15919" width="8.85546875" style="19"/>
    <col min="15920" max="15940" width="0" style="19" hidden="1" customWidth="1"/>
    <col min="15941" max="16128" width="8.85546875" style="19"/>
    <col min="16129" max="16129" width="3.140625" style="19" customWidth="1"/>
    <col min="16130" max="16130" width="13.140625" style="19" customWidth="1"/>
    <col min="16131" max="16131" width="9.140625" style="19" customWidth="1"/>
    <col min="16132" max="16132" width="8" style="19" customWidth="1"/>
    <col min="16133" max="16133" width="10.28515625" style="19" customWidth="1"/>
    <col min="16134" max="16134" width="11.5703125" style="19" customWidth="1"/>
    <col min="16135" max="16136" width="8.85546875" style="19"/>
    <col min="16137" max="16137" width="10.140625" style="19" customWidth="1"/>
    <col min="16138" max="16139" width="8.85546875" style="19"/>
    <col min="16140" max="16140" width="9.7109375" style="19" customWidth="1"/>
    <col min="16141" max="16145" width="8.85546875" style="19"/>
    <col min="16146" max="16146" width="9.85546875" style="19" customWidth="1"/>
    <col min="16147" max="16175" width="8.85546875" style="19"/>
    <col min="16176" max="16196" width="0" style="19" hidden="1" customWidth="1"/>
    <col min="16197" max="16384" width="8.85546875" style="19"/>
  </cols>
  <sheetData>
    <row r="1" spans="1:92" x14ac:dyDescent="0.25">
      <c r="B1" s="19" t="s">
        <v>115</v>
      </c>
    </row>
    <row r="2" spans="1:92" x14ac:dyDescent="0.25">
      <c r="B2" s="19" t="s">
        <v>71</v>
      </c>
    </row>
    <row r="3" spans="1:92" x14ac:dyDescent="0.25">
      <c r="B3" s="19" t="s">
        <v>116</v>
      </c>
    </row>
    <row r="4" spans="1:92" x14ac:dyDescent="0.25">
      <c r="B4" s="19" t="s">
        <v>73</v>
      </c>
    </row>
    <row r="5" spans="1:92" x14ac:dyDescent="0.25">
      <c r="B5" s="19" t="s">
        <v>143</v>
      </c>
    </row>
    <row r="6" spans="1:92" x14ac:dyDescent="0.25">
      <c r="B6" s="19" t="s">
        <v>75</v>
      </c>
    </row>
    <row r="7" spans="1:92" x14ac:dyDescent="0.25">
      <c r="B7" s="19" t="s">
        <v>76</v>
      </c>
    </row>
    <row r="8" spans="1:92" s="147" customFormat="1" ht="16.149999999999999" customHeight="1" x14ac:dyDescent="0.2">
      <c r="B8" s="1183" t="s">
        <v>0</v>
      </c>
      <c r="C8" s="148"/>
      <c r="D8" s="148"/>
      <c r="E8" s="148"/>
      <c r="F8" s="1180" t="s">
        <v>77</v>
      </c>
      <c r="G8" s="1181"/>
      <c r="H8" s="1181"/>
      <c r="I8" s="1181"/>
      <c r="J8" s="1181"/>
      <c r="K8" s="1181"/>
      <c r="L8" s="1181"/>
      <c r="M8" s="1181"/>
      <c r="N8" s="1181"/>
      <c r="O8" s="1181"/>
      <c r="P8" s="1181"/>
      <c r="Q8" s="1181"/>
      <c r="R8" s="1181"/>
      <c r="S8" s="1181"/>
      <c r="T8" s="1181"/>
      <c r="U8" s="1181"/>
      <c r="V8" s="1181"/>
      <c r="W8" s="1181"/>
      <c r="X8" s="1181"/>
      <c r="Y8" s="1181"/>
      <c r="Z8" s="1182"/>
      <c r="AA8" s="1180" t="s">
        <v>78</v>
      </c>
      <c r="AB8" s="1181"/>
      <c r="AC8" s="1181"/>
      <c r="AD8" s="1181"/>
      <c r="AE8" s="1181"/>
      <c r="AF8" s="1181"/>
      <c r="AG8" s="1181"/>
      <c r="AH8" s="1181"/>
      <c r="AI8" s="1181"/>
      <c r="AJ8" s="1181"/>
      <c r="AK8" s="1181"/>
      <c r="AL8" s="1181"/>
      <c r="AM8" s="1181"/>
      <c r="AN8" s="1181"/>
      <c r="AO8" s="1181"/>
      <c r="AP8" s="1181"/>
      <c r="AQ8" s="1181"/>
      <c r="AR8" s="1181"/>
      <c r="AS8" s="1181"/>
      <c r="AT8" s="1181"/>
      <c r="AU8" s="1182"/>
      <c r="AV8" s="1184" t="s">
        <v>79</v>
      </c>
      <c r="AW8" s="1185"/>
      <c r="AX8" s="1185"/>
      <c r="AY8" s="1185"/>
      <c r="AZ8" s="1185"/>
      <c r="BA8" s="1185"/>
      <c r="BB8" s="1185"/>
      <c r="BC8" s="1185"/>
      <c r="BD8" s="1185"/>
      <c r="BE8" s="1185"/>
      <c r="BF8" s="1185"/>
      <c r="BG8" s="1185"/>
      <c r="BH8" s="1185"/>
      <c r="BI8" s="1185"/>
      <c r="BJ8" s="1185"/>
      <c r="BK8" s="1185"/>
      <c r="BL8" s="1185"/>
      <c r="BM8" s="1185"/>
      <c r="BN8" s="1185"/>
      <c r="BO8" s="1185"/>
      <c r="BP8" s="1186"/>
      <c r="BQ8" s="1179" t="s">
        <v>79</v>
      </c>
      <c r="BR8" s="1179"/>
      <c r="BS8" s="1179"/>
      <c r="BT8" s="1180" t="s">
        <v>81</v>
      </c>
      <c r="BU8" s="1181"/>
      <c r="BV8" s="1181"/>
      <c r="BW8" s="1181"/>
      <c r="BX8" s="1181"/>
      <c r="BY8" s="1181"/>
      <c r="BZ8" s="1181"/>
      <c r="CA8" s="1181"/>
      <c r="CB8" s="1181"/>
      <c r="CC8" s="1181"/>
      <c r="CD8" s="1181"/>
      <c r="CE8" s="1181"/>
      <c r="CF8" s="1181"/>
      <c r="CG8" s="1181"/>
      <c r="CH8" s="1181"/>
      <c r="CI8" s="1181"/>
      <c r="CJ8" s="1181"/>
      <c r="CK8" s="1181"/>
      <c r="CL8" s="1181"/>
      <c r="CM8" s="1181"/>
      <c r="CN8" s="1182"/>
    </row>
    <row r="9" spans="1:92" s="147" customFormat="1" ht="16.149999999999999" customHeight="1" x14ac:dyDescent="0.2">
      <c r="B9" s="1183"/>
      <c r="C9" s="149"/>
      <c r="D9" s="149"/>
      <c r="E9" s="149"/>
      <c r="F9" s="1178" t="s">
        <v>121</v>
      </c>
      <c r="G9" s="1178"/>
      <c r="H9" s="1178"/>
      <c r="I9" s="1178" t="s">
        <v>122</v>
      </c>
      <c r="J9" s="1178"/>
      <c r="K9" s="1178"/>
      <c r="L9" s="1178"/>
      <c r="M9" s="1178"/>
      <c r="N9" s="1178"/>
      <c r="O9" s="1178" t="s">
        <v>85</v>
      </c>
      <c r="P9" s="1178"/>
      <c r="Q9" s="1178"/>
      <c r="R9" s="1178" t="s">
        <v>86</v>
      </c>
      <c r="S9" s="1178"/>
      <c r="T9" s="1178"/>
      <c r="U9" s="1178" t="s">
        <v>123</v>
      </c>
      <c r="V9" s="1178"/>
      <c r="W9" s="1178"/>
      <c r="X9" s="1178" t="s">
        <v>88</v>
      </c>
      <c r="Y9" s="1178"/>
      <c r="Z9" s="1178"/>
      <c r="AA9" s="1178" t="s">
        <v>121</v>
      </c>
      <c r="AB9" s="1178"/>
      <c r="AC9" s="1178"/>
      <c r="AD9" s="1178" t="s">
        <v>122</v>
      </c>
      <c r="AE9" s="1178"/>
      <c r="AF9" s="1178"/>
      <c r="AG9" s="1178"/>
      <c r="AH9" s="1178"/>
      <c r="AI9" s="1178"/>
      <c r="AJ9" s="1178" t="s">
        <v>85</v>
      </c>
      <c r="AK9" s="1178"/>
      <c r="AL9" s="1178"/>
      <c r="AM9" s="1178" t="s">
        <v>86</v>
      </c>
      <c r="AN9" s="1178"/>
      <c r="AO9" s="1178"/>
      <c r="AP9" s="1178" t="s">
        <v>123</v>
      </c>
      <c r="AQ9" s="1178"/>
      <c r="AR9" s="1178"/>
      <c r="AS9" s="1178" t="s">
        <v>88</v>
      </c>
      <c r="AT9" s="1178"/>
      <c r="AU9" s="1178"/>
      <c r="AV9" s="1178" t="s">
        <v>121</v>
      </c>
      <c r="AW9" s="1178"/>
      <c r="AX9" s="1178"/>
      <c r="AY9" s="1178" t="s">
        <v>122</v>
      </c>
      <c r="AZ9" s="1178"/>
      <c r="BA9" s="1178"/>
      <c r="BB9" s="1178"/>
      <c r="BC9" s="1178"/>
      <c r="BD9" s="1178"/>
      <c r="BE9" s="1178" t="s">
        <v>85</v>
      </c>
      <c r="BF9" s="1178"/>
      <c r="BG9" s="1178"/>
      <c r="BH9" s="1178" t="s">
        <v>86</v>
      </c>
      <c r="BI9" s="1178"/>
      <c r="BJ9" s="1178"/>
      <c r="BK9" s="1178" t="s">
        <v>123</v>
      </c>
      <c r="BL9" s="1178"/>
      <c r="BM9" s="1178"/>
      <c r="BN9" s="1178" t="s">
        <v>88</v>
      </c>
      <c r="BO9" s="1178"/>
      <c r="BP9" s="1178"/>
      <c r="BQ9" s="1179"/>
      <c r="BR9" s="1179"/>
      <c r="BS9" s="1179"/>
      <c r="BT9" s="1178" t="s">
        <v>121</v>
      </c>
      <c r="BU9" s="1178"/>
      <c r="BV9" s="1178"/>
      <c r="BW9" s="1178" t="s">
        <v>122</v>
      </c>
      <c r="BX9" s="1178"/>
      <c r="BY9" s="1178"/>
      <c r="BZ9" s="1178"/>
      <c r="CA9" s="1178"/>
      <c r="CB9" s="1178"/>
      <c r="CC9" s="1178" t="s">
        <v>85</v>
      </c>
      <c r="CD9" s="1178"/>
      <c r="CE9" s="1178"/>
      <c r="CF9" s="1178" t="s">
        <v>86</v>
      </c>
      <c r="CG9" s="1178"/>
      <c r="CH9" s="1178"/>
      <c r="CI9" s="1178" t="s">
        <v>123</v>
      </c>
      <c r="CJ9" s="1178"/>
      <c r="CK9" s="1178"/>
      <c r="CL9" s="1178" t="s">
        <v>88</v>
      </c>
      <c r="CM9" s="1178"/>
      <c r="CN9" s="1178"/>
    </row>
    <row r="10" spans="1:92" s="147" customFormat="1" ht="21.6" customHeight="1" x14ac:dyDescent="0.2">
      <c r="B10" s="1183"/>
      <c r="C10" s="149"/>
      <c r="D10" s="149"/>
      <c r="E10" s="149"/>
      <c r="F10" s="1178"/>
      <c r="G10" s="1178"/>
      <c r="H10" s="1178"/>
      <c r="I10" s="1178" t="s">
        <v>93</v>
      </c>
      <c r="J10" s="1178"/>
      <c r="K10" s="1178"/>
      <c r="L10" s="1178" t="s">
        <v>92</v>
      </c>
      <c r="M10" s="1178"/>
      <c r="N10" s="1178"/>
      <c r="O10" s="1178"/>
      <c r="P10" s="1178"/>
      <c r="Q10" s="1178"/>
      <c r="R10" s="1178"/>
      <c r="S10" s="1178"/>
      <c r="T10" s="1178"/>
      <c r="U10" s="1178"/>
      <c r="V10" s="1178"/>
      <c r="W10" s="1178"/>
      <c r="X10" s="1178"/>
      <c r="Y10" s="1178"/>
      <c r="Z10" s="1178"/>
      <c r="AA10" s="1178"/>
      <c r="AB10" s="1178"/>
      <c r="AC10" s="1178"/>
      <c r="AD10" s="1178" t="s">
        <v>93</v>
      </c>
      <c r="AE10" s="1178"/>
      <c r="AF10" s="1178"/>
      <c r="AG10" s="1178" t="s">
        <v>92</v>
      </c>
      <c r="AH10" s="1178"/>
      <c r="AI10" s="1178"/>
      <c r="AJ10" s="1178"/>
      <c r="AK10" s="1178"/>
      <c r="AL10" s="1178"/>
      <c r="AM10" s="1178"/>
      <c r="AN10" s="1178"/>
      <c r="AO10" s="1178"/>
      <c r="AP10" s="1178"/>
      <c r="AQ10" s="1178"/>
      <c r="AR10" s="1178"/>
      <c r="AS10" s="1178"/>
      <c r="AT10" s="1178"/>
      <c r="AU10" s="1178"/>
      <c r="AV10" s="1178"/>
      <c r="AW10" s="1178"/>
      <c r="AX10" s="1178"/>
      <c r="AY10" s="1178" t="s">
        <v>93</v>
      </c>
      <c r="AZ10" s="1178"/>
      <c r="BA10" s="1178"/>
      <c r="BB10" s="1178" t="s">
        <v>92</v>
      </c>
      <c r="BC10" s="1178"/>
      <c r="BD10" s="1178"/>
      <c r="BE10" s="1178"/>
      <c r="BF10" s="1178"/>
      <c r="BG10" s="1178"/>
      <c r="BH10" s="1178"/>
      <c r="BI10" s="1178"/>
      <c r="BJ10" s="1178"/>
      <c r="BK10" s="1178"/>
      <c r="BL10" s="1178"/>
      <c r="BM10" s="1178"/>
      <c r="BN10" s="1178"/>
      <c r="BO10" s="1178"/>
      <c r="BP10" s="1178"/>
      <c r="BQ10" s="1179"/>
      <c r="BR10" s="1179"/>
      <c r="BS10" s="1179"/>
      <c r="BT10" s="1178"/>
      <c r="BU10" s="1178"/>
      <c r="BV10" s="1178"/>
      <c r="BW10" s="1178" t="s">
        <v>93</v>
      </c>
      <c r="BX10" s="1178"/>
      <c r="BY10" s="1178"/>
      <c r="BZ10" s="1178" t="s">
        <v>92</v>
      </c>
      <c r="CA10" s="1178"/>
      <c r="CB10" s="1178"/>
      <c r="CC10" s="1178"/>
      <c r="CD10" s="1178"/>
      <c r="CE10" s="1178"/>
      <c r="CF10" s="1178"/>
      <c r="CG10" s="1178"/>
      <c r="CH10" s="1178"/>
      <c r="CI10" s="1178"/>
      <c r="CJ10" s="1178"/>
      <c r="CK10" s="1178"/>
      <c r="CL10" s="1178"/>
      <c r="CM10" s="1178"/>
      <c r="CN10" s="1178"/>
    </row>
    <row r="11" spans="1:92" s="147" customFormat="1" ht="38.25" x14ac:dyDescent="0.2">
      <c r="B11" s="1183"/>
      <c r="C11" s="149"/>
      <c r="D11" s="149"/>
      <c r="E11" s="149"/>
      <c r="F11" s="150" t="s">
        <v>124</v>
      </c>
      <c r="G11" s="150" t="s">
        <v>125</v>
      </c>
      <c r="H11" s="150" t="s">
        <v>126</v>
      </c>
      <c r="I11" s="150" t="s">
        <v>124</v>
      </c>
      <c r="J11" s="150" t="s">
        <v>125</v>
      </c>
      <c r="K11" s="150" t="s">
        <v>126</v>
      </c>
      <c r="L11" s="150" t="s">
        <v>124</v>
      </c>
      <c r="M11" s="150" t="s">
        <v>125</v>
      </c>
      <c r="N11" s="150" t="s">
        <v>126</v>
      </c>
      <c r="O11" s="150" t="s">
        <v>124</v>
      </c>
      <c r="P11" s="150" t="s">
        <v>125</v>
      </c>
      <c r="Q11" s="150" t="s">
        <v>126</v>
      </c>
      <c r="R11" s="150" t="s">
        <v>124</v>
      </c>
      <c r="S11" s="150" t="s">
        <v>125</v>
      </c>
      <c r="T11" s="150" t="s">
        <v>126</v>
      </c>
      <c r="U11" s="150" t="s">
        <v>124</v>
      </c>
      <c r="V11" s="150" t="s">
        <v>125</v>
      </c>
      <c r="W11" s="150" t="s">
        <v>126</v>
      </c>
      <c r="X11" s="150" t="s">
        <v>124</v>
      </c>
      <c r="Y11" s="150" t="s">
        <v>125</v>
      </c>
      <c r="Z11" s="150" t="s">
        <v>126</v>
      </c>
      <c r="AA11" s="150" t="s">
        <v>124</v>
      </c>
      <c r="AB11" s="150" t="s">
        <v>125</v>
      </c>
      <c r="AC11" s="150" t="s">
        <v>126</v>
      </c>
      <c r="AD11" s="150" t="s">
        <v>124</v>
      </c>
      <c r="AE11" s="150" t="s">
        <v>125</v>
      </c>
      <c r="AF11" s="150" t="s">
        <v>126</v>
      </c>
      <c r="AG11" s="150" t="s">
        <v>124</v>
      </c>
      <c r="AH11" s="150" t="s">
        <v>125</v>
      </c>
      <c r="AI11" s="150" t="s">
        <v>126</v>
      </c>
      <c r="AJ11" s="150" t="s">
        <v>124</v>
      </c>
      <c r="AK11" s="150" t="s">
        <v>125</v>
      </c>
      <c r="AL11" s="150" t="s">
        <v>126</v>
      </c>
      <c r="AM11" s="150" t="s">
        <v>124</v>
      </c>
      <c r="AN11" s="150" t="s">
        <v>125</v>
      </c>
      <c r="AO11" s="150" t="s">
        <v>126</v>
      </c>
      <c r="AP11" s="150" t="s">
        <v>124</v>
      </c>
      <c r="AQ11" s="150" t="s">
        <v>125</v>
      </c>
      <c r="AR11" s="150" t="s">
        <v>126</v>
      </c>
      <c r="AS11" s="150" t="s">
        <v>124</v>
      </c>
      <c r="AT11" s="150" t="s">
        <v>125</v>
      </c>
      <c r="AU11" s="150" t="s">
        <v>126</v>
      </c>
      <c r="AV11" s="150" t="s">
        <v>124</v>
      </c>
      <c r="AW11" s="150" t="s">
        <v>125</v>
      </c>
      <c r="AX11" s="150" t="s">
        <v>126</v>
      </c>
      <c r="AY11" s="150" t="s">
        <v>124</v>
      </c>
      <c r="AZ11" s="150" t="s">
        <v>125</v>
      </c>
      <c r="BA11" s="150" t="s">
        <v>126</v>
      </c>
      <c r="BB11" s="150" t="s">
        <v>124</v>
      </c>
      <c r="BC11" s="150" t="s">
        <v>125</v>
      </c>
      <c r="BD11" s="150" t="s">
        <v>126</v>
      </c>
      <c r="BE11" s="150" t="s">
        <v>124</v>
      </c>
      <c r="BF11" s="150" t="s">
        <v>125</v>
      </c>
      <c r="BG11" s="150" t="s">
        <v>126</v>
      </c>
      <c r="BH11" s="150" t="s">
        <v>124</v>
      </c>
      <c r="BI11" s="150" t="s">
        <v>125</v>
      </c>
      <c r="BJ11" s="150" t="s">
        <v>126</v>
      </c>
      <c r="BK11" s="150" t="s">
        <v>124</v>
      </c>
      <c r="BL11" s="150" t="s">
        <v>125</v>
      </c>
      <c r="BM11" s="150" t="s">
        <v>126</v>
      </c>
      <c r="BN11" s="150" t="s">
        <v>124</v>
      </c>
      <c r="BO11" s="150" t="s">
        <v>125</v>
      </c>
      <c r="BP11" s="150" t="s">
        <v>126</v>
      </c>
      <c r="BQ11" s="150" t="s">
        <v>96</v>
      </c>
      <c r="BR11" s="150" t="s">
        <v>127</v>
      </c>
      <c r="BS11" s="150" t="s">
        <v>128</v>
      </c>
      <c r="BT11" s="150" t="s">
        <v>124</v>
      </c>
      <c r="BU11" s="150" t="s">
        <v>125</v>
      </c>
      <c r="BV11" s="150" t="s">
        <v>126</v>
      </c>
      <c r="BW11" s="150" t="s">
        <v>124</v>
      </c>
      <c r="BX11" s="150" t="s">
        <v>125</v>
      </c>
      <c r="BY11" s="150" t="s">
        <v>126</v>
      </c>
      <c r="BZ11" s="150" t="s">
        <v>124</v>
      </c>
      <c r="CA11" s="150" t="s">
        <v>125</v>
      </c>
      <c r="CB11" s="150" t="s">
        <v>126</v>
      </c>
      <c r="CC11" s="150" t="s">
        <v>124</v>
      </c>
      <c r="CD11" s="150" t="s">
        <v>125</v>
      </c>
      <c r="CE11" s="150" t="s">
        <v>126</v>
      </c>
      <c r="CF11" s="150" t="s">
        <v>124</v>
      </c>
      <c r="CG11" s="150" t="s">
        <v>125</v>
      </c>
      <c r="CH11" s="150" t="s">
        <v>126</v>
      </c>
      <c r="CI11" s="150" t="s">
        <v>124</v>
      </c>
      <c r="CJ11" s="150" t="s">
        <v>125</v>
      </c>
      <c r="CK11" s="150" t="s">
        <v>126</v>
      </c>
      <c r="CL11" s="150" t="s">
        <v>124</v>
      </c>
      <c r="CM11" s="150" t="s">
        <v>125</v>
      </c>
      <c r="CN11" s="150" t="s">
        <v>126</v>
      </c>
    </row>
    <row r="12" spans="1:92" s="147" customFormat="1" ht="25.9" customHeight="1" x14ac:dyDescent="0.2">
      <c r="B12" s="1183"/>
      <c r="C12" s="149" t="s">
        <v>144</v>
      </c>
      <c r="D12" s="149" t="s">
        <v>145</v>
      </c>
      <c r="E12" s="149" t="s">
        <v>146</v>
      </c>
      <c r="F12" s="150" t="s">
        <v>124</v>
      </c>
      <c r="G12" s="150" t="s">
        <v>125</v>
      </c>
      <c r="H12" s="150" t="s">
        <v>126</v>
      </c>
      <c r="I12" s="150" t="s">
        <v>124</v>
      </c>
      <c r="J12" s="150" t="s">
        <v>125</v>
      </c>
      <c r="K12" s="150" t="s">
        <v>126</v>
      </c>
      <c r="L12" s="150" t="s">
        <v>124</v>
      </c>
      <c r="M12" s="150" t="s">
        <v>125</v>
      </c>
      <c r="N12" s="150" t="s">
        <v>126</v>
      </c>
      <c r="O12" s="150" t="s">
        <v>124</v>
      </c>
      <c r="P12" s="150" t="s">
        <v>125</v>
      </c>
      <c r="Q12" s="150" t="s">
        <v>126</v>
      </c>
      <c r="R12" s="150" t="s">
        <v>124</v>
      </c>
      <c r="S12" s="150" t="s">
        <v>125</v>
      </c>
      <c r="T12" s="150" t="s">
        <v>126</v>
      </c>
      <c r="U12" s="150" t="s">
        <v>124</v>
      </c>
      <c r="V12" s="150" t="s">
        <v>125</v>
      </c>
      <c r="W12" s="150" t="s">
        <v>126</v>
      </c>
      <c r="X12" s="150" t="s">
        <v>124</v>
      </c>
      <c r="Y12" s="150" t="s">
        <v>125</v>
      </c>
      <c r="Z12" s="150" t="s">
        <v>126</v>
      </c>
      <c r="AA12" s="150" t="s">
        <v>124</v>
      </c>
      <c r="AB12" s="150" t="s">
        <v>125</v>
      </c>
      <c r="AC12" s="150" t="s">
        <v>126</v>
      </c>
      <c r="AD12" s="150" t="s">
        <v>124</v>
      </c>
      <c r="AE12" s="150" t="s">
        <v>125</v>
      </c>
      <c r="AF12" s="150" t="s">
        <v>126</v>
      </c>
      <c r="AG12" s="150" t="s">
        <v>124</v>
      </c>
      <c r="AH12" s="150" t="s">
        <v>125</v>
      </c>
      <c r="AI12" s="150" t="s">
        <v>126</v>
      </c>
      <c r="AJ12" s="150" t="s">
        <v>124</v>
      </c>
      <c r="AK12" s="150" t="s">
        <v>125</v>
      </c>
      <c r="AL12" s="150" t="s">
        <v>126</v>
      </c>
      <c r="AM12" s="150" t="s">
        <v>124</v>
      </c>
      <c r="AN12" s="150" t="s">
        <v>125</v>
      </c>
      <c r="AO12" s="150" t="s">
        <v>126</v>
      </c>
      <c r="AP12" s="150" t="s">
        <v>124</v>
      </c>
      <c r="AQ12" s="150" t="s">
        <v>125</v>
      </c>
      <c r="AR12" s="150" t="s">
        <v>126</v>
      </c>
      <c r="AS12" s="150" t="s">
        <v>124</v>
      </c>
      <c r="AT12" s="150" t="s">
        <v>125</v>
      </c>
      <c r="AU12" s="150" t="s">
        <v>126</v>
      </c>
      <c r="AV12" s="150" t="s">
        <v>124</v>
      </c>
      <c r="AW12" s="150" t="s">
        <v>125</v>
      </c>
      <c r="AX12" s="150" t="s">
        <v>126</v>
      </c>
      <c r="AY12" s="150" t="s">
        <v>124</v>
      </c>
      <c r="AZ12" s="150" t="s">
        <v>125</v>
      </c>
      <c r="BA12" s="150" t="s">
        <v>126</v>
      </c>
      <c r="BB12" s="150" t="s">
        <v>124</v>
      </c>
      <c r="BC12" s="150" t="s">
        <v>125</v>
      </c>
      <c r="BD12" s="150" t="s">
        <v>126</v>
      </c>
      <c r="BE12" s="150" t="s">
        <v>124</v>
      </c>
      <c r="BF12" s="150" t="s">
        <v>125</v>
      </c>
      <c r="BG12" s="150" t="s">
        <v>126</v>
      </c>
      <c r="BH12" s="150" t="s">
        <v>124</v>
      </c>
      <c r="BI12" s="150" t="s">
        <v>125</v>
      </c>
      <c r="BJ12" s="150" t="s">
        <v>126</v>
      </c>
      <c r="BK12" s="150" t="s">
        <v>124</v>
      </c>
      <c r="BL12" s="150" t="s">
        <v>125</v>
      </c>
      <c r="BM12" s="150" t="s">
        <v>126</v>
      </c>
      <c r="BN12" s="150" t="s">
        <v>124</v>
      </c>
      <c r="BO12" s="150" t="s">
        <v>125</v>
      </c>
      <c r="BP12" s="150" t="s">
        <v>126</v>
      </c>
      <c r="BQ12" s="150" t="s">
        <v>96</v>
      </c>
      <c r="BR12" s="150" t="s">
        <v>127</v>
      </c>
      <c r="BS12" s="150" t="s">
        <v>128</v>
      </c>
      <c r="BT12" s="150" t="s">
        <v>124</v>
      </c>
      <c r="BU12" s="150" t="s">
        <v>125</v>
      </c>
      <c r="BV12" s="150" t="s">
        <v>126</v>
      </c>
      <c r="BW12" s="150" t="s">
        <v>124</v>
      </c>
      <c r="BX12" s="150" t="s">
        <v>125</v>
      </c>
      <c r="BY12" s="150" t="s">
        <v>126</v>
      </c>
      <c r="BZ12" s="150" t="s">
        <v>124</v>
      </c>
      <c r="CA12" s="150" t="s">
        <v>125</v>
      </c>
      <c r="CB12" s="150" t="s">
        <v>126</v>
      </c>
      <c r="CC12" s="150" t="s">
        <v>124</v>
      </c>
      <c r="CD12" s="150" t="s">
        <v>125</v>
      </c>
      <c r="CE12" s="150" t="s">
        <v>126</v>
      </c>
      <c r="CF12" s="150" t="s">
        <v>124</v>
      </c>
      <c r="CG12" s="150" t="s">
        <v>125</v>
      </c>
      <c r="CH12" s="150" t="s">
        <v>126</v>
      </c>
      <c r="CI12" s="150" t="s">
        <v>124</v>
      </c>
      <c r="CJ12" s="150" t="s">
        <v>125</v>
      </c>
      <c r="CK12" s="150" t="s">
        <v>126</v>
      </c>
      <c r="CL12" s="150" t="s">
        <v>124</v>
      </c>
      <c r="CM12" s="150" t="s">
        <v>125</v>
      </c>
      <c r="CN12" s="150" t="s">
        <v>126</v>
      </c>
    </row>
    <row r="13" spans="1:92" s="151" customFormat="1" ht="13.15" customHeight="1" x14ac:dyDescent="0.25">
      <c r="B13" s="152" t="s">
        <v>88</v>
      </c>
      <c r="C13" s="153">
        <v>56913.205199999997</v>
      </c>
      <c r="D13" s="153">
        <v>40811.142</v>
      </c>
      <c r="E13" s="153">
        <f>CL13/D13*100</f>
        <v>17.525486054764162</v>
      </c>
      <c r="F13" s="154">
        <f>SUM(F14:F58)</f>
        <v>921.54000000000019</v>
      </c>
      <c r="G13" s="154">
        <f>SUM(G14:G58)</f>
        <v>4380.3599999999997</v>
      </c>
      <c r="H13" s="154">
        <f t="shared" ref="H13:H58" si="0">IF(F13,G13/F13,0)</f>
        <v>4.7533042515788777</v>
      </c>
      <c r="I13" s="154">
        <f>SUM(I14:I58)</f>
        <v>7.25</v>
      </c>
      <c r="J13" s="154">
        <f>SUM(J14:J58)</f>
        <v>31.499999999999996</v>
      </c>
      <c r="K13" s="154">
        <f t="shared" ref="K13:K58" si="1">IF(I13,J13/I13,0)</f>
        <v>4.3448275862068959</v>
      </c>
      <c r="L13" s="154">
        <f>SUM(L14:L58)</f>
        <v>12</v>
      </c>
      <c r="M13" s="154">
        <f>SUM(M14:M58)</f>
        <v>36.35</v>
      </c>
      <c r="N13" s="154">
        <f t="shared" ref="N13:N58" si="2">IF(L13,M13/L13,0)</f>
        <v>3.0291666666666668</v>
      </c>
      <c r="O13" s="154">
        <f>SUM(O14:O58)</f>
        <v>144.68</v>
      </c>
      <c r="P13" s="154">
        <f>SUM(P14:P58)</f>
        <v>545.58000000000004</v>
      </c>
      <c r="Q13" s="154">
        <f t="shared" ref="Q13:AD58" si="3">IF(O13,P13/O13,0)</f>
        <v>3.7709427702515899</v>
      </c>
      <c r="R13" s="154">
        <f>SUM(R14:R58)</f>
        <v>1343.2899999999997</v>
      </c>
      <c r="S13" s="154">
        <f>SUM(S14:S58)</f>
        <v>4348.6299999999992</v>
      </c>
      <c r="T13" s="154">
        <f t="shared" ref="T13:T25" si="4">IF(R13,S13/R13,0)</f>
        <v>3.2372979773541082</v>
      </c>
      <c r="U13" s="154">
        <f>SUM(U14:U58)</f>
        <v>1069.8400000000001</v>
      </c>
      <c r="V13" s="154">
        <f>SUM(V14:V58)</f>
        <v>4185.8919999999998</v>
      </c>
      <c r="W13" s="154">
        <f t="shared" ref="W13:W29" si="5">IF(U13,V13/U13,0)</f>
        <v>3.9126336648470792</v>
      </c>
      <c r="X13" s="154">
        <f>SUM(X14:X58)</f>
        <v>3389.35</v>
      </c>
      <c r="Y13" s="154">
        <f>SUM(Y14:Y58)</f>
        <v>13327.631999999998</v>
      </c>
      <c r="Z13" s="154">
        <f t="shared" ref="Z13:Z29" si="6">IF(X13,Y13/X13,0)</f>
        <v>3.9322088306017373</v>
      </c>
      <c r="AA13" s="154">
        <f>SUM(AA14:AA58)</f>
        <v>138.27000000000001</v>
      </c>
      <c r="AB13" s="154">
        <f>SUM(AB14:AB58)</f>
        <v>489.52</v>
      </c>
      <c r="AC13" s="154">
        <f t="shared" ref="AC13:AC35" si="7">IF(AA13,AB13/AA13,0)</f>
        <v>3.5403196644246759</v>
      </c>
      <c r="AD13" s="154">
        <f>SUM(AD14:AD58)</f>
        <v>14.5</v>
      </c>
      <c r="AE13" s="154">
        <f>SUM(AE14:AE58)</f>
        <v>35.15</v>
      </c>
      <c r="AF13" s="154">
        <f t="shared" ref="AF13:AF35" si="8">IF(AD13,AE13/AD13,0)</f>
        <v>2.4241379310344828</v>
      </c>
      <c r="AG13" s="154">
        <f>SUM(AG14:AG58)</f>
        <v>1.43</v>
      </c>
      <c r="AH13" s="154">
        <f>SUM(AH14:AH58)</f>
        <v>4.6900000000000004</v>
      </c>
      <c r="AI13" s="154">
        <f t="shared" ref="AI13:AI35" si="9">IF(AG13,AH13/AG13,0)</f>
        <v>3.27972027972028</v>
      </c>
      <c r="AJ13" s="154">
        <f>SUM(AJ14:AJ58)</f>
        <v>90.73</v>
      </c>
      <c r="AK13" s="154">
        <f>SUM(AK14:AK58)</f>
        <v>331.37000000000006</v>
      </c>
      <c r="AL13" s="154">
        <f t="shared" ref="AL13:AL35" si="10">IF(AJ13,AK13/AJ13,0)</f>
        <v>3.6522649619750913</v>
      </c>
      <c r="AM13" s="154">
        <f>SUM(AM14:AM58)</f>
        <v>1445.8</v>
      </c>
      <c r="AN13" s="154">
        <f>SUM(AN14:AN58)</f>
        <v>3848.58</v>
      </c>
      <c r="AO13" s="154">
        <f t="shared" ref="AO13:AO58" si="11">IF(AM13,AN13/AM13,0)</f>
        <v>2.6619034444598149</v>
      </c>
      <c r="AP13" s="154">
        <f>SUM(AP14:AP58)</f>
        <v>1963.0210000000002</v>
      </c>
      <c r="AQ13" s="154">
        <f>SUM(AQ14:AQ58)</f>
        <v>4338.445749999999</v>
      </c>
      <c r="AR13" s="154">
        <f t="shared" ref="AR13:AR58" si="12">IF(AP13,AQ13/AP13,0)</f>
        <v>2.2100862649966548</v>
      </c>
      <c r="AS13" s="154">
        <f t="shared" ref="AS13:AS25" si="13">SUM(AJ13,AP13,AG13,AD13,AA13,AM13)</f>
        <v>3653.7510000000002</v>
      </c>
      <c r="AT13" s="154">
        <f>SUM(AT14:AT58)</f>
        <v>9047.7557500000021</v>
      </c>
      <c r="AU13" s="154">
        <f t="shared" ref="AU13:AU58" si="14">IF(AS13,AT13/AS13,0)</f>
        <v>2.4762923773404375</v>
      </c>
      <c r="AV13" s="154">
        <f>SUM(AV14:AV58)</f>
        <v>0</v>
      </c>
      <c r="AW13" s="154">
        <f>SUM(AW14:AW58)</f>
        <v>0</v>
      </c>
      <c r="AX13" s="154">
        <f t="shared" ref="AX13:AX58" si="15">IF(AV13,AW13/AV13,0)</f>
        <v>0</v>
      </c>
      <c r="AY13" s="154">
        <f>SUM(AY14:AY58)</f>
        <v>0</v>
      </c>
      <c r="AZ13" s="154">
        <f>SUM(AZ14:AZ58)</f>
        <v>0</v>
      </c>
      <c r="BA13" s="154">
        <f t="shared" ref="BA13:BA58" si="16">IF(AY13,AZ13/AY13,0)</f>
        <v>0</v>
      </c>
      <c r="BB13" s="154">
        <f>SUM(BB14:BB58)</f>
        <v>0</v>
      </c>
      <c r="BC13" s="154">
        <f>SUM(BC14:BC58)</f>
        <v>0</v>
      </c>
      <c r="BD13" s="154">
        <f t="shared" ref="BD13:BD58" si="17">IF(BB13,BC13/BB13,0)</f>
        <v>0</v>
      </c>
      <c r="BE13" s="154">
        <f>SUM(BE14:BE58)</f>
        <v>0</v>
      </c>
      <c r="BF13" s="154">
        <f>SUM(BF14:BF58)</f>
        <v>0</v>
      </c>
      <c r="BG13" s="154">
        <f t="shared" ref="BG13:BG58" si="18">IF(BE13,BF13/BE13,0)</f>
        <v>0</v>
      </c>
      <c r="BH13" s="154">
        <f>SUM(BH14:BH58)</f>
        <v>0</v>
      </c>
      <c r="BI13" s="154">
        <f>SUM(BI14:BI58)</f>
        <v>0</v>
      </c>
      <c r="BJ13" s="154">
        <f t="shared" ref="BJ13:BJ58" si="19">IF(BH13,BI13/BH13,0)</f>
        <v>0</v>
      </c>
      <c r="BK13" s="154">
        <f>SUM(BK14:BK58)</f>
        <v>0</v>
      </c>
      <c r="BL13" s="154">
        <f>SUM(BL14:BL58)</f>
        <v>0</v>
      </c>
      <c r="BM13" s="154">
        <f t="shared" ref="BM13:BM58" si="20">IF(BK13,BL13/BK13,0)</f>
        <v>0</v>
      </c>
      <c r="BN13" s="154">
        <f>SUM(BN14:BN58)</f>
        <v>0</v>
      </c>
      <c r="BO13" s="154">
        <f>SUM(BO14:BO58)</f>
        <v>0</v>
      </c>
      <c r="BP13" s="154">
        <f t="shared" ref="BP13:BP58" si="21">IF(BN13,BO13/BN13,0)</f>
        <v>0</v>
      </c>
      <c r="BQ13" s="154">
        <f>SUM(BQ14:BQ58)</f>
        <v>0</v>
      </c>
      <c r="BR13" s="154">
        <f>SUM(BR14:BR58)</f>
        <v>0</v>
      </c>
      <c r="BS13" s="154">
        <f t="shared" ref="BS13:BS58" si="22">IF(BQ13,BR13/BQ13,0)</f>
        <v>0</v>
      </c>
      <c r="BT13" s="154">
        <f>SUM(BT14:BT58)</f>
        <v>1059.81</v>
      </c>
      <c r="BU13" s="154">
        <f>SUM(BU14:BU58)</f>
        <v>4869.880000000001</v>
      </c>
      <c r="BV13" s="154">
        <f t="shared" ref="BV13:BV58" si="23">IF(BT13,BU13/BT13,0)</f>
        <v>4.5950500561421395</v>
      </c>
      <c r="BW13" s="154">
        <f>SUM(BW14:BW58)</f>
        <v>21.75</v>
      </c>
      <c r="BX13" s="154">
        <f>SUM(BX14:BX58)</f>
        <v>66.650000000000006</v>
      </c>
      <c r="BY13" s="154">
        <f t="shared" ref="BY13:BY58" si="24">IF(BW13,BX13/BW13,0)</f>
        <v>3.0643678160919543</v>
      </c>
      <c r="BZ13" s="154">
        <f>SUM(BZ14:BZ58)</f>
        <v>13.43</v>
      </c>
      <c r="CA13" s="154">
        <f>SUM(CA14:CA58)</f>
        <v>41.040000000000006</v>
      </c>
      <c r="CB13" s="154">
        <f t="shared" ref="CB13:CB58" si="25">IF(BZ13,CA13/BZ13,0)</f>
        <v>3.0558451228592709</v>
      </c>
      <c r="CC13" s="154">
        <f>SUM(CC14:CC58)</f>
        <v>235.41000000000003</v>
      </c>
      <c r="CD13" s="154">
        <f>SUM(CD14:CD58)</f>
        <v>876.95</v>
      </c>
      <c r="CE13" s="154">
        <f t="shared" ref="CE13:CE58" si="26">IF(CC13,CD13/CC13,0)</f>
        <v>3.7252028376024806</v>
      </c>
      <c r="CF13" s="154">
        <f>SUM(CF14:CF58)</f>
        <v>2789.0900000000006</v>
      </c>
      <c r="CG13" s="154">
        <f>SUM(CG14:CG58)</f>
        <v>8197.2099999999991</v>
      </c>
      <c r="CH13" s="154">
        <f t="shared" ref="CH13:CH58" si="27">IF(CF13,CG13/CF13,0)</f>
        <v>2.939026707635823</v>
      </c>
      <c r="CI13" s="154">
        <f>SUM(CI14:CI58)</f>
        <v>3032.8610000000003</v>
      </c>
      <c r="CJ13" s="154">
        <f>SUM(CJ14:CJ58)</f>
        <v>8524.3377500000006</v>
      </c>
      <c r="CK13" s="154">
        <f t="shared" ref="CK13:CK58" si="28">IF(CI13,CJ13/CI13,0)</f>
        <v>2.8106588960061143</v>
      </c>
      <c r="CL13" s="154">
        <f>SUM(CL14:CL58)</f>
        <v>7152.3509999999997</v>
      </c>
      <c r="CM13" s="154">
        <f>SUM(CM14:CM58)</f>
        <v>22576.067749999998</v>
      </c>
      <c r="CN13" s="154">
        <f t="shared" ref="CN13:CN58" si="29">IF(CL13,CM13/CL13,0)</f>
        <v>3.156454115576822</v>
      </c>
    </row>
    <row r="14" spans="1:92" ht="13.15" customHeight="1" x14ac:dyDescent="0.25">
      <c r="A14" s="19">
        <v>1</v>
      </c>
      <c r="B14" s="19" t="s">
        <v>5</v>
      </c>
      <c r="C14" s="155">
        <v>78</v>
      </c>
      <c r="D14" s="155">
        <v>0</v>
      </c>
      <c r="E14" s="156" t="e">
        <f t="shared" ref="E14:E58" si="30">CL14/D14*100</f>
        <v>#DIV/0!</v>
      </c>
      <c r="F14" s="157"/>
      <c r="G14" s="157"/>
      <c r="H14" s="157">
        <f t="shared" si="0"/>
        <v>0</v>
      </c>
      <c r="I14" s="157"/>
      <c r="J14" s="157"/>
      <c r="K14" s="157">
        <f t="shared" si="1"/>
        <v>0</v>
      </c>
      <c r="L14" s="157"/>
      <c r="M14" s="157"/>
      <c r="N14" s="157">
        <f t="shared" si="2"/>
        <v>0</v>
      </c>
      <c r="O14" s="157"/>
      <c r="P14" s="157"/>
      <c r="Q14" s="157">
        <f t="shared" si="3"/>
        <v>0</v>
      </c>
      <c r="R14" s="157"/>
      <c r="S14" s="157"/>
      <c r="T14" s="157">
        <f t="shared" si="4"/>
        <v>0</v>
      </c>
      <c r="U14" s="157"/>
      <c r="V14" s="157"/>
      <c r="W14" s="157">
        <f t="shared" si="5"/>
        <v>0</v>
      </c>
      <c r="X14" s="157">
        <f t="shared" ref="X14:X25" si="31">SUM(U14,R14,O14,L14,I14,F14)</f>
        <v>0</v>
      </c>
      <c r="Y14" s="157">
        <f t="shared" ref="Y14:Y25" si="32">SUM(V14,P14,S14,M14,J14,G14)</f>
        <v>0</v>
      </c>
      <c r="Z14" s="157">
        <f t="shared" si="6"/>
        <v>0</v>
      </c>
      <c r="AA14" s="157"/>
      <c r="AB14" s="157"/>
      <c r="AC14" s="157">
        <f t="shared" si="7"/>
        <v>0</v>
      </c>
      <c r="AD14" s="157"/>
      <c r="AE14" s="157"/>
      <c r="AF14" s="157">
        <f t="shared" si="8"/>
        <v>0</v>
      </c>
      <c r="AG14" s="157"/>
      <c r="AH14" s="157"/>
      <c r="AI14" s="157">
        <f t="shared" si="9"/>
        <v>0</v>
      </c>
      <c r="AJ14" s="157"/>
      <c r="AK14" s="157"/>
      <c r="AL14" s="157">
        <f t="shared" si="10"/>
        <v>0</v>
      </c>
      <c r="AM14" s="157"/>
      <c r="AN14" s="157"/>
      <c r="AO14" s="157">
        <f t="shared" si="11"/>
        <v>0</v>
      </c>
      <c r="AP14" s="157"/>
      <c r="AQ14" s="157"/>
      <c r="AR14" s="157">
        <f t="shared" si="12"/>
        <v>0</v>
      </c>
      <c r="AS14" s="157">
        <f t="shared" si="13"/>
        <v>0</v>
      </c>
      <c r="AT14" s="157">
        <f t="shared" ref="AT14:AT25" si="33">SUM(AQ14,AN14,AK14,AH14,AE14,AB14)</f>
        <v>0</v>
      </c>
      <c r="AU14" s="157">
        <f t="shared" si="14"/>
        <v>0</v>
      </c>
      <c r="AV14" s="157"/>
      <c r="AW14" s="157"/>
      <c r="AX14" s="157">
        <f t="shared" si="15"/>
        <v>0</v>
      </c>
      <c r="AY14" s="157"/>
      <c r="AZ14" s="157"/>
      <c r="BA14" s="157">
        <f t="shared" si="16"/>
        <v>0</v>
      </c>
      <c r="BB14" s="157"/>
      <c r="BC14" s="157"/>
      <c r="BD14" s="157">
        <f t="shared" si="17"/>
        <v>0</v>
      </c>
      <c r="BE14" s="157"/>
      <c r="BF14" s="157"/>
      <c r="BG14" s="157">
        <f t="shared" si="18"/>
        <v>0</v>
      </c>
      <c r="BH14" s="157"/>
      <c r="BI14" s="157"/>
      <c r="BJ14" s="157">
        <f t="shared" si="19"/>
        <v>0</v>
      </c>
      <c r="BK14" s="157"/>
      <c r="BL14" s="158"/>
      <c r="BM14" s="158">
        <f t="shared" si="20"/>
        <v>0</v>
      </c>
      <c r="BN14" s="158">
        <f t="shared" ref="BN14:BN58" si="34">SUM(BK14,BH14,BE14,BB14,AY14,AV14)</f>
        <v>0</v>
      </c>
      <c r="BO14" s="158">
        <f t="shared" ref="BO14:BO58" si="35">SUM(BL14,BF14,BI14,BC14,AZ14,AW14)</f>
        <v>0</v>
      </c>
      <c r="BP14" s="158">
        <f t="shared" si="21"/>
        <v>0</v>
      </c>
      <c r="BQ14" s="158"/>
      <c r="BR14" s="158"/>
      <c r="BS14" s="158">
        <f t="shared" si="22"/>
        <v>0</v>
      </c>
      <c r="BT14" s="158">
        <f t="shared" ref="BT14:BU58" si="36">SUM(AV14,AA14,F14)</f>
        <v>0</v>
      </c>
      <c r="BU14" s="158">
        <f t="shared" si="36"/>
        <v>0</v>
      </c>
      <c r="BV14" s="158">
        <f t="shared" si="23"/>
        <v>0</v>
      </c>
      <c r="BW14" s="158">
        <f t="shared" ref="BW14:BX58" si="37">SUM(AY14,AD14,I14)</f>
        <v>0</v>
      </c>
      <c r="BX14" s="158">
        <f t="shared" si="37"/>
        <v>0</v>
      </c>
      <c r="BY14" s="158">
        <f t="shared" si="24"/>
        <v>0</v>
      </c>
      <c r="BZ14" s="158">
        <f t="shared" ref="BZ14:CA58" si="38">SUM(BB14,AG14,L14)</f>
        <v>0</v>
      </c>
      <c r="CA14" s="158">
        <f t="shared" si="38"/>
        <v>0</v>
      </c>
      <c r="CB14" s="158">
        <f t="shared" si="25"/>
        <v>0</v>
      </c>
      <c r="CC14" s="158">
        <f t="shared" ref="CC14:CC58" si="39">SUM(AJ14,O14,BE14)</f>
        <v>0</v>
      </c>
      <c r="CD14" s="158">
        <f t="shared" ref="CD14:CD58" si="40">SUM(P14,AK14,BF14)</f>
        <v>0</v>
      </c>
      <c r="CE14" s="158">
        <f t="shared" si="26"/>
        <v>0</v>
      </c>
      <c r="CF14" s="158">
        <f t="shared" ref="CF14:CG58" si="41">SUM(R14,AM14,BH14)</f>
        <v>0</v>
      </c>
      <c r="CG14" s="158">
        <f t="shared" si="41"/>
        <v>0</v>
      </c>
      <c r="CH14" s="158">
        <f t="shared" si="27"/>
        <v>0</v>
      </c>
      <c r="CI14" s="158">
        <f t="shared" ref="CI14:CJ58" si="42">SUM(U14,AP14,BK14)</f>
        <v>0</v>
      </c>
      <c r="CJ14" s="158">
        <f t="shared" si="42"/>
        <v>0</v>
      </c>
      <c r="CK14" s="158">
        <f t="shared" si="28"/>
        <v>0</v>
      </c>
      <c r="CL14" s="158">
        <f t="shared" ref="CL14:CM25" si="43">SUM(X14,AS14,BN14)</f>
        <v>0</v>
      </c>
      <c r="CM14" s="158">
        <f t="shared" si="43"/>
        <v>0</v>
      </c>
      <c r="CN14" s="158">
        <f t="shared" si="29"/>
        <v>0</v>
      </c>
    </row>
    <row r="15" spans="1:92" x14ac:dyDescent="0.25">
      <c r="A15" s="19">
        <v>2</v>
      </c>
      <c r="B15" s="19" t="s">
        <v>6</v>
      </c>
      <c r="C15" s="155">
        <v>607</v>
      </c>
      <c r="D15" s="155">
        <v>607.5</v>
      </c>
      <c r="E15" s="159">
        <f>CL15/D15*100</f>
        <v>11.769547325102881</v>
      </c>
      <c r="F15" s="157">
        <v>0.25</v>
      </c>
      <c r="G15" s="157">
        <v>0.95</v>
      </c>
      <c r="H15" s="157">
        <f t="shared" si="0"/>
        <v>3.8</v>
      </c>
      <c r="I15" s="157"/>
      <c r="J15" s="157"/>
      <c r="K15" s="157">
        <f t="shared" si="1"/>
        <v>0</v>
      </c>
      <c r="L15" s="157"/>
      <c r="M15" s="157"/>
      <c r="N15" s="157">
        <f t="shared" si="2"/>
        <v>0</v>
      </c>
      <c r="O15" s="157"/>
      <c r="P15" s="157"/>
      <c r="Q15" s="157">
        <f t="shared" si="3"/>
        <v>0</v>
      </c>
      <c r="R15" s="157">
        <v>3.25</v>
      </c>
      <c r="S15" s="157">
        <v>11.9</v>
      </c>
      <c r="T15" s="157">
        <f t="shared" si="4"/>
        <v>3.6615384615384619</v>
      </c>
      <c r="U15" s="157"/>
      <c r="V15" s="157"/>
      <c r="W15" s="157">
        <f t="shared" si="5"/>
        <v>0</v>
      </c>
      <c r="X15" s="157">
        <f t="shared" si="31"/>
        <v>3.5</v>
      </c>
      <c r="Y15" s="157">
        <f t="shared" si="32"/>
        <v>12.85</v>
      </c>
      <c r="Z15" s="157">
        <f t="shared" si="6"/>
        <v>3.6714285714285713</v>
      </c>
      <c r="AA15" s="157"/>
      <c r="AB15" s="157"/>
      <c r="AC15" s="157">
        <f t="shared" si="7"/>
        <v>0</v>
      </c>
      <c r="AD15" s="157"/>
      <c r="AE15" s="157"/>
      <c r="AF15" s="157">
        <f t="shared" si="8"/>
        <v>0</v>
      </c>
      <c r="AG15" s="157"/>
      <c r="AH15" s="157"/>
      <c r="AI15" s="157">
        <f t="shared" si="9"/>
        <v>0</v>
      </c>
      <c r="AJ15" s="157"/>
      <c r="AK15" s="157"/>
      <c r="AL15" s="157">
        <f t="shared" si="10"/>
        <v>0</v>
      </c>
      <c r="AM15" s="157">
        <v>68</v>
      </c>
      <c r="AN15" s="157">
        <v>227.8</v>
      </c>
      <c r="AO15" s="157">
        <f t="shared" si="11"/>
        <v>3.35</v>
      </c>
      <c r="AP15" s="157"/>
      <c r="AQ15" s="157"/>
      <c r="AR15" s="157">
        <f t="shared" si="12"/>
        <v>0</v>
      </c>
      <c r="AS15" s="157">
        <f t="shared" si="13"/>
        <v>68</v>
      </c>
      <c r="AT15" s="157">
        <f t="shared" si="33"/>
        <v>227.8</v>
      </c>
      <c r="AU15" s="157">
        <f t="shared" si="14"/>
        <v>3.35</v>
      </c>
      <c r="AV15" s="157"/>
      <c r="AW15" s="157"/>
      <c r="AX15" s="157">
        <f t="shared" si="15"/>
        <v>0</v>
      </c>
      <c r="AY15" s="157"/>
      <c r="AZ15" s="157"/>
      <c r="BA15" s="157">
        <f t="shared" si="16"/>
        <v>0</v>
      </c>
      <c r="BB15" s="157"/>
      <c r="BC15" s="157"/>
      <c r="BD15" s="157">
        <f t="shared" si="17"/>
        <v>0</v>
      </c>
      <c r="BE15" s="157"/>
      <c r="BF15" s="157"/>
      <c r="BG15" s="157">
        <f t="shared" si="18"/>
        <v>0</v>
      </c>
      <c r="BH15" s="157"/>
      <c r="BI15" s="157"/>
      <c r="BJ15" s="157">
        <f t="shared" si="19"/>
        <v>0</v>
      </c>
      <c r="BK15" s="157"/>
      <c r="BL15" s="158"/>
      <c r="BM15" s="158">
        <f t="shared" si="20"/>
        <v>0</v>
      </c>
      <c r="BN15" s="158">
        <f t="shared" si="34"/>
        <v>0</v>
      </c>
      <c r="BO15" s="158">
        <f t="shared" si="35"/>
        <v>0</v>
      </c>
      <c r="BP15" s="158">
        <f t="shared" si="21"/>
        <v>0</v>
      </c>
      <c r="BQ15" s="158"/>
      <c r="BR15" s="158"/>
      <c r="BS15" s="158">
        <f t="shared" si="22"/>
        <v>0</v>
      </c>
      <c r="BT15" s="158">
        <f t="shared" si="36"/>
        <v>0.25</v>
      </c>
      <c r="BU15" s="158">
        <f t="shared" si="36"/>
        <v>0.95</v>
      </c>
      <c r="BV15" s="158">
        <f t="shared" si="23"/>
        <v>3.8</v>
      </c>
      <c r="BW15" s="158">
        <f t="shared" si="37"/>
        <v>0</v>
      </c>
      <c r="BX15" s="158">
        <f t="shared" si="37"/>
        <v>0</v>
      </c>
      <c r="BY15" s="158">
        <f t="shared" si="24"/>
        <v>0</v>
      </c>
      <c r="BZ15" s="158">
        <f t="shared" si="38"/>
        <v>0</v>
      </c>
      <c r="CA15" s="158">
        <f t="shared" si="38"/>
        <v>0</v>
      </c>
      <c r="CB15" s="158">
        <f t="shared" si="25"/>
        <v>0</v>
      </c>
      <c r="CC15" s="158">
        <f t="shared" si="39"/>
        <v>0</v>
      </c>
      <c r="CD15" s="158">
        <f t="shared" si="40"/>
        <v>0</v>
      </c>
      <c r="CE15" s="158">
        <f t="shared" si="26"/>
        <v>0</v>
      </c>
      <c r="CF15" s="158">
        <f t="shared" si="41"/>
        <v>71.25</v>
      </c>
      <c r="CG15" s="158">
        <f t="shared" si="41"/>
        <v>239.70000000000002</v>
      </c>
      <c r="CH15" s="158">
        <f t="shared" si="27"/>
        <v>3.3642105263157895</v>
      </c>
      <c r="CI15" s="158">
        <f t="shared" si="42"/>
        <v>0</v>
      </c>
      <c r="CJ15" s="158">
        <f t="shared" si="42"/>
        <v>0</v>
      </c>
      <c r="CK15" s="158">
        <f t="shared" si="28"/>
        <v>0</v>
      </c>
      <c r="CL15" s="158">
        <f t="shared" si="43"/>
        <v>71.5</v>
      </c>
      <c r="CM15" s="158">
        <f t="shared" si="43"/>
        <v>240.65</v>
      </c>
      <c r="CN15" s="158">
        <f t="shared" si="29"/>
        <v>3.3657342657342659</v>
      </c>
    </row>
    <row r="16" spans="1:92" x14ac:dyDescent="0.25">
      <c r="A16" s="19">
        <v>3</v>
      </c>
      <c r="B16" s="19" t="s">
        <v>7</v>
      </c>
      <c r="C16" s="155">
        <v>80</v>
      </c>
      <c r="D16" s="155">
        <v>77</v>
      </c>
      <c r="E16" s="159">
        <f t="shared" si="30"/>
        <v>0</v>
      </c>
      <c r="F16" s="157"/>
      <c r="G16" s="157"/>
      <c r="H16" s="157">
        <f t="shared" si="0"/>
        <v>0</v>
      </c>
      <c r="I16" s="157"/>
      <c r="J16" s="157"/>
      <c r="K16" s="157">
        <f t="shared" si="1"/>
        <v>0</v>
      </c>
      <c r="L16" s="157"/>
      <c r="M16" s="157"/>
      <c r="N16" s="157">
        <f t="shared" si="2"/>
        <v>0</v>
      </c>
      <c r="O16" s="157"/>
      <c r="P16" s="157"/>
      <c r="Q16" s="157">
        <f t="shared" si="3"/>
        <v>0</v>
      </c>
      <c r="R16" s="157"/>
      <c r="S16" s="157"/>
      <c r="T16" s="157">
        <f t="shared" si="4"/>
        <v>0</v>
      </c>
      <c r="U16" s="157"/>
      <c r="V16" s="157"/>
      <c r="W16" s="157">
        <f t="shared" si="5"/>
        <v>0</v>
      </c>
      <c r="X16" s="157">
        <f t="shared" si="31"/>
        <v>0</v>
      </c>
      <c r="Y16" s="157">
        <f t="shared" si="32"/>
        <v>0</v>
      </c>
      <c r="Z16" s="157">
        <f t="shared" si="6"/>
        <v>0</v>
      </c>
      <c r="AA16" s="157"/>
      <c r="AB16" s="157"/>
      <c r="AC16" s="157">
        <f t="shared" si="7"/>
        <v>0</v>
      </c>
      <c r="AD16" s="157"/>
      <c r="AE16" s="157"/>
      <c r="AF16" s="157">
        <f t="shared" si="8"/>
        <v>0</v>
      </c>
      <c r="AG16" s="157"/>
      <c r="AH16" s="157"/>
      <c r="AI16" s="157">
        <f t="shared" si="9"/>
        <v>0</v>
      </c>
      <c r="AJ16" s="157"/>
      <c r="AK16" s="157"/>
      <c r="AL16" s="157">
        <f t="shared" si="10"/>
        <v>0</v>
      </c>
      <c r="AM16" s="157"/>
      <c r="AN16" s="157"/>
      <c r="AO16" s="157">
        <f t="shared" si="11"/>
        <v>0</v>
      </c>
      <c r="AP16" s="157"/>
      <c r="AQ16" s="157"/>
      <c r="AR16" s="157">
        <f t="shared" si="12"/>
        <v>0</v>
      </c>
      <c r="AS16" s="157">
        <f t="shared" si="13"/>
        <v>0</v>
      </c>
      <c r="AT16" s="157">
        <f t="shared" si="33"/>
        <v>0</v>
      </c>
      <c r="AU16" s="157">
        <f t="shared" si="14"/>
        <v>0</v>
      </c>
      <c r="AV16" s="157"/>
      <c r="AW16" s="157"/>
      <c r="AX16" s="157">
        <f t="shared" si="15"/>
        <v>0</v>
      </c>
      <c r="AY16" s="157"/>
      <c r="AZ16" s="157"/>
      <c r="BA16" s="157">
        <f t="shared" si="16"/>
        <v>0</v>
      </c>
      <c r="BB16" s="157"/>
      <c r="BC16" s="157"/>
      <c r="BD16" s="157">
        <f t="shared" si="17"/>
        <v>0</v>
      </c>
      <c r="BE16" s="157"/>
      <c r="BF16" s="157"/>
      <c r="BG16" s="157">
        <f t="shared" si="18"/>
        <v>0</v>
      </c>
      <c r="BH16" s="157"/>
      <c r="BI16" s="157"/>
      <c r="BJ16" s="157">
        <f t="shared" si="19"/>
        <v>0</v>
      </c>
      <c r="BK16" s="157"/>
      <c r="BL16" s="158"/>
      <c r="BM16" s="158">
        <f t="shared" si="20"/>
        <v>0</v>
      </c>
      <c r="BN16" s="158">
        <f t="shared" si="34"/>
        <v>0</v>
      </c>
      <c r="BO16" s="158">
        <f t="shared" si="35"/>
        <v>0</v>
      </c>
      <c r="BP16" s="158">
        <f t="shared" si="21"/>
        <v>0</v>
      </c>
      <c r="BQ16" s="158"/>
      <c r="BR16" s="158"/>
      <c r="BS16" s="158">
        <f t="shared" si="22"/>
        <v>0</v>
      </c>
      <c r="BT16" s="158">
        <f t="shared" si="36"/>
        <v>0</v>
      </c>
      <c r="BU16" s="158">
        <f t="shared" si="36"/>
        <v>0</v>
      </c>
      <c r="BV16" s="158">
        <f t="shared" si="23"/>
        <v>0</v>
      </c>
      <c r="BW16" s="158">
        <f t="shared" si="37"/>
        <v>0</v>
      </c>
      <c r="BX16" s="158">
        <f t="shared" si="37"/>
        <v>0</v>
      </c>
      <c r="BY16" s="158">
        <f t="shared" si="24"/>
        <v>0</v>
      </c>
      <c r="BZ16" s="158">
        <f t="shared" si="38"/>
        <v>0</v>
      </c>
      <c r="CA16" s="158">
        <f t="shared" si="38"/>
        <v>0</v>
      </c>
      <c r="CB16" s="158">
        <f t="shared" si="25"/>
        <v>0</v>
      </c>
      <c r="CC16" s="158">
        <f t="shared" si="39"/>
        <v>0</v>
      </c>
      <c r="CD16" s="158">
        <f t="shared" si="40"/>
        <v>0</v>
      </c>
      <c r="CE16" s="158">
        <f t="shared" si="26"/>
        <v>0</v>
      </c>
      <c r="CF16" s="158">
        <f t="shared" si="41"/>
        <v>0</v>
      </c>
      <c r="CG16" s="158">
        <f t="shared" si="41"/>
        <v>0</v>
      </c>
      <c r="CH16" s="158">
        <f t="shared" si="27"/>
        <v>0</v>
      </c>
      <c r="CI16" s="158">
        <f t="shared" si="42"/>
        <v>0</v>
      </c>
      <c r="CJ16" s="158">
        <f t="shared" si="42"/>
        <v>0</v>
      </c>
      <c r="CK16" s="158">
        <f t="shared" si="28"/>
        <v>0</v>
      </c>
      <c r="CL16" s="158">
        <f t="shared" si="43"/>
        <v>0</v>
      </c>
      <c r="CM16" s="158">
        <f t="shared" si="43"/>
        <v>0</v>
      </c>
      <c r="CN16" s="158">
        <f t="shared" si="29"/>
        <v>0</v>
      </c>
    </row>
    <row r="17" spans="1:92" x14ac:dyDescent="0.25">
      <c r="A17" s="19">
        <v>4</v>
      </c>
      <c r="B17" s="19" t="s">
        <v>8</v>
      </c>
      <c r="C17" s="155">
        <v>738.61</v>
      </c>
      <c r="D17" s="155">
        <v>26</v>
      </c>
      <c r="E17" s="159">
        <f t="shared" si="30"/>
        <v>42.307692307692307</v>
      </c>
      <c r="F17" s="157"/>
      <c r="G17" s="157"/>
      <c r="H17" s="157">
        <f t="shared" si="0"/>
        <v>0</v>
      </c>
      <c r="I17" s="157"/>
      <c r="J17" s="157"/>
      <c r="K17" s="157">
        <f t="shared" si="1"/>
        <v>0</v>
      </c>
      <c r="L17" s="157"/>
      <c r="M17" s="157"/>
      <c r="N17" s="157">
        <f t="shared" si="2"/>
        <v>0</v>
      </c>
      <c r="O17" s="157"/>
      <c r="P17" s="157"/>
      <c r="Q17" s="157">
        <f t="shared" si="3"/>
        <v>0</v>
      </c>
      <c r="R17" s="157"/>
      <c r="S17" s="157"/>
      <c r="T17" s="157">
        <f t="shared" si="4"/>
        <v>0</v>
      </c>
      <c r="U17" s="157"/>
      <c r="V17" s="157"/>
      <c r="W17" s="157">
        <f t="shared" si="5"/>
        <v>0</v>
      </c>
      <c r="X17" s="157">
        <f t="shared" si="31"/>
        <v>0</v>
      </c>
      <c r="Y17" s="157">
        <f t="shared" si="32"/>
        <v>0</v>
      </c>
      <c r="Z17" s="157">
        <f t="shared" si="6"/>
        <v>0</v>
      </c>
      <c r="AA17" s="157"/>
      <c r="AB17" s="157"/>
      <c r="AC17" s="157">
        <f t="shared" si="7"/>
        <v>0</v>
      </c>
      <c r="AD17" s="157"/>
      <c r="AE17" s="157"/>
      <c r="AF17" s="157">
        <f t="shared" si="8"/>
        <v>0</v>
      </c>
      <c r="AG17" s="157"/>
      <c r="AH17" s="157"/>
      <c r="AI17" s="157">
        <f t="shared" si="9"/>
        <v>0</v>
      </c>
      <c r="AJ17" s="157">
        <v>11</v>
      </c>
      <c r="AK17" s="157">
        <v>41.92</v>
      </c>
      <c r="AL17" s="157">
        <f t="shared" si="10"/>
        <v>3.810909090909091</v>
      </c>
      <c r="AM17" s="157"/>
      <c r="AN17" s="157"/>
      <c r="AO17" s="157">
        <f t="shared" si="11"/>
        <v>0</v>
      </c>
      <c r="AP17" s="157"/>
      <c r="AQ17" s="157"/>
      <c r="AR17" s="157">
        <f t="shared" si="12"/>
        <v>0</v>
      </c>
      <c r="AS17" s="157">
        <f t="shared" si="13"/>
        <v>11</v>
      </c>
      <c r="AT17" s="157">
        <f t="shared" si="33"/>
        <v>41.92</v>
      </c>
      <c r="AU17" s="157">
        <f t="shared" si="14"/>
        <v>3.810909090909091</v>
      </c>
      <c r="AV17" s="157"/>
      <c r="AW17" s="157"/>
      <c r="AX17" s="157">
        <f t="shared" si="15"/>
        <v>0</v>
      </c>
      <c r="AY17" s="157"/>
      <c r="AZ17" s="157"/>
      <c r="BA17" s="157">
        <f t="shared" si="16"/>
        <v>0</v>
      </c>
      <c r="BB17" s="157"/>
      <c r="BC17" s="157"/>
      <c r="BD17" s="157">
        <f t="shared" si="17"/>
        <v>0</v>
      </c>
      <c r="BE17" s="157"/>
      <c r="BF17" s="157"/>
      <c r="BG17" s="157">
        <f t="shared" si="18"/>
        <v>0</v>
      </c>
      <c r="BH17" s="157"/>
      <c r="BI17" s="157"/>
      <c r="BJ17" s="157">
        <f t="shared" si="19"/>
        <v>0</v>
      </c>
      <c r="BK17" s="157"/>
      <c r="BL17" s="158"/>
      <c r="BM17" s="158">
        <f t="shared" si="20"/>
        <v>0</v>
      </c>
      <c r="BN17" s="158">
        <f t="shared" si="34"/>
        <v>0</v>
      </c>
      <c r="BO17" s="158">
        <f t="shared" si="35"/>
        <v>0</v>
      </c>
      <c r="BP17" s="158">
        <f t="shared" si="21"/>
        <v>0</v>
      </c>
      <c r="BQ17" s="158"/>
      <c r="BR17" s="158"/>
      <c r="BS17" s="158">
        <f t="shared" si="22"/>
        <v>0</v>
      </c>
      <c r="BT17" s="158">
        <f t="shared" si="36"/>
        <v>0</v>
      </c>
      <c r="BU17" s="158">
        <f t="shared" si="36"/>
        <v>0</v>
      </c>
      <c r="BV17" s="158">
        <f t="shared" si="23"/>
        <v>0</v>
      </c>
      <c r="BW17" s="158">
        <f t="shared" si="37"/>
        <v>0</v>
      </c>
      <c r="BX17" s="158">
        <f t="shared" si="37"/>
        <v>0</v>
      </c>
      <c r="BY17" s="158">
        <f t="shared" si="24"/>
        <v>0</v>
      </c>
      <c r="BZ17" s="158">
        <f t="shared" si="38"/>
        <v>0</v>
      </c>
      <c r="CA17" s="158">
        <f t="shared" si="38"/>
        <v>0</v>
      </c>
      <c r="CB17" s="158">
        <f t="shared" si="25"/>
        <v>0</v>
      </c>
      <c r="CC17" s="158">
        <f t="shared" si="39"/>
        <v>11</v>
      </c>
      <c r="CD17" s="158">
        <f t="shared" si="40"/>
        <v>41.92</v>
      </c>
      <c r="CE17" s="158">
        <f t="shared" si="26"/>
        <v>3.810909090909091</v>
      </c>
      <c r="CF17" s="158">
        <f t="shared" si="41"/>
        <v>0</v>
      </c>
      <c r="CG17" s="158">
        <f t="shared" si="41"/>
        <v>0</v>
      </c>
      <c r="CH17" s="158">
        <f t="shared" si="27"/>
        <v>0</v>
      </c>
      <c r="CI17" s="158">
        <f t="shared" si="42"/>
        <v>0</v>
      </c>
      <c r="CJ17" s="158">
        <f t="shared" si="42"/>
        <v>0</v>
      </c>
      <c r="CK17" s="158">
        <f t="shared" si="28"/>
        <v>0</v>
      </c>
      <c r="CL17" s="158">
        <f t="shared" si="43"/>
        <v>11</v>
      </c>
      <c r="CM17" s="158">
        <f t="shared" si="43"/>
        <v>41.92</v>
      </c>
      <c r="CN17" s="158">
        <f t="shared" si="29"/>
        <v>3.810909090909091</v>
      </c>
    </row>
    <row r="18" spans="1:92" x14ac:dyDescent="0.25">
      <c r="A18" s="19">
        <v>5</v>
      </c>
      <c r="B18" s="19" t="s">
        <v>9</v>
      </c>
      <c r="C18" s="155">
        <v>1294</v>
      </c>
      <c r="D18" s="155">
        <v>1251</v>
      </c>
      <c r="E18" s="159">
        <f t="shared" si="30"/>
        <v>47.046362909672254</v>
      </c>
      <c r="F18" s="157">
        <v>3.9</v>
      </c>
      <c r="G18" s="157">
        <v>23.4</v>
      </c>
      <c r="H18" s="157">
        <f t="shared" si="0"/>
        <v>6</v>
      </c>
      <c r="I18" s="157"/>
      <c r="J18" s="157"/>
      <c r="K18" s="157">
        <f t="shared" si="1"/>
        <v>0</v>
      </c>
      <c r="L18" s="157"/>
      <c r="M18" s="157"/>
      <c r="N18" s="157">
        <f t="shared" si="2"/>
        <v>0</v>
      </c>
      <c r="O18" s="157">
        <v>26.3</v>
      </c>
      <c r="P18" s="157">
        <v>99.94</v>
      </c>
      <c r="Q18" s="157">
        <f t="shared" si="3"/>
        <v>3.8</v>
      </c>
      <c r="R18" s="157">
        <v>102.8</v>
      </c>
      <c r="S18" s="157">
        <v>366.28</v>
      </c>
      <c r="T18" s="157">
        <f t="shared" si="4"/>
        <v>3.5630350194552527</v>
      </c>
      <c r="U18" s="157"/>
      <c r="V18" s="157"/>
      <c r="W18" s="157">
        <f t="shared" si="5"/>
        <v>0</v>
      </c>
      <c r="X18" s="157">
        <f t="shared" si="31"/>
        <v>133</v>
      </c>
      <c r="Y18" s="157">
        <f t="shared" si="32"/>
        <v>489.61999999999995</v>
      </c>
      <c r="Z18" s="157">
        <f t="shared" si="6"/>
        <v>3.6813533834586463</v>
      </c>
      <c r="AA18" s="157">
        <v>1.25</v>
      </c>
      <c r="AB18" s="157">
        <v>6.25</v>
      </c>
      <c r="AC18" s="157">
        <f t="shared" si="7"/>
        <v>5</v>
      </c>
      <c r="AD18" s="157"/>
      <c r="AE18" s="157"/>
      <c r="AF18" s="157">
        <f t="shared" si="8"/>
        <v>0</v>
      </c>
      <c r="AG18" s="157"/>
      <c r="AH18" s="157"/>
      <c r="AI18" s="157">
        <f t="shared" si="9"/>
        <v>0</v>
      </c>
      <c r="AJ18" s="157">
        <v>51.5</v>
      </c>
      <c r="AK18" s="157">
        <v>190.62</v>
      </c>
      <c r="AL18" s="157">
        <f t="shared" si="10"/>
        <v>3.7013592233009711</v>
      </c>
      <c r="AM18" s="157">
        <v>402.8</v>
      </c>
      <c r="AN18" s="157">
        <v>1362.77</v>
      </c>
      <c r="AO18" s="157">
        <f t="shared" si="11"/>
        <v>3.3832423038728896</v>
      </c>
      <c r="AP18" s="157"/>
      <c r="AQ18" s="157"/>
      <c r="AR18" s="157">
        <f t="shared" si="12"/>
        <v>0</v>
      </c>
      <c r="AS18" s="157">
        <f t="shared" si="13"/>
        <v>455.55</v>
      </c>
      <c r="AT18" s="157">
        <f t="shared" si="33"/>
        <v>1559.6399999999999</v>
      </c>
      <c r="AU18" s="157">
        <f t="shared" si="14"/>
        <v>3.4236417517286792</v>
      </c>
      <c r="AV18" s="157"/>
      <c r="AW18" s="157"/>
      <c r="AX18" s="157">
        <f t="shared" si="15"/>
        <v>0</v>
      </c>
      <c r="AY18" s="157"/>
      <c r="AZ18" s="157"/>
      <c r="BA18" s="157">
        <f t="shared" si="16"/>
        <v>0</v>
      </c>
      <c r="BB18" s="157"/>
      <c r="BC18" s="157"/>
      <c r="BD18" s="157">
        <f t="shared" si="17"/>
        <v>0</v>
      </c>
      <c r="BE18" s="157"/>
      <c r="BF18" s="157"/>
      <c r="BG18" s="157">
        <f t="shared" si="18"/>
        <v>0</v>
      </c>
      <c r="BH18" s="157"/>
      <c r="BI18" s="157"/>
      <c r="BJ18" s="157">
        <f t="shared" si="19"/>
        <v>0</v>
      </c>
      <c r="BK18" s="157"/>
      <c r="BL18" s="158"/>
      <c r="BM18" s="158">
        <f t="shared" si="20"/>
        <v>0</v>
      </c>
      <c r="BN18" s="158">
        <f t="shared" si="34"/>
        <v>0</v>
      </c>
      <c r="BO18" s="158">
        <f t="shared" si="35"/>
        <v>0</v>
      </c>
      <c r="BP18" s="158">
        <f t="shared" si="21"/>
        <v>0</v>
      </c>
      <c r="BQ18" s="158"/>
      <c r="BR18" s="158"/>
      <c r="BS18" s="158">
        <f t="shared" si="22"/>
        <v>0</v>
      </c>
      <c r="BT18" s="158">
        <f t="shared" si="36"/>
        <v>5.15</v>
      </c>
      <c r="BU18" s="158">
        <f t="shared" si="36"/>
        <v>29.65</v>
      </c>
      <c r="BV18" s="158">
        <f t="shared" si="23"/>
        <v>5.7572815533980579</v>
      </c>
      <c r="BW18" s="158">
        <f t="shared" si="37"/>
        <v>0</v>
      </c>
      <c r="BX18" s="158">
        <f t="shared" si="37"/>
        <v>0</v>
      </c>
      <c r="BY18" s="158">
        <f t="shared" si="24"/>
        <v>0</v>
      </c>
      <c r="BZ18" s="158">
        <f t="shared" si="38"/>
        <v>0</v>
      </c>
      <c r="CA18" s="158">
        <f t="shared" si="38"/>
        <v>0</v>
      </c>
      <c r="CB18" s="158">
        <f t="shared" si="25"/>
        <v>0</v>
      </c>
      <c r="CC18" s="158">
        <f t="shared" si="39"/>
        <v>77.8</v>
      </c>
      <c r="CD18" s="158">
        <f t="shared" si="40"/>
        <v>290.56</v>
      </c>
      <c r="CE18" s="158">
        <f t="shared" si="26"/>
        <v>3.7347043701799487</v>
      </c>
      <c r="CF18" s="158">
        <f t="shared" si="41"/>
        <v>505.6</v>
      </c>
      <c r="CG18" s="158">
        <f t="shared" si="41"/>
        <v>1729.05</v>
      </c>
      <c r="CH18" s="158">
        <f t="shared" si="27"/>
        <v>3.4197982594936707</v>
      </c>
      <c r="CI18" s="158">
        <f t="shared" si="42"/>
        <v>0</v>
      </c>
      <c r="CJ18" s="158">
        <f t="shared" si="42"/>
        <v>0</v>
      </c>
      <c r="CK18" s="158">
        <f t="shared" si="28"/>
        <v>0</v>
      </c>
      <c r="CL18" s="158">
        <f t="shared" si="43"/>
        <v>588.54999999999995</v>
      </c>
      <c r="CM18" s="158">
        <f t="shared" si="43"/>
        <v>2049.2599999999998</v>
      </c>
      <c r="CN18" s="158">
        <f t="shared" si="29"/>
        <v>3.4818791946308725</v>
      </c>
    </row>
    <row r="19" spans="1:92" x14ac:dyDescent="0.25">
      <c r="A19" s="19">
        <v>6</v>
      </c>
      <c r="B19" s="19" t="s">
        <v>10</v>
      </c>
      <c r="C19" s="155">
        <v>1521</v>
      </c>
      <c r="D19" s="155">
        <v>391.25</v>
      </c>
      <c r="E19" s="159">
        <f t="shared" si="30"/>
        <v>32.038338658146962</v>
      </c>
      <c r="F19" s="157"/>
      <c r="G19" s="157"/>
      <c r="H19" s="157">
        <f t="shared" si="0"/>
        <v>0</v>
      </c>
      <c r="I19" s="157"/>
      <c r="J19" s="157"/>
      <c r="K19" s="157">
        <f t="shared" si="1"/>
        <v>0</v>
      </c>
      <c r="L19" s="157"/>
      <c r="M19" s="157"/>
      <c r="N19" s="157">
        <f t="shared" si="2"/>
        <v>0</v>
      </c>
      <c r="O19" s="157"/>
      <c r="P19" s="157"/>
      <c r="Q19" s="157">
        <f t="shared" si="3"/>
        <v>0</v>
      </c>
      <c r="R19" s="157"/>
      <c r="S19" s="157"/>
      <c r="T19" s="157">
        <f t="shared" si="4"/>
        <v>0</v>
      </c>
      <c r="U19" s="157">
        <v>25.35</v>
      </c>
      <c r="V19" s="157">
        <v>61.8</v>
      </c>
      <c r="W19" s="157">
        <f t="shared" si="5"/>
        <v>2.4378698224852067</v>
      </c>
      <c r="X19" s="157">
        <f t="shared" si="31"/>
        <v>25.35</v>
      </c>
      <c r="Y19" s="157">
        <f t="shared" si="32"/>
        <v>61.8</v>
      </c>
      <c r="Z19" s="157">
        <f t="shared" si="6"/>
        <v>2.4378698224852067</v>
      </c>
      <c r="AA19" s="157">
        <v>85.5</v>
      </c>
      <c r="AB19" s="157">
        <v>303.3</v>
      </c>
      <c r="AC19" s="157">
        <f t="shared" si="7"/>
        <v>3.5473684210526315</v>
      </c>
      <c r="AD19" s="157">
        <v>14.5</v>
      </c>
      <c r="AE19" s="157">
        <v>35.15</v>
      </c>
      <c r="AF19" s="157">
        <f t="shared" si="8"/>
        <v>2.4241379310344828</v>
      </c>
      <c r="AG19" s="157"/>
      <c r="AH19" s="157"/>
      <c r="AI19" s="157">
        <f t="shared" si="9"/>
        <v>0</v>
      </c>
      <c r="AJ19" s="157"/>
      <c r="AK19" s="157"/>
      <c r="AL19" s="157">
        <f t="shared" si="10"/>
        <v>0</v>
      </c>
      <c r="AM19" s="157"/>
      <c r="AN19" s="157"/>
      <c r="AO19" s="157">
        <f t="shared" si="11"/>
        <v>0</v>
      </c>
      <c r="AP19" s="157"/>
      <c r="AQ19" s="157"/>
      <c r="AR19" s="157">
        <f t="shared" si="12"/>
        <v>0</v>
      </c>
      <c r="AS19" s="157">
        <f t="shared" si="13"/>
        <v>100</v>
      </c>
      <c r="AT19" s="157">
        <f t="shared" si="33"/>
        <v>338.45</v>
      </c>
      <c r="AU19" s="157">
        <f t="shared" si="14"/>
        <v>3.3845000000000001</v>
      </c>
      <c r="AV19" s="157"/>
      <c r="AW19" s="157"/>
      <c r="AX19" s="157">
        <f t="shared" si="15"/>
        <v>0</v>
      </c>
      <c r="AY19" s="157"/>
      <c r="AZ19" s="157"/>
      <c r="BA19" s="157">
        <f t="shared" si="16"/>
        <v>0</v>
      </c>
      <c r="BB19" s="157"/>
      <c r="BC19" s="157"/>
      <c r="BD19" s="157">
        <f t="shared" si="17"/>
        <v>0</v>
      </c>
      <c r="BE19" s="157"/>
      <c r="BF19" s="157"/>
      <c r="BG19" s="157">
        <f t="shared" si="18"/>
        <v>0</v>
      </c>
      <c r="BH19" s="157"/>
      <c r="BI19" s="157"/>
      <c r="BJ19" s="157">
        <f t="shared" si="19"/>
        <v>0</v>
      </c>
      <c r="BK19" s="157"/>
      <c r="BL19" s="158"/>
      <c r="BM19" s="158">
        <f t="shared" si="20"/>
        <v>0</v>
      </c>
      <c r="BN19" s="158">
        <f t="shared" si="34"/>
        <v>0</v>
      </c>
      <c r="BO19" s="158">
        <f t="shared" si="35"/>
        <v>0</v>
      </c>
      <c r="BP19" s="158">
        <f t="shared" si="21"/>
        <v>0</v>
      </c>
      <c r="BQ19" s="158"/>
      <c r="BR19" s="158"/>
      <c r="BS19" s="158">
        <f t="shared" si="22"/>
        <v>0</v>
      </c>
      <c r="BT19" s="158">
        <f t="shared" si="36"/>
        <v>85.5</v>
      </c>
      <c r="BU19" s="158">
        <f t="shared" si="36"/>
        <v>303.3</v>
      </c>
      <c r="BV19" s="158">
        <f t="shared" si="23"/>
        <v>3.5473684210526315</v>
      </c>
      <c r="BW19" s="158">
        <f t="shared" si="37"/>
        <v>14.5</v>
      </c>
      <c r="BX19" s="158">
        <f t="shared" si="37"/>
        <v>35.15</v>
      </c>
      <c r="BY19" s="158">
        <f t="shared" si="24"/>
        <v>2.4241379310344828</v>
      </c>
      <c r="BZ19" s="158">
        <f t="shared" si="38"/>
        <v>0</v>
      </c>
      <c r="CA19" s="158">
        <f t="shared" si="38"/>
        <v>0</v>
      </c>
      <c r="CB19" s="158">
        <f t="shared" si="25"/>
        <v>0</v>
      </c>
      <c r="CC19" s="158">
        <f t="shared" si="39"/>
        <v>0</v>
      </c>
      <c r="CD19" s="158">
        <f t="shared" si="40"/>
        <v>0</v>
      </c>
      <c r="CE19" s="158">
        <f t="shared" si="26"/>
        <v>0</v>
      </c>
      <c r="CF19" s="158">
        <f t="shared" si="41"/>
        <v>0</v>
      </c>
      <c r="CG19" s="158">
        <f t="shared" si="41"/>
        <v>0</v>
      </c>
      <c r="CH19" s="158">
        <f t="shared" si="27"/>
        <v>0</v>
      </c>
      <c r="CI19" s="158">
        <f t="shared" si="42"/>
        <v>25.35</v>
      </c>
      <c r="CJ19" s="158">
        <f t="shared" si="42"/>
        <v>61.8</v>
      </c>
      <c r="CK19" s="158">
        <f t="shared" si="28"/>
        <v>2.4378698224852067</v>
      </c>
      <c r="CL19" s="158">
        <f t="shared" si="43"/>
        <v>125.35</v>
      </c>
      <c r="CM19" s="158">
        <f t="shared" si="43"/>
        <v>400.25</v>
      </c>
      <c r="CN19" s="158">
        <f t="shared" si="29"/>
        <v>3.1930594335859595</v>
      </c>
    </row>
    <row r="20" spans="1:92" x14ac:dyDescent="0.25">
      <c r="A20" s="19">
        <v>7</v>
      </c>
      <c r="B20" s="19" t="s">
        <v>11</v>
      </c>
      <c r="C20" s="155">
        <v>184</v>
      </c>
      <c r="D20" s="155">
        <v>167.60000000000002</v>
      </c>
      <c r="E20" s="159">
        <f t="shared" si="30"/>
        <v>0</v>
      </c>
      <c r="F20" s="157"/>
      <c r="G20" s="157"/>
      <c r="H20" s="157">
        <f t="shared" si="0"/>
        <v>0</v>
      </c>
      <c r="I20" s="157"/>
      <c r="J20" s="157"/>
      <c r="K20" s="157">
        <f t="shared" si="1"/>
        <v>0</v>
      </c>
      <c r="L20" s="157"/>
      <c r="M20" s="157"/>
      <c r="N20" s="157">
        <f t="shared" si="2"/>
        <v>0</v>
      </c>
      <c r="O20" s="157"/>
      <c r="P20" s="157"/>
      <c r="Q20" s="157">
        <f t="shared" si="3"/>
        <v>0</v>
      </c>
      <c r="R20" s="157"/>
      <c r="S20" s="157"/>
      <c r="T20" s="157">
        <f t="shared" si="4"/>
        <v>0</v>
      </c>
      <c r="U20" s="157"/>
      <c r="V20" s="157"/>
      <c r="W20" s="157">
        <f t="shared" si="5"/>
        <v>0</v>
      </c>
      <c r="X20" s="157">
        <f t="shared" si="31"/>
        <v>0</v>
      </c>
      <c r="Y20" s="157">
        <f t="shared" si="32"/>
        <v>0</v>
      </c>
      <c r="Z20" s="157">
        <f t="shared" si="6"/>
        <v>0</v>
      </c>
      <c r="AA20" s="157"/>
      <c r="AB20" s="157"/>
      <c r="AC20" s="157">
        <f t="shared" si="7"/>
        <v>0</v>
      </c>
      <c r="AD20" s="157"/>
      <c r="AE20" s="157"/>
      <c r="AF20" s="157">
        <f t="shared" si="8"/>
        <v>0</v>
      </c>
      <c r="AG20" s="157"/>
      <c r="AH20" s="157"/>
      <c r="AI20" s="157">
        <f t="shared" si="9"/>
        <v>0</v>
      </c>
      <c r="AJ20" s="157"/>
      <c r="AK20" s="157"/>
      <c r="AL20" s="157">
        <f t="shared" si="10"/>
        <v>0</v>
      </c>
      <c r="AM20" s="157"/>
      <c r="AN20" s="157"/>
      <c r="AO20" s="157">
        <f t="shared" si="11"/>
        <v>0</v>
      </c>
      <c r="AP20" s="157"/>
      <c r="AQ20" s="157"/>
      <c r="AR20" s="157">
        <f t="shared" si="12"/>
        <v>0</v>
      </c>
      <c r="AS20" s="157">
        <f t="shared" si="13"/>
        <v>0</v>
      </c>
      <c r="AT20" s="157">
        <f t="shared" si="33"/>
        <v>0</v>
      </c>
      <c r="AU20" s="157">
        <f t="shared" si="14"/>
        <v>0</v>
      </c>
      <c r="AV20" s="157"/>
      <c r="AW20" s="157"/>
      <c r="AX20" s="157">
        <f t="shared" si="15"/>
        <v>0</v>
      </c>
      <c r="AY20" s="157"/>
      <c r="AZ20" s="157"/>
      <c r="BA20" s="157">
        <f t="shared" si="16"/>
        <v>0</v>
      </c>
      <c r="BB20" s="157"/>
      <c r="BC20" s="157"/>
      <c r="BD20" s="157">
        <f t="shared" si="17"/>
        <v>0</v>
      </c>
      <c r="BE20" s="157"/>
      <c r="BF20" s="157"/>
      <c r="BG20" s="157">
        <f t="shared" si="18"/>
        <v>0</v>
      </c>
      <c r="BH20" s="157"/>
      <c r="BI20" s="157"/>
      <c r="BJ20" s="157">
        <f t="shared" si="19"/>
        <v>0</v>
      </c>
      <c r="BK20" s="157"/>
      <c r="BL20" s="158"/>
      <c r="BM20" s="158">
        <f t="shared" si="20"/>
        <v>0</v>
      </c>
      <c r="BN20" s="158">
        <f t="shared" si="34"/>
        <v>0</v>
      </c>
      <c r="BO20" s="158">
        <f t="shared" si="35"/>
        <v>0</v>
      </c>
      <c r="BP20" s="158">
        <f t="shared" si="21"/>
        <v>0</v>
      </c>
      <c r="BQ20" s="158"/>
      <c r="BR20" s="158"/>
      <c r="BS20" s="158">
        <f t="shared" si="22"/>
        <v>0</v>
      </c>
      <c r="BT20" s="158">
        <f t="shared" si="36"/>
        <v>0</v>
      </c>
      <c r="BU20" s="158">
        <f t="shared" si="36"/>
        <v>0</v>
      </c>
      <c r="BV20" s="158">
        <f t="shared" si="23"/>
        <v>0</v>
      </c>
      <c r="BW20" s="158">
        <f t="shared" si="37"/>
        <v>0</v>
      </c>
      <c r="BX20" s="158">
        <f t="shared" si="37"/>
        <v>0</v>
      </c>
      <c r="BY20" s="158">
        <f t="shared" si="24"/>
        <v>0</v>
      </c>
      <c r="BZ20" s="158">
        <f t="shared" si="38"/>
        <v>0</v>
      </c>
      <c r="CA20" s="158">
        <f t="shared" si="38"/>
        <v>0</v>
      </c>
      <c r="CB20" s="158">
        <f t="shared" si="25"/>
        <v>0</v>
      </c>
      <c r="CC20" s="158">
        <f t="shared" si="39"/>
        <v>0</v>
      </c>
      <c r="CD20" s="158">
        <f t="shared" si="40"/>
        <v>0</v>
      </c>
      <c r="CE20" s="158">
        <f t="shared" si="26"/>
        <v>0</v>
      </c>
      <c r="CF20" s="158">
        <f t="shared" si="41"/>
        <v>0</v>
      </c>
      <c r="CG20" s="158">
        <f t="shared" si="41"/>
        <v>0</v>
      </c>
      <c r="CH20" s="158">
        <f t="shared" si="27"/>
        <v>0</v>
      </c>
      <c r="CI20" s="158">
        <f t="shared" si="42"/>
        <v>0</v>
      </c>
      <c r="CJ20" s="158">
        <f t="shared" si="42"/>
        <v>0</v>
      </c>
      <c r="CK20" s="158">
        <f t="shared" si="28"/>
        <v>0</v>
      </c>
      <c r="CL20" s="158">
        <f t="shared" si="43"/>
        <v>0</v>
      </c>
      <c r="CM20" s="158">
        <f t="shared" si="43"/>
        <v>0</v>
      </c>
      <c r="CN20" s="158">
        <f t="shared" si="29"/>
        <v>0</v>
      </c>
    </row>
    <row r="21" spans="1:92" x14ac:dyDescent="0.25">
      <c r="A21" s="19">
        <v>8</v>
      </c>
      <c r="B21" s="19" t="s">
        <v>12</v>
      </c>
      <c r="C21" s="155">
        <v>197.5</v>
      </c>
      <c r="D21" s="155">
        <v>98.85</v>
      </c>
      <c r="E21" s="159">
        <f t="shared" si="30"/>
        <v>0</v>
      </c>
      <c r="F21" s="157"/>
      <c r="G21" s="157"/>
      <c r="H21" s="157">
        <f t="shared" si="0"/>
        <v>0</v>
      </c>
      <c r="I21" s="157"/>
      <c r="J21" s="157"/>
      <c r="K21" s="157">
        <f t="shared" si="1"/>
        <v>0</v>
      </c>
      <c r="L21" s="157"/>
      <c r="M21" s="157"/>
      <c r="N21" s="157">
        <f t="shared" si="2"/>
        <v>0</v>
      </c>
      <c r="O21" s="157"/>
      <c r="P21" s="157"/>
      <c r="Q21" s="157">
        <f t="shared" si="3"/>
        <v>0</v>
      </c>
      <c r="R21" s="157"/>
      <c r="S21" s="157"/>
      <c r="T21" s="157">
        <f t="shared" si="4"/>
        <v>0</v>
      </c>
      <c r="U21" s="157"/>
      <c r="V21" s="157"/>
      <c r="W21" s="157">
        <f t="shared" si="5"/>
        <v>0</v>
      </c>
      <c r="X21" s="157">
        <f t="shared" si="31"/>
        <v>0</v>
      </c>
      <c r="Y21" s="157">
        <f t="shared" si="32"/>
        <v>0</v>
      </c>
      <c r="Z21" s="157">
        <f t="shared" si="6"/>
        <v>0</v>
      </c>
      <c r="AA21" s="157"/>
      <c r="AB21" s="157"/>
      <c r="AC21" s="157">
        <f t="shared" si="7"/>
        <v>0</v>
      </c>
      <c r="AD21" s="157"/>
      <c r="AE21" s="157"/>
      <c r="AF21" s="157">
        <f t="shared" si="8"/>
        <v>0</v>
      </c>
      <c r="AG21" s="157"/>
      <c r="AH21" s="157"/>
      <c r="AI21" s="157">
        <f t="shared" si="9"/>
        <v>0</v>
      </c>
      <c r="AJ21" s="157"/>
      <c r="AK21" s="157"/>
      <c r="AL21" s="157">
        <f t="shared" si="10"/>
        <v>0</v>
      </c>
      <c r="AM21" s="157"/>
      <c r="AN21" s="157"/>
      <c r="AO21" s="157">
        <f t="shared" si="11"/>
        <v>0</v>
      </c>
      <c r="AP21" s="157"/>
      <c r="AQ21" s="157"/>
      <c r="AR21" s="157">
        <f t="shared" si="12"/>
        <v>0</v>
      </c>
      <c r="AS21" s="157">
        <f t="shared" si="13"/>
        <v>0</v>
      </c>
      <c r="AT21" s="157">
        <f t="shared" si="33"/>
        <v>0</v>
      </c>
      <c r="AU21" s="157">
        <f t="shared" si="14"/>
        <v>0</v>
      </c>
      <c r="AV21" s="157"/>
      <c r="AW21" s="157"/>
      <c r="AX21" s="157">
        <f t="shared" si="15"/>
        <v>0</v>
      </c>
      <c r="AY21" s="157"/>
      <c r="AZ21" s="157"/>
      <c r="BA21" s="157">
        <f t="shared" si="16"/>
        <v>0</v>
      </c>
      <c r="BB21" s="157"/>
      <c r="BC21" s="157"/>
      <c r="BD21" s="157">
        <f t="shared" si="17"/>
        <v>0</v>
      </c>
      <c r="BE21" s="157"/>
      <c r="BF21" s="157"/>
      <c r="BG21" s="157">
        <f t="shared" si="18"/>
        <v>0</v>
      </c>
      <c r="BH21" s="157"/>
      <c r="BI21" s="157"/>
      <c r="BJ21" s="157">
        <f t="shared" si="19"/>
        <v>0</v>
      </c>
      <c r="BK21" s="157"/>
      <c r="BL21" s="158"/>
      <c r="BM21" s="158">
        <f t="shared" si="20"/>
        <v>0</v>
      </c>
      <c r="BN21" s="158">
        <f t="shared" si="34"/>
        <v>0</v>
      </c>
      <c r="BO21" s="158">
        <f t="shared" si="35"/>
        <v>0</v>
      </c>
      <c r="BP21" s="158">
        <f t="shared" si="21"/>
        <v>0</v>
      </c>
      <c r="BQ21" s="158"/>
      <c r="BR21" s="158"/>
      <c r="BS21" s="158">
        <f t="shared" si="22"/>
        <v>0</v>
      </c>
      <c r="BT21" s="158">
        <f t="shared" si="36"/>
        <v>0</v>
      </c>
      <c r="BU21" s="158">
        <f t="shared" si="36"/>
        <v>0</v>
      </c>
      <c r="BV21" s="158">
        <f t="shared" si="23"/>
        <v>0</v>
      </c>
      <c r="BW21" s="158">
        <f t="shared" si="37"/>
        <v>0</v>
      </c>
      <c r="BX21" s="158">
        <f t="shared" si="37"/>
        <v>0</v>
      </c>
      <c r="BY21" s="158">
        <f t="shared" si="24"/>
        <v>0</v>
      </c>
      <c r="BZ21" s="158">
        <f t="shared" si="38"/>
        <v>0</v>
      </c>
      <c r="CA21" s="158">
        <f t="shared" si="38"/>
        <v>0</v>
      </c>
      <c r="CB21" s="158">
        <f t="shared" si="25"/>
        <v>0</v>
      </c>
      <c r="CC21" s="158">
        <f t="shared" si="39"/>
        <v>0</v>
      </c>
      <c r="CD21" s="158">
        <f t="shared" si="40"/>
        <v>0</v>
      </c>
      <c r="CE21" s="158">
        <f t="shared" si="26"/>
        <v>0</v>
      </c>
      <c r="CF21" s="158">
        <f t="shared" si="41"/>
        <v>0</v>
      </c>
      <c r="CG21" s="158">
        <f t="shared" si="41"/>
        <v>0</v>
      </c>
      <c r="CH21" s="158">
        <f t="shared" si="27"/>
        <v>0</v>
      </c>
      <c r="CI21" s="158">
        <f t="shared" si="42"/>
        <v>0</v>
      </c>
      <c r="CJ21" s="158">
        <f t="shared" si="42"/>
        <v>0</v>
      </c>
      <c r="CK21" s="158">
        <f t="shared" si="28"/>
        <v>0</v>
      </c>
      <c r="CL21" s="158">
        <f t="shared" si="43"/>
        <v>0</v>
      </c>
      <c r="CM21" s="158">
        <f t="shared" si="43"/>
        <v>0</v>
      </c>
      <c r="CN21" s="158">
        <f t="shared" si="29"/>
        <v>0</v>
      </c>
    </row>
    <row r="22" spans="1:92" x14ac:dyDescent="0.25">
      <c r="A22" s="19">
        <v>9</v>
      </c>
      <c r="B22" s="19" t="s">
        <v>13</v>
      </c>
      <c r="C22" s="155">
        <v>369</v>
      </c>
      <c r="D22" s="155">
        <v>251.072</v>
      </c>
      <c r="E22" s="159">
        <f t="shared" si="30"/>
        <v>69.777195386184033</v>
      </c>
      <c r="F22" s="157"/>
      <c r="G22" s="157"/>
      <c r="H22" s="157">
        <f t="shared" si="0"/>
        <v>0</v>
      </c>
      <c r="I22" s="157"/>
      <c r="J22" s="157"/>
      <c r="K22" s="157">
        <f t="shared" si="1"/>
        <v>0</v>
      </c>
      <c r="L22" s="157"/>
      <c r="M22" s="157"/>
      <c r="N22" s="157">
        <f t="shared" si="2"/>
        <v>0</v>
      </c>
      <c r="O22" s="157"/>
      <c r="P22" s="157"/>
      <c r="Q22" s="157">
        <f t="shared" si="3"/>
        <v>0</v>
      </c>
      <c r="R22" s="157"/>
      <c r="S22" s="157"/>
      <c r="T22" s="157">
        <f t="shared" si="4"/>
        <v>0</v>
      </c>
      <c r="U22" s="157"/>
      <c r="V22" s="157"/>
      <c r="W22" s="157">
        <f t="shared" si="5"/>
        <v>0</v>
      </c>
      <c r="X22" s="157">
        <f t="shared" si="31"/>
        <v>0</v>
      </c>
      <c r="Y22" s="157">
        <f t="shared" si="32"/>
        <v>0</v>
      </c>
      <c r="Z22" s="157">
        <f t="shared" si="6"/>
        <v>0</v>
      </c>
      <c r="AA22" s="157"/>
      <c r="AB22" s="157"/>
      <c r="AC22" s="157">
        <f t="shared" si="7"/>
        <v>0</v>
      </c>
      <c r="AD22" s="157"/>
      <c r="AE22" s="157"/>
      <c r="AF22" s="157">
        <f t="shared" si="8"/>
        <v>0</v>
      </c>
      <c r="AG22" s="157"/>
      <c r="AH22" s="157"/>
      <c r="AI22" s="157">
        <f t="shared" si="9"/>
        <v>0</v>
      </c>
      <c r="AJ22" s="157"/>
      <c r="AK22" s="157"/>
      <c r="AL22" s="157">
        <f t="shared" si="10"/>
        <v>0</v>
      </c>
      <c r="AM22" s="157"/>
      <c r="AN22" s="157"/>
      <c r="AO22" s="157">
        <f t="shared" si="11"/>
        <v>0</v>
      </c>
      <c r="AP22" s="157">
        <v>175.19099999999997</v>
      </c>
      <c r="AQ22" s="157">
        <v>295.94574999999998</v>
      </c>
      <c r="AR22" s="157">
        <f t="shared" si="12"/>
        <v>1.6892748485938205</v>
      </c>
      <c r="AS22" s="157">
        <f t="shared" si="13"/>
        <v>175.19099999999997</v>
      </c>
      <c r="AT22" s="157">
        <f t="shared" si="33"/>
        <v>295.94574999999998</v>
      </c>
      <c r="AU22" s="157">
        <f t="shared" si="14"/>
        <v>1.6892748485938205</v>
      </c>
      <c r="AV22" s="157"/>
      <c r="AW22" s="157"/>
      <c r="AX22" s="157">
        <f t="shared" si="15"/>
        <v>0</v>
      </c>
      <c r="AY22" s="157"/>
      <c r="AZ22" s="157"/>
      <c r="BA22" s="157">
        <f t="shared" si="16"/>
        <v>0</v>
      </c>
      <c r="BB22" s="157"/>
      <c r="BC22" s="157"/>
      <c r="BD22" s="157">
        <f t="shared" si="17"/>
        <v>0</v>
      </c>
      <c r="BE22" s="157"/>
      <c r="BF22" s="157"/>
      <c r="BG22" s="157">
        <f t="shared" si="18"/>
        <v>0</v>
      </c>
      <c r="BH22" s="157"/>
      <c r="BI22" s="157"/>
      <c r="BJ22" s="157">
        <f t="shared" si="19"/>
        <v>0</v>
      </c>
      <c r="BK22" s="157"/>
      <c r="BL22" s="158"/>
      <c r="BM22" s="158">
        <f t="shared" si="20"/>
        <v>0</v>
      </c>
      <c r="BN22" s="158">
        <f t="shared" si="34"/>
        <v>0</v>
      </c>
      <c r="BO22" s="158">
        <f t="shared" si="35"/>
        <v>0</v>
      </c>
      <c r="BP22" s="158">
        <f t="shared" si="21"/>
        <v>0</v>
      </c>
      <c r="BQ22" s="158"/>
      <c r="BR22" s="158"/>
      <c r="BS22" s="158">
        <f t="shared" si="22"/>
        <v>0</v>
      </c>
      <c r="BT22" s="158">
        <f t="shared" si="36"/>
        <v>0</v>
      </c>
      <c r="BU22" s="158">
        <f t="shared" si="36"/>
        <v>0</v>
      </c>
      <c r="BV22" s="158">
        <f t="shared" si="23"/>
        <v>0</v>
      </c>
      <c r="BW22" s="158">
        <f t="shared" si="37"/>
        <v>0</v>
      </c>
      <c r="BX22" s="158">
        <f t="shared" si="37"/>
        <v>0</v>
      </c>
      <c r="BY22" s="158">
        <f t="shared" si="24"/>
        <v>0</v>
      </c>
      <c r="BZ22" s="158">
        <f t="shared" si="38"/>
        <v>0</v>
      </c>
      <c r="CA22" s="158">
        <f t="shared" si="38"/>
        <v>0</v>
      </c>
      <c r="CB22" s="158">
        <f t="shared" si="25"/>
        <v>0</v>
      </c>
      <c r="CC22" s="158">
        <f t="shared" si="39"/>
        <v>0</v>
      </c>
      <c r="CD22" s="158">
        <f t="shared" si="40"/>
        <v>0</v>
      </c>
      <c r="CE22" s="158">
        <f t="shared" si="26"/>
        <v>0</v>
      </c>
      <c r="CF22" s="158">
        <f t="shared" si="41"/>
        <v>0</v>
      </c>
      <c r="CG22" s="158">
        <f t="shared" si="41"/>
        <v>0</v>
      </c>
      <c r="CH22" s="158">
        <f t="shared" si="27"/>
        <v>0</v>
      </c>
      <c r="CI22" s="158">
        <f t="shared" si="42"/>
        <v>175.19099999999997</v>
      </c>
      <c r="CJ22" s="158">
        <f t="shared" si="42"/>
        <v>295.94574999999998</v>
      </c>
      <c r="CK22" s="158">
        <f t="shared" si="28"/>
        <v>1.6892748485938205</v>
      </c>
      <c r="CL22" s="158">
        <f t="shared" si="43"/>
        <v>175.19099999999997</v>
      </c>
      <c r="CM22" s="158">
        <f t="shared" si="43"/>
        <v>295.94574999999998</v>
      </c>
      <c r="CN22" s="158">
        <f t="shared" si="29"/>
        <v>1.6892748485938205</v>
      </c>
    </row>
    <row r="23" spans="1:92" x14ac:dyDescent="0.25">
      <c r="A23" s="19">
        <v>10</v>
      </c>
      <c r="B23" s="19" t="s">
        <v>14</v>
      </c>
      <c r="C23" s="155">
        <v>146.47999999999999</v>
      </c>
      <c r="D23" s="155">
        <v>52.199999999999996</v>
      </c>
      <c r="E23" s="159">
        <f t="shared" si="30"/>
        <v>0</v>
      </c>
      <c r="F23" s="157"/>
      <c r="G23" s="157"/>
      <c r="H23" s="157">
        <f t="shared" si="0"/>
        <v>0</v>
      </c>
      <c r="I23" s="157"/>
      <c r="J23" s="157"/>
      <c r="K23" s="157">
        <f t="shared" si="1"/>
        <v>0</v>
      </c>
      <c r="L23" s="157"/>
      <c r="M23" s="157"/>
      <c r="N23" s="157">
        <f t="shared" si="2"/>
        <v>0</v>
      </c>
      <c r="O23" s="157"/>
      <c r="P23" s="157"/>
      <c r="Q23" s="157">
        <f t="shared" si="3"/>
        <v>0</v>
      </c>
      <c r="R23" s="157"/>
      <c r="S23" s="157"/>
      <c r="T23" s="157">
        <f t="shared" si="4"/>
        <v>0</v>
      </c>
      <c r="U23" s="157"/>
      <c r="V23" s="157"/>
      <c r="W23" s="157">
        <f t="shared" si="5"/>
        <v>0</v>
      </c>
      <c r="X23" s="157">
        <f t="shared" si="31"/>
        <v>0</v>
      </c>
      <c r="Y23" s="157">
        <f t="shared" si="32"/>
        <v>0</v>
      </c>
      <c r="Z23" s="157">
        <f t="shared" si="6"/>
        <v>0</v>
      </c>
      <c r="AA23" s="157"/>
      <c r="AB23" s="157"/>
      <c r="AC23" s="157">
        <f t="shared" si="7"/>
        <v>0</v>
      </c>
      <c r="AD23" s="157"/>
      <c r="AE23" s="157"/>
      <c r="AF23" s="157">
        <f t="shared" si="8"/>
        <v>0</v>
      </c>
      <c r="AG23" s="157"/>
      <c r="AH23" s="157"/>
      <c r="AI23" s="157">
        <f t="shared" si="9"/>
        <v>0</v>
      </c>
      <c r="AJ23" s="157"/>
      <c r="AK23" s="157"/>
      <c r="AL23" s="157">
        <f t="shared" si="10"/>
        <v>0</v>
      </c>
      <c r="AM23" s="157"/>
      <c r="AN23" s="157"/>
      <c r="AO23" s="157">
        <f t="shared" si="11"/>
        <v>0</v>
      </c>
      <c r="AP23" s="157"/>
      <c r="AQ23" s="157"/>
      <c r="AR23" s="157">
        <f t="shared" si="12"/>
        <v>0</v>
      </c>
      <c r="AS23" s="157">
        <f t="shared" si="13"/>
        <v>0</v>
      </c>
      <c r="AT23" s="157">
        <f t="shared" si="33"/>
        <v>0</v>
      </c>
      <c r="AU23" s="157">
        <f t="shared" si="14"/>
        <v>0</v>
      </c>
      <c r="AV23" s="157"/>
      <c r="AW23" s="157"/>
      <c r="AX23" s="157">
        <f t="shared" si="15"/>
        <v>0</v>
      </c>
      <c r="AY23" s="157"/>
      <c r="AZ23" s="157"/>
      <c r="BA23" s="157">
        <f t="shared" si="16"/>
        <v>0</v>
      </c>
      <c r="BB23" s="157"/>
      <c r="BC23" s="157"/>
      <c r="BD23" s="157">
        <f t="shared" si="17"/>
        <v>0</v>
      </c>
      <c r="BE23" s="157"/>
      <c r="BF23" s="157"/>
      <c r="BG23" s="157">
        <f t="shared" si="18"/>
        <v>0</v>
      </c>
      <c r="BH23" s="157"/>
      <c r="BI23" s="157"/>
      <c r="BJ23" s="157">
        <f t="shared" si="19"/>
        <v>0</v>
      </c>
      <c r="BK23" s="157"/>
      <c r="BL23" s="158"/>
      <c r="BM23" s="158">
        <f t="shared" si="20"/>
        <v>0</v>
      </c>
      <c r="BN23" s="158">
        <f t="shared" si="34"/>
        <v>0</v>
      </c>
      <c r="BO23" s="158">
        <f t="shared" si="35"/>
        <v>0</v>
      </c>
      <c r="BP23" s="158">
        <f t="shared" si="21"/>
        <v>0</v>
      </c>
      <c r="BQ23" s="158"/>
      <c r="BR23" s="158"/>
      <c r="BS23" s="158">
        <f t="shared" si="22"/>
        <v>0</v>
      </c>
      <c r="BT23" s="158">
        <f t="shared" si="36"/>
        <v>0</v>
      </c>
      <c r="BU23" s="158">
        <f t="shared" si="36"/>
        <v>0</v>
      </c>
      <c r="BV23" s="158">
        <f t="shared" si="23"/>
        <v>0</v>
      </c>
      <c r="BW23" s="158">
        <f t="shared" si="37"/>
        <v>0</v>
      </c>
      <c r="BX23" s="158">
        <f t="shared" si="37"/>
        <v>0</v>
      </c>
      <c r="BY23" s="158">
        <f t="shared" si="24"/>
        <v>0</v>
      </c>
      <c r="BZ23" s="158">
        <f t="shared" si="38"/>
        <v>0</v>
      </c>
      <c r="CA23" s="158">
        <f t="shared" si="38"/>
        <v>0</v>
      </c>
      <c r="CB23" s="158">
        <f t="shared" si="25"/>
        <v>0</v>
      </c>
      <c r="CC23" s="158">
        <f t="shared" si="39"/>
        <v>0</v>
      </c>
      <c r="CD23" s="158">
        <f t="shared" si="40"/>
        <v>0</v>
      </c>
      <c r="CE23" s="158">
        <f t="shared" si="26"/>
        <v>0</v>
      </c>
      <c r="CF23" s="158">
        <f t="shared" si="41"/>
        <v>0</v>
      </c>
      <c r="CG23" s="158">
        <f t="shared" si="41"/>
        <v>0</v>
      </c>
      <c r="CH23" s="158">
        <f t="shared" si="27"/>
        <v>0</v>
      </c>
      <c r="CI23" s="158">
        <f t="shared" si="42"/>
        <v>0</v>
      </c>
      <c r="CJ23" s="158">
        <f t="shared" si="42"/>
        <v>0</v>
      </c>
      <c r="CK23" s="158">
        <f t="shared" si="28"/>
        <v>0</v>
      </c>
      <c r="CL23" s="158">
        <f t="shared" si="43"/>
        <v>0</v>
      </c>
      <c r="CM23" s="158">
        <f t="shared" si="43"/>
        <v>0</v>
      </c>
      <c r="CN23" s="158">
        <f t="shared" si="29"/>
        <v>0</v>
      </c>
    </row>
    <row r="24" spans="1:92" x14ac:dyDescent="0.25">
      <c r="A24" s="19">
        <v>11</v>
      </c>
      <c r="B24" s="19" t="s">
        <v>15</v>
      </c>
      <c r="C24" s="155">
        <v>278</v>
      </c>
      <c r="D24" s="155">
        <v>265.17</v>
      </c>
      <c r="E24" s="159">
        <f t="shared" si="30"/>
        <v>0</v>
      </c>
      <c r="F24" s="157"/>
      <c r="G24" s="157"/>
      <c r="H24" s="157">
        <f t="shared" si="0"/>
        <v>0</v>
      </c>
      <c r="I24" s="157"/>
      <c r="J24" s="157"/>
      <c r="K24" s="157">
        <f t="shared" si="1"/>
        <v>0</v>
      </c>
      <c r="L24" s="157"/>
      <c r="M24" s="157"/>
      <c r="N24" s="157">
        <f t="shared" si="2"/>
        <v>0</v>
      </c>
      <c r="O24" s="157"/>
      <c r="P24" s="157"/>
      <c r="Q24" s="157">
        <f t="shared" si="3"/>
        <v>0</v>
      </c>
      <c r="R24" s="157"/>
      <c r="S24" s="157"/>
      <c r="T24" s="157">
        <f t="shared" si="4"/>
        <v>0</v>
      </c>
      <c r="U24" s="157"/>
      <c r="V24" s="157"/>
      <c r="W24" s="157">
        <f t="shared" si="5"/>
        <v>0</v>
      </c>
      <c r="X24" s="157">
        <f t="shared" si="31"/>
        <v>0</v>
      </c>
      <c r="Y24" s="157">
        <f t="shared" si="32"/>
        <v>0</v>
      </c>
      <c r="Z24" s="157">
        <f t="shared" si="6"/>
        <v>0</v>
      </c>
      <c r="AA24" s="157"/>
      <c r="AB24" s="157"/>
      <c r="AC24" s="157">
        <f t="shared" si="7"/>
        <v>0</v>
      </c>
      <c r="AD24" s="157"/>
      <c r="AE24" s="157"/>
      <c r="AF24" s="157">
        <f t="shared" si="8"/>
        <v>0</v>
      </c>
      <c r="AG24" s="157"/>
      <c r="AH24" s="157"/>
      <c r="AI24" s="157">
        <f t="shared" si="9"/>
        <v>0</v>
      </c>
      <c r="AJ24" s="157"/>
      <c r="AK24" s="157"/>
      <c r="AL24" s="157">
        <f t="shared" si="10"/>
        <v>0</v>
      </c>
      <c r="AM24" s="157"/>
      <c r="AN24" s="157"/>
      <c r="AO24" s="157">
        <f t="shared" si="11"/>
        <v>0</v>
      </c>
      <c r="AP24" s="157"/>
      <c r="AQ24" s="157"/>
      <c r="AR24" s="157">
        <f t="shared" si="12"/>
        <v>0</v>
      </c>
      <c r="AS24" s="157">
        <f t="shared" si="13"/>
        <v>0</v>
      </c>
      <c r="AT24" s="157">
        <f t="shared" si="33"/>
        <v>0</v>
      </c>
      <c r="AU24" s="157">
        <f t="shared" si="14"/>
        <v>0</v>
      </c>
      <c r="AV24" s="157"/>
      <c r="AW24" s="157"/>
      <c r="AX24" s="157">
        <f t="shared" si="15"/>
        <v>0</v>
      </c>
      <c r="AY24" s="157"/>
      <c r="AZ24" s="157"/>
      <c r="BA24" s="157">
        <f t="shared" si="16"/>
        <v>0</v>
      </c>
      <c r="BB24" s="157"/>
      <c r="BC24" s="157"/>
      <c r="BD24" s="157">
        <f t="shared" si="17"/>
        <v>0</v>
      </c>
      <c r="BE24" s="157"/>
      <c r="BF24" s="157"/>
      <c r="BG24" s="157">
        <f t="shared" si="18"/>
        <v>0</v>
      </c>
      <c r="BH24" s="157"/>
      <c r="BI24" s="157"/>
      <c r="BJ24" s="157">
        <f t="shared" si="19"/>
        <v>0</v>
      </c>
      <c r="BK24" s="157"/>
      <c r="BL24" s="158"/>
      <c r="BM24" s="158">
        <f t="shared" si="20"/>
        <v>0</v>
      </c>
      <c r="BN24" s="158">
        <f t="shared" si="34"/>
        <v>0</v>
      </c>
      <c r="BO24" s="158">
        <f t="shared" si="35"/>
        <v>0</v>
      </c>
      <c r="BP24" s="158">
        <f t="shared" si="21"/>
        <v>0</v>
      </c>
      <c r="BQ24" s="158"/>
      <c r="BR24" s="158"/>
      <c r="BS24" s="158">
        <f t="shared" si="22"/>
        <v>0</v>
      </c>
      <c r="BT24" s="158">
        <f t="shared" si="36"/>
        <v>0</v>
      </c>
      <c r="BU24" s="158">
        <f t="shared" si="36"/>
        <v>0</v>
      </c>
      <c r="BV24" s="158">
        <f t="shared" si="23"/>
        <v>0</v>
      </c>
      <c r="BW24" s="158">
        <f t="shared" si="37"/>
        <v>0</v>
      </c>
      <c r="BX24" s="158">
        <f t="shared" si="37"/>
        <v>0</v>
      </c>
      <c r="BY24" s="158">
        <f t="shared" si="24"/>
        <v>0</v>
      </c>
      <c r="BZ24" s="158">
        <f t="shared" si="38"/>
        <v>0</v>
      </c>
      <c r="CA24" s="158">
        <f t="shared" si="38"/>
        <v>0</v>
      </c>
      <c r="CB24" s="158">
        <f t="shared" si="25"/>
        <v>0</v>
      </c>
      <c r="CC24" s="158">
        <f t="shared" si="39"/>
        <v>0</v>
      </c>
      <c r="CD24" s="158">
        <f t="shared" si="40"/>
        <v>0</v>
      </c>
      <c r="CE24" s="158">
        <f t="shared" si="26"/>
        <v>0</v>
      </c>
      <c r="CF24" s="158">
        <f t="shared" si="41"/>
        <v>0</v>
      </c>
      <c r="CG24" s="158">
        <f t="shared" si="41"/>
        <v>0</v>
      </c>
      <c r="CH24" s="158">
        <f t="shared" si="27"/>
        <v>0</v>
      </c>
      <c r="CI24" s="158">
        <f t="shared" si="42"/>
        <v>0</v>
      </c>
      <c r="CJ24" s="158">
        <f t="shared" si="42"/>
        <v>0</v>
      </c>
      <c r="CK24" s="158">
        <f t="shared" si="28"/>
        <v>0</v>
      </c>
      <c r="CL24" s="158">
        <f t="shared" si="43"/>
        <v>0</v>
      </c>
      <c r="CM24" s="158">
        <f t="shared" si="43"/>
        <v>0</v>
      </c>
      <c r="CN24" s="158">
        <f t="shared" si="29"/>
        <v>0</v>
      </c>
    </row>
    <row r="25" spans="1:92" x14ac:dyDescent="0.25">
      <c r="A25" s="19">
        <v>12</v>
      </c>
      <c r="B25" s="19" t="s">
        <v>16</v>
      </c>
      <c r="C25" s="155">
        <v>980.5</v>
      </c>
      <c r="D25" s="155">
        <v>1241.2</v>
      </c>
      <c r="E25" s="159">
        <f t="shared" si="30"/>
        <v>0</v>
      </c>
      <c r="F25" s="157"/>
      <c r="G25" s="157"/>
      <c r="H25" s="157">
        <f t="shared" si="0"/>
        <v>0</v>
      </c>
      <c r="I25" s="157"/>
      <c r="J25" s="157"/>
      <c r="K25" s="157">
        <f t="shared" si="1"/>
        <v>0</v>
      </c>
      <c r="L25" s="157"/>
      <c r="M25" s="157"/>
      <c r="N25" s="157">
        <f t="shared" si="2"/>
        <v>0</v>
      </c>
      <c r="O25" s="157"/>
      <c r="P25" s="157"/>
      <c r="Q25" s="157">
        <f t="shared" si="3"/>
        <v>0</v>
      </c>
      <c r="R25" s="157"/>
      <c r="S25" s="157"/>
      <c r="T25" s="157">
        <f t="shared" si="4"/>
        <v>0</v>
      </c>
      <c r="U25" s="157"/>
      <c r="V25" s="157"/>
      <c r="W25" s="157">
        <f t="shared" si="5"/>
        <v>0</v>
      </c>
      <c r="X25" s="157">
        <f t="shared" si="31"/>
        <v>0</v>
      </c>
      <c r="Y25" s="157">
        <f t="shared" si="32"/>
        <v>0</v>
      </c>
      <c r="Z25" s="157">
        <f t="shared" si="6"/>
        <v>0</v>
      </c>
      <c r="AA25" s="157"/>
      <c r="AB25" s="157"/>
      <c r="AC25" s="157">
        <f t="shared" si="7"/>
        <v>0</v>
      </c>
      <c r="AD25" s="157"/>
      <c r="AE25" s="157"/>
      <c r="AF25" s="157">
        <f t="shared" si="8"/>
        <v>0</v>
      </c>
      <c r="AG25" s="157"/>
      <c r="AH25" s="157"/>
      <c r="AI25" s="157">
        <f t="shared" si="9"/>
        <v>0</v>
      </c>
      <c r="AJ25" s="157"/>
      <c r="AK25" s="157"/>
      <c r="AL25" s="157">
        <f t="shared" si="10"/>
        <v>0</v>
      </c>
      <c r="AM25" s="157"/>
      <c r="AN25" s="157"/>
      <c r="AO25" s="157">
        <f t="shared" si="11"/>
        <v>0</v>
      </c>
      <c r="AP25" s="157"/>
      <c r="AQ25" s="157"/>
      <c r="AR25" s="157">
        <f t="shared" si="12"/>
        <v>0</v>
      </c>
      <c r="AS25" s="157">
        <f t="shared" si="13"/>
        <v>0</v>
      </c>
      <c r="AT25" s="157">
        <f t="shared" si="33"/>
        <v>0</v>
      </c>
      <c r="AU25" s="157">
        <f t="shared" si="14"/>
        <v>0</v>
      </c>
      <c r="AV25" s="157"/>
      <c r="AW25" s="157"/>
      <c r="AX25" s="157">
        <f t="shared" si="15"/>
        <v>0</v>
      </c>
      <c r="AY25" s="157"/>
      <c r="AZ25" s="157"/>
      <c r="BA25" s="157">
        <f t="shared" si="16"/>
        <v>0</v>
      </c>
      <c r="BB25" s="157"/>
      <c r="BC25" s="157"/>
      <c r="BD25" s="157">
        <f t="shared" si="17"/>
        <v>0</v>
      </c>
      <c r="BE25" s="157"/>
      <c r="BF25" s="157"/>
      <c r="BG25" s="157">
        <f t="shared" si="18"/>
        <v>0</v>
      </c>
      <c r="BH25" s="157"/>
      <c r="BI25" s="157"/>
      <c r="BJ25" s="157">
        <f t="shared" si="19"/>
        <v>0</v>
      </c>
      <c r="BK25" s="157"/>
      <c r="BL25" s="158"/>
      <c r="BM25" s="158">
        <f t="shared" si="20"/>
        <v>0</v>
      </c>
      <c r="BN25" s="158">
        <f t="shared" si="34"/>
        <v>0</v>
      </c>
      <c r="BO25" s="158">
        <f t="shared" si="35"/>
        <v>0</v>
      </c>
      <c r="BP25" s="158">
        <f t="shared" si="21"/>
        <v>0</v>
      </c>
      <c r="BQ25" s="158"/>
      <c r="BR25" s="158"/>
      <c r="BS25" s="158">
        <f t="shared" si="22"/>
        <v>0</v>
      </c>
      <c r="BT25" s="158">
        <f t="shared" si="36"/>
        <v>0</v>
      </c>
      <c r="BU25" s="158">
        <f t="shared" si="36"/>
        <v>0</v>
      </c>
      <c r="BV25" s="158">
        <f t="shared" si="23"/>
        <v>0</v>
      </c>
      <c r="BW25" s="158">
        <f t="shared" si="37"/>
        <v>0</v>
      </c>
      <c r="BX25" s="158">
        <f t="shared" si="37"/>
        <v>0</v>
      </c>
      <c r="BY25" s="158">
        <f t="shared" si="24"/>
        <v>0</v>
      </c>
      <c r="BZ25" s="158">
        <f t="shared" si="38"/>
        <v>0</v>
      </c>
      <c r="CA25" s="158">
        <f t="shared" si="38"/>
        <v>0</v>
      </c>
      <c r="CB25" s="158">
        <f t="shared" si="25"/>
        <v>0</v>
      </c>
      <c r="CC25" s="158">
        <f t="shared" si="39"/>
        <v>0</v>
      </c>
      <c r="CD25" s="158">
        <f t="shared" si="40"/>
        <v>0</v>
      </c>
      <c r="CE25" s="158">
        <f t="shared" si="26"/>
        <v>0</v>
      </c>
      <c r="CF25" s="158">
        <f t="shared" si="41"/>
        <v>0</v>
      </c>
      <c r="CG25" s="158">
        <f t="shared" si="41"/>
        <v>0</v>
      </c>
      <c r="CH25" s="158">
        <f t="shared" si="27"/>
        <v>0</v>
      </c>
      <c r="CI25" s="158">
        <f t="shared" si="42"/>
        <v>0</v>
      </c>
      <c r="CJ25" s="158">
        <f t="shared" si="42"/>
        <v>0</v>
      </c>
      <c r="CK25" s="158">
        <f t="shared" si="28"/>
        <v>0</v>
      </c>
      <c r="CL25" s="158">
        <f t="shared" si="43"/>
        <v>0</v>
      </c>
      <c r="CM25" s="158">
        <f t="shared" si="43"/>
        <v>0</v>
      </c>
      <c r="CN25" s="158">
        <f t="shared" si="29"/>
        <v>0</v>
      </c>
    </row>
    <row r="26" spans="1:92" x14ac:dyDescent="0.25">
      <c r="A26" s="19">
        <v>13</v>
      </c>
      <c r="B26" s="19" t="s">
        <v>18</v>
      </c>
      <c r="C26" s="155">
        <v>1250</v>
      </c>
      <c r="D26" s="155">
        <v>1170</v>
      </c>
      <c r="E26" s="159">
        <f t="shared" si="30"/>
        <v>100.02136752136752</v>
      </c>
      <c r="F26" s="157">
        <v>0.25</v>
      </c>
      <c r="G26" s="157">
        <v>0.88</v>
      </c>
      <c r="H26" s="157">
        <f t="shared" si="0"/>
        <v>3.52</v>
      </c>
      <c r="I26" s="157"/>
      <c r="J26" s="157"/>
      <c r="K26" s="157">
        <f t="shared" si="1"/>
        <v>0</v>
      </c>
      <c r="L26" s="157"/>
      <c r="M26" s="157"/>
      <c r="N26" s="157">
        <f t="shared" si="2"/>
        <v>0</v>
      </c>
      <c r="O26" s="157">
        <v>3</v>
      </c>
      <c r="P26" s="157">
        <v>7.2</v>
      </c>
      <c r="Q26" s="157">
        <f t="shared" si="3"/>
        <v>2.4</v>
      </c>
      <c r="R26" s="157">
        <v>106</v>
      </c>
      <c r="S26" s="157">
        <v>192.6</v>
      </c>
      <c r="T26" s="157">
        <v>1.8169811320754716</v>
      </c>
      <c r="U26" s="157"/>
      <c r="V26" s="157"/>
      <c r="W26" s="157">
        <f t="shared" si="5"/>
        <v>0</v>
      </c>
      <c r="X26" s="157">
        <v>0</v>
      </c>
      <c r="Y26" s="157">
        <v>0</v>
      </c>
      <c r="Z26" s="157">
        <f t="shared" si="6"/>
        <v>0</v>
      </c>
      <c r="AA26" s="157"/>
      <c r="AB26" s="157"/>
      <c r="AC26" s="157">
        <f t="shared" si="7"/>
        <v>0</v>
      </c>
      <c r="AD26" s="157"/>
      <c r="AE26" s="157"/>
      <c r="AF26" s="157">
        <f t="shared" si="8"/>
        <v>0</v>
      </c>
      <c r="AG26" s="157"/>
      <c r="AH26" s="157"/>
      <c r="AI26" s="157">
        <f t="shared" si="9"/>
        <v>0</v>
      </c>
      <c r="AJ26" s="157"/>
      <c r="AK26" s="157"/>
      <c r="AL26" s="157">
        <f t="shared" si="10"/>
        <v>0</v>
      </c>
      <c r="AM26" s="157">
        <v>632.75</v>
      </c>
      <c r="AN26" s="157">
        <v>1269.25</v>
      </c>
      <c r="AO26" s="157">
        <f t="shared" si="11"/>
        <v>2.0059265112603715</v>
      </c>
      <c r="AP26" s="157">
        <v>428.25</v>
      </c>
      <c r="AQ26" s="157">
        <v>400.17</v>
      </c>
      <c r="AR26" s="157">
        <f t="shared" si="12"/>
        <v>0.93443082311733805</v>
      </c>
      <c r="AS26" s="157">
        <v>1061</v>
      </c>
      <c r="AT26" s="157">
        <v>1669.42</v>
      </c>
      <c r="AU26" s="157">
        <f t="shared" si="14"/>
        <v>1.5734401508011311</v>
      </c>
      <c r="AV26" s="157"/>
      <c r="AW26" s="157"/>
      <c r="AX26" s="157">
        <f t="shared" si="15"/>
        <v>0</v>
      </c>
      <c r="AY26" s="157"/>
      <c r="AZ26" s="157"/>
      <c r="BA26" s="157">
        <f t="shared" si="16"/>
        <v>0</v>
      </c>
      <c r="BB26" s="157"/>
      <c r="BC26" s="157"/>
      <c r="BD26" s="157">
        <f t="shared" si="17"/>
        <v>0</v>
      </c>
      <c r="BE26" s="157"/>
      <c r="BF26" s="157"/>
      <c r="BG26" s="157">
        <f t="shared" si="18"/>
        <v>0</v>
      </c>
      <c r="BH26" s="157"/>
      <c r="BI26" s="157"/>
      <c r="BJ26" s="157">
        <f t="shared" si="19"/>
        <v>0</v>
      </c>
      <c r="BK26" s="157"/>
      <c r="BL26" s="158"/>
      <c r="BM26" s="158">
        <f t="shared" si="20"/>
        <v>0</v>
      </c>
      <c r="BN26" s="158">
        <f t="shared" si="34"/>
        <v>0</v>
      </c>
      <c r="BO26" s="158">
        <f t="shared" si="35"/>
        <v>0</v>
      </c>
      <c r="BP26" s="158">
        <f t="shared" si="21"/>
        <v>0</v>
      </c>
      <c r="BQ26" s="158"/>
      <c r="BR26" s="158"/>
      <c r="BS26" s="158">
        <f t="shared" si="22"/>
        <v>0</v>
      </c>
      <c r="BT26" s="158">
        <f t="shared" si="36"/>
        <v>0.25</v>
      </c>
      <c r="BU26" s="158">
        <f t="shared" si="36"/>
        <v>0.88</v>
      </c>
      <c r="BV26" s="158">
        <f t="shared" si="23"/>
        <v>3.52</v>
      </c>
      <c r="BW26" s="158">
        <f t="shared" si="37"/>
        <v>0</v>
      </c>
      <c r="BX26" s="158">
        <f t="shared" si="37"/>
        <v>0</v>
      </c>
      <c r="BY26" s="158">
        <f t="shared" si="24"/>
        <v>0</v>
      </c>
      <c r="BZ26" s="158">
        <f t="shared" si="38"/>
        <v>0</v>
      </c>
      <c r="CA26" s="158">
        <f t="shared" si="38"/>
        <v>0</v>
      </c>
      <c r="CB26" s="158">
        <f t="shared" si="25"/>
        <v>0</v>
      </c>
      <c r="CC26" s="158">
        <f t="shared" si="39"/>
        <v>3</v>
      </c>
      <c r="CD26" s="158">
        <f t="shared" si="40"/>
        <v>7.2</v>
      </c>
      <c r="CE26" s="158">
        <f t="shared" si="26"/>
        <v>2.4</v>
      </c>
      <c r="CF26" s="158">
        <f t="shared" si="41"/>
        <v>738.75</v>
      </c>
      <c r="CG26" s="158">
        <f t="shared" si="41"/>
        <v>1461.85</v>
      </c>
      <c r="CH26" s="158">
        <f t="shared" si="27"/>
        <v>1.9788155668358713</v>
      </c>
      <c r="CI26" s="158">
        <f t="shared" si="42"/>
        <v>428.25</v>
      </c>
      <c r="CJ26" s="158">
        <f t="shared" si="42"/>
        <v>400.17</v>
      </c>
      <c r="CK26" s="158">
        <f t="shared" si="28"/>
        <v>0.93443082311733805</v>
      </c>
      <c r="CL26" s="158">
        <f>SUM(BT26,BW26,BZ26,CC26,CF26,CI26)</f>
        <v>1170.25</v>
      </c>
      <c r="CM26" s="158">
        <f>SUM(BU26,BX26,CA26,CD26,CG26,CJ26)</f>
        <v>1870.1</v>
      </c>
      <c r="CN26" s="158">
        <f t="shared" si="29"/>
        <v>1.5980346079897456</v>
      </c>
    </row>
    <row r="27" spans="1:92" x14ac:dyDescent="0.25">
      <c r="A27" s="19">
        <v>14</v>
      </c>
      <c r="B27" s="19" t="s">
        <v>19</v>
      </c>
      <c r="C27" s="155">
        <v>608.35</v>
      </c>
      <c r="D27" s="155">
        <v>506.75</v>
      </c>
      <c r="E27" s="159">
        <f t="shared" si="30"/>
        <v>9.3241243216576208</v>
      </c>
      <c r="F27" s="157">
        <v>0.4</v>
      </c>
      <c r="G27" s="157">
        <v>1.9</v>
      </c>
      <c r="H27" s="157">
        <f t="shared" si="0"/>
        <v>4.7499999999999991</v>
      </c>
      <c r="I27" s="157"/>
      <c r="J27" s="157"/>
      <c r="K27" s="157">
        <f t="shared" si="1"/>
        <v>0</v>
      </c>
      <c r="L27" s="157"/>
      <c r="M27" s="157"/>
      <c r="N27" s="157">
        <f t="shared" si="2"/>
        <v>0</v>
      </c>
      <c r="O27" s="157"/>
      <c r="P27" s="157"/>
      <c r="Q27" s="157">
        <f t="shared" si="3"/>
        <v>0</v>
      </c>
      <c r="R27" s="157"/>
      <c r="S27" s="157"/>
      <c r="T27" s="157">
        <f t="shared" ref="T27:T35" si="44">IF(R27,S27/R27,0)</f>
        <v>0</v>
      </c>
      <c r="U27" s="157"/>
      <c r="V27" s="157"/>
      <c r="W27" s="157">
        <f t="shared" si="5"/>
        <v>0</v>
      </c>
      <c r="X27" s="157">
        <f>SUM(U27,R27,O27,L27,I27,F27)</f>
        <v>0.4</v>
      </c>
      <c r="Y27" s="157">
        <f>SUM(V27,P27,S27,M27,J27,G27)</f>
        <v>1.9</v>
      </c>
      <c r="Z27" s="157">
        <f t="shared" si="6"/>
        <v>4.7499999999999991</v>
      </c>
      <c r="AA27" s="157">
        <v>0.2</v>
      </c>
      <c r="AB27" s="157">
        <v>1</v>
      </c>
      <c r="AC27" s="157">
        <f t="shared" si="7"/>
        <v>5</v>
      </c>
      <c r="AD27" s="157"/>
      <c r="AE27" s="157"/>
      <c r="AF27" s="157">
        <f t="shared" si="8"/>
        <v>0</v>
      </c>
      <c r="AG27" s="157"/>
      <c r="AH27" s="157"/>
      <c r="AI27" s="157">
        <f t="shared" si="9"/>
        <v>0</v>
      </c>
      <c r="AJ27" s="157"/>
      <c r="AK27" s="157"/>
      <c r="AL27" s="157">
        <f t="shared" si="10"/>
        <v>0</v>
      </c>
      <c r="AM27" s="157">
        <v>46.65</v>
      </c>
      <c r="AN27" s="157">
        <v>93.28</v>
      </c>
      <c r="AO27" s="157">
        <f t="shared" si="11"/>
        <v>1.9995712754555199</v>
      </c>
      <c r="AP27" s="157"/>
      <c r="AQ27" s="157"/>
      <c r="AR27" s="157">
        <f t="shared" si="12"/>
        <v>0</v>
      </c>
      <c r="AS27" s="157">
        <f>SUM(AJ27,AP27,AG27,AD27,AA27,AM27)</f>
        <v>46.85</v>
      </c>
      <c r="AT27" s="157">
        <f>SUM(AQ27,AN27,AK27,AH27,AE27,AB27)</f>
        <v>94.28</v>
      </c>
      <c r="AU27" s="157">
        <f t="shared" si="14"/>
        <v>2.0123799359658485</v>
      </c>
      <c r="AV27" s="157"/>
      <c r="AW27" s="157"/>
      <c r="AX27" s="157">
        <f t="shared" si="15"/>
        <v>0</v>
      </c>
      <c r="AY27" s="157"/>
      <c r="AZ27" s="157"/>
      <c r="BA27" s="157">
        <f t="shared" si="16"/>
        <v>0</v>
      </c>
      <c r="BB27" s="157"/>
      <c r="BC27" s="157"/>
      <c r="BD27" s="157">
        <f t="shared" si="17"/>
        <v>0</v>
      </c>
      <c r="BE27" s="157"/>
      <c r="BF27" s="157"/>
      <c r="BG27" s="157">
        <f t="shared" si="18"/>
        <v>0</v>
      </c>
      <c r="BH27" s="157"/>
      <c r="BI27" s="157"/>
      <c r="BJ27" s="157">
        <f t="shared" si="19"/>
        <v>0</v>
      </c>
      <c r="BK27" s="157"/>
      <c r="BL27" s="158"/>
      <c r="BM27" s="158">
        <f t="shared" si="20"/>
        <v>0</v>
      </c>
      <c r="BN27" s="158">
        <f t="shared" si="34"/>
        <v>0</v>
      </c>
      <c r="BO27" s="158">
        <f t="shared" si="35"/>
        <v>0</v>
      </c>
      <c r="BP27" s="158">
        <f t="shared" si="21"/>
        <v>0</v>
      </c>
      <c r="BQ27" s="158"/>
      <c r="BR27" s="158"/>
      <c r="BS27" s="158">
        <f t="shared" si="22"/>
        <v>0</v>
      </c>
      <c r="BT27" s="158">
        <f t="shared" si="36"/>
        <v>0.60000000000000009</v>
      </c>
      <c r="BU27" s="158">
        <f t="shared" si="36"/>
        <v>2.9</v>
      </c>
      <c r="BV27" s="158">
        <f t="shared" si="23"/>
        <v>4.8333333333333321</v>
      </c>
      <c r="BW27" s="158">
        <f t="shared" si="37"/>
        <v>0</v>
      </c>
      <c r="BX27" s="158">
        <f t="shared" si="37"/>
        <v>0</v>
      </c>
      <c r="BY27" s="158">
        <f t="shared" si="24"/>
        <v>0</v>
      </c>
      <c r="BZ27" s="158">
        <f t="shared" si="38"/>
        <v>0</v>
      </c>
      <c r="CA27" s="158">
        <f t="shared" si="38"/>
        <v>0</v>
      </c>
      <c r="CB27" s="158">
        <f t="shared" si="25"/>
        <v>0</v>
      </c>
      <c r="CC27" s="158">
        <f t="shared" si="39"/>
        <v>0</v>
      </c>
      <c r="CD27" s="158">
        <f t="shared" si="40"/>
        <v>0</v>
      </c>
      <c r="CE27" s="158">
        <f t="shared" si="26"/>
        <v>0</v>
      </c>
      <c r="CF27" s="158">
        <f t="shared" si="41"/>
        <v>46.65</v>
      </c>
      <c r="CG27" s="158">
        <f t="shared" si="41"/>
        <v>93.28</v>
      </c>
      <c r="CH27" s="158">
        <f t="shared" si="27"/>
        <v>1.9995712754555199</v>
      </c>
      <c r="CI27" s="158">
        <f t="shared" si="42"/>
        <v>0</v>
      </c>
      <c r="CJ27" s="158">
        <f t="shared" si="42"/>
        <v>0</v>
      </c>
      <c r="CK27" s="158">
        <f t="shared" si="28"/>
        <v>0</v>
      </c>
      <c r="CL27" s="158">
        <f t="shared" ref="CL27:CM58" si="45">SUM(X27,AS27,BN27)</f>
        <v>47.25</v>
      </c>
      <c r="CM27" s="158">
        <f t="shared" si="45"/>
        <v>96.18</v>
      </c>
      <c r="CN27" s="158">
        <f t="shared" si="29"/>
        <v>2.0355555555555558</v>
      </c>
    </row>
    <row r="28" spans="1:92" x14ac:dyDescent="0.25">
      <c r="A28" s="19">
        <v>15</v>
      </c>
      <c r="B28" s="19" t="s">
        <v>20</v>
      </c>
      <c r="C28" s="155">
        <v>324.49</v>
      </c>
      <c r="D28" s="155">
        <v>465.11500000000001</v>
      </c>
      <c r="E28" s="159">
        <f t="shared" si="30"/>
        <v>7.6045709125700096</v>
      </c>
      <c r="F28" s="157">
        <v>1.83</v>
      </c>
      <c r="G28" s="157">
        <v>7.73</v>
      </c>
      <c r="H28" s="157">
        <f t="shared" si="0"/>
        <v>4.224043715846995</v>
      </c>
      <c r="I28" s="157"/>
      <c r="J28" s="157"/>
      <c r="K28" s="157">
        <f t="shared" si="1"/>
        <v>0</v>
      </c>
      <c r="L28" s="157"/>
      <c r="M28" s="157"/>
      <c r="N28" s="157">
        <f t="shared" si="2"/>
        <v>0</v>
      </c>
      <c r="O28" s="157"/>
      <c r="P28" s="157"/>
      <c r="Q28" s="157">
        <f t="shared" si="3"/>
        <v>0</v>
      </c>
      <c r="R28" s="157"/>
      <c r="S28" s="157"/>
      <c r="T28" s="157">
        <f t="shared" si="44"/>
        <v>0</v>
      </c>
      <c r="U28" s="157">
        <v>33.54</v>
      </c>
      <c r="V28" s="157">
        <v>70.311999999999998</v>
      </c>
      <c r="W28" s="157">
        <f t="shared" si="5"/>
        <v>2.0963625521765055</v>
      </c>
      <c r="X28" s="157">
        <f>SUM(U28,R28,O28,L28,I28,F28)</f>
        <v>35.369999999999997</v>
      </c>
      <c r="Y28" s="157">
        <f>SUM(V28,P28,S28,M28,J28,G28)</f>
        <v>78.042000000000002</v>
      </c>
      <c r="Z28" s="157">
        <f t="shared" si="6"/>
        <v>2.206446140797286</v>
      </c>
      <c r="AA28" s="157"/>
      <c r="AB28" s="157"/>
      <c r="AC28" s="157">
        <f t="shared" si="7"/>
        <v>0</v>
      </c>
      <c r="AD28" s="157"/>
      <c r="AE28" s="157"/>
      <c r="AF28" s="157">
        <f t="shared" si="8"/>
        <v>0</v>
      </c>
      <c r="AG28" s="157"/>
      <c r="AH28" s="157"/>
      <c r="AI28" s="157">
        <f t="shared" si="9"/>
        <v>0</v>
      </c>
      <c r="AJ28" s="157"/>
      <c r="AK28" s="157"/>
      <c r="AL28" s="157">
        <f t="shared" si="10"/>
        <v>0</v>
      </c>
      <c r="AM28" s="157"/>
      <c r="AN28" s="157"/>
      <c r="AO28" s="157">
        <f t="shared" si="11"/>
        <v>0</v>
      </c>
      <c r="AP28" s="157"/>
      <c r="AQ28" s="157"/>
      <c r="AR28" s="157">
        <f t="shared" si="12"/>
        <v>0</v>
      </c>
      <c r="AS28" s="157">
        <f>SUM(AJ28,AP28,AG28,AD28,AA28,AM28)</f>
        <v>0</v>
      </c>
      <c r="AT28" s="157">
        <f>SUM(AQ28,AN28,AK28,AH28,AE28,AB28)</f>
        <v>0</v>
      </c>
      <c r="AU28" s="157">
        <f t="shared" si="14"/>
        <v>0</v>
      </c>
      <c r="AV28" s="157"/>
      <c r="AW28" s="157"/>
      <c r="AX28" s="157">
        <f t="shared" si="15"/>
        <v>0</v>
      </c>
      <c r="AY28" s="157"/>
      <c r="AZ28" s="157"/>
      <c r="BA28" s="157">
        <f t="shared" si="16"/>
        <v>0</v>
      </c>
      <c r="BB28" s="157"/>
      <c r="BC28" s="157"/>
      <c r="BD28" s="157">
        <f t="shared" si="17"/>
        <v>0</v>
      </c>
      <c r="BE28" s="157"/>
      <c r="BF28" s="157"/>
      <c r="BG28" s="157">
        <f t="shared" si="18"/>
        <v>0</v>
      </c>
      <c r="BH28" s="157"/>
      <c r="BI28" s="157"/>
      <c r="BJ28" s="157">
        <f t="shared" si="19"/>
        <v>0</v>
      </c>
      <c r="BK28" s="157"/>
      <c r="BL28" s="158"/>
      <c r="BM28" s="158">
        <f t="shared" si="20"/>
        <v>0</v>
      </c>
      <c r="BN28" s="158">
        <f t="shared" si="34"/>
        <v>0</v>
      </c>
      <c r="BO28" s="158">
        <f t="shared" si="35"/>
        <v>0</v>
      </c>
      <c r="BP28" s="158">
        <f t="shared" si="21"/>
        <v>0</v>
      </c>
      <c r="BQ28" s="158"/>
      <c r="BR28" s="158"/>
      <c r="BS28" s="158">
        <f t="shared" si="22"/>
        <v>0</v>
      </c>
      <c r="BT28" s="158">
        <f t="shared" si="36"/>
        <v>1.83</v>
      </c>
      <c r="BU28" s="158">
        <f t="shared" si="36"/>
        <v>7.73</v>
      </c>
      <c r="BV28" s="158">
        <f t="shared" si="23"/>
        <v>4.224043715846995</v>
      </c>
      <c r="BW28" s="158">
        <f t="shared" si="37"/>
        <v>0</v>
      </c>
      <c r="BX28" s="158">
        <f t="shared" si="37"/>
        <v>0</v>
      </c>
      <c r="BY28" s="158">
        <f t="shared" si="24"/>
        <v>0</v>
      </c>
      <c r="BZ28" s="158">
        <f t="shared" si="38"/>
        <v>0</v>
      </c>
      <c r="CA28" s="158">
        <f t="shared" si="38"/>
        <v>0</v>
      </c>
      <c r="CB28" s="158">
        <f t="shared" si="25"/>
        <v>0</v>
      </c>
      <c r="CC28" s="158">
        <f t="shared" si="39"/>
        <v>0</v>
      </c>
      <c r="CD28" s="158">
        <f t="shared" si="40"/>
        <v>0</v>
      </c>
      <c r="CE28" s="158">
        <f t="shared" si="26"/>
        <v>0</v>
      </c>
      <c r="CF28" s="158">
        <f t="shared" si="41"/>
        <v>0</v>
      </c>
      <c r="CG28" s="158">
        <f t="shared" si="41"/>
        <v>0</v>
      </c>
      <c r="CH28" s="158">
        <f t="shared" si="27"/>
        <v>0</v>
      </c>
      <c r="CI28" s="158">
        <f t="shared" si="42"/>
        <v>33.54</v>
      </c>
      <c r="CJ28" s="158">
        <f t="shared" si="42"/>
        <v>70.311999999999998</v>
      </c>
      <c r="CK28" s="158">
        <f t="shared" si="28"/>
        <v>2.0963625521765055</v>
      </c>
      <c r="CL28" s="158">
        <f t="shared" si="45"/>
        <v>35.369999999999997</v>
      </c>
      <c r="CM28" s="158">
        <f t="shared" si="45"/>
        <v>78.042000000000002</v>
      </c>
      <c r="CN28" s="158">
        <f t="shared" si="29"/>
        <v>2.206446140797286</v>
      </c>
    </row>
    <row r="29" spans="1:92" x14ac:dyDescent="0.25">
      <c r="A29" s="19">
        <v>16</v>
      </c>
      <c r="B29" s="19" t="s">
        <v>21</v>
      </c>
      <c r="C29" s="155">
        <v>4130</v>
      </c>
      <c r="D29" s="155">
        <v>785</v>
      </c>
      <c r="E29" s="159">
        <f t="shared" si="30"/>
        <v>4.2993630573248405</v>
      </c>
      <c r="F29" s="157">
        <v>29.75</v>
      </c>
      <c r="G29" s="157">
        <v>126.25</v>
      </c>
      <c r="H29" s="157">
        <f t="shared" si="0"/>
        <v>4.2436974789915967</v>
      </c>
      <c r="I29" s="157">
        <v>2</v>
      </c>
      <c r="J29" s="157">
        <v>9.6</v>
      </c>
      <c r="K29" s="157">
        <f t="shared" si="1"/>
        <v>4.8</v>
      </c>
      <c r="L29" s="157"/>
      <c r="M29" s="157"/>
      <c r="N29" s="157">
        <f t="shared" si="2"/>
        <v>0</v>
      </c>
      <c r="O29" s="157">
        <v>2</v>
      </c>
      <c r="P29" s="157">
        <v>4</v>
      </c>
      <c r="Q29" s="157">
        <f t="shared" si="3"/>
        <v>2</v>
      </c>
      <c r="R29" s="157"/>
      <c r="S29" s="157"/>
      <c r="T29" s="157">
        <f t="shared" si="44"/>
        <v>0</v>
      </c>
      <c r="U29" s="157"/>
      <c r="V29" s="157"/>
      <c r="W29" s="157">
        <f t="shared" si="5"/>
        <v>0</v>
      </c>
      <c r="X29" s="157">
        <f>SUM(U29,R29,O29,L29,I29,F29)</f>
        <v>33.75</v>
      </c>
      <c r="Y29" s="157">
        <f>SUM(V29,P29,S29,M29,J29,G29)</f>
        <v>139.85</v>
      </c>
      <c r="Z29" s="157">
        <f t="shared" si="6"/>
        <v>4.1437037037037037</v>
      </c>
      <c r="AA29" s="157"/>
      <c r="AB29" s="157"/>
      <c r="AC29" s="157">
        <f t="shared" si="7"/>
        <v>0</v>
      </c>
      <c r="AD29" s="157"/>
      <c r="AE29" s="157"/>
      <c r="AF29" s="157">
        <f t="shared" si="8"/>
        <v>0</v>
      </c>
      <c r="AG29" s="157"/>
      <c r="AH29" s="157"/>
      <c r="AI29" s="157">
        <f t="shared" si="9"/>
        <v>0</v>
      </c>
      <c r="AJ29" s="157"/>
      <c r="AK29" s="157"/>
      <c r="AL29" s="157">
        <f t="shared" si="10"/>
        <v>0</v>
      </c>
      <c r="AM29" s="157"/>
      <c r="AN29" s="157"/>
      <c r="AO29" s="157">
        <f t="shared" si="11"/>
        <v>0</v>
      </c>
      <c r="AP29" s="157"/>
      <c r="AQ29" s="157"/>
      <c r="AR29" s="157">
        <f t="shared" si="12"/>
        <v>0</v>
      </c>
      <c r="AS29" s="157">
        <f>SUM(AJ29,AP29,AG29,AD29,AA29,AM29)</f>
        <v>0</v>
      </c>
      <c r="AT29" s="157">
        <f>SUM(AQ29,AN29,AK29,AH29,AE29,AB29)</f>
        <v>0</v>
      </c>
      <c r="AU29" s="157">
        <f t="shared" si="14"/>
        <v>0</v>
      </c>
      <c r="AV29" s="157"/>
      <c r="AW29" s="157"/>
      <c r="AX29" s="157">
        <f t="shared" si="15"/>
        <v>0</v>
      </c>
      <c r="AY29" s="157"/>
      <c r="AZ29" s="157"/>
      <c r="BA29" s="157">
        <f t="shared" si="16"/>
        <v>0</v>
      </c>
      <c r="BB29" s="157"/>
      <c r="BC29" s="157"/>
      <c r="BD29" s="157">
        <f t="shared" si="17"/>
        <v>0</v>
      </c>
      <c r="BE29" s="157"/>
      <c r="BF29" s="157"/>
      <c r="BG29" s="157">
        <f t="shared" si="18"/>
        <v>0</v>
      </c>
      <c r="BH29" s="157"/>
      <c r="BI29" s="157"/>
      <c r="BJ29" s="157">
        <f t="shared" si="19"/>
        <v>0</v>
      </c>
      <c r="BK29" s="157"/>
      <c r="BL29" s="158"/>
      <c r="BM29" s="158">
        <f t="shared" si="20"/>
        <v>0</v>
      </c>
      <c r="BN29" s="158">
        <f t="shared" si="34"/>
        <v>0</v>
      </c>
      <c r="BO29" s="158">
        <f t="shared" si="35"/>
        <v>0</v>
      </c>
      <c r="BP29" s="158">
        <f t="shared" si="21"/>
        <v>0</v>
      </c>
      <c r="BQ29" s="158"/>
      <c r="BR29" s="158"/>
      <c r="BS29" s="158">
        <f t="shared" si="22"/>
        <v>0</v>
      </c>
      <c r="BT29" s="158">
        <f t="shared" si="36"/>
        <v>29.75</v>
      </c>
      <c r="BU29" s="158">
        <f t="shared" si="36"/>
        <v>126.25</v>
      </c>
      <c r="BV29" s="158">
        <f t="shared" si="23"/>
        <v>4.2436974789915967</v>
      </c>
      <c r="BW29" s="158">
        <f t="shared" si="37"/>
        <v>2</v>
      </c>
      <c r="BX29" s="158">
        <f t="shared" si="37"/>
        <v>9.6</v>
      </c>
      <c r="BY29" s="158">
        <f t="shared" si="24"/>
        <v>4.8</v>
      </c>
      <c r="BZ29" s="158">
        <f t="shared" si="38"/>
        <v>0</v>
      </c>
      <c r="CA29" s="158">
        <f t="shared" si="38"/>
        <v>0</v>
      </c>
      <c r="CB29" s="158">
        <f t="shared" si="25"/>
        <v>0</v>
      </c>
      <c r="CC29" s="158">
        <f t="shared" si="39"/>
        <v>2</v>
      </c>
      <c r="CD29" s="158">
        <f t="shared" si="40"/>
        <v>4</v>
      </c>
      <c r="CE29" s="158">
        <f t="shared" si="26"/>
        <v>2</v>
      </c>
      <c r="CF29" s="158">
        <f t="shared" si="41"/>
        <v>0</v>
      </c>
      <c r="CG29" s="158">
        <f t="shared" si="41"/>
        <v>0</v>
      </c>
      <c r="CH29" s="158">
        <f t="shared" si="27"/>
        <v>0</v>
      </c>
      <c r="CI29" s="158">
        <f t="shared" si="42"/>
        <v>0</v>
      </c>
      <c r="CJ29" s="158">
        <f t="shared" si="42"/>
        <v>0</v>
      </c>
      <c r="CK29" s="158">
        <f t="shared" si="28"/>
        <v>0</v>
      </c>
      <c r="CL29" s="158">
        <f t="shared" si="45"/>
        <v>33.75</v>
      </c>
      <c r="CM29" s="158">
        <f t="shared" si="45"/>
        <v>139.85</v>
      </c>
      <c r="CN29" s="158">
        <f t="shared" si="29"/>
        <v>4.1437037037037037</v>
      </c>
    </row>
    <row r="30" spans="1:92" x14ac:dyDescent="0.25">
      <c r="A30" s="19">
        <v>17</v>
      </c>
      <c r="B30" s="19" t="s">
        <v>22</v>
      </c>
      <c r="C30" s="155">
        <v>926</v>
      </c>
      <c r="D30" s="155">
        <v>796.3</v>
      </c>
      <c r="E30" s="159">
        <f t="shared" si="30"/>
        <v>10.812507848800704</v>
      </c>
      <c r="F30" s="157">
        <v>3</v>
      </c>
      <c r="G30" s="157">
        <v>17.8</v>
      </c>
      <c r="H30" s="157">
        <f t="shared" si="0"/>
        <v>5.9333333333333336</v>
      </c>
      <c r="I30" s="157"/>
      <c r="J30" s="157"/>
      <c r="K30" s="157">
        <f t="shared" si="1"/>
        <v>0</v>
      </c>
      <c r="L30" s="157"/>
      <c r="M30" s="157"/>
      <c r="N30" s="157">
        <f t="shared" si="2"/>
        <v>0</v>
      </c>
      <c r="O30" s="157"/>
      <c r="P30" s="157"/>
      <c r="Q30" s="157">
        <f t="shared" si="3"/>
        <v>0</v>
      </c>
      <c r="R30" s="157"/>
      <c r="S30" s="157"/>
      <c r="T30" s="157">
        <f t="shared" si="44"/>
        <v>0</v>
      </c>
      <c r="U30" s="157">
        <v>68.599999999999994</v>
      </c>
      <c r="V30" s="157">
        <v>333.4</v>
      </c>
      <c r="W30" s="157">
        <v>4.8600583090379006</v>
      </c>
      <c r="X30" s="157">
        <v>71.599999999999994</v>
      </c>
      <c r="Y30" s="157">
        <v>351.2</v>
      </c>
      <c r="Z30" s="157">
        <v>4.9050279329608939</v>
      </c>
      <c r="AA30" s="157"/>
      <c r="AB30" s="157"/>
      <c r="AC30" s="157">
        <f t="shared" si="7"/>
        <v>0</v>
      </c>
      <c r="AD30" s="157"/>
      <c r="AE30" s="157"/>
      <c r="AF30" s="157">
        <f t="shared" si="8"/>
        <v>0</v>
      </c>
      <c r="AG30" s="157"/>
      <c r="AH30" s="157"/>
      <c r="AI30" s="157">
        <f t="shared" si="9"/>
        <v>0</v>
      </c>
      <c r="AJ30" s="157"/>
      <c r="AK30" s="157"/>
      <c r="AL30" s="157">
        <f t="shared" si="10"/>
        <v>0</v>
      </c>
      <c r="AM30" s="157"/>
      <c r="AN30" s="157"/>
      <c r="AO30" s="157">
        <f t="shared" si="11"/>
        <v>0</v>
      </c>
      <c r="AP30" s="157">
        <v>14.5</v>
      </c>
      <c r="AQ30" s="157">
        <v>60.8</v>
      </c>
      <c r="AR30" s="157">
        <f t="shared" si="12"/>
        <v>4.1931034482758616</v>
      </c>
      <c r="AS30" s="157">
        <v>14.5</v>
      </c>
      <c r="AT30" s="157">
        <v>60.8</v>
      </c>
      <c r="AU30" s="157">
        <f t="shared" si="14"/>
        <v>4.1931034482758616</v>
      </c>
      <c r="AV30" s="157">
        <v>0</v>
      </c>
      <c r="AW30" s="157"/>
      <c r="AX30" s="157">
        <f t="shared" si="15"/>
        <v>0</v>
      </c>
      <c r="AY30" s="157"/>
      <c r="AZ30" s="157"/>
      <c r="BA30" s="157">
        <f t="shared" si="16"/>
        <v>0</v>
      </c>
      <c r="BB30" s="157"/>
      <c r="BC30" s="157"/>
      <c r="BD30" s="157">
        <f t="shared" si="17"/>
        <v>0</v>
      </c>
      <c r="BE30" s="157"/>
      <c r="BF30" s="157"/>
      <c r="BG30" s="157">
        <f t="shared" si="18"/>
        <v>0</v>
      </c>
      <c r="BH30" s="157"/>
      <c r="BI30" s="157"/>
      <c r="BJ30" s="157">
        <f t="shared" si="19"/>
        <v>0</v>
      </c>
      <c r="BK30" s="157"/>
      <c r="BL30" s="158"/>
      <c r="BM30" s="158">
        <f t="shared" si="20"/>
        <v>0</v>
      </c>
      <c r="BN30" s="158">
        <f t="shared" si="34"/>
        <v>0</v>
      </c>
      <c r="BO30" s="158">
        <f t="shared" si="35"/>
        <v>0</v>
      </c>
      <c r="BP30" s="158">
        <f t="shared" si="21"/>
        <v>0</v>
      </c>
      <c r="BQ30" s="158"/>
      <c r="BR30" s="158"/>
      <c r="BS30" s="158">
        <f t="shared" si="22"/>
        <v>0</v>
      </c>
      <c r="BT30" s="158">
        <f t="shared" si="36"/>
        <v>3</v>
      </c>
      <c r="BU30" s="158">
        <f t="shared" si="36"/>
        <v>17.8</v>
      </c>
      <c r="BV30" s="158">
        <f t="shared" si="23"/>
        <v>5.9333333333333336</v>
      </c>
      <c r="BW30" s="158">
        <f t="shared" si="37"/>
        <v>0</v>
      </c>
      <c r="BX30" s="158">
        <f t="shared" si="37"/>
        <v>0</v>
      </c>
      <c r="BY30" s="158">
        <f t="shared" si="24"/>
        <v>0</v>
      </c>
      <c r="BZ30" s="158">
        <f t="shared" si="38"/>
        <v>0</v>
      </c>
      <c r="CA30" s="158">
        <f t="shared" si="38"/>
        <v>0</v>
      </c>
      <c r="CB30" s="158">
        <f t="shared" si="25"/>
        <v>0</v>
      </c>
      <c r="CC30" s="158">
        <f t="shared" si="39"/>
        <v>0</v>
      </c>
      <c r="CD30" s="158">
        <f t="shared" si="40"/>
        <v>0</v>
      </c>
      <c r="CE30" s="158">
        <f t="shared" si="26"/>
        <v>0</v>
      </c>
      <c r="CF30" s="158">
        <f t="shared" si="41"/>
        <v>0</v>
      </c>
      <c r="CG30" s="158">
        <f t="shared" si="41"/>
        <v>0</v>
      </c>
      <c r="CH30" s="158">
        <f t="shared" si="27"/>
        <v>0</v>
      </c>
      <c r="CI30" s="158">
        <f t="shared" si="42"/>
        <v>83.1</v>
      </c>
      <c r="CJ30" s="158">
        <f t="shared" si="42"/>
        <v>394.2</v>
      </c>
      <c r="CK30" s="158">
        <f t="shared" si="28"/>
        <v>4.743682310469314</v>
      </c>
      <c r="CL30" s="158">
        <f t="shared" si="45"/>
        <v>86.1</v>
      </c>
      <c r="CM30" s="158">
        <f t="shared" si="45"/>
        <v>412</v>
      </c>
      <c r="CN30" s="158">
        <f t="shared" si="29"/>
        <v>4.7851335656213712</v>
      </c>
    </row>
    <row r="31" spans="1:92" x14ac:dyDescent="0.25">
      <c r="A31" s="19">
        <v>18</v>
      </c>
      <c r="B31" s="19" t="s">
        <v>23</v>
      </c>
      <c r="C31" s="155">
        <v>529</v>
      </c>
      <c r="D31" s="155">
        <v>410.55</v>
      </c>
      <c r="E31" s="159">
        <f t="shared" si="30"/>
        <v>19.607843137254903</v>
      </c>
      <c r="F31" s="157"/>
      <c r="G31" s="157"/>
      <c r="H31" s="157">
        <f t="shared" si="0"/>
        <v>0</v>
      </c>
      <c r="I31" s="157"/>
      <c r="J31" s="157"/>
      <c r="K31" s="157">
        <f t="shared" si="1"/>
        <v>0</v>
      </c>
      <c r="L31" s="157"/>
      <c r="M31" s="157"/>
      <c r="N31" s="157">
        <f t="shared" si="2"/>
        <v>0</v>
      </c>
      <c r="O31" s="157"/>
      <c r="P31" s="157"/>
      <c r="Q31" s="157">
        <f t="shared" si="3"/>
        <v>0</v>
      </c>
      <c r="R31" s="157"/>
      <c r="S31" s="157"/>
      <c r="T31" s="157">
        <f t="shared" si="44"/>
        <v>0</v>
      </c>
      <c r="U31" s="157"/>
      <c r="V31" s="157"/>
      <c r="W31" s="157">
        <f>IF(U31,V31/U31,0)</f>
        <v>0</v>
      </c>
      <c r="X31" s="157">
        <f>SUM(U31,R31,O31,L31,I31,F31)</f>
        <v>0</v>
      </c>
      <c r="Y31" s="157">
        <f>SUM(V31,P31,S31,M31,J31,G31)</f>
        <v>0</v>
      </c>
      <c r="Z31" s="157">
        <f>IF(X31,Y31/X31,0)</f>
        <v>0</v>
      </c>
      <c r="AA31" s="157"/>
      <c r="AB31" s="157"/>
      <c r="AC31" s="157">
        <f t="shared" si="7"/>
        <v>0</v>
      </c>
      <c r="AD31" s="157"/>
      <c r="AE31" s="157"/>
      <c r="AF31" s="157">
        <f t="shared" si="8"/>
        <v>0</v>
      </c>
      <c r="AG31" s="157"/>
      <c r="AH31" s="157"/>
      <c r="AI31" s="157">
        <f t="shared" si="9"/>
        <v>0</v>
      </c>
      <c r="AJ31" s="157"/>
      <c r="AK31" s="157"/>
      <c r="AL31" s="157">
        <f t="shared" si="10"/>
        <v>0</v>
      </c>
      <c r="AM31" s="157">
        <v>6.5</v>
      </c>
      <c r="AN31" s="157">
        <v>12.2</v>
      </c>
      <c r="AO31" s="157">
        <f t="shared" si="11"/>
        <v>1.8769230769230769</v>
      </c>
      <c r="AP31" s="157">
        <v>74</v>
      </c>
      <c r="AQ31" s="157">
        <v>108.84</v>
      </c>
      <c r="AR31" s="157">
        <f t="shared" si="12"/>
        <v>1.4708108108108109</v>
      </c>
      <c r="AS31" s="157">
        <f>SUM(AJ31,AP31,AG31,AD31,AA31,AM31)</f>
        <v>80.5</v>
      </c>
      <c r="AT31" s="157">
        <f>SUM(AQ31,AN31,AK31,AH31,AE31,AB31)</f>
        <v>121.04</v>
      </c>
      <c r="AU31" s="157">
        <f t="shared" si="14"/>
        <v>1.5036024844720497</v>
      </c>
      <c r="AV31" s="157"/>
      <c r="AW31" s="157"/>
      <c r="AX31" s="157">
        <f t="shared" si="15"/>
        <v>0</v>
      </c>
      <c r="AY31" s="157"/>
      <c r="AZ31" s="157"/>
      <c r="BA31" s="157">
        <f t="shared" si="16"/>
        <v>0</v>
      </c>
      <c r="BB31" s="157"/>
      <c r="BC31" s="157"/>
      <c r="BD31" s="157">
        <f t="shared" si="17"/>
        <v>0</v>
      </c>
      <c r="BE31" s="157"/>
      <c r="BF31" s="157"/>
      <c r="BG31" s="157">
        <f t="shared" si="18"/>
        <v>0</v>
      </c>
      <c r="BH31" s="157"/>
      <c r="BI31" s="157"/>
      <c r="BJ31" s="157">
        <f t="shared" si="19"/>
        <v>0</v>
      </c>
      <c r="BK31" s="157"/>
      <c r="BL31" s="158"/>
      <c r="BM31" s="158">
        <f t="shared" si="20"/>
        <v>0</v>
      </c>
      <c r="BN31" s="158">
        <f t="shared" si="34"/>
        <v>0</v>
      </c>
      <c r="BO31" s="158">
        <f t="shared" si="35"/>
        <v>0</v>
      </c>
      <c r="BP31" s="158">
        <f t="shared" si="21"/>
        <v>0</v>
      </c>
      <c r="BQ31" s="158"/>
      <c r="BR31" s="158"/>
      <c r="BS31" s="158">
        <f t="shared" si="22"/>
        <v>0</v>
      </c>
      <c r="BT31" s="158">
        <f t="shared" si="36"/>
        <v>0</v>
      </c>
      <c r="BU31" s="158">
        <f t="shared" si="36"/>
        <v>0</v>
      </c>
      <c r="BV31" s="158">
        <f t="shared" si="23"/>
        <v>0</v>
      </c>
      <c r="BW31" s="158">
        <f t="shared" si="37"/>
        <v>0</v>
      </c>
      <c r="BX31" s="158">
        <f t="shared" si="37"/>
        <v>0</v>
      </c>
      <c r="BY31" s="158">
        <f t="shared" si="24"/>
        <v>0</v>
      </c>
      <c r="BZ31" s="158">
        <f t="shared" si="38"/>
        <v>0</v>
      </c>
      <c r="CA31" s="158">
        <f t="shared" si="38"/>
        <v>0</v>
      </c>
      <c r="CB31" s="158">
        <f t="shared" si="25"/>
        <v>0</v>
      </c>
      <c r="CC31" s="158">
        <f t="shared" si="39"/>
        <v>0</v>
      </c>
      <c r="CD31" s="158">
        <f t="shared" si="40"/>
        <v>0</v>
      </c>
      <c r="CE31" s="158">
        <f t="shared" si="26"/>
        <v>0</v>
      </c>
      <c r="CF31" s="158">
        <f t="shared" si="41"/>
        <v>6.5</v>
      </c>
      <c r="CG31" s="158">
        <f t="shared" si="41"/>
        <v>12.2</v>
      </c>
      <c r="CH31" s="158">
        <f t="shared" si="27"/>
        <v>1.8769230769230769</v>
      </c>
      <c r="CI31" s="158">
        <f t="shared" si="42"/>
        <v>74</v>
      </c>
      <c r="CJ31" s="158">
        <f t="shared" si="42"/>
        <v>108.84</v>
      </c>
      <c r="CK31" s="158">
        <f t="shared" si="28"/>
        <v>1.4708108108108109</v>
      </c>
      <c r="CL31" s="158">
        <f t="shared" si="45"/>
        <v>80.5</v>
      </c>
      <c r="CM31" s="158">
        <f t="shared" si="45"/>
        <v>121.04</v>
      </c>
      <c r="CN31" s="158">
        <f t="shared" si="29"/>
        <v>1.5036024844720497</v>
      </c>
    </row>
    <row r="32" spans="1:92" x14ac:dyDescent="0.25">
      <c r="A32" s="19">
        <v>19</v>
      </c>
      <c r="B32" s="19" t="s">
        <v>24</v>
      </c>
      <c r="C32" s="155">
        <v>547</v>
      </c>
      <c r="D32" s="155">
        <v>340.08000000000004</v>
      </c>
      <c r="E32" s="159">
        <f t="shared" si="30"/>
        <v>0</v>
      </c>
      <c r="F32" s="157"/>
      <c r="G32" s="157"/>
      <c r="H32" s="157">
        <f t="shared" si="0"/>
        <v>0</v>
      </c>
      <c r="I32" s="157"/>
      <c r="J32" s="157"/>
      <c r="K32" s="157">
        <f t="shared" si="1"/>
        <v>0</v>
      </c>
      <c r="L32" s="157"/>
      <c r="M32" s="157"/>
      <c r="N32" s="157">
        <f t="shared" si="2"/>
        <v>0</v>
      </c>
      <c r="O32" s="157"/>
      <c r="P32" s="157"/>
      <c r="Q32" s="157">
        <f t="shared" si="3"/>
        <v>0</v>
      </c>
      <c r="R32" s="157"/>
      <c r="S32" s="157"/>
      <c r="T32" s="157">
        <f t="shared" si="44"/>
        <v>0</v>
      </c>
      <c r="U32" s="157"/>
      <c r="V32" s="157"/>
      <c r="W32" s="157">
        <f>IF(U32,V32/U32,0)</f>
        <v>0</v>
      </c>
      <c r="X32" s="157">
        <f>SUM(U32,R32,O32,L32,I32,F32)</f>
        <v>0</v>
      </c>
      <c r="Y32" s="157">
        <f>SUM(V32,P32,S32,M32,J32,G32)</f>
        <v>0</v>
      </c>
      <c r="Z32" s="157">
        <f>IF(X32,Y32/X32,0)</f>
        <v>0</v>
      </c>
      <c r="AA32" s="157"/>
      <c r="AB32" s="157"/>
      <c r="AC32" s="157">
        <f t="shared" si="7"/>
        <v>0</v>
      </c>
      <c r="AD32" s="157"/>
      <c r="AE32" s="157"/>
      <c r="AF32" s="157">
        <f t="shared" si="8"/>
        <v>0</v>
      </c>
      <c r="AG32" s="157"/>
      <c r="AH32" s="157"/>
      <c r="AI32" s="157">
        <f t="shared" si="9"/>
        <v>0</v>
      </c>
      <c r="AJ32" s="157"/>
      <c r="AK32" s="157"/>
      <c r="AL32" s="157">
        <f t="shared" si="10"/>
        <v>0</v>
      </c>
      <c r="AM32" s="157"/>
      <c r="AN32" s="157"/>
      <c r="AO32" s="157">
        <f t="shared" si="11"/>
        <v>0</v>
      </c>
      <c r="AP32" s="157"/>
      <c r="AQ32" s="157"/>
      <c r="AR32" s="157">
        <f t="shared" si="12"/>
        <v>0</v>
      </c>
      <c r="AS32" s="157">
        <f>SUM(AJ32,AP32,AG32,AD32,AA32,AM32)</f>
        <v>0</v>
      </c>
      <c r="AT32" s="157">
        <f>SUM(AQ32,AN32,AK32,AH32,AE32,AB32)</f>
        <v>0</v>
      </c>
      <c r="AU32" s="157">
        <f t="shared" si="14"/>
        <v>0</v>
      </c>
      <c r="AV32" s="157"/>
      <c r="AW32" s="157"/>
      <c r="AX32" s="157">
        <f t="shared" si="15"/>
        <v>0</v>
      </c>
      <c r="AY32" s="157"/>
      <c r="AZ32" s="157"/>
      <c r="BA32" s="157">
        <f t="shared" si="16"/>
        <v>0</v>
      </c>
      <c r="BB32" s="157"/>
      <c r="BC32" s="157"/>
      <c r="BD32" s="157">
        <f t="shared" si="17"/>
        <v>0</v>
      </c>
      <c r="BE32" s="157"/>
      <c r="BF32" s="157"/>
      <c r="BG32" s="157">
        <f t="shared" si="18"/>
        <v>0</v>
      </c>
      <c r="BH32" s="157"/>
      <c r="BI32" s="157"/>
      <c r="BJ32" s="157">
        <f t="shared" si="19"/>
        <v>0</v>
      </c>
      <c r="BK32" s="157"/>
      <c r="BL32" s="158"/>
      <c r="BM32" s="158">
        <f t="shared" si="20"/>
        <v>0</v>
      </c>
      <c r="BN32" s="158">
        <f t="shared" si="34"/>
        <v>0</v>
      </c>
      <c r="BO32" s="158">
        <f t="shared" si="35"/>
        <v>0</v>
      </c>
      <c r="BP32" s="158">
        <f t="shared" si="21"/>
        <v>0</v>
      </c>
      <c r="BQ32" s="158"/>
      <c r="BR32" s="158"/>
      <c r="BS32" s="158">
        <f t="shared" si="22"/>
        <v>0</v>
      </c>
      <c r="BT32" s="158">
        <f t="shared" si="36"/>
        <v>0</v>
      </c>
      <c r="BU32" s="158">
        <f t="shared" si="36"/>
        <v>0</v>
      </c>
      <c r="BV32" s="158">
        <f t="shared" si="23"/>
        <v>0</v>
      </c>
      <c r="BW32" s="158">
        <f t="shared" si="37"/>
        <v>0</v>
      </c>
      <c r="BX32" s="158">
        <f t="shared" si="37"/>
        <v>0</v>
      </c>
      <c r="BY32" s="158">
        <f t="shared" si="24"/>
        <v>0</v>
      </c>
      <c r="BZ32" s="158">
        <f t="shared" si="38"/>
        <v>0</v>
      </c>
      <c r="CA32" s="158">
        <f t="shared" si="38"/>
        <v>0</v>
      </c>
      <c r="CB32" s="158">
        <f t="shared" si="25"/>
        <v>0</v>
      </c>
      <c r="CC32" s="158">
        <f t="shared" si="39"/>
        <v>0</v>
      </c>
      <c r="CD32" s="158">
        <f t="shared" si="40"/>
        <v>0</v>
      </c>
      <c r="CE32" s="158">
        <f t="shared" si="26"/>
        <v>0</v>
      </c>
      <c r="CF32" s="158">
        <f t="shared" si="41"/>
        <v>0</v>
      </c>
      <c r="CG32" s="158">
        <f t="shared" si="41"/>
        <v>0</v>
      </c>
      <c r="CH32" s="158">
        <f t="shared" si="27"/>
        <v>0</v>
      </c>
      <c r="CI32" s="158">
        <f t="shared" si="42"/>
        <v>0</v>
      </c>
      <c r="CJ32" s="158">
        <f t="shared" si="42"/>
        <v>0</v>
      </c>
      <c r="CK32" s="158">
        <f t="shared" si="28"/>
        <v>0</v>
      </c>
      <c r="CL32" s="158">
        <f t="shared" si="45"/>
        <v>0</v>
      </c>
      <c r="CM32" s="158">
        <f t="shared" si="45"/>
        <v>0</v>
      </c>
      <c r="CN32" s="158">
        <f t="shared" si="29"/>
        <v>0</v>
      </c>
    </row>
    <row r="33" spans="1:92" x14ac:dyDescent="0.25">
      <c r="A33" s="19">
        <v>20</v>
      </c>
      <c r="B33" s="19" t="s">
        <v>114</v>
      </c>
      <c r="C33" s="155">
        <v>461</v>
      </c>
      <c r="D33" s="155">
        <v>82</v>
      </c>
      <c r="E33" s="159">
        <f t="shared" si="30"/>
        <v>630.51219512195121</v>
      </c>
      <c r="F33" s="157"/>
      <c r="G33" s="157"/>
      <c r="H33" s="157">
        <f t="shared" si="0"/>
        <v>0</v>
      </c>
      <c r="I33" s="157"/>
      <c r="J33" s="157"/>
      <c r="K33" s="157">
        <f t="shared" si="1"/>
        <v>0</v>
      </c>
      <c r="L33" s="157"/>
      <c r="M33" s="157"/>
      <c r="N33" s="157">
        <f t="shared" si="2"/>
        <v>0</v>
      </c>
      <c r="O33" s="157"/>
      <c r="P33" s="157"/>
      <c r="Q33" s="157">
        <f t="shared" si="3"/>
        <v>0</v>
      </c>
      <c r="R33" s="157"/>
      <c r="S33" s="157"/>
      <c r="T33" s="157">
        <f t="shared" si="44"/>
        <v>0</v>
      </c>
      <c r="U33" s="157"/>
      <c r="V33" s="157"/>
      <c r="W33" s="157">
        <f>IF(U33,V33/U33,0)</f>
        <v>0</v>
      </c>
      <c r="X33" s="157">
        <f>SUM(U33,R33,O33,L33,I33,F33)</f>
        <v>0</v>
      </c>
      <c r="Y33" s="157">
        <f>SUM(V33,P33,S33,M33,J33,G33)</f>
        <v>0</v>
      </c>
      <c r="Z33" s="157">
        <f>IF(X33,Y33/X33,0)</f>
        <v>0</v>
      </c>
      <c r="AA33" s="157"/>
      <c r="AB33" s="157"/>
      <c r="AC33" s="157">
        <f t="shared" si="7"/>
        <v>0</v>
      </c>
      <c r="AD33" s="157"/>
      <c r="AE33" s="157"/>
      <c r="AF33" s="157">
        <f t="shared" si="8"/>
        <v>0</v>
      </c>
      <c r="AG33" s="157"/>
      <c r="AH33" s="157"/>
      <c r="AI33" s="157">
        <f t="shared" si="9"/>
        <v>0</v>
      </c>
      <c r="AJ33" s="157">
        <f>SUM(AJ34:AJ45)</f>
        <v>2</v>
      </c>
      <c r="AK33" s="157">
        <f>SUM(AK34:AK45)</f>
        <v>6.25</v>
      </c>
      <c r="AL33" s="157">
        <f t="shared" si="10"/>
        <v>3.125</v>
      </c>
      <c r="AM33" s="157">
        <f>SUM(AM34:AM45)</f>
        <v>135.36000000000001</v>
      </c>
      <c r="AN33" s="157">
        <f>SUM(AN34:AN45)</f>
        <v>415.65000000000003</v>
      </c>
      <c r="AO33" s="157">
        <f t="shared" si="11"/>
        <v>3.070700354609929</v>
      </c>
      <c r="AP33" s="157">
        <f>SUM(AP34:AP45)</f>
        <v>379.66</v>
      </c>
      <c r="AQ33" s="157">
        <f>SUM(AQ34:AQ45)</f>
        <v>1106.4299999999998</v>
      </c>
      <c r="AR33" s="157">
        <f t="shared" si="12"/>
        <v>2.9142653953537367</v>
      </c>
      <c r="AS33" s="157">
        <f>SUM(AJ33,AP33,AG33,AD33,AA33,AM33)</f>
        <v>517.02</v>
      </c>
      <c r="AT33" s="157">
        <f>SUM(AQ33,AN33,AK33,AH33,AE33,AB33)</f>
        <v>1528.33</v>
      </c>
      <c r="AU33" s="157">
        <f t="shared" si="14"/>
        <v>2.9560365169625933</v>
      </c>
      <c r="AV33" s="157"/>
      <c r="AW33" s="157"/>
      <c r="AX33" s="157">
        <f t="shared" si="15"/>
        <v>0</v>
      </c>
      <c r="AY33" s="157"/>
      <c r="AZ33" s="157"/>
      <c r="BA33" s="157">
        <f t="shared" si="16"/>
        <v>0</v>
      </c>
      <c r="BB33" s="157"/>
      <c r="BC33" s="157"/>
      <c r="BD33" s="157">
        <f t="shared" si="17"/>
        <v>0</v>
      </c>
      <c r="BE33" s="157"/>
      <c r="BF33" s="157"/>
      <c r="BG33" s="157">
        <f t="shared" si="18"/>
        <v>0</v>
      </c>
      <c r="BH33" s="157"/>
      <c r="BI33" s="157"/>
      <c r="BJ33" s="157">
        <f t="shared" si="19"/>
        <v>0</v>
      </c>
      <c r="BK33" s="157"/>
      <c r="BL33" s="158"/>
      <c r="BM33" s="158">
        <f t="shared" si="20"/>
        <v>0</v>
      </c>
      <c r="BN33" s="158">
        <f t="shared" si="34"/>
        <v>0</v>
      </c>
      <c r="BO33" s="158">
        <f t="shared" si="35"/>
        <v>0</v>
      </c>
      <c r="BP33" s="158">
        <f t="shared" si="21"/>
        <v>0</v>
      </c>
      <c r="BQ33" s="158"/>
      <c r="BR33" s="158"/>
      <c r="BS33" s="158">
        <f t="shared" si="22"/>
        <v>0</v>
      </c>
      <c r="BT33" s="158">
        <f t="shared" si="36"/>
        <v>0</v>
      </c>
      <c r="BU33" s="158">
        <f t="shared" si="36"/>
        <v>0</v>
      </c>
      <c r="BV33" s="158">
        <f t="shared" si="23"/>
        <v>0</v>
      </c>
      <c r="BW33" s="158">
        <f t="shared" si="37"/>
        <v>0</v>
      </c>
      <c r="BX33" s="158">
        <f t="shared" si="37"/>
        <v>0</v>
      </c>
      <c r="BY33" s="158">
        <f t="shared" si="24"/>
        <v>0</v>
      </c>
      <c r="BZ33" s="158">
        <f t="shared" si="38"/>
        <v>0</v>
      </c>
      <c r="CA33" s="158">
        <f t="shared" si="38"/>
        <v>0</v>
      </c>
      <c r="CB33" s="158">
        <f t="shared" si="25"/>
        <v>0</v>
      </c>
      <c r="CC33" s="158">
        <f t="shared" si="39"/>
        <v>2</v>
      </c>
      <c r="CD33" s="158">
        <f t="shared" si="40"/>
        <v>6.25</v>
      </c>
      <c r="CE33" s="158">
        <f t="shared" si="26"/>
        <v>3.125</v>
      </c>
      <c r="CF33" s="158">
        <f t="shared" si="41"/>
        <v>135.36000000000001</v>
      </c>
      <c r="CG33" s="158">
        <f t="shared" si="41"/>
        <v>415.65000000000003</v>
      </c>
      <c r="CH33" s="158">
        <f t="shared" si="27"/>
        <v>3.070700354609929</v>
      </c>
      <c r="CI33" s="158">
        <f t="shared" si="42"/>
        <v>379.66</v>
      </c>
      <c r="CJ33" s="158">
        <f t="shared" si="42"/>
        <v>1106.4299999999998</v>
      </c>
      <c r="CK33" s="158">
        <f t="shared" si="28"/>
        <v>2.9142653953537367</v>
      </c>
      <c r="CL33" s="158">
        <f t="shared" si="45"/>
        <v>517.02</v>
      </c>
      <c r="CM33" s="158">
        <f t="shared" si="45"/>
        <v>1528.33</v>
      </c>
      <c r="CN33" s="158">
        <f t="shared" si="29"/>
        <v>2.9560365169625933</v>
      </c>
    </row>
    <row r="34" spans="1:92" x14ac:dyDescent="0.25">
      <c r="A34" s="19">
        <v>21</v>
      </c>
      <c r="B34" s="19" t="s">
        <v>26</v>
      </c>
      <c r="C34" s="155">
        <v>984.53</v>
      </c>
      <c r="D34" s="155">
        <v>63.25</v>
      </c>
      <c r="E34" s="159">
        <f t="shared" si="30"/>
        <v>0</v>
      </c>
      <c r="F34" s="157"/>
      <c r="G34" s="157"/>
      <c r="H34" s="157">
        <f t="shared" si="0"/>
        <v>0</v>
      </c>
      <c r="I34" s="157"/>
      <c r="J34" s="157"/>
      <c r="K34" s="157">
        <f t="shared" si="1"/>
        <v>0</v>
      </c>
      <c r="L34" s="157"/>
      <c r="M34" s="157"/>
      <c r="N34" s="157">
        <f t="shared" si="2"/>
        <v>0</v>
      </c>
      <c r="O34" s="157"/>
      <c r="P34" s="157"/>
      <c r="Q34" s="157">
        <f t="shared" si="3"/>
        <v>0</v>
      </c>
      <c r="R34" s="157"/>
      <c r="S34" s="157"/>
      <c r="T34" s="157">
        <f t="shared" si="44"/>
        <v>0</v>
      </c>
      <c r="U34" s="157"/>
      <c r="V34" s="157"/>
      <c r="W34" s="157">
        <f>IF(U34,V34/U34,0)</f>
        <v>0</v>
      </c>
      <c r="X34" s="157">
        <f>SUM(U34,R34,O34,L34,I34,F34)</f>
        <v>0</v>
      </c>
      <c r="Y34" s="157">
        <f>SUM(V34,P34,S34,M34,J34,G34)</f>
        <v>0</v>
      </c>
      <c r="Z34" s="157">
        <f>IF(X34,Y34/X34,0)</f>
        <v>0</v>
      </c>
      <c r="AA34" s="157"/>
      <c r="AB34" s="157"/>
      <c r="AC34" s="157">
        <f t="shared" si="7"/>
        <v>0</v>
      </c>
      <c r="AD34" s="157"/>
      <c r="AE34" s="157"/>
      <c r="AF34" s="157">
        <f t="shared" si="8"/>
        <v>0</v>
      </c>
      <c r="AG34" s="157"/>
      <c r="AH34" s="157"/>
      <c r="AI34" s="157">
        <f t="shared" si="9"/>
        <v>0</v>
      </c>
      <c r="AJ34" s="157"/>
      <c r="AK34" s="157"/>
      <c r="AL34" s="157">
        <f t="shared" si="10"/>
        <v>0</v>
      </c>
      <c r="AM34" s="157"/>
      <c r="AN34" s="157"/>
      <c r="AO34" s="157">
        <f t="shared" si="11"/>
        <v>0</v>
      </c>
      <c r="AP34" s="157"/>
      <c r="AQ34" s="157"/>
      <c r="AR34" s="157">
        <f t="shared" si="12"/>
        <v>0</v>
      </c>
      <c r="AS34" s="157">
        <f>SUM(AJ34,AP34,AG34,AD34,AA34,AM34)</f>
        <v>0</v>
      </c>
      <c r="AT34" s="157">
        <f>SUM(AQ34,AN34,AK34,AH34,AE34,AB34)</f>
        <v>0</v>
      </c>
      <c r="AU34" s="157">
        <f t="shared" si="14"/>
        <v>0</v>
      </c>
      <c r="AV34" s="157"/>
      <c r="AW34" s="157"/>
      <c r="AX34" s="157">
        <f t="shared" si="15"/>
        <v>0</v>
      </c>
      <c r="AY34" s="157"/>
      <c r="AZ34" s="157"/>
      <c r="BA34" s="157">
        <f t="shared" si="16"/>
        <v>0</v>
      </c>
      <c r="BB34" s="157"/>
      <c r="BC34" s="157"/>
      <c r="BD34" s="157">
        <f t="shared" si="17"/>
        <v>0</v>
      </c>
      <c r="BE34" s="157"/>
      <c r="BF34" s="157"/>
      <c r="BG34" s="157">
        <f t="shared" si="18"/>
        <v>0</v>
      </c>
      <c r="BH34" s="157"/>
      <c r="BI34" s="157"/>
      <c r="BJ34" s="157">
        <f t="shared" si="19"/>
        <v>0</v>
      </c>
      <c r="BK34" s="157"/>
      <c r="BL34" s="158"/>
      <c r="BM34" s="158">
        <f t="shared" si="20"/>
        <v>0</v>
      </c>
      <c r="BN34" s="158">
        <f t="shared" si="34"/>
        <v>0</v>
      </c>
      <c r="BO34" s="158">
        <f t="shared" si="35"/>
        <v>0</v>
      </c>
      <c r="BP34" s="158">
        <f t="shared" si="21"/>
        <v>0</v>
      </c>
      <c r="BQ34" s="158"/>
      <c r="BR34" s="158"/>
      <c r="BS34" s="158">
        <f t="shared" si="22"/>
        <v>0</v>
      </c>
      <c r="BT34" s="158">
        <f t="shared" si="36"/>
        <v>0</v>
      </c>
      <c r="BU34" s="158">
        <f t="shared" si="36"/>
        <v>0</v>
      </c>
      <c r="BV34" s="158">
        <f t="shared" si="23"/>
        <v>0</v>
      </c>
      <c r="BW34" s="158">
        <f t="shared" si="37"/>
        <v>0</v>
      </c>
      <c r="BX34" s="158">
        <f t="shared" si="37"/>
        <v>0</v>
      </c>
      <c r="BY34" s="158">
        <f t="shared" si="24"/>
        <v>0</v>
      </c>
      <c r="BZ34" s="158">
        <f t="shared" si="38"/>
        <v>0</v>
      </c>
      <c r="CA34" s="158">
        <f t="shared" si="38"/>
        <v>0</v>
      </c>
      <c r="CB34" s="158">
        <f t="shared" si="25"/>
        <v>0</v>
      </c>
      <c r="CC34" s="158">
        <f t="shared" si="39"/>
        <v>0</v>
      </c>
      <c r="CD34" s="158">
        <f t="shared" si="40"/>
        <v>0</v>
      </c>
      <c r="CE34" s="158">
        <f t="shared" si="26"/>
        <v>0</v>
      </c>
      <c r="CF34" s="158">
        <f t="shared" si="41"/>
        <v>0</v>
      </c>
      <c r="CG34" s="158">
        <f t="shared" si="41"/>
        <v>0</v>
      </c>
      <c r="CH34" s="158">
        <f t="shared" si="27"/>
        <v>0</v>
      </c>
      <c r="CI34" s="158">
        <f t="shared" si="42"/>
        <v>0</v>
      </c>
      <c r="CJ34" s="158">
        <f t="shared" si="42"/>
        <v>0</v>
      </c>
      <c r="CK34" s="158">
        <f t="shared" si="28"/>
        <v>0</v>
      </c>
      <c r="CL34" s="158">
        <f t="shared" si="45"/>
        <v>0</v>
      </c>
      <c r="CM34" s="158">
        <f t="shared" si="45"/>
        <v>0</v>
      </c>
      <c r="CN34" s="158">
        <f t="shared" si="29"/>
        <v>0</v>
      </c>
    </row>
    <row r="35" spans="1:92" x14ac:dyDescent="0.25">
      <c r="A35" s="19">
        <v>22</v>
      </c>
      <c r="B35" s="19" t="s">
        <v>27</v>
      </c>
      <c r="C35" s="155">
        <v>590</v>
      </c>
      <c r="D35" s="155">
        <v>176</v>
      </c>
      <c r="E35" s="159">
        <f t="shared" si="30"/>
        <v>0</v>
      </c>
      <c r="F35" s="157"/>
      <c r="G35" s="157"/>
      <c r="H35" s="157">
        <f t="shared" si="0"/>
        <v>0</v>
      </c>
      <c r="I35" s="157"/>
      <c r="J35" s="157"/>
      <c r="K35" s="157">
        <f t="shared" si="1"/>
        <v>0</v>
      </c>
      <c r="L35" s="157"/>
      <c r="M35" s="157"/>
      <c r="N35" s="157">
        <f t="shared" si="2"/>
        <v>0</v>
      </c>
      <c r="O35" s="157"/>
      <c r="P35" s="157"/>
      <c r="Q35" s="157">
        <f t="shared" si="3"/>
        <v>0</v>
      </c>
      <c r="R35" s="157"/>
      <c r="S35" s="157"/>
      <c r="T35" s="157">
        <f t="shared" si="44"/>
        <v>0</v>
      </c>
      <c r="U35" s="157"/>
      <c r="V35" s="157"/>
      <c r="W35" s="157">
        <f>IF(U35,V35/U35,0)</f>
        <v>0</v>
      </c>
      <c r="X35" s="157">
        <f>SUM(U35,R35,O35,L35,I35,F35)</f>
        <v>0</v>
      </c>
      <c r="Y35" s="157">
        <f>SUM(V35,P35,S35,M35,J35,G35)</f>
        <v>0</v>
      </c>
      <c r="Z35" s="157">
        <f>IF(X35,Y35/X35,0)</f>
        <v>0</v>
      </c>
      <c r="AA35" s="157"/>
      <c r="AB35" s="157"/>
      <c r="AC35" s="157">
        <f t="shared" si="7"/>
        <v>0</v>
      </c>
      <c r="AD35" s="157"/>
      <c r="AE35" s="157"/>
      <c r="AF35" s="157">
        <f t="shared" si="8"/>
        <v>0</v>
      </c>
      <c r="AG35" s="157"/>
      <c r="AH35" s="157"/>
      <c r="AI35" s="157">
        <f t="shared" si="9"/>
        <v>0</v>
      </c>
      <c r="AJ35" s="157"/>
      <c r="AK35" s="157"/>
      <c r="AL35" s="157">
        <f t="shared" si="10"/>
        <v>0</v>
      </c>
      <c r="AM35" s="157"/>
      <c r="AN35" s="157"/>
      <c r="AO35" s="157">
        <f t="shared" si="11"/>
        <v>0</v>
      </c>
      <c r="AP35" s="157"/>
      <c r="AQ35" s="157"/>
      <c r="AR35" s="157">
        <f t="shared" si="12"/>
        <v>0</v>
      </c>
      <c r="AS35" s="157">
        <f>SUM(AJ35,AP35,AG35,AD35,AA35,AM35)</f>
        <v>0</v>
      </c>
      <c r="AT35" s="157">
        <f>SUM(AQ35,AN35,AK35,AH35,AE35,AB35)</f>
        <v>0</v>
      </c>
      <c r="AU35" s="157">
        <f t="shared" si="14"/>
        <v>0</v>
      </c>
      <c r="AV35" s="157"/>
      <c r="AW35" s="157"/>
      <c r="AX35" s="157">
        <f t="shared" si="15"/>
        <v>0</v>
      </c>
      <c r="AY35" s="157"/>
      <c r="AZ35" s="157"/>
      <c r="BA35" s="157">
        <f t="shared" si="16"/>
        <v>0</v>
      </c>
      <c r="BB35" s="157"/>
      <c r="BC35" s="157"/>
      <c r="BD35" s="157">
        <f t="shared" si="17"/>
        <v>0</v>
      </c>
      <c r="BE35" s="157"/>
      <c r="BF35" s="157"/>
      <c r="BG35" s="157">
        <f t="shared" si="18"/>
        <v>0</v>
      </c>
      <c r="BH35" s="157"/>
      <c r="BI35" s="157"/>
      <c r="BJ35" s="157">
        <f t="shared" si="19"/>
        <v>0</v>
      </c>
      <c r="BK35" s="157"/>
      <c r="BL35" s="158"/>
      <c r="BM35" s="158">
        <f t="shared" si="20"/>
        <v>0</v>
      </c>
      <c r="BN35" s="158">
        <f t="shared" si="34"/>
        <v>0</v>
      </c>
      <c r="BO35" s="158">
        <f t="shared" si="35"/>
        <v>0</v>
      </c>
      <c r="BP35" s="158">
        <f t="shared" si="21"/>
        <v>0</v>
      </c>
      <c r="BQ35" s="158"/>
      <c r="BR35" s="158"/>
      <c r="BS35" s="158">
        <f t="shared" si="22"/>
        <v>0</v>
      </c>
      <c r="BT35" s="158">
        <f t="shared" si="36"/>
        <v>0</v>
      </c>
      <c r="BU35" s="158">
        <f t="shared" si="36"/>
        <v>0</v>
      </c>
      <c r="BV35" s="158">
        <f t="shared" si="23"/>
        <v>0</v>
      </c>
      <c r="BW35" s="158">
        <f t="shared" si="37"/>
        <v>0</v>
      </c>
      <c r="BX35" s="158">
        <f t="shared" si="37"/>
        <v>0</v>
      </c>
      <c r="BY35" s="158">
        <f t="shared" si="24"/>
        <v>0</v>
      </c>
      <c r="BZ35" s="158">
        <f t="shared" si="38"/>
        <v>0</v>
      </c>
      <c r="CA35" s="158">
        <f t="shared" si="38"/>
        <v>0</v>
      </c>
      <c r="CB35" s="158">
        <f t="shared" si="25"/>
        <v>0</v>
      </c>
      <c r="CC35" s="158">
        <f t="shared" si="39"/>
        <v>0</v>
      </c>
      <c r="CD35" s="158">
        <f t="shared" si="40"/>
        <v>0</v>
      </c>
      <c r="CE35" s="158">
        <f t="shared" si="26"/>
        <v>0</v>
      </c>
      <c r="CF35" s="158">
        <f t="shared" si="41"/>
        <v>0</v>
      </c>
      <c r="CG35" s="158">
        <f t="shared" si="41"/>
        <v>0</v>
      </c>
      <c r="CH35" s="158">
        <f t="shared" si="27"/>
        <v>0</v>
      </c>
      <c r="CI35" s="158">
        <f t="shared" si="42"/>
        <v>0</v>
      </c>
      <c r="CJ35" s="158">
        <f t="shared" si="42"/>
        <v>0</v>
      </c>
      <c r="CK35" s="158">
        <f t="shared" si="28"/>
        <v>0</v>
      </c>
      <c r="CL35" s="158">
        <f t="shared" si="45"/>
        <v>0</v>
      </c>
      <c r="CM35" s="158">
        <f t="shared" si="45"/>
        <v>0</v>
      </c>
      <c r="CN35" s="158">
        <f t="shared" si="29"/>
        <v>0</v>
      </c>
    </row>
    <row r="36" spans="1:92" x14ac:dyDescent="0.25">
      <c r="A36" s="19">
        <v>23</v>
      </c>
      <c r="B36" s="19" t="s">
        <v>28</v>
      </c>
      <c r="C36" s="155">
        <v>3649.92</v>
      </c>
      <c r="D36" s="155">
        <v>3649.5499999999997</v>
      </c>
      <c r="E36" s="159">
        <f t="shared" si="30"/>
        <v>2.6104588236905921</v>
      </c>
      <c r="F36" s="157">
        <v>33.4</v>
      </c>
      <c r="G36" s="157">
        <v>176.2</v>
      </c>
      <c r="H36" s="157">
        <f t="shared" si="0"/>
        <v>5.2754491017964069</v>
      </c>
      <c r="I36" s="157">
        <v>2</v>
      </c>
      <c r="J36" s="157">
        <v>8.1999999999999993</v>
      </c>
      <c r="K36" s="157">
        <f t="shared" si="1"/>
        <v>4.0999999999999996</v>
      </c>
      <c r="L36" s="157">
        <v>0</v>
      </c>
      <c r="M36" s="157">
        <v>0</v>
      </c>
      <c r="N36" s="157">
        <f t="shared" si="2"/>
        <v>0</v>
      </c>
      <c r="O36" s="157">
        <v>0</v>
      </c>
      <c r="P36" s="157">
        <v>0</v>
      </c>
      <c r="Q36" s="157">
        <f t="shared" si="3"/>
        <v>0</v>
      </c>
      <c r="R36" s="157">
        <v>43.13</v>
      </c>
      <c r="S36" s="157">
        <v>150</v>
      </c>
      <c r="T36" s="157">
        <v>3.4778576396939496</v>
      </c>
      <c r="U36" s="157">
        <v>2</v>
      </c>
      <c r="V36" s="157">
        <v>6.2</v>
      </c>
      <c r="W36" s="157">
        <v>3.1</v>
      </c>
      <c r="X36" s="157">
        <v>80.53</v>
      </c>
      <c r="Y36" s="157">
        <v>340.6</v>
      </c>
      <c r="Z36" s="157">
        <v>4.229479697007327</v>
      </c>
      <c r="AA36" s="157">
        <v>4.33</v>
      </c>
      <c r="AB36" s="157">
        <v>21.7</v>
      </c>
      <c r="AC36" s="157">
        <v>5.0115473441108547</v>
      </c>
      <c r="AD36" s="157">
        <v>0</v>
      </c>
      <c r="AE36" s="157">
        <v>0</v>
      </c>
      <c r="AF36" s="157">
        <v>0</v>
      </c>
      <c r="AG36" s="157">
        <v>0</v>
      </c>
      <c r="AH36" s="157">
        <v>0</v>
      </c>
      <c r="AI36" s="157">
        <v>0</v>
      </c>
      <c r="AJ36" s="157">
        <v>0</v>
      </c>
      <c r="AK36" s="157">
        <v>0</v>
      </c>
      <c r="AL36" s="157">
        <v>0</v>
      </c>
      <c r="AM36" s="157">
        <v>5</v>
      </c>
      <c r="AN36" s="157">
        <v>16.05</v>
      </c>
      <c r="AO36" s="157">
        <f t="shared" si="11"/>
        <v>3.21</v>
      </c>
      <c r="AP36" s="157">
        <v>5.41</v>
      </c>
      <c r="AQ36" s="157">
        <v>17.350000000000001</v>
      </c>
      <c r="AR36" s="157">
        <f t="shared" si="12"/>
        <v>3.2070240295748618</v>
      </c>
      <c r="AS36" s="157">
        <v>14.74</v>
      </c>
      <c r="AT36" s="157">
        <v>55.1</v>
      </c>
      <c r="AU36" s="157">
        <f t="shared" si="14"/>
        <v>3.7381275440976935</v>
      </c>
      <c r="AV36" s="157"/>
      <c r="AW36" s="157"/>
      <c r="AX36" s="157">
        <f t="shared" si="15"/>
        <v>0</v>
      </c>
      <c r="AY36" s="157"/>
      <c r="AZ36" s="157"/>
      <c r="BA36" s="157">
        <f t="shared" si="16"/>
        <v>0</v>
      </c>
      <c r="BB36" s="157"/>
      <c r="BC36" s="157"/>
      <c r="BD36" s="157">
        <f t="shared" si="17"/>
        <v>0</v>
      </c>
      <c r="BE36" s="157"/>
      <c r="BF36" s="157"/>
      <c r="BG36" s="157">
        <f t="shared" si="18"/>
        <v>0</v>
      </c>
      <c r="BH36" s="157"/>
      <c r="BI36" s="157"/>
      <c r="BJ36" s="157">
        <f t="shared" si="19"/>
        <v>0</v>
      </c>
      <c r="BK36" s="157"/>
      <c r="BL36" s="158"/>
      <c r="BM36" s="158">
        <f t="shared" si="20"/>
        <v>0</v>
      </c>
      <c r="BN36" s="158">
        <f t="shared" si="34"/>
        <v>0</v>
      </c>
      <c r="BO36" s="158">
        <f t="shared" si="35"/>
        <v>0</v>
      </c>
      <c r="BP36" s="158">
        <f t="shared" si="21"/>
        <v>0</v>
      </c>
      <c r="BQ36" s="158"/>
      <c r="BR36" s="158"/>
      <c r="BS36" s="158">
        <f t="shared" si="22"/>
        <v>0</v>
      </c>
      <c r="BT36" s="158">
        <f t="shared" si="36"/>
        <v>37.729999999999997</v>
      </c>
      <c r="BU36" s="158">
        <f t="shared" si="36"/>
        <v>197.89999999999998</v>
      </c>
      <c r="BV36" s="158">
        <f t="shared" si="23"/>
        <v>5.2451630002650411</v>
      </c>
      <c r="BW36" s="158">
        <f t="shared" si="37"/>
        <v>2</v>
      </c>
      <c r="BX36" s="158">
        <f t="shared" si="37"/>
        <v>8.1999999999999993</v>
      </c>
      <c r="BY36" s="158">
        <f t="shared" si="24"/>
        <v>4.0999999999999996</v>
      </c>
      <c r="BZ36" s="158">
        <f t="shared" si="38"/>
        <v>0</v>
      </c>
      <c r="CA36" s="158">
        <f t="shared" si="38"/>
        <v>0</v>
      </c>
      <c r="CB36" s="158">
        <f t="shared" si="25"/>
        <v>0</v>
      </c>
      <c r="CC36" s="158">
        <f t="shared" si="39"/>
        <v>0</v>
      </c>
      <c r="CD36" s="158">
        <f t="shared" si="40"/>
        <v>0</v>
      </c>
      <c r="CE36" s="158">
        <f t="shared" si="26"/>
        <v>0</v>
      </c>
      <c r="CF36" s="158">
        <f t="shared" si="41"/>
        <v>48.13</v>
      </c>
      <c r="CG36" s="158">
        <f t="shared" si="41"/>
        <v>166.05</v>
      </c>
      <c r="CH36" s="158">
        <f t="shared" si="27"/>
        <v>3.450031165593185</v>
      </c>
      <c r="CI36" s="158">
        <f t="shared" si="42"/>
        <v>7.41</v>
      </c>
      <c r="CJ36" s="158">
        <f t="shared" si="42"/>
        <v>23.55</v>
      </c>
      <c r="CK36" s="158">
        <f t="shared" si="28"/>
        <v>3.1781376518218623</v>
      </c>
      <c r="CL36" s="158">
        <f t="shared" si="45"/>
        <v>95.27</v>
      </c>
      <c r="CM36" s="158">
        <f t="shared" si="45"/>
        <v>395.70000000000005</v>
      </c>
      <c r="CN36" s="158">
        <f t="shared" si="29"/>
        <v>4.1534585913718907</v>
      </c>
    </row>
    <row r="37" spans="1:92" x14ac:dyDescent="0.25">
      <c r="A37" s="19">
        <v>24</v>
      </c>
      <c r="B37" s="19" t="s">
        <v>29</v>
      </c>
      <c r="C37" s="155">
        <v>2527</v>
      </c>
      <c r="D37" s="155">
        <v>317.8</v>
      </c>
      <c r="E37" s="159">
        <f t="shared" si="30"/>
        <v>0</v>
      </c>
      <c r="F37" s="157"/>
      <c r="G37" s="157"/>
      <c r="H37" s="157">
        <f t="shared" si="0"/>
        <v>0</v>
      </c>
      <c r="I37" s="157"/>
      <c r="J37" s="157"/>
      <c r="K37" s="157">
        <f t="shared" si="1"/>
        <v>0</v>
      </c>
      <c r="L37" s="157"/>
      <c r="M37" s="157"/>
      <c r="N37" s="157">
        <f t="shared" si="2"/>
        <v>0</v>
      </c>
      <c r="O37" s="157">
        <f>IF(M37,N37/M37,0)</f>
        <v>0</v>
      </c>
      <c r="P37" s="157">
        <f>IF(N37,O37/N37,0)</f>
        <v>0</v>
      </c>
      <c r="Q37" s="157">
        <f t="shared" si="3"/>
        <v>0</v>
      </c>
      <c r="R37" s="157">
        <f t="shared" si="3"/>
        <v>0</v>
      </c>
      <c r="S37" s="157">
        <f t="shared" si="3"/>
        <v>0</v>
      </c>
      <c r="T37" s="157">
        <f t="shared" si="3"/>
        <v>0</v>
      </c>
      <c r="U37" s="157">
        <f t="shared" si="3"/>
        <v>0</v>
      </c>
      <c r="V37" s="157">
        <f t="shared" si="3"/>
        <v>0</v>
      </c>
      <c r="W37" s="157">
        <f t="shared" si="3"/>
        <v>0</v>
      </c>
      <c r="X37" s="157">
        <f t="shared" si="3"/>
        <v>0</v>
      </c>
      <c r="Y37" s="157">
        <f t="shared" si="3"/>
        <v>0</v>
      </c>
      <c r="Z37" s="157">
        <f t="shared" si="3"/>
        <v>0</v>
      </c>
      <c r="AA37" s="157">
        <f t="shared" si="3"/>
        <v>0</v>
      </c>
      <c r="AB37" s="157">
        <f t="shared" si="3"/>
        <v>0</v>
      </c>
      <c r="AC37" s="157">
        <f t="shared" si="3"/>
        <v>0</v>
      </c>
      <c r="AD37" s="157">
        <f t="shared" si="3"/>
        <v>0</v>
      </c>
      <c r="AE37" s="157"/>
      <c r="AF37" s="157">
        <f t="shared" ref="AF37:AF58" si="46">IF(AD37,AE37/AD37,0)</f>
        <v>0</v>
      </c>
      <c r="AG37" s="157"/>
      <c r="AH37" s="157"/>
      <c r="AI37" s="157">
        <f t="shared" ref="AI37:AI58" si="47">IF(AG37,AH37/AG37,0)</f>
        <v>0</v>
      </c>
      <c r="AJ37" s="157"/>
      <c r="AK37" s="157"/>
      <c r="AL37" s="157">
        <f>IF(AJ37,AK37/AJ37,0)</f>
        <v>0</v>
      </c>
      <c r="AM37" s="157"/>
      <c r="AN37" s="157"/>
      <c r="AO37" s="157">
        <f t="shared" si="11"/>
        <v>0</v>
      </c>
      <c r="AP37" s="157"/>
      <c r="AQ37" s="157"/>
      <c r="AR37" s="157">
        <f t="shared" si="12"/>
        <v>0</v>
      </c>
      <c r="AS37" s="157">
        <f>SUM(AJ37,AP37,AG37,AD37,AA37,AM37)</f>
        <v>0</v>
      </c>
      <c r="AT37" s="157">
        <f>SUM(AQ37,AN37,AK37,AH37,AE37,AB37)</f>
        <v>0</v>
      </c>
      <c r="AU37" s="157">
        <f t="shared" si="14"/>
        <v>0</v>
      </c>
      <c r="AV37" s="157"/>
      <c r="AW37" s="157"/>
      <c r="AX37" s="157">
        <f t="shared" si="15"/>
        <v>0</v>
      </c>
      <c r="AY37" s="157"/>
      <c r="AZ37" s="157"/>
      <c r="BA37" s="157">
        <f t="shared" si="16"/>
        <v>0</v>
      </c>
      <c r="BB37" s="157"/>
      <c r="BC37" s="157"/>
      <c r="BD37" s="157">
        <f t="shared" si="17"/>
        <v>0</v>
      </c>
      <c r="BE37" s="157"/>
      <c r="BF37" s="157"/>
      <c r="BG37" s="157">
        <f t="shared" si="18"/>
        <v>0</v>
      </c>
      <c r="BH37" s="157"/>
      <c r="BI37" s="157"/>
      <c r="BJ37" s="157">
        <f t="shared" si="19"/>
        <v>0</v>
      </c>
      <c r="BK37" s="157"/>
      <c r="BL37" s="158"/>
      <c r="BM37" s="158">
        <f t="shared" si="20"/>
        <v>0</v>
      </c>
      <c r="BN37" s="158">
        <f t="shared" si="34"/>
        <v>0</v>
      </c>
      <c r="BO37" s="158">
        <f t="shared" si="35"/>
        <v>0</v>
      </c>
      <c r="BP37" s="158">
        <f t="shared" si="21"/>
        <v>0</v>
      </c>
      <c r="BQ37" s="158"/>
      <c r="BR37" s="158"/>
      <c r="BS37" s="158">
        <f t="shared" si="22"/>
        <v>0</v>
      </c>
      <c r="BT37" s="158">
        <f t="shared" si="36"/>
        <v>0</v>
      </c>
      <c r="BU37" s="158">
        <f t="shared" si="36"/>
        <v>0</v>
      </c>
      <c r="BV37" s="158">
        <f t="shared" si="23"/>
        <v>0</v>
      </c>
      <c r="BW37" s="158">
        <f t="shared" si="37"/>
        <v>0</v>
      </c>
      <c r="BX37" s="158">
        <f t="shared" si="37"/>
        <v>0</v>
      </c>
      <c r="BY37" s="158">
        <f t="shared" si="24"/>
        <v>0</v>
      </c>
      <c r="BZ37" s="158">
        <f t="shared" si="38"/>
        <v>0</v>
      </c>
      <c r="CA37" s="158">
        <f t="shared" si="38"/>
        <v>0</v>
      </c>
      <c r="CB37" s="158">
        <f t="shared" si="25"/>
        <v>0</v>
      </c>
      <c r="CC37" s="158">
        <f t="shared" si="39"/>
        <v>0</v>
      </c>
      <c r="CD37" s="158">
        <f t="shared" si="40"/>
        <v>0</v>
      </c>
      <c r="CE37" s="158">
        <f t="shared" si="26"/>
        <v>0</v>
      </c>
      <c r="CF37" s="158">
        <f t="shared" si="41"/>
        <v>0</v>
      </c>
      <c r="CG37" s="158">
        <f t="shared" si="41"/>
        <v>0</v>
      </c>
      <c r="CH37" s="158">
        <f t="shared" si="27"/>
        <v>0</v>
      </c>
      <c r="CI37" s="158">
        <f t="shared" si="42"/>
        <v>0</v>
      </c>
      <c r="CJ37" s="158">
        <f t="shared" si="42"/>
        <v>0</v>
      </c>
      <c r="CK37" s="158">
        <f t="shared" si="28"/>
        <v>0</v>
      </c>
      <c r="CL37" s="158">
        <f t="shared" si="45"/>
        <v>0</v>
      </c>
      <c r="CM37" s="158">
        <f t="shared" si="45"/>
        <v>0</v>
      </c>
      <c r="CN37" s="158">
        <f t="shared" si="29"/>
        <v>0</v>
      </c>
    </row>
    <row r="38" spans="1:92" x14ac:dyDescent="0.25">
      <c r="A38" s="19">
        <v>25</v>
      </c>
      <c r="B38" s="19" t="s">
        <v>30</v>
      </c>
      <c r="C38" s="155">
        <v>2182.5</v>
      </c>
      <c r="D38" s="155">
        <v>1009.5</v>
      </c>
      <c r="E38" s="159">
        <f t="shared" si="30"/>
        <v>0.74294205052005935</v>
      </c>
      <c r="F38" s="157"/>
      <c r="G38" s="157"/>
      <c r="H38" s="157">
        <f t="shared" si="0"/>
        <v>0</v>
      </c>
      <c r="I38" s="157"/>
      <c r="J38" s="157"/>
      <c r="K38" s="157">
        <f t="shared" si="1"/>
        <v>0</v>
      </c>
      <c r="L38" s="157"/>
      <c r="M38" s="157"/>
      <c r="N38" s="157">
        <f t="shared" si="2"/>
        <v>0</v>
      </c>
      <c r="O38" s="157">
        <v>0.5</v>
      </c>
      <c r="P38" s="157">
        <v>1.68</v>
      </c>
      <c r="Q38" s="157">
        <f t="shared" si="3"/>
        <v>3.36</v>
      </c>
      <c r="R38" s="157"/>
      <c r="S38" s="157"/>
      <c r="T38" s="157">
        <f t="shared" si="3"/>
        <v>0</v>
      </c>
      <c r="U38" s="157">
        <v>3</v>
      </c>
      <c r="V38" s="157">
        <v>9.32</v>
      </c>
      <c r="W38" s="157">
        <v>3.1066666666666669</v>
      </c>
      <c r="X38" s="157">
        <v>3.5</v>
      </c>
      <c r="Y38" s="157">
        <v>11</v>
      </c>
      <c r="Z38" s="157">
        <f t="shared" si="3"/>
        <v>3.1428571428571428</v>
      </c>
      <c r="AA38" s="157"/>
      <c r="AB38" s="157"/>
      <c r="AC38" s="157">
        <f t="shared" si="3"/>
        <v>0</v>
      </c>
      <c r="AD38" s="157"/>
      <c r="AE38" s="157"/>
      <c r="AF38" s="157">
        <f t="shared" si="46"/>
        <v>0</v>
      </c>
      <c r="AG38" s="157"/>
      <c r="AH38" s="157"/>
      <c r="AI38" s="157">
        <f t="shared" si="47"/>
        <v>0</v>
      </c>
      <c r="AJ38" s="157">
        <v>0.75</v>
      </c>
      <c r="AK38" s="157">
        <v>2.2000000000000002</v>
      </c>
      <c r="AL38" s="157">
        <v>2.9333333333333336</v>
      </c>
      <c r="AM38" s="157"/>
      <c r="AN38" s="157"/>
      <c r="AO38" s="157">
        <f t="shared" si="11"/>
        <v>0</v>
      </c>
      <c r="AP38" s="157">
        <v>3.25</v>
      </c>
      <c r="AQ38" s="157">
        <v>9.48</v>
      </c>
      <c r="AR38" s="157">
        <f t="shared" si="12"/>
        <v>2.916923076923077</v>
      </c>
      <c r="AS38" s="157">
        <v>4</v>
      </c>
      <c r="AT38" s="157">
        <v>11.68</v>
      </c>
      <c r="AU38" s="157">
        <f t="shared" si="14"/>
        <v>2.92</v>
      </c>
      <c r="AV38" s="157"/>
      <c r="AW38" s="157"/>
      <c r="AX38" s="157">
        <f t="shared" si="15"/>
        <v>0</v>
      </c>
      <c r="AY38" s="157"/>
      <c r="AZ38" s="157"/>
      <c r="BA38" s="157">
        <f t="shared" si="16"/>
        <v>0</v>
      </c>
      <c r="BB38" s="157"/>
      <c r="BC38" s="157"/>
      <c r="BD38" s="157">
        <f t="shared" si="17"/>
        <v>0</v>
      </c>
      <c r="BE38" s="157"/>
      <c r="BF38" s="157"/>
      <c r="BG38" s="157">
        <f t="shared" si="18"/>
        <v>0</v>
      </c>
      <c r="BH38" s="157"/>
      <c r="BI38" s="157"/>
      <c r="BJ38" s="157">
        <f t="shared" si="19"/>
        <v>0</v>
      </c>
      <c r="BK38" s="157"/>
      <c r="BL38" s="158"/>
      <c r="BM38" s="158">
        <f t="shared" si="20"/>
        <v>0</v>
      </c>
      <c r="BN38" s="158">
        <f t="shared" si="34"/>
        <v>0</v>
      </c>
      <c r="BO38" s="158">
        <f t="shared" si="35"/>
        <v>0</v>
      </c>
      <c r="BP38" s="158">
        <f t="shared" si="21"/>
        <v>0</v>
      </c>
      <c r="BQ38" s="158"/>
      <c r="BR38" s="158"/>
      <c r="BS38" s="158">
        <f t="shared" si="22"/>
        <v>0</v>
      </c>
      <c r="BT38" s="158">
        <f t="shared" si="36"/>
        <v>0</v>
      </c>
      <c r="BU38" s="158">
        <f t="shared" si="36"/>
        <v>0</v>
      </c>
      <c r="BV38" s="158">
        <f t="shared" si="23"/>
        <v>0</v>
      </c>
      <c r="BW38" s="158">
        <f t="shared" si="37"/>
        <v>0</v>
      </c>
      <c r="BX38" s="158">
        <f t="shared" si="37"/>
        <v>0</v>
      </c>
      <c r="BY38" s="158">
        <f t="shared" si="24"/>
        <v>0</v>
      </c>
      <c r="BZ38" s="158">
        <f t="shared" si="38"/>
        <v>0</v>
      </c>
      <c r="CA38" s="158">
        <f t="shared" si="38"/>
        <v>0</v>
      </c>
      <c r="CB38" s="158">
        <f t="shared" si="25"/>
        <v>0</v>
      </c>
      <c r="CC38" s="158">
        <f t="shared" si="39"/>
        <v>1.25</v>
      </c>
      <c r="CD38" s="158">
        <f t="shared" si="40"/>
        <v>3.88</v>
      </c>
      <c r="CE38" s="158">
        <f t="shared" si="26"/>
        <v>3.1040000000000001</v>
      </c>
      <c r="CF38" s="158">
        <f t="shared" si="41"/>
        <v>0</v>
      </c>
      <c r="CG38" s="158">
        <f t="shared" si="41"/>
        <v>0</v>
      </c>
      <c r="CH38" s="158">
        <f t="shared" si="27"/>
        <v>0</v>
      </c>
      <c r="CI38" s="158">
        <f t="shared" si="42"/>
        <v>6.25</v>
      </c>
      <c r="CJ38" s="158">
        <f t="shared" si="42"/>
        <v>18.8</v>
      </c>
      <c r="CK38" s="158">
        <f t="shared" si="28"/>
        <v>3.008</v>
      </c>
      <c r="CL38" s="158">
        <f t="shared" si="45"/>
        <v>7.5</v>
      </c>
      <c r="CM38" s="158">
        <f t="shared" si="45"/>
        <v>22.68</v>
      </c>
      <c r="CN38" s="158">
        <f t="shared" si="29"/>
        <v>3.024</v>
      </c>
    </row>
    <row r="39" spans="1:92" x14ac:dyDescent="0.25">
      <c r="A39" s="19">
        <v>26</v>
      </c>
      <c r="B39" s="19" t="s">
        <v>31</v>
      </c>
      <c r="C39" s="155">
        <v>7199</v>
      </c>
      <c r="D39" s="155">
        <v>5824.65</v>
      </c>
      <c r="E39" s="159">
        <f t="shared" si="30"/>
        <v>0</v>
      </c>
      <c r="F39" s="157"/>
      <c r="G39" s="157"/>
      <c r="H39" s="157">
        <f t="shared" si="0"/>
        <v>0</v>
      </c>
      <c r="I39" s="157"/>
      <c r="J39" s="157"/>
      <c r="K39" s="157">
        <f t="shared" si="1"/>
        <v>0</v>
      </c>
      <c r="L39" s="157"/>
      <c r="M39" s="157"/>
      <c r="N39" s="157">
        <f t="shared" si="2"/>
        <v>0</v>
      </c>
      <c r="O39" s="157"/>
      <c r="P39" s="157"/>
      <c r="Q39" s="157">
        <f t="shared" si="3"/>
        <v>0</v>
      </c>
      <c r="R39" s="157"/>
      <c r="S39" s="157"/>
      <c r="T39" s="157">
        <f t="shared" si="3"/>
        <v>0</v>
      </c>
      <c r="U39" s="157"/>
      <c r="V39" s="157"/>
      <c r="W39" s="157">
        <f t="shared" ref="W39:W58" si="48">IF(U39,V39/U39,0)</f>
        <v>0</v>
      </c>
      <c r="X39" s="157">
        <f t="shared" ref="X39:X57" si="49">SUM(U39,R39,O39,L39,I39,F39)</f>
        <v>0</v>
      </c>
      <c r="Y39" s="157">
        <f t="shared" ref="Y39:Y58" si="50">SUM(V39,P39,S39,M39,J39,G39)</f>
        <v>0</v>
      </c>
      <c r="Z39" s="157">
        <f t="shared" si="3"/>
        <v>0</v>
      </c>
      <c r="AA39" s="157"/>
      <c r="AB39" s="157"/>
      <c r="AC39" s="157">
        <f t="shared" si="3"/>
        <v>0</v>
      </c>
      <c r="AD39" s="157"/>
      <c r="AE39" s="157"/>
      <c r="AF39" s="157">
        <f t="shared" si="46"/>
        <v>0</v>
      </c>
      <c r="AG39" s="157"/>
      <c r="AH39" s="157"/>
      <c r="AI39" s="157">
        <f t="shared" si="47"/>
        <v>0</v>
      </c>
      <c r="AJ39" s="157"/>
      <c r="AK39" s="157"/>
      <c r="AL39" s="157">
        <f t="shared" ref="AL39:AL58" si="51">IF(AJ39,AK39/AJ39,0)</f>
        <v>0</v>
      </c>
      <c r="AM39" s="157"/>
      <c r="AN39" s="157"/>
      <c r="AO39" s="157">
        <f t="shared" si="11"/>
        <v>0</v>
      </c>
      <c r="AP39" s="157"/>
      <c r="AQ39" s="157"/>
      <c r="AR39" s="157">
        <f t="shared" si="12"/>
        <v>0</v>
      </c>
      <c r="AS39" s="157">
        <f t="shared" ref="AS39:AS57" si="52">SUM(AJ39,AP39,AG39,AD39,AA39,AM39)</f>
        <v>0</v>
      </c>
      <c r="AT39" s="157">
        <f t="shared" ref="AT39:AT57" si="53">SUM(AQ39,AN39,AK39,AH39,AE39,AB39)</f>
        <v>0</v>
      </c>
      <c r="AU39" s="157">
        <f t="shared" si="14"/>
        <v>0</v>
      </c>
      <c r="AV39" s="157"/>
      <c r="AW39" s="157"/>
      <c r="AX39" s="157">
        <f t="shared" si="15"/>
        <v>0</v>
      </c>
      <c r="AY39" s="157"/>
      <c r="AZ39" s="157"/>
      <c r="BA39" s="157">
        <f t="shared" si="16"/>
        <v>0</v>
      </c>
      <c r="BB39" s="157"/>
      <c r="BC39" s="157"/>
      <c r="BD39" s="157">
        <f t="shared" si="17"/>
        <v>0</v>
      </c>
      <c r="BE39" s="157"/>
      <c r="BF39" s="157"/>
      <c r="BG39" s="157">
        <f t="shared" si="18"/>
        <v>0</v>
      </c>
      <c r="BH39" s="157"/>
      <c r="BI39" s="157"/>
      <c r="BJ39" s="157">
        <f t="shared" si="19"/>
        <v>0</v>
      </c>
      <c r="BK39" s="157"/>
      <c r="BL39" s="158"/>
      <c r="BM39" s="158">
        <f t="shared" si="20"/>
        <v>0</v>
      </c>
      <c r="BN39" s="158">
        <f t="shared" si="34"/>
        <v>0</v>
      </c>
      <c r="BO39" s="158">
        <f t="shared" si="35"/>
        <v>0</v>
      </c>
      <c r="BP39" s="158">
        <f t="shared" si="21"/>
        <v>0</v>
      </c>
      <c r="BQ39" s="158"/>
      <c r="BR39" s="158"/>
      <c r="BS39" s="158">
        <f t="shared" si="22"/>
        <v>0</v>
      </c>
      <c r="BT39" s="158">
        <f t="shared" si="36"/>
        <v>0</v>
      </c>
      <c r="BU39" s="158">
        <f t="shared" si="36"/>
        <v>0</v>
      </c>
      <c r="BV39" s="158">
        <f t="shared" si="23"/>
        <v>0</v>
      </c>
      <c r="BW39" s="158">
        <f t="shared" si="37"/>
        <v>0</v>
      </c>
      <c r="BX39" s="158">
        <f t="shared" si="37"/>
        <v>0</v>
      </c>
      <c r="BY39" s="158">
        <f t="shared" si="24"/>
        <v>0</v>
      </c>
      <c r="BZ39" s="158">
        <f t="shared" si="38"/>
        <v>0</v>
      </c>
      <c r="CA39" s="158">
        <f t="shared" si="38"/>
        <v>0</v>
      </c>
      <c r="CB39" s="158">
        <f t="shared" si="25"/>
        <v>0</v>
      </c>
      <c r="CC39" s="158">
        <f t="shared" si="39"/>
        <v>0</v>
      </c>
      <c r="CD39" s="158">
        <f t="shared" si="40"/>
        <v>0</v>
      </c>
      <c r="CE39" s="158">
        <f t="shared" si="26"/>
        <v>0</v>
      </c>
      <c r="CF39" s="158">
        <f t="shared" si="41"/>
        <v>0</v>
      </c>
      <c r="CG39" s="158">
        <f t="shared" si="41"/>
        <v>0</v>
      </c>
      <c r="CH39" s="158">
        <f t="shared" si="27"/>
        <v>0</v>
      </c>
      <c r="CI39" s="158">
        <f t="shared" si="42"/>
        <v>0</v>
      </c>
      <c r="CJ39" s="158">
        <f t="shared" si="42"/>
        <v>0</v>
      </c>
      <c r="CK39" s="158">
        <f t="shared" si="28"/>
        <v>0</v>
      </c>
      <c r="CL39" s="158">
        <f t="shared" si="45"/>
        <v>0</v>
      </c>
      <c r="CM39" s="158">
        <f t="shared" si="45"/>
        <v>0</v>
      </c>
      <c r="CN39" s="158">
        <f t="shared" si="29"/>
        <v>0</v>
      </c>
    </row>
    <row r="40" spans="1:92" x14ac:dyDescent="0.25">
      <c r="A40" s="19">
        <v>27</v>
      </c>
      <c r="B40" s="19" t="s">
        <v>33</v>
      </c>
      <c r="C40" s="155">
        <v>1701</v>
      </c>
      <c r="D40" s="155">
        <v>756</v>
      </c>
      <c r="E40" s="159">
        <f t="shared" si="30"/>
        <v>99.470899470899468</v>
      </c>
      <c r="F40" s="157">
        <v>25</v>
      </c>
      <c r="G40" s="157">
        <v>260.89999999999998</v>
      </c>
      <c r="H40" s="157">
        <f t="shared" si="0"/>
        <v>10.436</v>
      </c>
      <c r="I40" s="157"/>
      <c r="J40" s="157"/>
      <c r="K40" s="157">
        <f t="shared" si="1"/>
        <v>0</v>
      </c>
      <c r="L40" s="157"/>
      <c r="M40" s="157"/>
      <c r="N40" s="157">
        <f t="shared" si="2"/>
        <v>0</v>
      </c>
      <c r="O40" s="157">
        <v>12</v>
      </c>
      <c r="P40" s="157">
        <v>55.4</v>
      </c>
      <c r="Q40" s="157">
        <f t="shared" si="3"/>
        <v>4.6166666666666663</v>
      </c>
      <c r="R40" s="157">
        <v>11</v>
      </c>
      <c r="S40" s="157">
        <v>60.5</v>
      </c>
      <c r="T40" s="157">
        <f t="shared" si="3"/>
        <v>5.5</v>
      </c>
      <c r="U40" s="157">
        <v>704</v>
      </c>
      <c r="V40" s="157">
        <v>3080.8</v>
      </c>
      <c r="W40" s="157">
        <f t="shared" si="48"/>
        <v>4.3761363636363635</v>
      </c>
      <c r="X40" s="157">
        <f t="shared" si="49"/>
        <v>752</v>
      </c>
      <c r="Y40" s="157">
        <f t="shared" si="50"/>
        <v>3457.6000000000004</v>
      </c>
      <c r="Z40" s="157">
        <f t="shared" si="3"/>
        <v>4.5978723404255328</v>
      </c>
      <c r="AA40" s="157"/>
      <c r="AB40" s="157"/>
      <c r="AC40" s="157">
        <f t="shared" si="3"/>
        <v>0</v>
      </c>
      <c r="AD40" s="157"/>
      <c r="AE40" s="157"/>
      <c r="AF40" s="157">
        <f t="shared" si="46"/>
        <v>0</v>
      </c>
      <c r="AG40" s="157"/>
      <c r="AH40" s="157"/>
      <c r="AI40" s="157">
        <f t="shared" si="47"/>
        <v>0</v>
      </c>
      <c r="AJ40" s="157"/>
      <c r="AK40" s="157"/>
      <c r="AL40" s="157">
        <f t="shared" si="51"/>
        <v>0</v>
      </c>
      <c r="AM40" s="157"/>
      <c r="AN40" s="157"/>
      <c r="AO40" s="157">
        <f t="shared" si="11"/>
        <v>0</v>
      </c>
      <c r="AP40" s="157"/>
      <c r="AQ40" s="157"/>
      <c r="AR40" s="157">
        <f t="shared" si="12"/>
        <v>0</v>
      </c>
      <c r="AS40" s="157">
        <f t="shared" si="52"/>
        <v>0</v>
      </c>
      <c r="AT40" s="157">
        <f t="shared" si="53"/>
        <v>0</v>
      </c>
      <c r="AU40" s="157">
        <f t="shared" si="14"/>
        <v>0</v>
      </c>
      <c r="AV40" s="157"/>
      <c r="AW40" s="157"/>
      <c r="AX40" s="157">
        <f t="shared" si="15"/>
        <v>0</v>
      </c>
      <c r="AY40" s="157"/>
      <c r="AZ40" s="157"/>
      <c r="BA40" s="157">
        <f t="shared" si="16"/>
        <v>0</v>
      </c>
      <c r="BB40" s="157"/>
      <c r="BC40" s="157"/>
      <c r="BD40" s="157">
        <f t="shared" si="17"/>
        <v>0</v>
      </c>
      <c r="BE40" s="157"/>
      <c r="BF40" s="157"/>
      <c r="BG40" s="157">
        <f t="shared" si="18"/>
        <v>0</v>
      </c>
      <c r="BH40" s="157"/>
      <c r="BI40" s="157"/>
      <c r="BJ40" s="157">
        <f t="shared" si="19"/>
        <v>0</v>
      </c>
      <c r="BK40" s="157"/>
      <c r="BL40" s="158"/>
      <c r="BM40" s="158">
        <f t="shared" si="20"/>
        <v>0</v>
      </c>
      <c r="BN40" s="158">
        <f t="shared" si="34"/>
        <v>0</v>
      </c>
      <c r="BO40" s="158">
        <f t="shared" si="35"/>
        <v>0</v>
      </c>
      <c r="BP40" s="158">
        <f t="shared" si="21"/>
        <v>0</v>
      </c>
      <c r="BQ40" s="158"/>
      <c r="BR40" s="158"/>
      <c r="BS40" s="158">
        <f t="shared" si="22"/>
        <v>0</v>
      </c>
      <c r="BT40" s="158">
        <f t="shared" si="36"/>
        <v>25</v>
      </c>
      <c r="BU40" s="158">
        <f t="shared" si="36"/>
        <v>260.89999999999998</v>
      </c>
      <c r="BV40" s="158">
        <f t="shared" si="23"/>
        <v>10.436</v>
      </c>
      <c r="BW40" s="158">
        <f t="shared" si="37"/>
        <v>0</v>
      </c>
      <c r="BX40" s="158">
        <f t="shared" si="37"/>
        <v>0</v>
      </c>
      <c r="BY40" s="158">
        <f t="shared" si="24"/>
        <v>0</v>
      </c>
      <c r="BZ40" s="158">
        <f t="shared" si="38"/>
        <v>0</v>
      </c>
      <c r="CA40" s="158">
        <f t="shared" si="38"/>
        <v>0</v>
      </c>
      <c r="CB40" s="158">
        <f t="shared" si="25"/>
        <v>0</v>
      </c>
      <c r="CC40" s="158">
        <f t="shared" si="39"/>
        <v>12</v>
      </c>
      <c r="CD40" s="158">
        <f t="shared" si="40"/>
        <v>55.4</v>
      </c>
      <c r="CE40" s="158">
        <f t="shared" si="26"/>
        <v>4.6166666666666663</v>
      </c>
      <c r="CF40" s="158">
        <f t="shared" si="41"/>
        <v>11</v>
      </c>
      <c r="CG40" s="158">
        <f t="shared" si="41"/>
        <v>60.5</v>
      </c>
      <c r="CH40" s="158">
        <f t="shared" si="27"/>
        <v>5.5</v>
      </c>
      <c r="CI40" s="158">
        <f t="shared" si="42"/>
        <v>704</v>
      </c>
      <c r="CJ40" s="158">
        <f t="shared" si="42"/>
        <v>3080.8</v>
      </c>
      <c r="CK40" s="158">
        <f t="shared" si="28"/>
        <v>4.3761363636363635</v>
      </c>
      <c r="CL40" s="158">
        <f t="shared" si="45"/>
        <v>752</v>
      </c>
      <c r="CM40" s="158">
        <f t="shared" si="45"/>
        <v>3457.6000000000004</v>
      </c>
      <c r="CN40" s="158">
        <f t="shared" si="29"/>
        <v>4.5978723404255328</v>
      </c>
    </row>
    <row r="41" spans="1:92" x14ac:dyDescent="0.25">
      <c r="A41" s="19">
        <v>28</v>
      </c>
      <c r="B41" s="19" t="s">
        <v>34</v>
      </c>
      <c r="C41" s="155">
        <v>166.57</v>
      </c>
      <c r="D41" s="155">
        <v>245.8</v>
      </c>
      <c r="E41" s="159">
        <f t="shared" si="30"/>
        <v>0</v>
      </c>
      <c r="F41" s="157"/>
      <c r="G41" s="157"/>
      <c r="H41" s="157">
        <f t="shared" si="0"/>
        <v>0</v>
      </c>
      <c r="I41" s="157"/>
      <c r="J41" s="157"/>
      <c r="K41" s="157">
        <f t="shared" si="1"/>
        <v>0</v>
      </c>
      <c r="L41" s="157"/>
      <c r="M41" s="157"/>
      <c r="N41" s="157">
        <f t="shared" si="2"/>
        <v>0</v>
      </c>
      <c r="O41" s="157"/>
      <c r="P41" s="157"/>
      <c r="Q41" s="157">
        <f t="shared" si="3"/>
        <v>0</v>
      </c>
      <c r="R41" s="157"/>
      <c r="S41" s="157"/>
      <c r="T41" s="157">
        <f t="shared" si="3"/>
        <v>0</v>
      </c>
      <c r="U41" s="157"/>
      <c r="V41" s="157"/>
      <c r="W41" s="157">
        <f t="shared" si="48"/>
        <v>0</v>
      </c>
      <c r="X41" s="157">
        <f t="shared" si="49"/>
        <v>0</v>
      </c>
      <c r="Y41" s="157">
        <f t="shared" si="50"/>
        <v>0</v>
      </c>
      <c r="Z41" s="157">
        <f t="shared" si="3"/>
        <v>0</v>
      </c>
      <c r="AA41" s="157"/>
      <c r="AB41" s="157"/>
      <c r="AC41" s="157">
        <f t="shared" si="3"/>
        <v>0</v>
      </c>
      <c r="AD41" s="157"/>
      <c r="AE41" s="157"/>
      <c r="AF41" s="157">
        <f t="shared" si="46"/>
        <v>0</v>
      </c>
      <c r="AG41" s="157"/>
      <c r="AH41" s="157"/>
      <c r="AI41" s="157">
        <f t="shared" si="47"/>
        <v>0</v>
      </c>
      <c r="AJ41" s="157"/>
      <c r="AK41" s="157"/>
      <c r="AL41" s="157">
        <f t="shared" si="51"/>
        <v>0</v>
      </c>
      <c r="AM41" s="157"/>
      <c r="AN41" s="157"/>
      <c r="AO41" s="157">
        <f t="shared" si="11"/>
        <v>0</v>
      </c>
      <c r="AP41" s="157"/>
      <c r="AQ41" s="157"/>
      <c r="AR41" s="157">
        <f t="shared" si="12"/>
        <v>0</v>
      </c>
      <c r="AS41" s="157">
        <f t="shared" si="52"/>
        <v>0</v>
      </c>
      <c r="AT41" s="157">
        <f t="shared" si="53"/>
        <v>0</v>
      </c>
      <c r="AU41" s="157">
        <f t="shared" si="14"/>
        <v>0</v>
      </c>
      <c r="AV41" s="157"/>
      <c r="AW41" s="157"/>
      <c r="AX41" s="157">
        <f t="shared" si="15"/>
        <v>0</v>
      </c>
      <c r="AY41" s="157"/>
      <c r="AZ41" s="157"/>
      <c r="BA41" s="157">
        <f t="shared" si="16"/>
        <v>0</v>
      </c>
      <c r="BB41" s="157"/>
      <c r="BC41" s="157"/>
      <c r="BD41" s="157">
        <f t="shared" si="17"/>
        <v>0</v>
      </c>
      <c r="BE41" s="157"/>
      <c r="BF41" s="157"/>
      <c r="BG41" s="157">
        <f t="shared" si="18"/>
        <v>0</v>
      </c>
      <c r="BH41" s="157"/>
      <c r="BI41" s="157"/>
      <c r="BJ41" s="157">
        <f t="shared" si="19"/>
        <v>0</v>
      </c>
      <c r="BK41" s="157"/>
      <c r="BL41" s="158"/>
      <c r="BM41" s="158">
        <f t="shared" si="20"/>
        <v>0</v>
      </c>
      <c r="BN41" s="158">
        <f t="shared" si="34"/>
        <v>0</v>
      </c>
      <c r="BO41" s="158">
        <f t="shared" si="35"/>
        <v>0</v>
      </c>
      <c r="BP41" s="158">
        <f t="shared" si="21"/>
        <v>0</v>
      </c>
      <c r="BQ41" s="158"/>
      <c r="BR41" s="158"/>
      <c r="BS41" s="158">
        <f t="shared" si="22"/>
        <v>0</v>
      </c>
      <c r="BT41" s="158">
        <f t="shared" si="36"/>
        <v>0</v>
      </c>
      <c r="BU41" s="158">
        <f t="shared" si="36"/>
        <v>0</v>
      </c>
      <c r="BV41" s="158">
        <f t="shared" si="23"/>
        <v>0</v>
      </c>
      <c r="BW41" s="158">
        <f t="shared" si="37"/>
        <v>0</v>
      </c>
      <c r="BX41" s="158">
        <f t="shared" si="37"/>
        <v>0</v>
      </c>
      <c r="BY41" s="158">
        <f t="shared" si="24"/>
        <v>0</v>
      </c>
      <c r="BZ41" s="158">
        <f t="shared" si="38"/>
        <v>0</v>
      </c>
      <c r="CA41" s="158">
        <f t="shared" si="38"/>
        <v>0</v>
      </c>
      <c r="CB41" s="158">
        <f t="shared" si="25"/>
        <v>0</v>
      </c>
      <c r="CC41" s="158">
        <f t="shared" si="39"/>
        <v>0</v>
      </c>
      <c r="CD41" s="158">
        <f t="shared" si="40"/>
        <v>0</v>
      </c>
      <c r="CE41" s="158">
        <f t="shared" si="26"/>
        <v>0</v>
      </c>
      <c r="CF41" s="158">
        <f t="shared" si="41"/>
        <v>0</v>
      </c>
      <c r="CG41" s="158">
        <f t="shared" si="41"/>
        <v>0</v>
      </c>
      <c r="CH41" s="158">
        <f t="shared" si="27"/>
        <v>0</v>
      </c>
      <c r="CI41" s="158">
        <f t="shared" si="42"/>
        <v>0</v>
      </c>
      <c r="CJ41" s="158">
        <f t="shared" si="42"/>
        <v>0</v>
      </c>
      <c r="CK41" s="158">
        <f t="shared" si="28"/>
        <v>0</v>
      </c>
      <c r="CL41" s="158">
        <f t="shared" si="45"/>
        <v>0</v>
      </c>
      <c r="CM41" s="158">
        <f t="shared" si="45"/>
        <v>0</v>
      </c>
      <c r="CN41" s="158">
        <f t="shared" si="29"/>
        <v>0</v>
      </c>
    </row>
    <row r="42" spans="1:92" x14ac:dyDescent="0.25">
      <c r="A42" s="19">
        <v>29</v>
      </c>
      <c r="B42" s="19" t="s">
        <v>35</v>
      </c>
      <c r="C42" s="155">
        <v>1008</v>
      </c>
      <c r="D42" s="155">
        <v>970</v>
      </c>
      <c r="E42" s="159">
        <f t="shared" si="30"/>
        <v>81.030927835051543</v>
      </c>
      <c r="F42" s="157">
        <v>110</v>
      </c>
      <c r="G42" s="157">
        <v>346.35</v>
      </c>
      <c r="H42" s="157">
        <f t="shared" si="0"/>
        <v>3.1486363636363639</v>
      </c>
      <c r="I42" s="157"/>
      <c r="J42" s="157"/>
      <c r="K42" s="157">
        <f t="shared" si="1"/>
        <v>0</v>
      </c>
      <c r="L42" s="157">
        <v>1</v>
      </c>
      <c r="M42" s="157">
        <v>2.85</v>
      </c>
      <c r="N42" s="157">
        <f t="shared" si="2"/>
        <v>2.85</v>
      </c>
      <c r="O42" s="157"/>
      <c r="P42" s="157"/>
      <c r="Q42" s="157">
        <f t="shared" si="3"/>
        <v>0</v>
      </c>
      <c r="R42" s="157">
        <v>35</v>
      </c>
      <c r="S42" s="157">
        <v>100.9</v>
      </c>
      <c r="T42" s="157">
        <f t="shared" si="3"/>
        <v>2.882857142857143</v>
      </c>
      <c r="U42" s="157">
        <v>189</v>
      </c>
      <c r="V42" s="157">
        <v>549.29999999999995</v>
      </c>
      <c r="W42" s="157">
        <f t="shared" si="48"/>
        <v>2.9063492063492062</v>
      </c>
      <c r="X42" s="157">
        <f t="shared" si="49"/>
        <v>335</v>
      </c>
      <c r="Y42" s="157">
        <f t="shared" si="50"/>
        <v>999.4</v>
      </c>
      <c r="Z42" s="157">
        <f t="shared" si="3"/>
        <v>2.9832835820895522</v>
      </c>
      <c r="AA42" s="157">
        <v>29</v>
      </c>
      <c r="AB42" s="157">
        <v>89.9</v>
      </c>
      <c r="AC42" s="157">
        <f t="shared" si="3"/>
        <v>3.1</v>
      </c>
      <c r="AD42" s="157"/>
      <c r="AE42" s="157"/>
      <c r="AF42" s="157">
        <f t="shared" si="46"/>
        <v>0</v>
      </c>
      <c r="AG42" s="157"/>
      <c r="AH42" s="157"/>
      <c r="AI42" s="157">
        <f t="shared" si="47"/>
        <v>0</v>
      </c>
      <c r="AJ42" s="157"/>
      <c r="AK42" s="157"/>
      <c r="AL42" s="157">
        <f t="shared" si="51"/>
        <v>0</v>
      </c>
      <c r="AM42" s="157">
        <v>51</v>
      </c>
      <c r="AN42" s="157">
        <v>152</v>
      </c>
      <c r="AO42" s="157">
        <f t="shared" si="11"/>
        <v>2.9803921568627452</v>
      </c>
      <c r="AP42" s="157">
        <v>371</v>
      </c>
      <c r="AQ42" s="157">
        <v>1079.5999999999999</v>
      </c>
      <c r="AR42" s="157">
        <f t="shared" si="12"/>
        <v>2.909973045822102</v>
      </c>
      <c r="AS42" s="157">
        <f t="shared" si="52"/>
        <v>451</v>
      </c>
      <c r="AT42" s="157">
        <f t="shared" si="53"/>
        <v>1321.5</v>
      </c>
      <c r="AU42" s="157">
        <f t="shared" si="14"/>
        <v>2.9301552106430155</v>
      </c>
      <c r="AV42" s="157"/>
      <c r="AW42" s="157"/>
      <c r="AX42" s="157">
        <f t="shared" si="15"/>
        <v>0</v>
      </c>
      <c r="AY42" s="157"/>
      <c r="AZ42" s="157"/>
      <c r="BA42" s="157">
        <f t="shared" si="16"/>
        <v>0</v>
      </c>
      <c r="BB42" s="157"/>
      <c r="BC42" s="157"/>
      <c r="BD42" s="157">
        <f t="shared" si="17"/>
        <v>0</v>
      </c>
      <c r="BE42" s="157"/>
      <c r="BF42" s="157"/>
      <c r="BG42" s="157">
        <f t="shared" si="18"/>
        <v>0</v>
      </c>
      <c r="BH42" s="157"/>
      <c r="BI42" s="157"/>
      <c r="BJ42" s="157">
        <f t="shared" si="19"/>
        <v>0</v>
      </c>
      <c r="BK42" s="157"/>
      <c r="BL42" s="158"/>
      <c r="BM42" s="158">
        <f t="shared" si="20"/>
        <v>0</v>
      </c>
      <c r="BN42" s="158">
        <f t="shared" si="34"/>
        <v>0</v>
      </c>
      <c r="BO42" s="158">
        <f t="shared" si="35"/>
        <v>0</v>
      </c>
      <c r="BP42" s="158">
        <f t="shared" si="21"/>
        <v>0</v>
      </c>
      <c r="BQ42" s="158"/>
      <c r="BR42" s="158"/>
      <c r="BS42" s="158">
        <f t="shared" si="22"/>
        <v>0</v>
      </c>
      <c r="BT42" s="158">
        <f t="shared" si="36"/>
        <v>139</v>
      </c>
      <c r="BU42" s="158">
        <f t="shared" si="36"/>
        <v>436.25</v>
      </c>
      <c r="BV42" s="158">
        <f t="shared" si="23"/>
        <v>3.1384892086330933</v>
      </c>
      <c r="BW42" s="158">
        <f t="shared" si="37"/>
        <v>0</v>
      </c>
      <c r="BX42" s="158">
        <f t="shared" si="37"/>
        <v>0</v>
      </c>
      <c r="BY42" s="158">
        <f t="shared" si="24"/>
        <v>0</v>
      </c>
      <c r="BZ42" s="158">
        <f t="shared" si="38"/>
        <v>1</v>
      </c>
      <c r="CA42" s="158">
        <f t="shared" si="38"/>
        <v>2.85</v>
      </c>
      <c r="CB42" s="158">
        <f t="shared" si="25"/>
        <v>2.85</v>
      </c>
      <c r="CC42" s="158">
        <f t="shared" si="39"/>
        <v>0</v>
      </c>
      <c r="CD42" s="158">
        <f t="shared" si="40"/>
        <v>0</v>
      </c>
      <c r="CE42" s="158">
        <f t="shared" si="26"/>
        <v>0</v>
      </c>
      <c r="CF42" s="158">
        <f t="shared" si="41"/>
        <v>86</v>
      </c>
      <c r="CG42" s="158">
        <f t="shared" si="41"/>
        <v>252.9</v>
      </c>
      <c r="CH42" s="158">
        <f t="shared" si="27"/>
        <v>2.9406976744186046</v>
      </c>
      <c r="CI42" s="158">
        <f t="shared" si="42"/>
        <v>560</v>
      </c>
      <c r="CJ42" s="158">
        <f t="shared" si="42"/>
        <v>1628.8999999999999</v>
      </c>
      <c r="CK42" s="158">
        <f t="shared" si="28"/>
        <v>2.9087499999999999</v>
      </c>
      <c r="CL42" s="158">
        <f t="shared" si="45"/>
        <v>786</v>
      </c>
      <c r="CM42" s="158">
        <f t="shared" si="45"/>
        <v>2320.9</v>
      </c>
      <c r="CN42" s="158">
        <f t="shared" si="29"/>
        <v>2.9527989821882952</v>
      </c>
    </row>
    <row r="43" spans="1:92" x14ac:dyDescent="0.25">
      <c r="A43" s="19">
        <v>30</v>
      </c>
      <c r="B43" s="19" t="s">
        <v>36</v>
      </c>
      <c r="C43" s="155">
        <v>1140.8399999999999</v>
      </c>
      <c r="D43" s="155">
        <v>1098.1599999999999</v>
      </c>
      <c r="E43" s="159">
        <f t="shared" si="30"/>
        <v>90.943031980767842</v>
      </c>
      <c r="F43" s="157">
        <v>234.32</v>
      </c>
      <c r="G43" s="157">
        <v>1167.46</v>
      </c>
      <c r="H43" s="157">
        <f t="shared" si="0"/>
        <v>4.982331853875043</v>
      </c>
      <c r="I43" s="157"/>
      <c r="J43" s="157"/>
      <c r="K43" s="157">
        <f t="shared" si="1"/>
        <v>0</v>
      </c>
      <c r="L43" s="157"/>
      <c r="M43" s="157"/>
      <c r="N43" s="157">
        <f t="shared" si="2"/>
        <v>0</v>
      </c>
      <c r="O43" s="157">
        <v>5</v>
      </c>
      <c r="P43" s="157">
        <v>17.2</v>
      </c>
      <c r="Q43" s="157">
        <f t="shared" si="3"/>
        <v>3.44</v>
      </c>
      <c r="R43" s="157">
        <v>688.31</v>
      </c>
      <c r="S43" s="157">
        <v>2291.2800000000002</v>
      </c>
      <c r="T43" s="157">
        <f t="shared" si="3"/>
        <v>3.3288489198181059</v>
      </c>
      <c r="U43" s="157"/>
      <c r="V43" s="157"/>
      <c r="W43" s="157">
        <f t="shared" si="48"/>
        <v>0</v>
      </c>
      <c r="X43" s="157">
        <f t="shared" si="49"/>
        <v>927.62999999999988</v>
      </c>
      <c r="Y43" s="157">
        <f t="shared" si="50"/>
        <v>3475.94</v>
      </c>
      <c r="Z43" s="157">
        <f t="shared" si="3"/>
        <v>3.7471190021883731</v>
      </c>
      <c r="AA43" s="157">
        <v>1.81</v>
      </c>
      <c r="AB43" s="157">
        <v>8.8000000000000007</v>
      </c>
      <c r="AC43" s="157">
        <f t="shared" si="3"/>
        <v>4.8618784530386741</v>
      </c>
      <c r="AD43" s="157"/>
      <c r="AE43" s="157"/>
      <c r="AF43" s="157">
        <f t="shared" si="46"/>
        <v>0</v>
      </c>
      <c r="AG43" s="157"/>
      <c r="AH43" s="157"/>
      <c r="AI43" s="157">
        <f t="shared" si="47"/>
        <v>0</v>
      </c>
      <c r="AJ43" s="157">
        <v>1.25</v>
      </c>
      <c r="AK43" s="157">
        <v>4.05</v>
      </c>
      <c r="AL43" s="157">
        <f t="shared" si="51"/>
        <v>3.2399999999999998</v>
      </c>
      <c r="AM43" s="157">
        <v>68.010000000000005</v>
      </c>
      <c r="AN43" s="157">
        <v>208.86</v>
      </c>
      <c r="AO43" s="157">
        <f t="shared" si="11"/>
        <v>3.0710189677988531</v>
      </c>
      <c r="AP43" s="157"/>
      <c r="AQ43" s="157"/>
      <c r="AR43" s="157">
        <f t="shared" si="12"/>
        <v>0</v>
      </c>
      <c r="AS43" s="157">
        <f t="shared" si="52"/>
        <v>71.070000000000007</v>
      </c>
      <c r="AT43" s="157">
        <f t="shared" si="53"/>
        <v>221.71000000000004</v>
      </c>
      <c r="AU43" s="157">
        <f t="shared" si="14"/>
        <v>3.1196003939777688</v>
      </c>
      <c r="AV43" s="157"/>
      <c r="AW43" s="157"/>
      <c r="AX43" s="157">
        <f t="shared" si="15"/>
        <v>0</v>
      </c>
      <c r="AY43" s="157"/>
      <c r="AZ43" s="157"/>
      <c r="BA43" s="157">
        <f t="shared" si="16"/>
        <v>0</v>
      </c>
      <c r="BB43" s="157"/>
      <c r="BC43" s="157"/>
      <c r="BD43" s="157">
        <f t="shared" si="17"/>
        <v>0</v>
      </c>
      <c r="BE43" s="157"/>
      <c r="BF43" s="157"/>
      <c r="BG43" s="157">
        <f t="shared" si="18"/>
        <v>0</v>
      </c>
      <c r="BH43" s="157"/>
      <c r="BI43" s="157"/>
      <c r="BJ43" s="157">
        <f t="shared" si="19"/>
        <v>0</v>
      </c>
      <c r="BK43" s="157"/>
      <c r="BL43" s="158"/>
      <c r="BM43" s="158">
        <f t="shared" si="20"/>
        <v>0</v>
      </c>
      <c r="BN43" s="158">
        <f t="shared" si="34"/>
        <v>0</v>
      </c>
      <c r="BO43" s="158">
        <f t="shared" si="35"/>
        <v>0</v>
      </c>
      <c r="BP43" s="158">
        <f t="shared" si="21"/>
        <v>0</v>
      </c>
      <c r="BQ43" s="158"/>
      <c r="BR43" s="158"/>
      <c r="BS43" s="158">
        <f t="shared" si="22"/>
        <v>0</v>
      </c>
      <c r="BT43" s="158">
        <f t="shared" si="36"/>
        <v>236.13</v>
      </c>
      <c r="BU43" s="158">
        <f t="shared" si="36"/>
        <v>1176.26</v>
      </c>
      <c r="BV43" s="158">
        <f t="shared" si="23"/>
        <v>4.9814085461398383</v>
      </c>
      <c r="BW43" s="158">
        <f t="shared" si="37"/>
        <v>0</v>
      </c>
      <c r="BX43" s="158">
        <f t="shared" si="37"/>
        <v>0</v>
      </c>
      <c r="BY43" s="158">
        <f t="shared" si="24"/>
        <v>0</v>
      </c>
      <c r="BZ43" s="158">
        <f t="shared" si="38"/>
        <v>0</v>
      </c>
      <c r="CA43" s="158">
        <f t="shared" si="38"/>
        <v>0</v>
      </c>
      <c r="CB43" s="158">
        <f t="shared" si="25"/>
        <v>0</v>
      </c>
      <c r="CC43" s="158">
        <f t="shared" si="39"/>
        <v>6.25</v>
      </c>
      <c r="CD43" s="158">
        <f t="shared" si="40"/>
        <v>21.25</v>
      </c>
      <c r="CE43" s="158">
        <f t="shared" si="26"/>
        <v>3.4</v>
      </c>
      <c r="CF43" s="158">
        <f t="shared" si="41"/>
        <v>756.31999999999994</v>
      </c>
      <c r="CG43" s="158">
        <f t="shared" si="41"/>
        <v>2500.1400000000003</v>
      </c>
      <c r="CH43" s="158">
        <f t="shared" si="27"/>
        <v>3.3056642690924485</v>
      </c>
      <c r="CI43" s="158">
        <f t="shared" si="42"/>
        <v>0</v>
      </c>
      <c r="CJ43" s="158">
        <f t="shared" si="42"/>
        <v>0</v>
      </c>
      <c r="CK43" s="158">
        <f t="shared" si="28"/>
        <v>0</v>
      </c>
      <c r="CL43" s="158">
        <f t="shared" si="45"/>
        <v>998.69999999999993</v>
      </c>
      <c r="CM43" s="158">
        <f t="shared" si="45"/>
        <v>3697.65</v>
      </c>
      <c r="CN43" s="158">
        <f t="shared" si="29"/>
        <v>3.7024632021628121</v>
      </c>
    </row>
    <row r="44" spans="1:92" x14ac:dyDescent="0.25">
      <c r="A44" s="19">
        <v>31</v>
      </c>
      <c r="B44" s="19" t="s">
        <v>37</v>
      </c>
      <c r="C44" s="155">
        <v>1657</v>
      </c>
      <c r="D44" s="155">
        <v>1645</v>
      </c>
      <c r="E44" s="159">
        <f t="shared" si="30"/>
        <v>15.810942249240123</v>
      </c>
      <c r="F44" s="157">
        <v>54.11</v>
      </c>
      <c r="G44" s="157">
        <v>268.14999999999998</v>
      </c>
      <c r="H44" s="157">
        <f t="shared" si="0"/>
        <v>4.9556459064867857</v>
      </c>
      <c r="I44" s="157">
        <v>1</v>
      </c>
      <c r="J44" s="157">
        <v>4.7</v>
      </c>
      <c r="K44" s="157">
        <f t="shared" si="1"/>
        <v>4.7</v>
      </c>
      <c r="L44" s="157"/>
      <c r="M44" s="157"/>
      <c r="N44" s="157">
        <f t="shared" si="2"/>
        <v>0</v>
      </c>
      <c r="O44" s="157">
        <v>29.5</v>
      </c>
      <c r="P44" s="157">
        <v>115.65</v>
      </c>
      <c r="Q44" s="157">
        <f t="shared" si="3"/>
        <v>3.9203389830508475</v>
      </c>
      <c r="R44" s="157">
        <v>171.88</v>
      </c>
      <c r="S44" s="157">
        <v>610.96</v>
      </c>
      <c r="T44" s="157">
        <f t="shared" si="3"/>
        <v>3.5545729578775895</v>
      </c>
      <c r="U44" s="157"/>
      <c r="V44" s="157"/>
      <c r="W44" s="157">
        <f t="shared" si="48"/>
        <v>0</v>
      </c>
      <c r="X44" s="157">
        <f t="shared" si="49"/>
        <v>256.49</v>
      </c>
      <c r="Y44" s="157">
        <f t="shared" si="50"/>
        <v>999.46</v>
      </c>
      <c r="Z44" s="157">
        <f t="shared" si="3"/>
        <v>3.8966821318569926</v>
      </c>
      <c r="AA44" s="157"/>
      <c r="AB44" s="157"/>
      <c r="AC44" s="157">
        <f t="shared" si="3"/>
        <v>0</v>
      </c>
      <c r="AD44" s="157"/>
      <c r="AE44" s="157"/>
      <c r="AF44" s="157">
        <f t="shared" si="46"/>
        <v>0</v>
      </c>
      <c r="AG44" s="157"/>
      <c r="AH44" s="157"/>
      <c r="AI44" s="157">
        <f t="shared" si="47"/>
        <v>0</v>
      </c>
      <c r="AJ44" s="157"/>
      <c r="AK44" s="157"/>
      <c r="AL44" s="157">
        <f t="shared" si="51"/>
        <v>0</v>
      </c>
      <c r="AM44" s="157">
        <v>3.6</v>
      </c>
      <c r="AN44" s="157">
        <v>11.74</v>
      </c>
      <c r="AO44" s="157">
        <f t="shared" si="11"/>
        <v>3.2611111111111111</v>
      </c>
      <c r="AP44" s="157"/>
      <c r="AQ44" s="157"/>
      <c r="AR44" s="157">
        <f t="shared" si="12"/>
        <v>0</v>
      </c>
      <c r="AS44" s="157">
        <f t="shared" si="52"/>
        <v>3.6</v>
      </c>
      <c r="AT44" s="157">
        <f t="shared" si="53"/>
        <v>11.74</v>
      </c>
      <c r="AU44" s="157">
        <f t="shared" si="14"/>
        <v>3.2611111111111111</v>
      </c>
      <c r="AV44" s="157"/>
      <c r="AW44" s="157"/>
      <c r="AX44" s="157">
        <f t="shared" si="15"/>
        <v>0</v>
      </c>
      <c r="AY44" s="157"/>
      <c r="AZ44" s="157"/>
      <c r="BA44" s="157">
        <f t="shared" si="16"/>
        <v>0</v>
      </c>
      <c r="BB44" s="157"/>
      <c r="BC44" s="157"/>
      <c r="BD44" s="157">
        <f t="shared" si="17"/>
        <v>0</v>
      </c>
      <c r="BE44" s="157"/>
      <c r="BF44" s="157"/>
      <c r="BG44" s="157">
        <f t="shared" si="18"/>
        <v>0</v>
      </c>
      <c r="BH44" s="157"/>
      <c r="BI44" s="157"/>
      <c r="BJ44" s="157">
        <f t="shared" si="19"/>
        <v>0</v>
      </c>
      <c r="BK44" s="157"/>
      <c r="BL44" s="158"/>
      <c r="BM44" s="158">
        <f t="shared" si="20"/>
        <v>0</v>
      </c>
      <c r="BN44" s="158">
        <f t="shared" si="34"/>
        <v>0</v>
      </c>
      <c r="BO44" s="158">
        <f t="shared" si="35"/>
        <v>0</v>
      </c>
      <c r="BP44" s="158">
        <f t="shared" si="21"/>
        <v>0</v>
      </c>
      <c r="BQ44" s="158"/>
      <c r="BR44" s="158"/>
      <c r="BS44" s="158">
        <f t="shared" si="22"/>
        <v>0</v>
      </c>
      <c r="BT44" s="158">
        <f t="shared" si="36"/>
        <v>54.11</v>
      </c>
      <c r="BU44" s="158">
        <f t="shared" si="36"/>
        <v>268.14999999999998</v>
      </c>
      <c r="BV44" s="158">
        <f t="shared" si="23"/>
        <v>4.9556459064867857</v>
      </c>
      <c r="BW44" s="158">
        <f t="shared" si="37"/>
        <v>1</v>
      </c>
      <c r="BX44" s="158">
        <f t="shared" si="37"/>
        <v>4.7</v>
      </c>
      <c r="BY44" s="158">
        <f t="shared" si="24"/>
        <v>4.7</v>
      </c>
      <c r="BZ44" s="158">
        <f t="shared" si="38"/>
        <v>0</v>
      </c>
      <c r="CA44" s="158">
        <f t="shared" si="38"/>
        <v>0</v>
      </c>
      <c r="CB44" s="158">
        <f t="shared" si="25"/>
        <v>0</v>
      </c>
      <c r="CC44" s="158">
        <f t="shared" si="39"/>
        <v>29.5</v>
      </c>
      <c r="CD44" s="158">
        <f t="shared" si="40"/>
        <v>115.65</v>
      </c>
      <c r="CE44" s="158">
        <f t="shared" si="26"/>
        <v>3.9203389830508475</v>
      </c>
      <c r="CF44" s="158">
        <f t="shared" si="41"/>
        <v>175.48</v>
      </c>
      <c r="CG44" s="158">
        <f t="shared" si="41"/>
        <v>622.70000000000005</v>
      </c>
      <c r="CH44" s="158">
        <f t="shared" si="27"/>
        <v>3.5485525416001829</v>
      </c>
      <c r="CI44" s="158">
        <f t="shared" si="42"/>
        <v>0</v>
      </c>
      <c r="CJ44" s="158">
        <f t="shared" si="42"/>
        <v>0</v>
      </c>
      <c r="CK44" s="158">
        <f t="shared" si="28"/>
        <v>0</v>
      </c>
      <c r="CL44" s="158">
        <f t="shared" si="45"/>
        <v>260.09000000000003</v>
      </c>
      <c r="CM44" s="158">
        <f t="shared" si="45"/>
        <v>1011.2</v>
      </c>
      <c r="CN44" s="158">
        <f t="shared" si="29"/>
        <v>3.8878849628974583</v>
      </c>
    </row>
    <row r="45" spans="1:92" x14ac:dyDescent="0.25">
      <c r="A45" s="19">
        <v>32</v>
      </c>
      <c r="B45" s="19" t="s">
        <v>38</v>
      </c>
      <c r="C45" s="155">
        <v>3677.73</v>
      </c>
      <c r="D45" s="155">
        <v>3677.45</v>
      </c>
      <c r="E45" s="159">
        <f t="shared" si="30"/>
        <v>3.1462018518266737</v>
      </c>
      <c r="F45" s="157">
        <v>20.95</v>
      </c>
      <c r="G45" s="157">
        <v>123.14</v>
      </c>
      <c r="H45" s="157">
        <f t="shared" si="0"/>
        <v>5.8778042959427212</v>
      </c>
      <c r="I45" s="157"/>
      <c r="J45" s="157"/>
      <c r="K45" s="157">
        <f t="shared" si="1"/>
        <v>0</v>
      </c>
      <c r="L45" s="157">
        <v>0.5</v>
      </c>
      <c r="M45" s="157">
        <v>2.8</v>
      </c>
      <c r="N45" s="157">
        <f t="shared" si="2"/>
        <v>5.6</v>
      </c>
      <c r="O45" s="157">
        <v>19</v>
      </c>
      <c r="P45" s="157">
        <v>78.8</v>
      </c>
      <c r="Q45" s="157">
        <f t="shared" si="3"/>
        <v>4.1473684210526311</v>
      </c>
      <c r="R45" s="157">
        <v>67.5</v>
      </c>
      <c r="S45" s="157">
        <v>198.88</v>
      </c>
      <c r="T45" s="157">
        <f t="shared" si="3"/>
        <v>2.9463703703703703</v>
      </c>
      <c r="U45" s="157"/>
      <c r="V45" s="157"/>
      <c r="W45" s="157">
        <f t="shared" si="48"/>
        <v>0</v>
      </c>
      <c r="X45" s="157">
        <f t="shared" si="49"/>
        <v>107.95</v>
      </c>
      <c r="Y45" s="157">
        <f t="shared" si="50"/>
        <v>403.62</v>
      </c>
      <c r="Z45" s="157">
        <f t="shared" si="3"/>
        <v>3.7389532190829087</v>
      </c>
      <c r="AA45" s="157"/>
      <c r="AB45" s="157"/>
      <c r="AC45" s="157">
        <f t="shared" si="3"/>
        <v>0</v>
      </c>
      <c r="AD45" s="157"/>
      <c r="AE45" s="157"/>
      <c r="AF45" s="157">
        <f t="shared" si="46"/>
        <v>0</v>
      </c>
      <c r="AG45" s="157"/>
      <c r="AH45" s="157"/>
      <c r="AI45" s="157">
        <f t="shared" si="47"/>
        <v>0</v>
      </c>
      <c r="AJ45" s="157"/>
      <c r="AK45" s="157"/>
      <c r="AL45" s="157">
        <f t="shared" si="51"/>
        <v>0</v>
      </c>
      <c r="AM45" s="157">
        <v>7.75</v>
      </c>
      <c r="AN45" s="157">
        <v>27</v>
      </c>
      <c r="AO45" s="157">
        <f t="shared" si="11"/>
        <v>3.4838709677419355</v>
      </c>
      <c r="AP45" s="157"/>
      <c r="AQ45" s="157"/>
      <c r="AR45" s="157">
        <f t="shared" si="12"/>
        <v>0</v>
      </c>
      <c r="AS45" s="157">
        <f t="shared" si="52"/>
        <v>7.75</v>
      </c>
      <c r="AT45" s="157">
        <f t="shared" si="53"/>
        <v>27</v>
      </c>
      <c r="AU45" s="157">
        <f t="shared" si="14"/>
        <v>3.4838709677419355</v>
      </c>
      <c r="AV45" s="157"/>
      <c r="AW45" s="157"/>
      <c r="AX45" s="157">
        <f t="shared" si="15"/>
        <v>0</v>
      </c>
      <c r="AY45" s="157"/>
      <c r="AZ45" s="157"/>
      <c r="BA45" s="157">
        <f t="shared" si="16"/>
        <v>0</v>
      </c>
      <c r="BB45" s="157"/>
      <c r="BC45" s="157"/>
      <c r="BD45" s="157">
        <f t="shared" si="17"/>
        <v>0</v>
      </c>
      <c r="BE45" s="157"/>
      <c r="BF45" s="157"/>
      <c r="BG45" s="157">
        <f t="shared" si="18"/>
        <v>0</v>
      </c>
      <c r="BH45" s="157"/>
      <c r="BI45" s="157"/>
      <c r="BJ45" s="157">
        <f t="shared" si="19"/>
        <v>0</v>
      </c>
      <c r="BK45" s="157"/>
      <c r="BL45" s="158"/>
      <c r="BM45" s="158">
        <f t="shared" si="20"/>
        <v>0</v>
      </c>
      <c r="BN45" s="158">
        <f t="shared" si="34"/>
        <v>0</v>
      </c>
      <c r="BO45" s="158">
        <f t="shared" si="35"/>
        <v>0</v>
      </c>
      <c r="BP45" s="158">
        <f t="shared" si="21"/>
        <v>0</v>
      </c>
      <c r="BQ45" s="158"/>
      <c r="BR45" s="158"/>
      <c r="BS45" s="158">
        <f t="shared" si="22"/>
        <v>0</v>
      </c>
      <c r="BT45" s="158">
        <f t="shared" si="36"/>
        <v>20.95</v>
      </c>
      <c r="BU45" s="158">
        <f t="shared" si="36"/>
        <v>123.14</v>
      </c>
      <c r="BV45" s="158">
        <f t="shared" si="23"/>
        <v>5.8778042959427212</v>
      </c>
      <c r="BW45" s="158">
        <f t="shared" si="37"/>
        <v>0</v>
      </c>
      <c r="BX45" s="158">
        <f t="shared" si="37"/>
        <v>0</v>
      </c>
      <c r="BY45" s="158">
        <f t="shared" si="24"/>
        <v>0</v>
      </c>
      <c r="BZ45" s="158">
        <f t="shared" si="38"/>
        <v>0.5</v>
      </c>
      <c r="CA45" s="158">
        <f t="shared" si="38"/>
        <v>2.8</v>
      </c>
      <c r="CB45" s="158">
        <f t="shared" si="25"/>
        <v>5.6</v>
      </c>
      <c r="CC45" s="158">
        <f t="shared" si="39"/>
        <v>19</v>
      </c>
      <c r="CD45" s="158">
        <f t="shared" si="40"/>
        <v>78.8</v>
      </c>
      <c r="CE45" s="158">
        <f t="shared" si="26"/>
        <v>4.1473684210526311</v>
      </c>
      <c r="CF45" s="158">
        <f t="shared" si="41"/>
        <v>75.25</v>
      </c>
      <c r="CG45" s="158">
        <f t="shared" si="41"/>
        <v>225.88</v>
      </c>
      <c r="CH45" s="158">
        <f t="shared" si="27"/>
        <v>3.0017275747508303</v>
      </c>
      <c r="CI45" s="158">
        <f t="shared" si="42"/>
        <v>0</v>
      </c>
      <c r="CJ45" s="158">
        <f t="shared" si="42"/>
        <v>0</v>
      </c>
      <c r="CK45" s="158">
        <f t="shared" si="28"/>
        <v>0</v>
      </c>
      <c r="CL45" s="158">
        <f t="shared" si="45"/>
        <v>115.7</v>
      </c>
      <c r="CM45" s="158">
        <f t="shared" si="45"/>
        <v>430.62</v>
      </c>
      <c r="CN45" s="158">
        <f t="shared" si="29"/>
        <v>3.7218668971477959</v>
      </c>
    </row>
    <row r="46" spans="1:92" x14ac:dyDescent="0.25">
      <c r="A46" s="19">
        <v>33</v>
      </c>
      <c r="B46" s="19" t="s">
        <v>39</v>
      </c>
      <c r="C46" s="155">
        <v>506.5</v>
      </c>
      <c r="D46" s="155">
        <v>505</v>
      </c>
      <c r="E46" s="159">
        <f t="shared" si="30"/>
        <v>19.356435643564357</v>
      </c>
      <c r="F46" s="157">
        <v>95.5</v>
      </c>
      <c r="G46" s="157">
        <v>370.2</v>
      </c>
      <c r="H46" s="157">
        <f t="shared" si="0"/>
        <v>3.8764397905759163</v>
      </c>
      <c r="I46" s="157">
        <v>2.25</v>
      </c>
      <c r="J46" s="157">
        <v>9</v>
      </c>
      <c r="K46" s="157">
        <f t="shared" si="1"/>
        <v>4</v>
      </c>
      <c r="L46" s="157"/>
      <c r="M46" s="157"/>
      <c r="N46" s="157">
        <f t="shared" si="2"/>
        <v>0</v>
      </c>
      <c r="O46" s="157"/>
      <c r="P46" s="157"/>
      <c r="Q46" s="157">
        <f t="shared" si="3"/>
        <v>0</v>
      </c>
      <c r="R46" s="157"/>
      <c r="S46" s="157"/>
      <c r="T46" s="157">
        <f t="shared" si="3"/>
        <v>0</v>
      </c>
      <c r="U46" s="157"/>
      <c r="V46" s="157"/>
      <c r="W46" s="157">
        <f t="shared" si="48"/>
        <v>0</v>
      </c>
      <c r="X46" s="157">
        <f t="shared" si="49"/>
        <v>97.75</v>
      </c>
      <c r="Y46" s="157">
        <f t="shared" si="50"/>
        <v>379.2</v>
      </c>
      <c r="Z46" s="157">
        <f t="shared" si="3"/>
        <v>3.8792838874680307</v>
      </c>
      <c r="AA46" s="157"/>
      <c r="AB46" s="157"/>
      <c r="AC46" s="157">
        <f t="shared" si="3"/>
        <v>0</v>
      </c>
      <c r="AD46" s="157"/>
      <c r="AE46" s="157"/>
      <c r="AF46" s="157">
        <f t="shared" si="46"/>
        <v>0</v>
      </c>
      <c r="AG46" s="157"/>
      <c r="AH46" s="157"/>
      <c r="AI46" s="157">
        <f t="shared" si="47"/>
        <v>0</v>
      </c>
      <c r="AJ46" s="157"/>
      <c r="AK46" s="157"/>
      <c r="AL46" s="157">
        <f t="shared" si="51"/>
        <v>0</v>
      </c>
      <c r="AM46" s="157"/>
      <c r="AN46" s="157"/>
      <c r="AO46" s="157">
        <f t="shared" si="11"/>
        <v>0</v>
      </c>
      <c r="AP46" s="157"/>
      <c r="AQ46" s="157"/>
      <c r="AR46" s="157">
        <f t="shared" si="12"/>
        <v>0</v>
      </c>
      <c r="AS46" s="157">
        <f t="shared" si="52"/>
        <v>0</v>
      </c>
      <c r="AT46" s="157">
        <f t="shared" si="53"/>
        <v>0</v>
      </c>
      <c r="AU46" s="157">
        <f t="shared" si="14"/>
        <v>0</v>
      </c>
      <c r="AV46" s="157"/>
      <c r="AW46" s="157"/>
      <c r="AX46" s="157">
        <f t="shared" si="15"/>
        <v>0</v>
      </c>
      <c r="AY46" s="157"/>
      <c r="AZ46" s="157"/>
      <c r="BA46" s="157">
        <f t="shared" si="16"/>
        <v>0</v>
      </c>
      <c r="BB46" s="157"/>
      <c r="BC46" s="157"/>
      <c r="BD46" s="157">
        <f t="shared" si="17"/>
        <v>0</v>
      </c>
      <c r="BE46" s="157"/>
      <c r="BF46" s="157"/>
      <c r="BG46" s="157">
        <f t="shared" si="18"/>
        <v>0</v>
      </c>
      <c r="BH46" s="157"/>
      <c r="BI46" s="157"/>
      <c r="BJ46" s="157">
        <f t="shared" si="19"/>
        <v>0</v>
      </c>
      <c r="BK46" s="157"/>
      <c r="BL46" s="158"/>
      <c r="BM46" s="158">
        <f t="shared" si="20"/>
        <v>0</v>
      </c>
      <c r="BN46" s="158">
        <f t="shared" si="34"/>
        <v>0</v>
      </c>
      <c r="BO46" s="158">
        <f t="shared" si="35"/>
        <v>0</v>
      </c>
      <c r="BP46" s="158">
        <f t="shared" si="21"/>
        <v>0</v>
      </c>
      <c r="BQ46" s="158"/>
      <c r="BR46" s="158"/>
      <c r="BS46" s="158">
        <f t="shared" si="22"/>
        <v>0</v>
      </c>
      <c r="BT46" s="158">
        <f t="shared" si="36"/>
        <v>95.5</v>
      </c>
      <c r="BU46" s="158">
        <f t="shared" si="36"/>
        <v>370.2</v>
      </c>
      <c r="BV46" s="158">
        <f t="shared" si="23"/>
        <v>3.8764397905759163</v>
      </c>
      <c r="BW46" s="158">
        <f t="shared" si="37"/>
        <v>2.25</v>
      </c>
      <c r="BX46" s="158">
        <f t="shared" si="37"/>
        <v>9</v>
      </c>
      <c r="BY46" s="158">
        <f t="shared" si="24"/>
        <v>4</v>
      </c>
      <c r="BZ46" s="158">
        <f t="shared" si="38"/>
        <v>0</v>
      </c>
      <c r="CA46" s="158">
        <f t="shared" si="38"/>
        <v>0</v>
      </c>
      <c r="CB46" s="158">
        <f t="shared" si="25"/>
        <v>0</v>
      </c>
      <c r="CC46" s="158">
        <f t="shared" si="39"/>
        <v>0</v>
      </c>
      <c r="CD46" s="158">
        <f t="shared" si="40"/>
        <v>0</v>
      </c>
      <c r="CE46" s="158">
        <f t="shared" si="26"/>
        <v>0</v>
      </c>
      <c r="CF46" s="158">
        <f t="shared" si="41"/>
        <v>0</v>
      </c>
      <c r="CG46" s="158">
        <f t="shared" si="41"/>
        <v>0</v>
      </c>
      <c r="CH46" s="158">
        <f t="shared" si="27"/>
        <v>0</v>
      </c>
      <c r="CI46" s="158">
        <f t="shared" si="42"/>
        <v>0</v>
      </c>
      <c r="CJ46" s="158">
        <f t="shared" si="42"/>
        <v>0</v>
      </c>
      <c r="CK46" s="158">
        <f t="shared" si="28"/>
        <v>0</v>
      </c>
      <c r="CL46" s="158">
        <f t="shared" si="45"/>
        <v>97.75</v>
      </c>
      <c r="CM46" s="158">
        <f t="shared" si="45"/>
        <v>379.2</v>
      </c>
      <c r="CN46" s="158">
        <f t="shared" si="29"/>
        <v>3.8792838874680307</v>
      </c>
    </row>
    <row r="47" spans="1:92" x14ac:dyDescent="0.25">
      <c r="A47" s="19">
        <v>34</v>
      </c>
      <c r="B47" s="19" t="s">
        <v>40</v>
      </c>
      <c r="C47" s="155">
        <v>572</v>
      </c>
      <c r="D47" s="155">
        <v>571.4</v>
      </c>
      <c r="E47" s="159">
        <f t="shared" si="30"/>
        <v>0</v>
      </c>
      <c r="F47" s="157"/>
      <c r="G47" s="157"/>
      <c r="H47" s="157">
        <f t="shared" si="0"/>
        <v>0</v>
      </c>
      <c r="I47" s="157"/>
      <c r="J47" s="157"/>
      <c r="K47" s="157">
        <f t="shared" si="1"/>
        <v>0</v>
      </c>
      <c r="L47" s="157"/>
      <c r="M47" s="157"/>
      <c r="N47" s="157">
        <f t="shared" si="2"/>
        <v>0</v>
      </c>
      <c r="O47" s="157"/>
      <c r="P47" s="157"/>
      <c r="Q47" s="157">
        <f t="shared" si="3"/>
        <v>0</v>
      </c>
      <c r="R47" s="157"/>
      <c r="S47" s="157"/>
      <c r="T47" s="157">
        <f t="shared" si="3"/>
        <v>0</v>
      </c>
      <c r="U47" s="157"/>
      <c r="V47" s="157"/>
      <c r="W47" s="157">
        <f t="shared" si="48"/>
        <v>0</v>
      </c>
      <c r="X47" s="157">
        <f t="shared" si="49"/>
        <v>0</v>
      </c>
      <c r="Y47" s="157">
        <f t="shared" si="50"/>
        <v>0</v>
      </c>
      <c r="Z47" s="157">
        <f t="shared" si="3"/>
        <v>0</v>
      </c>
      <c r="AA47" s="157"/>
      <c r="AB47" s="157"/>
      <c r="AC47" s="157">
        <f t="shared" si="3"/>
        <v>0</v>
      </c>
      <c r="AD47" s="157"/>
      <c r="AE47" s="157"/>
      <c r="AF47" s="157">
        <f t="shared" si="46"/>
        <v>0</v>
      </c>
      <c r="AG47" s="157"/>
      <c r="AH47" s="157"/>
      <c r="AI47" s="157">
        <f t="shared" si="47"/>
        <v>0</v>
      </c>
      <c r="AJ47" s="157"/>
      <c r="AK47" s="157"/>
      <c r="AL47" s="157">
        <f t="shared" si="51"/>
        <v>0</v>
      </c>
      <c r="AM47" s="157"/>
      <c r="AN47" s="157"/>
      <c r="AO47" s="157">
        <f t="shared" si="11"/>
        <v>0</v>
      </c>
      <c r="AP47" s="157"/>
      <c r="AQ47" s="157"/>
      <c r="AR47" s="157">
        <f t="shared" si="12"/>
        <v>0</v>
      </c>
      <c r="AS47" s="157">
        <f t="shared" si="52"/>
        <v>0</v>
      </c>
      <c r="AT47" s="157">
        <f t="shared" si="53"/>
        <v>0</v>
      </c>
      <c r="AU47" s="157">
        <f t="shared" si="14"/>
        <v>0</v>
      </c>
      <c r="AV47" s="157"/>
      <c r="AW47" s="157"/>
      <c r="AX47" s="157">
        <f t="shared" si="15"/>
        <v>0</v>
      </c>
      <c r="AY47" s="157"/>
      <c r="AZ47" s="157"/>
      <c r="BA47" s="157">
        <f t="shared" si="16"/>
        <v>0</v>
      </c>
      <c r="BB47" s="157"/>
      <c r="BC47" s="157"/>
      <c r="BD47" s="157">
        <f t="shared" si="17"/>
        <v>0</v>
      </c>
      <c r="BE47" s="157"/>
      <c r="BF47" s="157"/>
      <c r="BG47" s="157">
        <f t="shared" si="18"/>
        <v>0</v>
      </c>
      <c r="BH47" s="157"/>
      <c r="BI47" s="157"/>
      <c r="BJ47" s="157">
        <f t="shared" si="19"/>
        <v>0</v>
      </c>
      <c r="BK47" s="157"/>
      <c r="BL47" s="158"/>
      <c r="BM47" s="158">
        <f t="shared" si="20"/>
        <v>0</v>
      </c>
      <c r="BN47" s="158">
        <f t="shared" si="34"/>
        <v>0</v>
      </c>
      <c r="BO47" s="158">
        <f t="shared" si="35"/>
        <v>0</v>
      </c>
      <c r="BP47" s="158">
        <f t="shared" si="21"/>
        <v>0</v>
      </c>
      <c r="BQ47" s="158"/>
      <c r="BR47" s="158"/>
      <c r="BS47" s="158">
        <f t="shared" si="22"/>
        <v>0</v>
      </c>
      <c r="BT47" s="158">
        <f t="shared" si="36"/>
        <v>0</v>
      </c>
      <c r="BU47" s="158">
        <f t="shared" si="36"/>
        <v>0</v>
      </c>
      <c r="BV47" s="158">
        <f t="shared" si="23"/>
        <v>0</v>
      </c>
      <c r="BW47" s="158">
        <f t="shared" si="37"/>
        <v>0</v>
      </c>
      <c r="BX47" s="158">
        <f t="shared" si="37"/>
        <v>0</v>
      </c>
      <c r="BY47" s="158">
        <f t="shared" si="24"/>
        <v>0</v>
      </c>
      <c r="BZ47" s="158">
        <f t="shared" si="38"/>
        <v>0</v>
      </c>
      <c r="CA47" s="158">
        <f t="shared" si="38"/>
        <v>0</v>
      </c>
      <c r="CB47" s="158">
        <f t="shared" si="25"/>
        <v>0</v>
      </c>
      <c r="CC47" s="158">
        <f t="shared" si="39"/>
        <v>0</v>
      </c>
      <c r="CD47" s="158">
        <f t="shared" si="40"/>
        <v>0</v>
      </c>
      <c r="CE47" s="158">
        <f t="shared" si="26"/>
        <v>0</v>
      </c>
      <c r="CF47" s="158">
        <f t="shared" si="41"/>
        <v>0</v>
      </c>
      <c r="CG47" s="158">
        <f t="shared" si="41"/>
        <v>0</v>
      </c>
      <c r="CH47" s="158">
        <f t="shared" si="27"/>
        <v>0</v>
      </c>
      <c r="CI47" s="158">
        <f t="shared" si="42"/>
        <v>0</v>
      </c>
      <c r="CJ47" s="158">
        <f t="shared" si="42"/>
        <v>0</v>
      </c>
      <c r="CK47" s="158">
        <f t="shared" si="28"/>
        <v>0</v>
      </c>
      <c r="CL47" s="158">
        <f t="shared" si="45"/>
        <v>0</v>
      </c>
      <c r="CM47" s="158">
        <f t="shared" si="45"/>
        <v>0</v>
      </c>
      <c r="CN47" s="158">
        <f t="shared" si="29"/>
        <v>0</v>
      </c>
    </row>
    <row r="48" spans="1:92" x14ac:dyDescent="0.25">
      <c r="A48" s="19">
        <v>35</v>
      </c>
      <c r="B48" s="19" t="s">
        <v>103</v>
      </c>
      <c r="C48" s="155">
        <v>1050</v>
      </c>
      <c r="D48" s="155">
        <v>869</v>
      </c>
      <c r="E48" s="159">
        <f t="shared" si="30"/>
        <v>0</v>
      </c>
      <c r="F48" s="157"/>
      <c r="G48" s="157"/>
      <c r="H48" s="157">
        <f t="shared" si="0"/>
        <v>0</v>
      </c>
      <c r="I48" s="157"/>
      <c r="J48" s="157"/>
      <c r="K48" s="157">
        <f t="shared" si="1"/>
        <v>0</v>
      </c>
      <c r="L48" s="157"/>
      <c r="M48" s="157"/>
      <c r="N48" s="157">
        <f t="shared" si="2"/>
        <v>0</v>
      </c>
      <c r="O48" s="157"/>
      <c r="P48" s="157"/>
      <c r="Q48" s="157">
        <f t="shared" si="3"/>
        <v>0</v>
      </c>
      <c r="R48" s="157"/>
      <c r="S48" s="157"/>
      <c r="T48" s="157">
        <f t="shared" si="3"/>
        <v>0</v>
      </c>
      <c r="U48" s="157"/>
      <c r="V48" s="157"/>
      <c r="W48" s="157">
        <f t="shared" si="48"/>
        <v>0</v>
      </c>
      <c r="X48" s="157">
        <f t="shared" si="49"/>
        <v>0</v>
      </c>
      <c r="Y48" s="157">
        <f t="shared" si="50"/>
        <v>0</v>
      </c>
      <c r="Z48" s="157">
        <f t="shared" si="3"/>
        <v>0</v>
      </c>
      <c r="AA48" s="157"/>
      <c r="AB48" s="157"/>
      <c r="AC48" s="157">
        <f t="shared" si="3"/>
        <v>0</v>
      </c>
      <c r="AD48" s="157"/>
      <c r="AE48" s="157"/>
      <c r="AF48" s="157">
        <f t="shared" si="46"/>
        <v>0</v>
      </c>
      <c r="AG48" s="157"/>
      <c r="AH48" s="157"/>
      <c r="AI48" s="157">
        <f t="shared" si="47"/>
        <v>0</v>
      </c>
      <c r="AJ48" s="157"/>
      <c r="AK48" s="157"/>
      <c r="AL48" s="157">
        <f t="shared" si="51"/>
        <v>0</v>
      </c>
      <c r="AM48" s="157"/>
      <c r="AN48" s="157"/>
      <c r="AO48" s="157">
        <f t="shared" si="11"/>
        <v>0</v>
      </c>
      <c r="AP48" s="157"/>
      <c r="AQ48" s="157"/>
      <c r="AR48" s="157">
        <f t="shared" si="12"/>
        <v>0</v>
      </c>
      <c r="AS48" s="157">
        <f t="shared" si="52"/>
        <v>0</v>
      </c>
      <c r="AT48" s="157">
        <f t="shared" si="53"/>
        <v>0</v>
      </c>
      <c r="AU48" s="157">
        <f t="shared" si="14"/>
        <v>0</v>
      </c>
      <c r="AV48" s="157"/>
      <c r="AW48" s="157"/>
      <c r="AX48" s="157">
        <f t="shared" si="15"/>
        <v>0</v>
      </c>
      <c r="AY48" s="157"/>
      <c r="AZ48" s="157"/>
      <c r="BA48" s="157">
        <f t="shared" si="16"/>
        <v>0</v>
      </c>
      <c r="BB48" s="157"/>
      <c r="BC48" s="157"/>
      <c r="BD48" s="157">
        <f t="shared" si="17"/>
        <v>0</v>
      </c>
      <c r="BE48" s="157"/>
      <c r="BF48" s="157"/>
      <c r="BG48" s="157">
        <f t="shared" si="18"/>
        <v>0</v>
      </c>
      <c r="BH48" s="157"/>
      <c r="BI48" s="157"/>
      <c r="BJ48" s="157">
        <f t="shared" si="19"/>
        <v>0</v>
      </c>
      <c r="BK48" s="157"/>
      <c r="BL48" s="158"/>
      <c r="BM48" s="158">
        <f t="shared" si="20"/>
        <v>0</v>
      </c>
      <c r="BN48" s="158">
        <f t="shared" si="34"/>
        <v>0</v>
      </c>
      <c r="BO48" s="158">
        <f t="shared" si="35"/>
        <v>0</v>
      </c>
      <c r="BP48" s="158">
        <f t="shared" si="21"/>
        <v>0</v>
      </c>
      <c r="BQ48" s="158"/>
      <c r="BR48" s="158"/>
      <c r="BS48" s="158">
        <f t="shared" si="22"/>
        <v>0</v>
      </c>
      <c r="BT48" s="158">
        <f t="shared" si="36"/>
        <v>0</v>
      </c>
      <c r="BU48" s="158">
        <f t="shared" si="36"/>
        <v>0</v>
      </c>
      <c r="BV48" s="158">
        <f t="shared" si="23"/>
        <v>0</v>
      </c>
      <c r="BW48" s="158">
        <f t="shared" si="37"/>
        <v>0</v>
      </c>
      <c r="BX48" s="158">
        <f t="shared" si="37"/>
        <v>0</v>
      </c>
      <c r="BY48" s="158">
        <f t="shared" si="24"/>
        <v>0</v>
      </c>
      <c r="BZ48" s="158">
        <f t="shared" si="38"/>
        <v>0</v>
      </c>
      <c r="CA48" s="158">
        <f t="shared" si="38"/>
        <v>0</v>
      </c>
      <c r="CB48" s="158">
        <f t="shared" si="25"/>
        <v>0</v>
      </c>
      <c r="CC48" s="158">
        <f t="shared" si="39"/>
        <v>0</v>
      </c>
      <c r="CD48" s="158">
        <f t="shared" si="40"/>
        <v>0</v>
      </c>
      <c r="CE48" s="158">
        <f t="shared" si="26"/>
        <v>0</v>
      </c>
      <c r="CF48" s="158">
        <f t="shared" si="41"/>
        <v>0</v>
      </c>
      <c r="CG48" s="158">
        <f t="shared" si="41"/>
        <v>0</v>
      </c>
      <c r="CH48" s="158">
        <f t="shared" si="27"/>
        <v>0</v>
      </c>
      <c r="CI48" s="158">
        <f t="shared" si="42"/>
        <v>0</v>
      </c>
      <c r="CJ48" s="158">
        <f t="shared" si="42"/>
        <v>0</v>
      </c>
      <c r="CK48" s="158">
        <f t="shared" si="28"/>
        <v>0</v>
      </c>
      <c r="CL48" s="158">
        <f t="shared" si="45"/>
        <v>0</v>
      </c>
      <c r="CM48" s="158">
        <f t="shared" si="45"/>
        <v>0</v>
      </c>
      <c r="CN48" s="158">
        <f t="shared" si="29"/>
        <v>0</v>
      </c>
    </row>
    <row r="49" spans="1:92" x14ac:dyDescent="0.25">
      <c r="A49" s="19">
        <v>36</v>
      </c>
      <c r="B49" s="19" t="s">
        <v>42</v>
      </c>
      <c r="C49" s="155">
        <v>2479.4499999999998</v>
      </c>
      <c r="D49" s="155">
        <v>571.72</v>
      </c>
      <c r="E49" s="159">
        <f t="shared" si="30"/>
        <v>0</v>
      </c>
      <c r="F49" s="157"/>
      <c r="G49" s="157"/>
      <c r="H49" s="157">
        <f t="shared" si="0"/>
        <v>0</v>
      </c>
      <c r="I49" s="157"/>
      <c r="J49" s="157"/>
      <c r="K49" s="157">
        <f t="shared" si="1"/>
        <v>0</v>
      </c>
      <c r="L49" s="157"/>
      <c r="M49" s="157"/>
      <c r="N49" s="157">
        <f t="shared" si="2"/>
        <v>0</v>
      </c>
      <c r="O49" s="157"/>
      <c r="P49" s="157"/>
      <c r="Q49" s="157">
        <f t="shared" si="3"/>
        <v>0</v>
      </c>
      <c r="R49" s="157"/>
      <c r="S49" s="157"/>
      <c r="T49" s="157">
        <f t="shared" si="3"/>
        <v>0</v>
      </c>
      <c r="U49" s="157"/>
      <c r="V49" s="157"/>
      <c r="W49" s="157">
        <f t="shared" si="48"/>
        <v>0</v>
      </c>
      <c r="X49" s="157">
        <f t="shared" si="49"/>
        <v>0</v>
      </c>
      <c r="Y49" s="157">
        <f t="shared" si="50"/>
        <v>0</v>
      </c>
      <c r="Z49" s="157">
        <f t="shared" si="3"/>
        <v>0</v>
      </c>
      <c r="AA49" s="157"/>
      <c r="AB49" s="157"/>
      <c r="AC49" s="157">
        <f t="shared" si="3"/>
        <v>0</v>
      </c>
      <c r="AD49" s="157"/>
      <c r="AE49" s="157"/>
      <c r="AF49" s="157">
        <f t="shared" si="46"/>
        <v>0</v>
      </c>
      <c r="AG49" s="157"/>
      <c r="AH49" s="157"/>
      <c r="AI49" s="157">
        <f t="shared" si="47"/>
        <v>0</v>
      </c>
      <c r="AJ49" s="157"/>
      <c r="AK49" s="157"/>
      <c r="AL49" s="157">
        <f t="shared" si="51"/>
        <v>0</v>
      </c>
      <c r="AM49" s="157"/>
      <c r="AN49" s="157"/>
      <c r="AO49" s="157">
        <f t="shared" si="11"/>
        <v>0</v>
      </c>
      <c r="AP49" s="157"/>
      <c r="AQ49" s="157"/>
      <c r="AR49" s="157">
        <f t="shared" si="12"/>
        <v>0</v>
      </c>
      <c r="AS49" s="157">
        <f t="shared" si="52"/>
        <v>0</v>
      </c>
      <c r="AT49" s="157">
        <f t="shared" si="53"/>
        <v>0</v>
      </c>
      <c r="AU49" s="157">
        <f t="shared" si="14"/>
        <v>0</v>
      </c>
      <c r="AV49" s="157"/>
      <c r="AW49" s="157"/>
      <c r="AX49" s="157">
        <f t="shared" si="15"/>
        <v>0</v>
      </c>
      <c r="AY49" s="157"/>
      <c r="AZ49" s="157"/>
      <c r="BA49" s="157">
        <f t="shared" si="16"/>
        <v>0</v>
      </c>
      <c r="BB49" s="157"/>
      <c r="BC49" s="157"/>
      <c r="BD49" s="157">
        <f t="shared" si="17"/>
        <v>0</v>
      </c>
      <c r="BE49" s="157"/>
      <c r="BF49" s="157"/>
      <c r="BG49" s="157">
        <f t="shared" si="18"/>
        <v>0</v>
      </c>
      <c r="BH49" s="157"/>
      <c r="BI49" s="157"/>
      <c r="BJ49" s="157">
        <f t="shared" si="19"/>
        <v>0</v>
      </c>
      <c r="BK49" s="157"/>
      <c r="BL49" s="158"/>
      <c r="BM49" s="158">
        <f t="shared" si="20"/>
        <v>0</v>
      </c>
      <c r="BN49" s="158">
        <f t="shared" si="34"/>
        <v>0</v>
      </c>
      <c r="BO49" s="158">
        <f t="shared" si="35"/>
        <v>0</v>
      </c>
      <c r="BP49" s="158">
        <f t="shared" si="21"/>
        <v>0</v>
      </c>
      <c r="BQ49" s="158"/>
      <c r="BR49" s="158"/>
      <c r="BS49" s="158">
        <f t="shared" si="22"/>
        <v>0</v>
      </c>
      <c r="BT49" s="158">
        <f t="shared" si="36"/>
        <v>0</v>
      </c>
      <c r="BU49" s="158">
        <f t="shared" si="36"/>
        <v>0</v>
      </c>
      <c r="BV49" s="158">
        <f t="shared" si="23"/>
        <v>0</v>
      </c>
      <c r="BW49" s="158">
        <f t="shared" si="37"/>
        <v>0</v>
      </c>
      <c r="BX49" s="158">
        <f t="shared" si="37"/>
        <v>0</v>
      </c>
      <c r="BY49" s="158">
        <f t="shared" si="24"/>
        <v>0</v>
      </c>
      <c r="BZ49" s="158">
        <f t="shared" si="38"/>
        <v>0</v>
      </c>
      <c r="CA49" s="158">
        <f t="shared" si="38"/>
        <v>0</v>
      </c>
      <c r="CB49" s="158">
        <f t="shared" si="25"/>
        <v>0</v>
      </c>
      <c r="CC49" s="158">
        <f t="shared" si="39"/>
        <v>0</v>
      </c>
      <c r="CD49" s="158">
        <f t="shared" si="40"/>
        <v>0</v>
      </c>
      <c r="CE49" s="158">
        <f t="shared" si="26"/>
        <v>0</v>
      </c>
      <c r="CF49" s="158">
        <f t="shared" si="41"/>
        <v>0</v>
      </c>
      <c r="CG49" s="158">
        <f t="shared" si="41"/>
        <v>0</v>
      </c>
      <c r="CH49" s="158">
        <f t="shared" si="27"/>
        <v>0</v>
      </c>
      <c r="CI49" s="158">
        <f t="shared" si="42"/>
        <v>0</v>
      </c>
      <c r="CJ49" s="158">
        <f t="shared" si="42"/>
        <v>0</v>
      </c>
      <c r="CK49" s="158">
        <f t="shared" si="28"/>
        <v>0</v>
      </c>
      <c r="CL49" s="158">
        <f t="shared" si="45"/>
        <v>0</v>
      </c>
      <c r="CM49" s="158">
        <f t="shared" si="45"/>
        <v>0</v>
      </c>
      <c r="CN49" s="158">
        <f t="shared" si="29"/>
        <v>0</v>
      </c>
    </row>
    <row r="50" spans="1:92" x14ac:dyDescent="0.25">
      <c r="A50" s="19">
        <v>37</v>
      </c>
      <c r="B50" s="19" t="s">
        <v>43</v>
      </c>
      <c r="C50" s="155">
        <v>849.88</v>
      </c>
      <c r="D50" s="155">
        <v>687.42</v>
      </c>
      <c r="E50" s="159">
        <f t="shared" si="30"/>
        <v>9.7480434086875558</v>
      </c>
      <c r="F50" s="157">
        <v>0.33</v>
      </c>
      <c r="G50" s="157">
        <v>1.37</v>
      </c>
      <c r="H50" s="157">
        <f t="shared" si="0"/>
        <v>4.1515151515151514</v>
      </c>
      <c r="I50" s="157"/>
      <c r="J50" s="157"/>
      <c r="K50" s="157">
        <f t="shared" si="1"/>
        <v>0</v>
      </c>
      <c r="L50" s="157"/>
      <c r="M50" s="157"/>
      <c r="N50" s="157">
        <f t="shared" si="2"/>
        <v>0</v>
      </c>
      <c r="O50" s="157">
        <v>10.029999999999999</v>
      </c>
      <c r="P50" s="157">
        <v>43.44</v>
      </c>
      <c r="Q50" s="157">
        <f t="shared" si="3"/>
        <v>4.3310069790628116</v>
      </c>
      <c r="R50" s="157">
        <v>5.59</v>
      </c>
      <c r="S50" s="157">
        <v>16.690000000000001</v>
      </c>
      <c r="T50" s="157">
        <f t="shared" si="3"/>
        <v>2.9856887298747767</v>
      </c>
      <c r="U50" s="157">
        <v>0.2</v>
      </c>
      <c r="V50" s="157">
        <v>0.48</v>
      </c>
      <c r="W50" s="157">
        <f t="shared" si="48"/>
        <v>2.4</v>
      </c>
      <c r="X50" s="157">
        <f t="shared" si="49"/>
        <v>16.149999999999999</v>
      </c>
      <c r="Y50" s="157">
        <f t="shared" si="50"/>
        <v>61.98</v>
      </c>
      <c r="Z50" s="157">
        <f t="shared" si="3"/>
        <v>3.8377708978328173</v>
      </c>
      <c r="AA50" s="157">
        <v>1.23</v>
      </c>
      <c r="AB50" s="157">
        <v>4.41</v>
      </c>
      <c r="AC50" s="157">
        <f t="shared" si="3"/>
        <v>3.5853658536585367</v>
      </c>
      <c r="AD50" s="157"/>
      <c r="AE50" s="157"/>
      <c r="AF50" s="157">
        <f t="shared" si="46"/>
        <v>0</v>
      </c>
      <c r="AG50" s="157">
        <v>1.43</v>
      </c>
      <c r="AH50" s="157">
        <v>4.6900000000000004</v>
      </c>
      <c r="AI50" s="157">
        <f t="shared" si="47"/>
        <v>3.27972027972028</v>
      </c>
      <c r="AJ50" s="157">
        <v>9.18</v>
      </c>
      <c r="AK50" s="157">
        <v>30.17</v>
      </c>
      <c r="AL50" s="157">
        <f t="shared" si="51"/>
        <v>3.2864923747276693</v>
      </c>
      <c r="AM50" s="157">
        <v>18.13</v>
      </c>
      <c r="AN50" s="157">
        <v>51.1</v>
      </c>
      <c r="AO50" s="157">
        <f t="shared" si="11"/>
        <v>2.8185328185328187</v>
      </c>
      <c r="AP50" s="157">
        <v>20.89</v>
      </c>
      <c r="AQ50" s="157">
        <v>51.66</v>
      </c>
      <c r="AR50" s="157">
        <f t="shared" si="12"/>
        <v>2.4729535662996649</v>
      </c>
      <c r="AS50" s="157">
        <f t="shared" si="52"/>
        <v>50.86</v>
      </c>
      <c r="AT50" s="157">
        <f t="shared" si="53"/>
        <v>142.03</v>
      </c>
      <c r="AU50" s="157">
        <f t="shared" si="14"/>
        <v>2.7925678332677939</v>
      </c>
      <c r="AV50" s="157"/>
      <c r="AW50" s="157"/>
      <c r="AX50" s="157">
        <f t="shared" si="15"/>
        <v>0</v>
      </c>
      <c r="AY50" s="157"/>
      <c r="AZ50" s="157"/>
      <c r="BA50" s="157">
        <f t="shared" si="16"/>
        <v>0</v>
      </c>
      <c r="BB50" s="157"/>
      <c r="BC50" s="157"/>
      <c r="BD50" s="157">
        <f t="shared" si="17"/>
        <v>0</v>
      </c>
      <c r="BE50" s="157"/>
      <c r="BF50" s="157"/>
      <c r="BG50" s="157">
        <f t="shared" si="18"/>
        <v>0</v>
      </c>
      <c r="BH50" s="157"/>
      <c r="BI50" s="157"/>
      <c r="BJ50" s="157">
        <f t="shared" si="19"/>
        <v>0</v>
      </c>
      <c r="BK50" s="157"/>
      <c r="BL50" s="158"/>
      <c r="BM50" s="158">
        <f t="shared" si="20"/>
        <v>0</v>
      </c>
      <c r="BN50" s="158">
        <f t="shared" si="34"/>
        <v>0</v>
      </c>
      <c r="BO50" s="158">
        <f t="shared" si="35"/>
        <v>0</v>
      </c>
      <c r="BP50" s="158">
        <f t="shared" si="21"/>
        <v>0</v>
      </c>
      <c r="BQ50" s="158"/>
      <c r="BR50" s="158"/>
      <c r="BS50" s="158">
        <f t="shared" si="22"/>
        <v>0</v>
      </c>
      <c r="BT50" s="158">
        <f t="shared" si="36"/>
        <v>1.56</v>
      </c>
      <c r="BU50" s="158">
        <f t="shared" si="36"/>
        <v>5.78</v>
      </c>
      <c r="BV50" s="158">
        <f t="shared" si="23"/>
        <v>3.7051282051282053</v>
      </c>
      <c r="BW50" s="158">
        <f t="shared" si="37"/>
        <v>0</v>
      </c>
      <c r="BX50" s="158">
        <f t="shared" si="37"/>
        <v>0</v>
      </c>
      <c r="BY50" s="158">
        <f t="shared" si="24"/>
        <v>0</v>
      </c>
      <c r="BZ50" s="158">
        <f t="shared" si="38"/>
        <v>1.43</v>
      </c>
      <c r="CA50" s="158">
        <f t="shared" si="38"/>
        <v>4.6900000000000004</v>
      </c>
      <c r="CB50" s="158">
        <f t="shared" si="25"/>
        <v>3.27972027972028</v>
      </c>
      <c r="CC50" s="158">
        <f t="shared" si="39"/>
        <v>19.21</v>
      </c>
      <c r="CD50" s="158">
        <f t="shared" si="40"/>
        <v>73.61</v>
      </c>
      <c r="CE50" s="158">
        <f t="shared" si="26"/>
        <v>3.831858407079646</v>
      </c>
      <c r="CF50" s="158">
        <f t="shared" si="41"/>
        <v>23.72</v>
      </c>
      <c r="CG50" s="158">
        <f t="shared" si="41"/>
        <v>67.790000000000006</v>
      </c>
      <c r="CH50" s="158">
        <f t="shared" si="27"/>
        <v>2.8579258010118047</v>
      </c>
      <c r="CI50" s="158">
        <f t="shared" si="42"/>
        <v>21.09</v>
      </c>
      <c r="CJ50" s="158">
        <f t="shared" si="42"/>
        <v>52.139999999999993</v>
      </c>
      <c r="CK50" s="158">
        <f t="shared" si="28"/>
        <v>2.4722617354196297</v>
      </c>
      <c r="CL50" s="158">
        <f t="shared" si="45"/>
        <v>67.009999999999991</v>
      </c>
      <c r="CM50" s="158">
        <f t="shared" si="45"/>
        <v>204.01</v>
      </c>
      <c r="CN50" s="158">
        <f t="shared" si="29"/>
        <v>3.0444709744814209</v>
      </c>
    </row>
    <row r="51" spans="1:92" x14ac:dyDescent="0.25">
      <c r="A51" s="19">
        <v>38</v>
      </c>
      <c r="B51" s="19" t="s">
        <v>44</v>
      </c>
      <c r="C51" s="155">
        <v>84</v>
      </c>
      <c r="D51" s="155">
        <v>78</v>
      </c>
      <c r="E51" s="159">
        <f t="shared" si="30"/>
        <v>89.871794871794862</v>
      </c>
      <c r="F51" s="157">
        <v>65.349999999999994</v>
      </c>
      <c r="G51" s="157">
        <v>339.25</v>
      </c>
      <c r="H51" s="157">
        <f t="shared" si="0"/>
        <v>5.1912777352716146</v>
      </c>
      <c r="I51" s="157"/>
      <c r="J51" s="157"/>
      <c r="K51" s="157">
        <f t="shared" si="1"/>
        <v>0</v>
      </c>
      <c r="L51" s="157">
        <v>4.75</v>
      </c>
      <c r="M51" s="157">
        <v>11.65</v>
      </c>
      <c r="N51" s="157">
        <f t="shared" si="2"/>
        <v>2.4526315789473685</v>
      </c>
      <c r="O51" s="157"/>
      <c r="P51" s="157"/>
      <c r="Q51" s="157">
        <f t="shared" si="3"/>
        <v>0</v>
      </c>
      <c r="R51" s="157"/>
      <c r="S51" s="157"/>
      <c r="T51" s="157">
        <f t="shared" si="3"/>
        <v>0</v>
      </c>
      <c r="U51" s="157"/>
      <c r="V51" s="157"/>
      <c r="W51" s="157">
        <f t="shared" si="48"/>
        <v>0</v>
      </c>
      <c r="X51" s="157">
        <f t="shared" si="49"/>
        <v>70.099999999999994</v>
      </c>
      <c r="Y51" s="157">
        <f t="shared" si="50"/>
        <v>350.9</v>
      </c>
      <c r="Z51" s="157">
        <f t="shared" si="3"/>
        <v>5.0057061340941509</v>
      </c>
      <c r="AA51" s="157"/>
      <c r="AB51" s="157"/>
      <c r="AC51" s="157">
        <f t="shared" si="3"/>
        <v>0</v>
      </c>
      <c r="AD51" s="157"/>
      <c r="AE51" s="157"/>
      <c r="AF51" s="157">
        <f t="shared" si="46"/>
        <v>0</v>
      </c>
      <c r="AG51" s="157"/>
      <c r="AH51" s="157"/>
      <c r="AI51" s="157">
        <f t="shared" si="47"/>
        <v>0</v>
      </c>
      <c r="AJ51" s="157"/>
      <c r="AK51" s="157"/>
      <c r="AL51" s="157">
        <f t="shared" si="51"/>
        <v>0</v>
      </c>
      <c r="AM51" s="157"/>
      <c r="AN51" s="157"/>
      <c r="AO51" s="157">
        <f t="shared" si="11"/>
        <v>0</v>
      </c>
      <c r="AP51" s="157"/>
      <c r="AQ51" s="157"/>
      <c r="AR51" s="157">
        <f t="shared" si="12"/>
        <v>0</v>
      </c>
      <c r="AS51" s="157">
        <f t="shared" si="52"/>
        <v>0</v>
      </c>
      <c r="AT51" s="157">
        <f t="shared" si="53"/>
        <v>0</v>
      </c>
      <c r="AU51" s="157">
        <f t="shared" si="14"/>
        <v>0</v>
      </c>
      <c r="AV51" s="157"/>
      <c r="AW51" s="157"/>
      <c r="AX51" s="157">
        <f t="shared" si="15"/>
        <v>0</v>
      </c>
      <c r="AY51" s="157"/>
      <c r="AZ51" s="157"/>
      <c r="BA51" s="157">
        <f t="shared" si="16"/>
        <v>0</v>
      </c>
      <c r="BB51" s="157"/>
      <c r="BC51" s="157"/>
      <c r="BD51" s="157">
        <f t="shared" si="17"/>
        <v>0</v>
      </c>
      <c r="BE51" s="157"/>
      <c r="BF51" s="157"/>
      <c r="BG51" s="157">
        <f t="shared" si="18"/>
        <v>0</v>
      </c>
      <c r="BH51" s="157"/>
      <c r="BI51" s="157"/>
      <c r="BJ51" s="157">
        <f t="shared" si="19"/>
        <v>0</v>
      </c>
      <c r="BK51" s="157"/>
      <c r="BL51" s="158"/>
      <c r="BM51" s="158">
        <f t="shared" si="20"/>
        <v>0</v>
      </c>
      <c r="BN51" s="158">
        <f t="shared" si="34"/>
        <v>0</v>
      </c>
      <c r="BO51" s="158">
        <f t="shared" si="35"/>
        <v>0</v>
      </c>
      <c r="BP51" s="158">
        <f t="shared" si="21"/>
        <v>0</v>
      </c>
      <c r="BQ51" s="158"/>
      <c r="BR51" s="158"/>
      <c r="BS51" s="158">
        <f t="shared" si="22"/>
        <v>0</v>
      </c>
      <c r="BT51" s="158">
        <f t="shared" si="36"/>
        <v>65.349999999999994</v>
      </c>
      <c r="BU51" s="158">
        <f t="shared" si="36"/>
        <v>339.25</v>
      </c>
      <c r="BV51" s="158">
        <f t="shared" si="23"/>
        <v>5.1912777352716146</v>
      </c>
      <c r="BW51" s="158">
        <f t="shared" si="37"/>
        <v>0</v>
      </c>
      <c r="BX51" s="158">
        <f t="shared" si="37"/>
        <v>0</v>
      </c>
      <c r="BY51" s="158">
        <f t="shared" si="24"/>
        <v>0</v>
      </c>
      <c r="BZ51" s="158">
        <f t="shared" si="38"/>
        <v>4.75</v>
      </c>
      <c r="CA51" s="158">
        <f t="shared" si="38"/>
        <v>11.65</v>
      </c>
      <c r="CB51" s="158">
        <f t="shared" si="25"/>
        <v>2.4526315789473685</v>
      </c>
      <c r="CC51" s="158">
        <f t="shared" si="39"/>
        <v>0</v>
      </c>
      <c r="CD51" s="158">
        <f t="shared" si="40"/>
        <v>0</v>
      </c>
      <c r="CE51" s="158">
        <f t="shared" si="26"/>
        <v>0</v>
      </c>
      <c r="CF51" s="158">
        <f t="shared" si="41"/>
        <v>0</v>
      </c>
      <c r="CG51" s="158">
        <f t="shared" si="41"/>
        <v>0</v>
      </c>
      <c r="CH51" s="158">
        <f t="shared" si="27"/>
        <v>0</v>
      </c>
      <c r="CI51" s="158">
        <f t="shared" si="42"/>
        <v>0</v>
      </c>
      <c r="CJ51" s="158">
        <f t="shared" si="42"/>
        <v>0</v>
      </c>
      <c r="CK51" s="158">
        <f t="shared" si="28"/>
        <v>0</v>
      </c>
      <c r="CL51" s="158">
        <f t="shared" si="45"/>
        <v>70.099999999999994</v>
      </c>
      <c r="CM51" s="158">
        <f t="shared" si="45"/>
        <v>350.9</v>
      </c>
      <c r="CN51" s="158">
        <f t="shared" si="29"/>
        <v>5.0057061340941509</v>
      </c>
    </row>
    <row r="52" spans="1:92" x14ac:dyDescent="0.25">
      <c r="A52" s="19">
        <v>39</v>
      </c>
      <c r="B52" s="19" t="s">
        <v>45</v>
      </c>
      <c r="C52" s="155">
        <v>130</v>
      </c>
      <c r="D52" s="155">
        <v>85.24</v>
      </c>
      <c r="E52" s="159">
        <f t="shared" si="30"/>
        <v>0</v>
      </c>
      <c r="F52" s="157"/>
      <c r="G52" s="157"/>
      <c r="H52" s="157">
        <f t="shared" si="0"/>
        <v>0</v>
      </c>
      <c r="I52" s="157"/>
      <c r="J52" s="157"/>
      <c r="K52" s="157">
        <f t="shared" si="1"/>
        <v>0</v>
      </c>
      <c r="L52" s="157"/>
      <c r="M52" s="157"/>
      <c r="N52" s="157">
        <f t="shared" si="2"/>
        <v>0</v>
      </c>
      <c r="O52" s="157"/>
      <c r="P52" s="157"/>
      <c r="Q52" s="157">
        <f t="shared" si="3"/>
        <v>0</v>
      </c>
      <c r="R52" s="157"/>
      <c r="S52" s="157"/>
      <c r="T52" s="157">
        <f t="shared" si="3"/>
        <v>0</v>
      </c>
      <c r="U52" s="157"/>
      <c r="V52" s="157"/>
      <c r="W52" s="157">
        <f t="shared" si="48"/>
        <v>0</v>
      </c>
      <c r="X52" s="157">
        <f t="shared" si="49"/>
        <v>0</v>
      </c>
      <c r="Y52" s="157">
        <f t="shared" si="50"/>
        <v>0</v>
      </c>
      <c r="Z52" s="157">
        <f t="shared" si="3"/>
        <v>0</v>
      </c>
      <c r="AA52" s="157"/>
      <c r="AB52" s="157"/>
      <c r="AC52" s="157">
        <f t="shared" si="3"/>
        <v>0</v>
      </c>
      <c r="AD52" s="157"/>
      <c r="AE52" s="157"/>
      <c r="AF52" s="157">
        <f t="shared" si="46"/>
        <v>0</v>
      </c>
      <c r="AG52" s="157"/>
      <c r="AH52" s="157"/>
      <c r="AI52" s="157">
        <f t="shared" si="47"/>
        <v>0</v>
      </c>
      <c r="AJ52" s="157"/>
      <c r="AK52" s="157"/>
      <c r="AL52" s="157">
        <f t="shared" si="51"/>
        <v>0</v>
      </c>
      <c r="AM52" s="157"/>
      <c r="AN52" s="157"/>
      <c r="AO52" s="157">
        <f t="shared" si="11"/>
        <v>0</v>
      </c>
      <c r="AP52" s="157"/>
      <c r="AQ52" s="157"/>
      <c r="AR52" s="157">
        <f t="shared" si="12"/>
        <v>0</v>
      </c>
      <c r="AS52" s="157">
        <f t="shared" si="52"/>
        <v>0</v>
      </c>
      <c r="AT52" s="157">
        <f t="shared" si="53"/>
        <v>0</v>
      </c>
      <c r="AU52" s="157">
        <f t="shared" si="14"/>
        <v>0</v>
      </c>
      <c r="AV52" s="157"/>
      <c r="AW52" s="157"/>
      <c r="AX52" s="157">
        <f t="shared" si="15"/>
        <v>0</v>
      </c>
      <c r="AY52" s="157"/>
      <c r="AZ52" s="157"/>
      <c r="BA52" s="157">
        <f t="shared" si="16"/>
        <v>0</v>
      </c>
      <c r="BB52" s="157"/>
      <c r="BC52" s="157"/>
      <c r="BD52" s="157">
        <f t="shared" si="17"/>
        <v>0</v>
      </c>
      <c r="BE52" s="157"/>
      <c r="BF52" s="157"/>
      <c r="BG52" s="157">
        <f t="shared" si="18"/>
        <v>0</v>
      </c>
      <c r="BH52" s="157"/>
      <c r="BI52" s="157"/>
      <c r="BJ52" s="157">
        <f t="shared" si="19"/>
        <v>0</v>
      </c>
      <c r="BK52" s="157"/>
      <c r="BL52" s="158"/>
      <c r="BM52" s="158">
        <f t="shared" si="20"/>
        <v>0</v>
      </c>
      <c r="BN52" s="158">
        <f t="shared" si="34"/>
        <v>0</v>
      </c>
      <c r="BO52" s="158">
        <f t="shared" si="35"/>
        <v>0</v>
      </c>
      <c r="BP52" s="158">
        <f t="shared" si="21"/>
        <v>0</v>
      </c>
      <c r="BQ52" s="158"/>
      <c r="BR52" s="158"/>
      <c r="BS52" s="158">
        <f t="shared" si="22"/>
        <v>0</v>
      </c>
      <c r="BT52" s="158">
        <f t="shared" si="36"/>
        <v>0</v>
      </c>
      <c r="BU52" s="158">
        <f t="shared" si="36"/>
        <v>0</v>
      </c>
      <c r="BV52" s="158">
        <f t="shared" si="23"/>
        <v>0</v>
      </c>
      <c r="BW52" s="158">
        <f t="shared" si="37"/>
        <v>0</v>
      </c>
      <c r="BX52" s="158">
        <f t="shared" si="37"/>
        <v>0</v>
      </c>
      <c r="BY52" s="158">
        <f t="shared" si="24"/>
        <v>0</v>
      </c>
      <c r="BZ52" s="158">
        <f t="shared" si="38"/>
        <v>0</v>
      </c>
      <c r="CA52" s="158">
        <f t="shared" si="38"/>
        <v>0</v>
      </c>
      <c r="CB52" s="158">
        <f t="shared" si="25"/>
        <v>0</v>
      </c>
      <c r="CC52" s="158">
        <f t="shared" si="39"/>
        <v>0</v>
      </c>
      <c r="CD52" s="158">
        <f t="shared" si="40"/>
        <v>0</v>
      </c>
      <c r="CE52" s="158">
        <f t="shared" si="26"/>
        <v>0</v>
      </c>
      <c r="CF52" s="158">
        <f t="shared" si="41"/>
        <v>0</v>
      </c>
      <c r="CG52" s="158">
        <f t="shared" si="41"/>
        <v>0</v>
      </c>
      <c r="CH52" s="158">
        <f t="shared" si="27"/>
        <v>0</v>
      </c>
      <c r="CI52" s="158">
        <f t="shared" si="42"/>
        <v>0</v>
      </c>
      <c r="CJ52" s="158">
        <f t="shared" si="42"/>
        <v>0</v>
      </c>
      <c r="CK52" s="158">
        <f t="shared" si="28"/>
        <v>0</v>
      </c>
      <c r="CL52" s="158">
        <f t="shared" si="45"/>
        <v>0</v>
      </c>
      <c r="CM52" s="158">
        <f t="shared" si="45"/>
        <v>0</v>
      </c>
      <c r="CN52" s="158">
        <f t="shared" si="29"/>
        <v>0</v>
      </c>
    </row>
    <row r="53" spans="1:92" x14ac:dyDescent="0.25">
      <c r="A53" s="19">
        <v>40</v>
      </c>
      <c r="B53" s="19" t="s">
        <v>46</v>
      </c>
      <c r="C53" s="155">
        <v>391.65</v>
      </c>
      <c r="D53" s="155">
        <v>391.09999999999997</v>
      </c>
      <c r="E53" s="159">
        <f t="shared" si="30"/>
        <v>6.6351316798772704</v>
      </c>
      <c r="F53" s="157">
        <v>3.7</v>
      </c>
      <c r="G53" s="157">
        <v>20.350000000000001</v>
      </c>
      <c r="H53" s="157">
        <f t="shared" si="0"/>
        <v>5.5</v>
      </c>
      <c r="I53" s="157"/>
      <c r="J53" s="157"/>
      <c r="K53" s="157">
        <f t="shared" si="1"/>
        <v>0</v>
      </c>
      <c r="L53" s="157"/>
      <c r="M53" s="157"/>
      <c r="N53" s="157">
        <f t="shared" si="2"/>
        <v>0</v>
      </c>
      <c r="O53" s="157">
        <v>6.3</v>
      </c>
      <c r="P53" s="157">
        <v>25.3</v>
      </c>
      <c r="Q53" s="157">
        <f t="shared" si="3"/>
        <v>4.0158730158730158</v>
      </c>
      <c r="R53" s="157"/>
      <c r="S53" s="157"/>
      <c r="T53" s="157">
        <f t="shared" si="3"/>
        <v>0</v>
      </c>
      <c r="U53" s="157"/>
      <c r="V53" s="157"/>
      <c r="W53" s="157">
        <f t="shared" si="48"/>
        <v>0</v>
      </c>
      <c r="X53" s="157">
        <f t="shared" si="49"/>
        <v>10</v>
      </c>
      <c r="Y53" s="157">
        <f t="shared" si="50"/>
        <v>45.650000000000006</v>
      </c>
      <c r="Z53" s="157">
        <f t="shared" si="3"/>
        <v>4.5650000000000004</v>
      </c>
      <c r="AA53" s="157">
        <v>1.4</v>
      </c>
      <c r="AB53" s="157">
        <v>7</v>
      </c>
      <c r="AC53" s="157">
        <f t="shared" si="3"/>
        <v>5</v>
      </c>
      <c r="AD53" s="157"/>
      <c r="AE53" s="157"/>
      <c r="AF53" s="157">
        <f t="shared" si="46"/>
        <v>0</v>
      </c>
      <c r="AG53" s="157"/>
      <c r="AH53" s="157"/>
      <c r="AI53" s="157">
        <f t="shared" si="47"/>
        <v>0</v>
      </c>
      <c r="AJ53" s="157">
        <v>14.55</v>
      </c>
      <c r="AK53" s="157">
        <v>54.56</v>
      </c>
      <c r="AL53" s="157">
        <f t="shared" si="51"/>
        <v>3.7498281786941581</v>
      </c>
      <c r="AM53" s="157"/>
      <c r="AN53" s="157"/>
      <c r="AO53" s="157">
        <f t="shared" si="11"/>
        <v>0</v>
      </c>
      <c r="AP53" s="157"/>
      <c r="AQ53" s="157"/>
      <c r="AR53" s="157">
        <f t="shared" si="12"/>
        <v>0</v>
      </c>
      <c r="AS53" s="157">
        <f t="shared" si="52"/>
        <v>15.950000000000001</v>
      </c>
      <c r="AT53" s="157">
        <f t="shared" si="53"/>
        <v>61.56</v>
      </c>
      <c r="AU53" s="157">
        <f t="shared" si="14"/>
        <v>3.8595611285266456</v>
      </c>
      <c r="AV53" s="157"/>
      <c r="AW53" s="157"/>
      <c r="AX53" s="157">
        <f t="shared" si="15"/>
        <v>0</v>
      </c>
      <c r="AY53" s="157"/>
      <c r="AZ53" s="157"/>
      <c r="BA53" s="157">
        <f t="shared" si="16"/>
        <v>0</v>
      </c>
      <c r="BB53" s="157"/>
      <c r="BC53" s="157"/>
      <c r="BD53" s="157">
        <f t="shared" si="17"/>
        <v>0</v>
      </c>
      <c r="BE53" s="157"/>
      <c r="BF53" s="157"/>
      <c r="BG53" s="157">
        <f t="shared" si="18"/>
        <v>0</v>
      </c>
      <c r="BH53" s="157"/>
      <c r="BI53" s="157"/>
      <c r="BJ53" s="157">
        <f t="shared" si="19"/>
        <v>0</v>
      </c>
      <c r="BK53" s="157"/>
      <c r="BL53" s="158"/>
      <c r="BM53" s="158">
        <f t="shared" si="20"/>
        <v>0</v>
      </c>
      <c r="BN53" s="158">
        <f t="shared" si="34"/>
        <v>0</v>
      </c>
      <c r="BO53" s="158">
        <f t="shared" si="35"/>
        <v>0</v>
      </c>
      <c r="BP53" s="158">
        <f t="shared" si="21"/>
        <v>0</v>
      </c>
      <c r="BQ53" s="158"/>
      <c r="BR53" s="158"/>
      <c r="BS53" s="158">
        <f t="shared" si="22"/>
        <v>0</v>
      </c>
      <c r="BT53" s="158">
        <f t="shared" si="36"/>
        <v>5.0999999999999996</v>
      </c>
      <c r="BU53" s="158">
        <f t="shared" si="36"/>
        <v>27.35</v>
      </c>
      <c r="BV53" s="158">
        <f t="shared" si="23"/>
        <v>5.3627450980392162</v>
      </c>
      <c r="BW53" s="158">
        <f t="shared" si="37"/>
        <v>0</v>
      </c>
      <c r="BX53" s="158">
        <f t="shared" si="37"/>
        <v>0</v>
      </c>
      <c r="BY53" s="158">
        <f t="shared" si="24"/>
        <v>0</v>
      </c>
      <c r="BZ53" s="158">
        <f t="shared" si="38"/>
        <v>0</v>
      </c>
      <c r="CA53" s="158">
        <f t="shared" si="38"/>
        <v>0</v>
      </c>
      <c r="CB53" s="158">
        <f t="shared" si="25"/>
        <v>0</v>
      </c>
      <c r="CC53" s="158">
        <f t="shared" si="39"/>
        <v>20.85</v>
      </c>
      <c r="CD53" s="158">
        <f t="shared" si="40"/>
        <v>79.86</v>
      </c>
      <c r="CE53" s="158">
        <f t="shared" si="26"/>
        <v>3.830215827338129</v>
      </c>
      <c r="CF53" s="158">
        <f t="shared" si="41"/>
        <v>0</v>
      </c>
      <c r="CG53" s="158">
        <f t="shared" si="41"/>
        <v>0</v>
      </c>
      <c r="CH53" s="158">
        <f t="shared" si="27"/>
        <v>0</v>
      </c>
      <c r="CI53" s="158">
        <f t="shared" si="42"/>
        <v>0</v>
      </c>
      <c r="CJ53" s="158">
        <f t="shared" si="42"/>
        <v>0</v>
      </c>
      <c r="CK53" s="158">
        <f t="shared" si="28"/>
        <v>0</v>
      </c>
      <c r="CL53" s="158">
        <f t="shared" si="45"/>
        <v>25.950000000000003</v>
      </c>
      <c r="CM53" s="158">
        <f t="shared" si="45"/>
        <v>107.21000000000001</v>
      </c>
      <c r="CN53" s="158">
        <f t="shared" si="29"/>
        <v>4.1314065510597304</v>
      </c>
    </row>
    <row r="54" spans="1:92" x14ac:dyDescent="0.25">
      <c r="A54" s="19">
        <v>41</v>
      </c>
      <c r="B54" s="19" t="s">
        <v>47</v>
      </c>
      <c r="C54" s="155">
        <v>1406.05</v>
      </c>
      <c r="D54" s="155">
        <v>1403.2299999999998</v>
      </c>
      <c r="E54" s="159">
        <f t="shared" si="30"/>
        <v>0</v>
      </c>
      <c r="F54" s="157"/>
      <c r="G54" s="157"/>
      <c r="H54" s="157">
        <f t="shared" si="0"/>
        <v>0</v>
      </c>
      <c r="I54" s="157"/>
      <c r="J54" s="157"/>
      <c r="K54" s="157">
        <f t="shared" si="1"/>
        <v>0</v>
      </c>
      <c r="L54" s="157"/>
      <c r="M54" s="157"/>
      <c r="N54" s="157">
        <f t="shared" si="2"/>
        <v>0</v>
      </c>
      <c r="O54" s="157"/>
      <c r="P54" s="157"/>
      <c r="Q54" s="157">
        <f t="shared" si="3"/>
        <v>0</v>
      </c>
      <c r="R54" s="157"/>
      <c r="S54" s="157"/>
      <c r="T54" s="157">
        <f t="shared" si="3"/>
        <v>0</v>
      </c>
      <c r="U54" s="157"/>
      <c r="V54" s="157"/>
      <c r="W54" s="157">
        <f t="shared" si="48"/>
        <v>0</v>
      </c>
      <c r="X54" s="157">
        <f t="shared" si="49"/>
        <v>0</v>
      </c>
      <c r="Y54" s="157">
        <f t="shared" si="50"/>
        <v>0</v>
      </c>
      <c r="Z54" s="157">
        <f t="shared" si="3"/>
        <v>0</v>
      </c>
      <c r="AA54" s="157"/>
      <c r="AB54" s="157"/>
      <c r="AC54" s="157">
        <f t="shared" si="3"/>
        <v>0</v>
      </c>
      <c r="AD54" s="157"/>
      <c r="AE54" s="157"/>
      <c r="AF54" s="157">
        <f t="shared" si="46"/>
        <v>0</v>
      </c>
      <c r="AG54" s="157"/>
      <c r="AH54" s="157"/>
      <c r="AI54" s="157">
        <f t="shared" si="47"/>
        <v>0</v>
      </c>
      <c r="AJ54" s="157"/>
      <c r="AK54" s="157"/>
      <c r="AL54" s="157">
        <f t="shared" si="51"/>
        <v>0</v>
      </c>
      <c r="AM54" s="157"/>
      <c r="AN54" s="157"/>
      <c r="AO54" s="157">
        <f t="shared" si="11"/>
        <v>0</v>
      </c>
      <c r="AP54" s="157"/>
      <c r="AQ54" s="157"/>
      <c r="AR54" s="157">
        <f t="shared" si="12"/>
        <v>0</v>
      </c>
      <c r="AS54" s="157">
        <f t="shared" si="52"/>
        <v>0</v>
      </c>
      <c r="AT54" s="157">
        <f t="shared" si="53"/>
        <v>0</v>
      </c>
      <c r="AU54" s="157">
        <f t="shared" si="14"/>
        <v>0</v>
      </c>
      <c r="AV54" s="157"/>
      <c r="AW54" s="157"/>
      <c r="AX54" s="157">
        <f t="shared" si="15"/>
        <v>0</v>
      </c>
      <c r="AY54" s="157"/>
      <c r="AZ54" s="157"/>
      <c r="BA54" s="157">
        <f t="shared" si="16"/>
        <v>0</v>
      </c>
      <c r="BB54" s="157"/>
      <c r="BC54" s="157"/>
      <c r="BD54" s="157">
        <f t="shared" si="17"/>
        <v>0</v>
      </c>
      <c r="BE54" s="157"/>
      <c r="BF54" s="157"/>
      <c r="BG54" s="157">
        <f t="shared" si="18"/>
        <v>0</v>
      </c>
      <c r="BH54" s="157"/>
      <c r="BI54" s="157"/>
      <c r="BJ54" s="157">
        <f t="shared" si="19"/>
        <v>0</v>
      </c>
      <c r="BK54" s="157"/>
      <c r="BL54" s="158"/>
      <c r="BM54" s="158">
        <f t="shared" si="20"/>
        <v>0</v>
      </c>
      <c r="BN54" s="158">
        <f t="shared" si="34"/>
        <v>0</v>
      </c>
      <c r="BO54" s="158">
        <f t="shared" si="35"/>
        <v>0</v>
      </c>
      <c r="BP54" s="158">
        <f t="shared" si="21"/>
        <v>0</v>
      </c>
      <c r="BQ54" s="158"/>
      <c r="BR54" s="158"/>
      <c r="BS54" s="158">
        <f t="shared" si="22"/>
        <v>0</v>
      </c>
      <c r="BT54" s="158">
        <f t="shared" si="36"/>
        <v>0</v>
      </c>
      <c r="BU54" s="158">
        <f t="shared" si="36"/>
        <v>0</v>
      </c>
      <c r="BV54" s="158">
        <f t="shared" si="23"/>
        <v>0</v>
      </c>
      <c r="BW54" s="158">
        <f t="shared" si="37"/>
        <v>0</v>
      </c>
      <c r="BX54" s="158">
        <f t="shared" si="37"/>
        <v>0</v>
      </c>
      <c r="BY54" s="158">
        <f t="shared" si="24"/>
        <v>0</v>
      </c>
      <c r="BZ54" s="158">
        <f t="shared" si="38"/>
        <v>0</v>
      </c>
      <c r="CA54" s="158">
        <f t="shared" si="38"/>
        <v>0</v>
      </c>
      <c r="CB54" s="158">
        <f t="shared" si="25"/>
        <v>0</v>
      </c>
      <c r="CC54" s="158">
        <f t="shared" si="39"/>
        <v>0</v>
      </c>
      <c r="CD54" s="158">
        <f t="shared" si="40"/>
        <v>0</v>
      </c>
      <c r="CE54" s="158">
        <f t="shared" si="26"/>
        <v>0</v>
      </c>
      <c r="CF54" s="158">
        <f t="shared" si="41"/>
        <v>0</v>
      </c>
      <c r="CG54" s="158">
        <f t="shared" si="41"/>
        <v>0</v>
      </c>
      <c r="CH54" s="158">
        <f t="shared" si="27"/>
        <v>0</v>
      </c>
      <c r="CI54" s="158">
        <f t="shared" si="42"/>
        <v>0</v>
      </c>
      <c r="CJ54" s="158">
        <f t="shared" si="42"/>
        <v>0</v>
      </c>
      <c r="CK54" s="158">
        <f t="shared" si="28"/>
        <v>0</v>
      </c>
      <c r="CL54" s="158">
        <f t="shared" si="45"/>
        <v>0</v>
      </c>
      <c r="CM54" s="158">
        <f t="shared" si="45"/>
        <v>0</v>
      </c>
      <c r="CN54" s="158">
        <f t="shared" si="29"/>
        <v>0</v>
      </c>
    </row>
    <row r="55" spans="1:92" x14ac:dyDescent="0.25">
      <c r="A55" s="19">
        <v>42</v>
      </c>
      <c r="B55" s="19" t="s">
        <v>48</v>
      </c>
      <c r="C55" s="155">
        <v>3944.61</v>
      </c>
      <c r="D55" s="155">
        <v>3943.63</v>
      </c>
      <c r="E55" s="159">
        <f t="shared" si="30"/>
        <v>6.168175006275944</v>
      </c>
      <c r="F55" s="157">
        <v>82</v>
      </c>
      <c r="G55" s="157">
        <v>322.38</v>
      </c>
      <c r="H55" s="157">
        <f t="shared" si="0"/>
        <v>3.9314634146341465</v>
      </c>
      <c r="I55" s="157"/>
      <c r="J55" s="157"/>
      <c r="K55" s="157">
        <f t="shared" si="1"/>
        <v>0</v>
      </c>
      <c r="L55" s="157">
        <v>5.5</v>
      </c>
      <c r="M55" s="157">
        <v>18.05</v>
      </c>
      <c r="N55" s="157">
        <f t="shared" si="2"/>
        <v>3.2818181818181817</v>
      </c>
      <c r="O55" s="157">
        <v>31.05</v>
      </c>
      <c r="P55" s="157">
        <v>96.97</v>
      </c>
      <c r="Q55" s="157">
        <f t="shared" si="3"/>
        <v>3.1230273752012883</v>
      </c>
      <c r="R55" s="157">
        <v>80.55</v>
      </c>
      <c r="S55" s="157">
        <v>242.21</v>
      </c>
      <c r="T55" s="157">
        <f t="shared" si="3"/>
        <v>3.0069522036002483</v>
      </c>
      <c r="U55" s="157">
        <v>44.15</v>
      </c>
      <c r="V55" s="157">
        <v>74.28</v>
      </c>
      <c r="W55" s="157">
        <f t="shared" si="48"/>
        <v>1.6824462061155154</v>
      </c>
      <c r="X55" s="157">
        <f t="shared" si="49"/>
        <v>243.25</v>
      </c>
      <c r="Y55" s="157">
        <f t="shared" si="50"/>
        <v>753.8900000000001</v>
      </c>
      <c r="Z55" s="157">
        <f t="shared" si="3"/>
        <v>3.0992394655704012</v>
      </c>
      <c r="AA55" s="157"/>
      <c r="AB55" s="157"/>
      <c r="AC55" s="157">
        <f t="shared" si="3"/>
        <v>0</v>
      </c>
      <c r="AD55" s="157"/>
      <c r="AE55" s="157"/>
      <c r="AF55" s="157">
        <f t="shared" si="46"/>
        <v>0</v>
      </c>
      <c r="AG55" s="157"/>
      <c r="AH55" s="157"/>
      <c r="AI55" s="157">
        <f t="shared" si="47"/>
        <v>0</v>
      </c>
      <c r="AJ55" s="157"/>
      <c r="AK55" s="157"/>
      <c r="AL55" s="157">
        <f t="shared" si="51"/>
        <v>0</v>
      </c>
      <c r="AM55" s="157"/>
      <c r="AN55" s="157"/>
      <c r="AO55" s="157">
        <f t="shared" si="11"/>
        <v>0</v>
      </c>
      <c r="AP55" s="157"/>
      <c r="AQ55" s="157"/>
      <c r="AR55" s="157">
        <f t="shared" si="12"/>
        <v>0</v>
      </c>
      <c r="AS55" s="157">
        <f t="shared" si="52"/>
        <v>0</v>
      </c>
      <c r="AT55" s="157">
        <f t="shared" si="53"/>
        <v>0</v>
      </c>
      <c r="AU55" s="157">
        <f t="shared" si="14"/>
        <v>0</v>
      </c>
      <c r="AV55" s="157"/>
      <c r="AW55" s="157"/>
      <c r="AX55" s="157">
        <f t="shared" si="15"/>
        <v>0</v>
      </c>
      <c r="AY55" s="157"/>
      <c r="AZ55" s="157"/>
      <c r="BA55" s="157">
        <f t="shared" si="16"/>
        <v>0</v>
      </c>
      <c r="BB55" s="157"/>
      <c r="BC55" s="157"/>
      <c r="BD55" s="157">
        <f t="shared" si="17"/>
        <v>0</v>
      </c>
      <c r="BE55" s="157"/>
      <c r="BF55" s="157"/>
      <c r="BG55" s="157">
        <f t="shared" si="18"/>
        <v>0</v>
      </c>
      <c r="BH55" s="157"/>
      <c r="BI55" s="157"/>
      <c r="BJ55" s="157">
        <f t="shared" si="19"/>
        <v>0</v>
      </c>
      <c r="BK55" s="157"/>
      <c r="BL55" s="158"/>
      <c r="BM55" s="158">
        <f t="shared" si="20"/>
        <v>0</v>
      </c>
      <c r="BN55" s="158">
        <f t="shared" si="34"/>
        <v>0</v>
      </c>
      <c r="BO55" s="158">
        <f t="shared" si="35"/>
        <v>0</v>
      </c>
      <c r="BP55" s="158">
        <f t="shared" si="21"/>
        <v>0</v>
      </c>
      <c r="BQ55" s="158"/>
      <c r="BR55" s="158"/>
      <c r="BS55" s="158">
        <f t="shared" si="22"/>
        <v>0</v>
      </c>
      <c r="BT55" s="158">
        <f t="shared" si="36"/>
        <v>82</v>
      </c>
      <c r="BU55" s="158">
        <f t="shared" si="36"/>
        <v>322.38</v>
      </c>
      <c r="BV55" s="158">
        <f t="shared" si="23"/>
        <v>3.9314634146341465</v>
      </c>
      <c r="BW55" s="158">
        <f t="shared" si="37"/>
        <v>0</v>
      </c>
      <c r="BX55" s="158">
        <f t="shared" si="37"/>
        <v>0</v>
      </c>
      <c r="BY55" s="158">
        <f t="shared" si="24"/>
        <v>0</v>
      </c>
      <c r="BZ55" s="158">
        <f t="shared" si="38"/>
        <v>5.5</v>
      </c>
      <c r="CA55" s="158">
        <f t="shared" si="38"/>
        <v>18.05</v>
      </c>
      <c r="CB55" s="158">
        <f t="shared" si="25"/>
        <v>3.2818181818181817</v>
      </c>
      <c r="CC55" s="158">
        <f t="shared" si="39"/>
        <v>31.05</v>
      </c>
      <c r="CD55" s="158">
        <f t="shared" si="40"/>
        <v>96.97</v>
      </c>
      <c r="CE55" s="158">
        <f t="shared" si="26"/>
        <v>3.1230273752012883</v>
      </c>
      <c r="CF55" s="158">
        <f t="shared" si="41"/>
        <v>80.55</v>
      </c>
      <c r="CG55" s="158">
        <f t="shared" si="41"/>
        <v>242.21</v>
      </c>
      <c r="CH55" s="158">
        <f t="shared" si="27"/>
        <v>3.0069522036002483</v>
      </c>
      <c r="CI55" s="158">
        <f t="shared" si="42"/>
        <v>44.15</v>
      </c>
      <c r="CJ55" s="158">
        <f t="shared" si="42"/>
        <v>74.28</v>
      </c>
      <c r="CK55" s="158">
        <f t="shared" si="28"/>
        <v>1.6824462061155154</v>
      </c>
      <c r="CL55" s="158">
        <f t="shared" si="45"/>
        <v>243.25</v>
      </c>
      <c r="CM55" s="158">
        <f t="shared" si="45"/>
        <v>753.8900000000001</v>
      </c>
      <c r="CN55" s="158">
        <f t="shared" si="29"/>
        <v>3.0992394655704012</v>
      </c>
    </row>
    <row r="56" spans="1:92" x14ac:dyDescent="0.25">
      <c r="A56" s="19">
        <v>43</v>
      </c>
      <c r="B56" s="19" t="s">
        <v>49</v>
      </c>
      <c r="C56" s="155">
        <v>558</v>
      </c>
      <c r="D56" s="155">
        <v>501.75</v>
      </c>
      <c r="E56" s="159">
        <f t="shared" si="30"/>
        <v>100.08370702541107</v>
      </c>
      <c r="F56" s="157"/>
      <c r="G56" s="157"/>
      <c r="H56" s="157">
        <f t="shared" si="0"/>
        <v>0</v>
      </c>
      <c r="I56" s="157"/>
      <c r="J56" s="157"/>
      <c r="K56" s="157">
        <f t="shared" si="1"/>
        <v>0</v>
      </c>
      <c r="L56" s="157"/>
      <c r="M56" s="157"/>
      <c r="N56" s="157">
        <f t="shared" si="2"/>
        <v>0</v>
      </c>
      <c r="O56" s="157"/>
      <c r="P56" s="157"/>
      <c r="Q56" s="157">
        <f t="shared" si="3"/>
        <v>0</v>
      </c>
      <c r="R56" s="157"/>
      <c r="S56" s="157"/>
      <c r="T56" s="157">
        <f t="shared" si="3"/>
        <v>0</v>
      </c>
      <c r="U56" s="157"/>
      <c r="V56" s="157"/>
      <c r="W56" s="157">
        <f t="shared" si="48"/>
        <v>0</v>
      </c>
      <c r="X56" s="157">
        <f t="shared" si="49"/>
        <v>0</v>
      </c>
      <c r="Y56" s="157">
        <f t="shared" si="50"/>
        <v>0</v>
      </c>
      <c r="Z56" s="157">
        <f t="shared" si="3"/>
        <v>0</v>
      </c>
      <c r="AA56" s="157">
        <v>10.8</v>
      </c>
      <c r="AB56" s="157">
        <v>35.01</v>
      </c>
      <c r="AC56" s="157">
        <f t="shared" si="3"/>
        <v>3.2416666666666663</v>
      </c>
      <c r="AD56" s="157"/>
      <c r="AE56" s="157"/>
      <c r="AF56" s="157">
        <f t="shared" si="46"/>
        <v>0</v>
      </c>
      <c r="AG56" s="157"/>
      <c r="AH56" s="157"/>
      <c r="AI56" s="157">
        <f t="shared" si="47"/>
        <v>0</v>
      </c>
      <c r="AJ56" s="157">
        <v>0.5</v>
      </c>
      <c r="AK56" s="157">
        <v>1.6</v>
      </c>
      <c r="AL56" s="157">
        <f t="shared" si="51"/>
        <v>3.2</v>
      </c>
      <c r="AM56" s="157"/>
      <c r="AN56" s="157"/>
      <c r="AO56" s="157">
        <f t="shared" si="11"/>
        <v>0</v>
      </c>
      <c r="AP56" s="157">
        <v>490.87</v>
      </c>
      <c r="AQ56" s="157">
        <v>1208.17</v>
      </c>
      <c r="AR56" s="157">
        <f t="shared" si="12"/>
        <v>2.4612830280929781</v>
      </c>
      <c r="AS56" s="157">
        <f t="shared" si="52"/>
        <v>502.17</v>
      </c>
      <c r="AT56" s="157">
        <f t="shared" si="53"/>
        <v>1244.78</v>
      </c>
      <c r="AU56" s="157">
        <f t="shared" si="14"/>
        <v>2.4788019993229384</v>
      </c>
      <c r="AV56" s="157"/>
      <c r="AW56" s="157"/>
      <c r="AX56" s="157">
        <f t="shared" si="15"/>
        <v>0</v>
      </c>
      <c r="AY56" s="157"/>
      <c r="AZ56" s="157"/>
      <c r="BA56" s="157">
        <f t="shared" si="16"/>
        <v>0</v>
      </c>
      <c r="BB56" s="157"/>
      <c r="BC56" s="157"/>
      <c r="BD56" s="157">
        <f t="shared" si="17"/>
        <v>0</v>
      </c>
      <c r="BE56" s="157"/>
      <c r="BF56" s="157"/>
      <c r="BG56" s="157">
        <f t="shared" si="18"/>
        <v>0</v>
      </c>
      <c r="BH56" s="157"/>
      <c r="BI56" s="157"/>
      <c r="BJ56" s="157">
        <f t="shared" si="19"/>
        <v>0</v>
      </c>
      <c r="BK56" s="157"/>
      <c r="BL56" s="158"/>
      <c r="BM56" s="158">
        <f t="shared" si="20"/>
        <v>0</v>
      </c>
      <c r="BN56" s="158">
        <f t="shared" si="34"/>
        <v>0</v>
      </c>
      <c r="BO56" s="158">
        <f t="shared" si="35"/>
        <v>0</v>
      </c>
      <c r="BP56" s="158">
        <f t="shared" si="21"/>
        <v>0</v>
      </c>
      <c r="BQ56" s="158"/>
      <c r="BR56" s="158"/>
      <c r="BS56" s="158">
        <f t="shared" si="22"/>
        <v>0</v>
      </c>
      <c r="BT56" s="158">
        <f t="shared" si="36"/>
        <v>10.8</v>
      </c>
      <c r="BU56" s="158">
        <f t="shared" si="36"/>
        <v>35.01</v>
      </c>
      <c r="BV56" s="158">
        <f t="shared" si="23"/>
        <v>3.2416666666666663</v>
      </c>
      <c r="BW56" s="158">
        <f t="shared" si="37"/>
        <v>0</v>
      </c>
      <c r="BX56" s="158">
        <f t="shared" si="37"/>
        <v>0</v>
      </c>
      <c r="BY56" s="158">
        <f t="shared" si="24"/>
        <v>0</v>
      </c>
      <c r="BZ56" s="158">
        <f t="shared" si="38"/>
        <v>0</v>
      </c>
      <c r="CA56" s="158">
        <f t="shared" si="38"/>
        <v>0</v>
      </c>
      <c r="CB56" s="158">
        <f t="shared" si="25"/>
        <v>0</v>
      </c>
      <c r="CC56" s="158">
        <f t="shared" si="39"/>
        <v>0.5</v>
      </c>
      <c r="CD56" s="158">
        <f t="shared" si="40"/>
        <v>1.6</v>
      </c>
      <c r="CE56" s="158">
        <f t="shared" si="26"/>
        <v>3.2</v>
      </c>
      <c r="CF56" s="158">
        <f t="shared" si="41"/>
        <v>0</v>
      </c>
      <c r="CG56" s="158">
        <f t="shared" si="41"/>
        <v>0</v>
      </c>
      <c r="CH56" s="158">
        <f t="shared" si="27"/>
        <v>0</v>
      </c>
      <c r="CI56" s="158">
        <f t="shared" si="42"/>
        <v>490.87</v>
      </c>
      <c r="CJ56" s="158">
        <f t="shared" si="42"/>
        <v>1208.17</v>
      </c>
      <c r="CK56" s="158">
        <f t="shared" si="28"/>
        <v>2.4612830280929781</v>
      </c>
      <c r="CL56" s="158">
        <f t="shared" si="45"/>
        <v>502.17</v>
      </c>
      <c r="CM56" s="158">
        <f t="shared" si="45"/>
        <v>1244.78</v>
      </c>
      <c r="CN56" s="158">
        <f t="shared" si="29"/>
        <v>2.4788019993229384</v>
      </c>
    </row>
    <row r="57" spans="1:92" x14ac:dyDescent="0.25">
      <c r="A57" s="19">
        <v>44</v>
      </c>
      <c r="B57" s="19" t="s">
        <v>50</v>
      </c>
      <c r="C57" s="155">
        <v>2431.71</v>
      </c>
      <c r="D57" s="155">
        <v>2387</v>
      </c>
      <c r="E57" s="159">
        <f t="shared" si="30"/>
        <v>1.8537913699204021</v>
      </c>
      <c r="F57" s="157">
        <v>38</v>
      </c>
      <c r="G57" s="157">
        <v>219</v>
      </c>
      <c r="H57" s="157">
        <f t="shared" si="0"/>
        <v>5.7631578947368425</v>
      </c>
      <c r="I57" s="157"/>
      <c r="J57" s="157"/>
      <c r="K57" s="157">
        <f t="shared" si="1"/>
        <v>0</v>
      </c>
      <c r="L57" s="157"/>
      <c r="M57" s="157"/>
      <c r="N57" s="157">
        <f t="shared" si="2"/>
        <v>0</v>
      </c>
      <c r="O57" s="157"/>
      <c r="P57" s="157"/>
      <c r="Q57" s="157">
        <f t="shared" si="3"/>
        <v>0</v>
      </c>
      <c r="R57" s="157">
        <v>6.25</v>
      </c>
      <c r="S57" s="157">
        <v>24.4</v>
      </c>
      <c r="T57" s="157">
        <f t="shared" si="3"/>
        <v>3.9039999999999999</v>
      </c>
      <c r="U57" s="157"/>
      <c r="V57" s="157"/>
      <c r="W57" s="157">
        <f t="shared" si="48"/>
        <v>0</v>
      </c>
      <c r="X57" s="157">
        <f t="shared" si="49"/>
        <v>44.25</v>
      </c>
      <c r="Y57" s="157">
        <f t="shared" si="50"/>
        <v>243.4</v>
      </c>
      <c r="Z57" s="157">
        <f t="shared" si="3"/>
        <v>5.5005649717514125</v>
      </c>
      <c r="AA57" s="157"/>
      <c r="AB57" s="157"/>
      <c r="AC57" s="157">
        <f t="shared" si="3"/>
        <v>0</v>
      </c>
      <c r="AD57" s="157"/>
      <c r="AE57" s="157"/>
      <c r="AF57" s="157">
        <f t="shared" si="46"/>
        <v>0</v>
      </c>
      <c r="AG57" s="157"/>
      <c r="AH57" s="157"/>
      <c r="AI57" s="157">
        <f t="shared" si="47"/>
        <v>0</v>
      </c>
      <c r="AJ57" s="157"/>
      <c r="AK57" s="157"/>
      <c r="AL57" s="157">
        <f t="shared" si="51"/>
        <v>0</v>
      </c>
      <c r="AM57" s="157"/>
      <c r="AN57" s="157"/>
      <c r="AO57" s="157">
        <f t="shared" si="11"/>
        <v>0</v>
      </c>
      <c r="AP57" s="157"/>
      <c r="AQ57" s="157"/>
      <c r="AR57" s="157">
        <f t="shared" si="12"/>
        <v>0</v>
      </c>
      <c r="AS57" s="157">
        <f t="shared" si="52"/>
        <v>0</v>
      </c>
      <c r="AT57" s="157">
        <f t="shared" si="53"/>
        <v>0</v>
      </c>
      <c r="AU57" s="157">
        <f t="shared" si="14"/>
        <v>0</v>
      </c>
      <c r="AV57" s="157"/>
      <c r="AW57" s="157"/>
      <c r="AX57" s="157">
        <f t="shared" si="15"/>
        <v>0</v>
      </c>
      <c r="AY57" s="157"/>
      <c r="AZ57" s="157"/>
      <c r="BA57" s="157">
        <f t="shared" si="16"/>
        <v>0</v>
      </c>
      <c r="BB57" s="157"/>
      <c r="BC57" s="157"/>
      <c r="BD57" s="157">
        <f t="shared" si="17"/>
        <v>0</v>
      </c>
      <c r="BE57" s="157"/>
      <c r="BF57" s="157"/>
      <c r="BG57" s="157">
        <f t="shared" si="18"/>
        <v>0</v>
      </c>
      <c r="BH57" s="157"/>
      <c r="BI57" s="157"/>
      <c r="BJ57" s="157">
        <f t="shared" si="19"/>
        <v>0</v>
      </c>
      <c r="BK57" s="157"/>
      <c r="BL57" s="158"/>
      <c r="BM57" s="158">
        <f t="shared" si="20"/>
        <v>0</v>
      </c>
      <c r="BN57" s="158">
        <f t="shared" si="34"/>
        <v>0</v>
      </c>
      <c r="BO57" s="158">
        <f t="shared" si="35"/>
        <v>0</v>
      </c>
      <c r="BP57" s="158">
        <f t="shared" si="21"/>
        <v>0</v>
      </c>
      <c r="BQ57" s="158"/>
      <c r="BR57" s="158"/>
      <c r="BS57" s="158">
        <f t="shared" si="22"/>
        <v>0</v>
      </c>
      <c r="BT57" s="158">
        <f t="shared" si="36"/>
        <v>38</v>
      </c>
      <c r="BU57" s="158">
        <f t="shared" si="36"/>
        <v>219</v>
      </c>
      <c r="BV57" s="158">
        <f t="shared" si="23"/>
        <v>5.7631578947368425</v>
      </c>
      <c r="BW57" s="158">
        <f t="shared" si="37"/>
        <v>0</v>
      </c>
      <c r="BX57" s="158">
        <f t="shared" si="37"/>
        <v>0</v>
      </c>
      <c r="BY57" s="158">
        <f t="shared" si="24"/>
        <v>0</v>
      </c>
      <c r="BZ57" s="158">
        <f t="shared" si="38"/>
        <v>0</v>
      </c>
      <c r="CA57" s="158">
        <f t="shared" si="38"/>
        <v>0</v>
      </c>
      <c r="CB57" s="158">
        <f t="shared" si="25"/>
        <v>0</v>
      </c>
      <c r="CC57" s="158">
        <f t="shared" si="39"/>
        <v>0</v>
      </c>
      <c r="CD57" s="158">
        <f t="shared" si="40"/>
        <v>0</v>
      </c>
      <c r="CE57" s="158">
        <f t="shared" si="26"/>
        <v>0</v>
      </c>
      <c r="CF57" s="158">
        <f t="shared" si="41"/>
        <v>6.25</v>
      </c>
      <c r="CG57" s="158">
        <f t="shared" si="41"/>
        <v>24.4</v>
      </c>
      <c r="CH57" s="158">
        <f t="shared" si="27"/>
        <v>3.9039999999999999</v>
      </c>
      <c r="CI57" s="158">
        <f t="shared" si="42"/>
        <v>0</v>
      </c>
      <c r="CJ57" s="158">
        <f t="shared" si="42"/>
        <v>0</v>
      </c>
      <c r="CK57" s="158">
        <f t="shared" si="28"/>
        <v>0</v>
      </c>
      <c r="CL57" s="158">
        <f t="shared" si="45"/>
        <v>44.25</v>
      </c>
      <c r="CM57" s="158">
        <f t="shared" si="45"/>
        <v>243.4</v>
      </c>
      <c r="CN57" s="158">
        <f t="shared" si="29"/>
        <v>5.5005649717514125</v>
      </c>
    </row>
    <row r="58" spans="1:92" x14ac:dyDescent="0.25">
      <c r="A58" s="19">
        <v>45</v>
      </c>
      <c r="B58" s="19" t="s">
        <v>51</v>
      </c>
      <c r="C58" s="155">
        <v>818.06</v>
      </c>
      <c r="D58" s="155">
        <v>398.85499999999996</v>
      </c>
      <c r="E58" s="159">
        <f t="shared" si="30"/>
        <v>36.298905617329609</v>
      </c>
      <c r="F58" s="157">
        <v>119.5</v>
      </c>
      <c r="G58" s="157">
        <v>586.70000000000005</v>
      </c>
      <c r="H58" s="157">
        <f t="shared" si="0"/>
        <v>4.9096234309623439</v>
      </c>
      <c r="I58" s="157"/>
      <c r="J58" s="157"/>
      <c r="K58" s="157">
        <f t="shared" si="1"/>
        <v>0</v>
      </c>
      <c r="L58" s="157">
        <v>0.25</v>
      </c>
      <c r="M58" s="157">
        <v>1</v>
      </c>
      <c r="N58" s="157">
        <f t="shared" si="2"/>
        <v>4</v>
      </c>
      <c r="O58" s="157"/>
      <c r="P58" s="157"/>
      <c r="Q58" s="157">
        <f t="shared" si="3"/>
        <v>0</v>
      </c>
      <c r="R58" s="157">
        <v>22.03</v>
      </c>
      <c r="S58" s="157">
        <v>82.03</v>
      </c>
      <c r="T58" s="157">
        <v>3.7235587834770771</v>
      </c>
      <c r="U58" s="157"/>
      <c r="V58" s="157"/>
      <c r="W58" s="157">
        <f t="shared" si="48"/>
        <v>0</v>
      </c>
      <c r="X58" s="157">
        <v>141.78</v>
      </c>
      <c r="Y58" s="157">
        <f t="shared" si="50"/>
        <v>669.73</v>
      </c>
      <c r="Z58" s="157">
        <v>4.7237269008322755</v>
      </c>
      <c r="AA58" s="157">
        <v>2.75</v>
      </c>
      <c r="AB58" s="157">
        <v>12.15</v>
      </c>
      <c r="AC58" s="157">
        <v>4.418181818181818</v>
      </c>
      <c r="AD58" s="157"/>
      <c r="AE58" s="157"/>
      <c r="AF58" s="157">
        <f t="shared" si="46"/>
        <v>0</v>
      </c>
      <c r="AG58" s="157"/>
      <c r="AH58" s="157"/>
      <c r="AI58" s="157">
        <f t="shared" si="47"/>
        <v>0</v>
      </c>
      <c r="AJ58" s="157"/>
      <c r="AK58" s="157"/>
      <c r="AL58" s="157">
        <f t="shared" si="51"/>
        <v>0</v>
      </c>
      <c r="AM58" s="157">
        <v>0.25</v>
      </c>
      <c r="AN58" s="157">
        <v>0.88</v>
      </c>
      <c r="AO58" s="157">
        <f t="shared" si="11"/>
        <v>3.52</v>
      </c>
      <c r="AP58" s="157"/>
      <c r="AQ58" s="157"/>
      <c r="AR58" s="157">
        <f t="shared" si="12"/>
        <v>0</v>
      </c>
      <c r="AS58" s="157">
        <v>3</v>
      </c>
      <c r="AT58" s="157">
        <v>13.03</v>
      </c>
      <c r="AU58" s="157">
        <f t="shared" si="14"/>
        <v>4.3433333333333328</v>
      </c>
      <c r="AV58" s="157"/>
      <c r="AW58" s="157"/>
      <c r="AX58" s="157">
        <f t="shared" si="15"/>
        <v>0</v>
      </c>
      <c r="AY58" s="157"/>
      <c r="AZ58" s="157"/>
      <c r="BA58" s="157">
        <f t="shared" si="16"/>
        <v>0</v>
      </c>
      <c r="BB58" s="157"/>
      <c r="BC58" s="157"/>
      <c r="BD58" s="157">
        <f t="shared" si="17"/>
        <v>0</v>
      </c>
      <c r="BE58" s="157"/>
      <c r="BF58" s="157"/>
      <c r="BG58" s="157">
        <f t="shared" si="18"/>
        <v>0</v>
      </c>
      <c r="BH58" s="157"/>
      <c r="BI58" s="157"/>
      <c r="BJ58" s="157">
        <f t="shared" si="19"/>
        <v>0</v>
      </c>
      <c r="BK58" s="157"/>
      <c r="BL58" s="158"/>
      <c r="BM58" s="158">
        <f t="shared" si="20"/>
        <v>0</v>
      </c>
      <c r="BN58" s="158">
        <f t="shared" si="34"/>
        <v>0</v>
      </c>
      <c r="BO58" s="158">
        <f t="shared" si="35"/>
        <v>0</v>
      </c>
      <c r="BP58" s="158">
        <f t="shared" si="21"/>
        <v>0</v>
      </c>
      <c r="BQ58" s="158"/>
      <c r="BR58" s="158"/>
      <c r="BS58" s="158">
        <f t="shared" si="22"/>
        <v>0</v>
      </c>
      <c r="BT58" s="158">
        <f t="shared" si="36"/>
        <v>122.25</v>
      </c>
      <c r="BU58" s="158">
        <f t="shared" si="36"/>
        <v>598.85</v>
      </c>
      <c r="BV58" s="158">
        <f t="shared" si="23"/>
        <v>4.8985685071574645</v>
      </c>
      <c r="BW58" s="158">
        <f t="shared" si="37"/>
        <v>0</v>
      </c>
      <c r="BX58" s="158">
        <f t="shared" si="37"/>
        <v>0</v>
      </c>
      <c r="BY58" s="158">
        <f t="shared" si="24"/>
        <v>0</v>
      </c>
      <c r="BZ58" s="158">
        <f t="shared" si="38"/>
        <v>0.25</v>
      </c>
      <c r="CA58" s="158">
        <f t="shared" si="38"/>
        <v>1</v>
      </c>
      <c r="CB58" s="158">
        <f t="shared" si="25"/>
        <v>4</v>
      </c>
      <c r="CC58" s="158">
        <f t="shared" si="39"/>
        <v>0</v>
      </c>
      <c r="CD58" s="158">
        <f t="shared" si="40"/>
        <v>0</v>
      </c>
      <c r="CE58" s="158">
        <f t="shared" si="26"/>
        <v>0</v>
      </c>
      <c r="CF58" s="158">
        <f t="shared" si="41"/>
        <v>22.28</v>
      </c>
      <c r="CG58" s="158">
        <f t="shared" si="41"/>
        <v>82.91</v>
      </c>
      <c r="CH58" s="158">
        <f t="shared" si="27"/>
        <v>3.7212746858168759</v>
      </c>
      <c r="CI58" s="158">
        <f t="shared" si="42"/>
        <v>0</v>
      </c>
      <c r="CJ58" s="158">
        <f t="shared" si="42"/>
        <v>0</v>
      </c>
      <c r="CK58" s="158">
        <f t="shared" si="28"/>
        <v>0</v>
      </c>
      <c r="CL58" s="158">
        <f t="shared" si="45"/>
        <v>144.78</v>
      </c>
      <c r="CM58" s="158">
        <f t="shared" si="45"/>
        <v>682.76</v>
      </c>
      <c r="CN58" s="158">
        <f t="shared" si="29"/>
        <v>4.7158447299350739</v>
      </c>
    </row>
    <row r="62" spans="1:92" s="160" customFormat="1" ht="15.75" x14ac:dyDescent="0.25">
      <c r="B62" s="160" t="s">
        <v>104</v>
      </c>
      <c r="M62" s="160" t="s">
        <v>134</v>
      </c>
      <c r="S62" s="160" t="s">
        <v>105</v>
      </c>
      <c r="BL62" s="160" t="s">
        <v>105</v>
      </c>
    </row>
    <row r="63" spans="1:92" s="160" customFormat="1" ht="15.75" x14ac:dyDescent="0.25">
      <c r="C63" s="160" t="s">
        <v>135</v>
      </c>
      <c r="H63" s="160" t="s">
        <v>137</v>
      </c>
      <c r="N63" s="160" t="s">
        <v>138</v>
      </c>
      <c r="T63" s="160" t="s">
        <v>139</v>
      </c>
      <c r="AJ63" s="160" t="s">
        <v>136</v>
      </c>
      <c r="AP63" s="160" t="s">
        <v>135</v>
      </c>
      <c r="AZ63" s="160" t="s">
        <v>137</v>
      </c>
      <c r="BM63" s="160" t="s">
        <v>139</v>
      </c>
    </row>
    <row r="64" spans="1:92" s="160" customFormat="1" ht="15.75" x14ac:dyDescent="0.25">
      <c r="C64" s="160" t="s">
        <v>140</v>
      </c>
      <c r="H64" s="160" t="s">
        <v>108</v>
      </c>
      <c r="N64" s="160" t="s">
        <v>142</v>
      </c>
      <c r="T64" s="160" t="s">
        <v>109</v>
      </c>
      <c r="AJ64" s="160" t="s">
        <v>141</v>
      </c>
      <c r="AP64" s="160" t="s">
        <v>140</v>
      </c>
      <c r="AZ64" s="160" t="s">
        <v>108</v>
      </c>
      <c r="BM64" s="160" t="s">
        <v>109</v>
      </c>
    </row>
  </sheetData>
  <mergeCells count="39">
    <mergeCell ref="AJ9:AL10"/>
    <mergeCell ref="B8:B12"/>
    <mergeCell ref="F8:Z8"/>
    <mergeCell ref="AA8:AU8"/>
    <mergeCell ref="AV8:BP8"/>
    <mergeCell ref="F9:H10"/>
    <mergeCell ref="I9:K9"/>
    <mergeCell ref="L9:N9"/>
    <mergeCell ref="O9:Q10"/>
    <mergeCell ref="R9:T10"/>
    <mergeCell ref="U9:W10"/>
    <mergeCell ref="X9:Z10"/>
    <mergeCell ref="AA9:AC10"/>
    <mergeCell ref="AD9:AI9"/>
    <mergeCell ref="I10:K10"/>
    <mergeCell ref="L10:N10"/>
    <mergeCell ref="BE9:BG10"/>
    <mergeCell ref="BQ8:BS10"/>
    <mergeCell ref="BT8:CN8"/>
    <mergeCell ref="CF9:CH10"/>
    <mergeCell ref="CI9:CK10"/>
    <mergeCell ref="CL9:CN10"/>
    <mergeCell ref="CC9:CE10"/>
    <mergeCell ref="AD10:AF10"/>
    <mergeCell ref="AG10:AI10"/>
    <mergeCell ref="AY10:BA10"/>
    <mergeCell ref="BB10:BD10"/>
    <mergeCell ref="BW10:BY10"/>
    <mergeCell ref="BH9:BJ10"/>
    <mergeCell ref="BK9:BM10"/>
    <mergeCell ref="BN9:BP10"/>
    <mergeCell ref="BT9:BV10"/>
    <mergeCell ref="BW9:CB9"/>
    <mergeCell ref="BZ10:CB10"/>
    <mergeCell ref="AM9:AO10"/>
    <mergeCell ref="AP9:AR10"/>
    <mergeCell ref="AS9:AU10"/>
    <mergeCell ref="AV9:AX10"/>
    <mergeCell ref="AY9:BD9"/>
  </mergeCells>
  <pageMargins left="0.7" right="0.7" top="0.75" bottom="0.75" header="0.3" footer="0.3"/>
  <pageSetup paperSize="5" orientation="portrait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N92"/>
  <sheetViews>
    <sheetView view="pageBreakPreview" topLeftCell="A7" zoomScale="140" zoomScaleNormal="75" zoomScaleSheetLayoutView="140" workbookViewId="0">
      <pane xSplit="1" ySplit="12" topLeftCell="B34" activePane="bottomRight" state="frozen"/>
      <selection activeCell="A7" sqref="A7"/>
      <selection pane="topRight" activeCell="B7" sqref="B7"/>
      <selection pane="bottomLeft" activeCell="A19" sqref="A19"/>
      <selection pane="bottomRight" activeCell="BM63" sqref="BM63"/>
    </sheetView>
  </sheetViews>
  <sheetFormatPr defaultRowHeight="15.75" x14ac:dyDescent="0.25"/>
  <cols>
    <col min="1" max="1" width="20.28515625" style="566" customWidth="1"/>
    <col min="2" max="2" width="9.42578125" style="566" hidden="1" customWidth="1"/>
    <col min="3" max="3" width="8.7109375" style="566" hidden="1" customWidth="1"/>
    <col min="4" max="4" width="6.7109375" style="566" hidden="1" customWidth="1"/>
    <col min="5" max="5" width="10.28515625" style="566" hidden="1" customWidth="1"/>
    <col min="6" max="10" width="6.7109375" style="566" hidden="1" customWidth="1"/>
    <col min="11" max="11" width="7.5703125" style="566" hidden="1" customWidth="1"/>
    <col min="12" max="16" width="6.7109375" style="566" hidden="1" customWidth="1"/>
    <col min="17" max="17" width="7.42578125" style="566" hidden="1" customWidth="1"/>
    <col min="18" max="18" width="6.7109375" style="566" hidden="1" customWidth="1"/>
    <col min="19" max="19" width="7.42578125" style="566" hidden="1" customWidth="1"/>
    <col min="20" max="31" width="6.7109375" style="566" hidden="1" customWidth="1"/>
    <col min="32" max="32" width="7.85546875" style="566" hidden="1" customWidth="1"/>
    <col min="33" max="60" width="6.7109375" style="566" hidden="1" customWidth="1"/>
    <col min="61" max="61" width="8.140625" style="566" hidden="1" customWidth="1"/>
    <col min="62" max="64" width="6.7109375" style="566" hidden="1" customWidth="1"/>
    <col min="65" max="65" width="10.28515625" style="566" customWidth="1"/>
    <col min="66" max="66" width="9.28515625" style="566" customWidth="1"/>
    <col min="67" max="256" width="8.85546875" style="566"/>
    <col min="257" max="257" width="20.28515625" style="566" customWidth="1"/>
    <col min="258" max="258" width="9.42578125" style="566" customWidth="1"/>
    <col min="259" max="259" width="8.7109375" style="566" customWidth="1"/>
    <col min="260" max="320" width="0" style="566" hidden="1" customWidth="1"/>
    <col min="321" max="321" width="10.28515625" style="566" customWidth="1"/>
    <col min="322" max="322" width="9.28515625" style="566" customWidth="1"/>
    <col min="323" max="512" width="8.85546875" style="566"/>
    <col min="513" max="513" width="20.28515625" style="566" customWidth="1"/>
    <col min="514" max="514" width="9.42578125" style="566" customWidth="1"/>
    <col min="515" max="515" width="8.7109375" style="566" customWidth="1"/>
    <col min="516" max="576" width="0" style="566" hidden="1" customWidth="1"/>
    <col min="577" max="577" width="10.28515625" style="566" customWidth="1"/>
    <col min="578" max="578" width="9.28515625" style="566" customWidth="1"/>
    <col min="579" max="768" width="8.85546875" style="566"/>
    <col min="769" max="769" width="20.28515625" style="566" customWidth="1"/>
    <col min="770" max="770" width="9.42578125" style="566" customWidth="1"/>
    <col min="771" max="771" width="8.7109375" style="566" customWidth="1"/>
    <col min="772" max="832" width="0" style="566" hidden="1" customWidth="1"/>
    <col min="833" max="833" width="10.28515625" style="566" customWidth="1"/>
    <col min="834" max="834" width="9.28515625" style="566" customWidth="1"/>
    <col min="835" max="1024" width="8.85546875" style="566"/>
    <col min="1025" max="1025" width="20.28515625" style="566" customWidth="1"/>
    <col min="1026" max="1026" width="9.42578125" style="566" customWidth="1"/>
    <col min="1027" max="1027" width="8.7109375" style="566" customWidth="1"/>
    <col min="1028" max="1088" width="0" style="566" hidden="1" customWidth="1"/>
    <col min="1089" max="1089" width="10.28515625" style="566" customWidth="1"/>
    <col min="1090" max="1090" width="9.28515625" style="566" customWidth="1"/>
    <col min="1091" max="1280" width="8.85546875" style="566"/>
    <col min="1281" max="1281" width="20.28515625" style="566" customWidth="1"/>
    <col min="1282" max="1282" width="9.42578125" style="566" customWidth="1"/>
    <col min="1283" max="1283" width="8.7109375" style="566" customWidth="1"/>
    <col min="1284" max="1344" width="0" style="566" hidden="1" customWidth="1"/>
    <col min="1345" max="1345" width="10.28515625" style="566" customWidth="1"/>
    <col min="1346" max="1346" width="9.28515625" style="566" customWidth="1"/>
    <col min="1347" max="1536" width="8.85546875" style="566"/>
    <col min="1537" max="1537" width="20.28515625" style="566" customWidth="1"/>
    <col min="1538" max="1538" width="9.42578125" style="566" customWidth="1"/>
    <col min="1539" max="1539" width="8.7109375" style="566" customWidth="1"/>
    <col min="1540" max="1600" width="0" style="566" hidden="1" customWidth="1"/>
    <col min="1601" max="1601" width="10.28515625" style="566" customWidth="1"/>
    <col min="1602" max="1602" width="9.28515625" style="566" customWidth="1"/>
    <col min="1603" max="1792" width="8.85546875" style="566"/>
    <col min="1793" max="1793" width="20.28515625" style="566" customWidth="1"/>
    <col min="1794" max="1794" width="9.42578125" style="566" customWidth="1"/>
    <col min="1795" max="1795" width="8.7109375" style="566" customWidth="1"/>
    <col min="1796" max="1856" width="0" style="566" hidden="1" customWidth="1"/>
    <col min="1857" max="1857" width="10.28515625" style="566" customWidth="1"/>
    <col min="1858" max="1858" width="9.28515625" style="566" customWidth="1"/>
    <col min="1859" max="2048" width="8.85546875" style="566"/>
    <col min="2049" max="2049" width="20.28515625" style="566" customWidth="1"/>
    <col min="2050" max="2050" width="9.42578125" style="566" customWidth="1"/>
    <col min="2051" max="2051" width="8.7109375" style="566" customWidth="1"/>
    <col min="2052" max="2112" width="0" style="566" hidden="1" customWidth="1"/>
    <col min="2113" max="2113" width="10.28515625" style="566" customWidth="1"/>
    <col min="2114" max="2114" width="9.28515625" style="566" customWidth="1"/>
    <col min="2115" max="2304" width="8.85546875" style="566"/>
    <col min="2305" max="2305" width="20.28515625" style="566" customWidth="1"/>
    <col min="2306" max="2306" width="9.42578125" style="566" customWidth="1"/>
    <col min="2307" max="2307" width="8.7109375" style="566" customWidth="1"/>
    <col min="2308" max="2368" width="0" style="566" hidden="1" customWidth="1"/>
    <col min="2369" max="2369" width="10.28515625" style="566" customWidth="1"/>
    <col min="2370" max="2370" width="9.28515625" style="566" customWidth="1"/>
    <col min="2371" max="2560" width="8.85546875" style="566"/>
    <col min="2561" max="2561" width="20.28515625" style="566" customWidth="1"/>
    <col min="2562" max="2562" width="9.42578125" style="566" customWidth="1"/>
    <col min="2563" max="2563" width="8.7109375" style="566" customWidth="1"/>
    <col min="2564" max="2624" width="0" style="566" hidden="1" customWidth="1"/>
    <col min="2625" max="2625" width="10.28515625" style="566" customWidth="1"/>
    <col min="2626" max="2626" width="9.28515625" style="566" customWidth="1"/>
    <col min="2627" max="2816" width="8.85546875" style="566"/>
    <col min="2817" max="2817" width="20.28515625" style="566" customWidth="1"/>
    <col min="2818" max="2818" width="9.42578125" style="566" customWidth="1"/>
    <col min="2819" max="2819" width="8.7109375" style="566" customWidth="1"/>
    <col min="2820" max="2880" width="0" style="566" hidden="1" customWidth="1"/>
    <col min="2881" max="2881" width="10.28515625" style="566" customWidth="1"/>
    <col min="2882" max="2882" width="9.28515625" style="566" customWidth="1"/>
    <col min="2883" max="3072" width="8.85546875" style="566"/>
    <col min="3073" max="3073" width="20.28515625" style="566" customWidth="1"/>
    <col min="3074" max="3074" width="9.42578125" style="566" customWidth="1"/>
    <col min="3075" max="3075" width="8.7109375" style="566" customWidth="1"/>
    <col min="3076" max="3136" width="0" style="566" hidden="1" customWidth="1"/>
    <col min="3137" max="3137" width="10.28515625" style="566" customWidth="1"/>
    <col min="3138" max="3138" width="9.28515625" style="566" customWidth="1"/>
    <col min="3139" max="3328" width="8.85546875" style="566"/>
    <col min="3329" max="3329" width="20.28515625" style="566" customWidth="1"/>
    <col min="3330" max="3330" width="9.42578125" style="566" customWidth="1"/>
    <col min="3331" max="3331" width="8.7109375" style="566" customWidth="1"/>
    <col min="3332" max="3392" width="0" style="566" hidden="1" customWidth="1"/>
    <col min="3393" max="3393" width="10.28515625" style="566" customWidth="1"/>
    <col min="3394" max="3394" width="9.28515625" style="566" customWidth="1"/>
    <col min="3395" max="3584" width="8.85546875" style="566"/>
    <col min="3585" max="3585" width="20.28515625" style="566" customWidth="1"/>
    <col min="3586" max="3586" width="9.42578125" style="566" customWidth="1"/>
    <col min="3587" max="3587" width="8.7109375" style="566" customWidth="1"/>
    <col min="3588" max="3648" width="0" style="566" hidden="1" customWidth="1"/>
    <col min="3649" max="3649" width="10.28515625" style="566" customWidth="1"/>
    <col min="3650" max="3650" width="9.28515625" style="566" customWidth="1"/>
    <col min="3651" max="3840" width="8.85546875" style="566"/>
    <col min="3841" max="3841" width="20.28515625" style="566" customWidth="1"/>
    <col min="3842" max="3842" width="9.42578125" style="566" customWidth="1"/>
    <col min="3843" max="3843" width="8.7109375" style="566" customWidth="1"/>
    <col min="3844" max="3904" width="0" style="566" hidden="1" customWidth="1"/>
    <col min="3905" max="3905" width="10.28515625" style="566" customWidth="1"/>
    <col min="3906" max="3906" width="9.28515625" style="566" customWidth="1"/>
    <col min="3907" max="4096" width="8.85546875" style="566"/>
    <col min="4097" max="4097" width="20.28515625" style="566" customWidth="1"/>
    <col min="4098" max="4098" width="9.42578125" style="566" customWidth="1"/>
    <col min="4099" max="4099" width="8.7109375" style="566" customWidth="1"/>
    <col min="4100" max="4160" width="0" style="566" hidden="1" customWidth="1"/>
    <col min="4161" max="4161" width="10.28515625" style="566" customWidth="1"/>
    <col min="4162" max="4162" width="9.28515625" style="566" customWidth="1"/>
    <col min="4163" max="4352" width="8.85546875" style="566"/>
    <col min="4353" max="4353" width="20.28515625" style="566" customWidth="1"/>
    <col min="4354" max="4354" width="9.42578125" style="566" customWidth="1"/>
    <col min="4355" max="4355" width="8.7109375" style="566" customWidth="1"/>
    <col min="4356" max="4416" width="0" style="566" hidden="1" customWidth="1"/>
    <col min="4417" max="4417" width="10.28515625" style="566" customWidth="1"/>
    <col min="4418" max="4418" width="9.28515625" style="566" customWidth="1"/>
    <col min="4419" max="4608" width="8.85546875" style="566"/>
    <col min="4609" max="4609" width="20.28515625" style="566" customWidth="1"/>
    <col min="4610" max="4610" width="9.42578125" style="566" customWidth="1"/>
    <col min="4611" max="4611" width="8.7109375" style="566" customWidth="1"/>
    <col min="4612" max="4672" width="0" style="566" hidden="1" customWidth="1"/>
    <col min="4673" max="4673" width="10.28515625" style="566" customWidth="1"/>
    <col min="4674" max="4674" width="9.28515625" style="566" customWidth="1"/>
    <col min="4675" max="4864" width="8.85546875" style="566"/>
    <col min="4865" max="4865" width="20.28515625" style="566" customWidth="1"/>
    <col min="4866" max="4866" width="9.42578125" style="566" customWidth="1"/>
    <col min="4867" max="4867" width="8.7109375" style="566" customWidth="1"/>
    <col min="4868" max="4928" width="0" style="566" hidden="1" customWidth="1"/>
    <col min="4929" max="4929" width="10.28515625" style="566" customWidth="1"/>
    <col min="4930" max="4930" width="9.28515625" style="566" customWidth="1"/>
    <col min="4931" max="5120" width="8.85546875" style="566"/>
    <col min="5121" max="5121" width="20.28515625" style="566" customWidth="1"/>
    <col min="5122" max="5122" width="9.42578125" style="566" customWidth="1"/>
    <col min="5123" max="5123" width="8.7109375" style="566" customWidth="1"/>
    <col min="5124" max="5184" width="0" style="566" hidden="1" customWidth="1"/>
    <col min="5185" max="5185" width="10.28515625" style="566" customWidth="1"/>
    <col min="5186" max="5186" width="9.28515625" style="566" customWidth="1"/>
    <col min="5187" max="5376" width="8.85546875" style="566"/>
    <col min="5377" max="5377" width="20.28515625" style="566" customWidth="1"/>
    <col min="5378" max="5378" width="9.42578125" style="566" customWidth="1"/>
    <col min="5379" max="5379" width="8.7109375" style="566" customWidth="1"/>
    <col min="5380" max="5440" width="0" style="566" hidden="1" customWidth="1"/>
    <col min="5441" max="5441" width="10.28515625" style="566" customWidth="1"/>
    <col min="5442" max="5442" width="9.28515625" style="566" customWidth="1"/>
    <col min="5443" max="5632" width="8.85546875" style="566"/>
    <col min="5633" max="5633" width="20.28515625" style="566" customWidth="1"/>
    <col min="5634" max="5634" width="9.42578125" style="566" customWidth="1"/>
    <col min="5635" max="5635" width="8.7109375" style="566" customWidth="1"/>
    <col min="5636" max="5696" width="0" style="566" hidden="1" customWidth="1"/>
    <col min="5697" max="5697" width="10.28515625" style="566" customWidth="1"/>
    <col min="5698" max="5698" width="9.28515625" style="566" customWidth="1"/>
    <col min="5699" max="5888" width="8.85546875" style="566"/>
    <col min="5889" max="5889" width="20.28515625" style="566" customWidth="1"/>
    <col min="5890" max="5890" width="9.42578125" style="566" customWidth="1"/>
    <col min="5891" max="5891" width="8.7109375" style="566" customWidth="1"/>
    <col min="5892" max="5952" width="0" style="566" hidden="1" customWidth="1"/>
    <col min="5953" max="5953" width="10.28515625" style="566" customWidth="1"/>
    <col min="5954" max="5954" width="9.28515625" style="566" customWidth="1"/>
    <col min="5955" max="6144" width="8.85546875" style="566"/>
    <col min="6145" max="6145" width="20.28515625" style="566" customWidth="1"/>
    <col min="6146" max="6146" width="9.42578125" style="566" customWidth="1"/>
    <col min="6147" max="6147" width="8.7109375" style="566" customWidth="1"/>
    <col min="6148" max="6208" width="0" style="566" hidden="1" customWidth="1"/>
    <col min="6209" max="6209" width="10.28515625" style="566" customWidth="1"/>
    <col min="6210" max="6210" width="9.28515625" style="566" customWidth="1"/>
    <col min="6211" max="6400" width="8.85546875" style="566"/>
    <col min="6401" max="6401" width="20.28515625" style="566" customWidth="1"/>
    <col min="6402" max="6402" width="9.42578125" style="566" customWidth="1"/>
    <col min="6403" max="6403" width="8.7109375" style="566" customWidth="1"/>
    <col min="6404" max="6464" width="0" style="566" hidden="1" customWidth="1"/>
    <col min="6465" max="6465" width="10.28515625" style="566" customWidth="1"/>
    <col min="6466" max="6466" width="9.28515625" style="566" customWidth="1"/>
    <col min="6467" max="6656" width="8.85546875" style="566"/>
    <col min="6657" max="6657" width="20.28515625" style="566" customWidth="1"/>
    <col min="6658" max="6658" width="9.42578125" style="566" customWidth="1"/>
    <col min="6659" max="6659" width="8.7109375" style="566" customWidth="1"/>
    <col min="6660" max="6720" width="0" style="566" hidden="1" customWidth="1"/>
    <col min="6721" max="6721" width="10.28515625" style="566" customWidth="1"/>
    <col min="6722" max="6722" width="9.28515625" style="566" customWidth="1"/>
    <col min="6723" max="6912" width="8.85546875" style="566"/>
    <col min="6913" max="6913" width="20.28515625" style="566" customWidth="1"/>
    <col min="6914" max="6914" width="9.42578125" style="566" customWidth="1"/>
    <col min="6915" max="6915" width="8.7109375" style="566" customWidth="1"/>
    <col min="6916" max="6976" width="0" style="566" hidden="1" customWidth="1"/>
    <col min="6977" max="6977" width="10.28515625" style="566" customWidth="1"/>
    <col min="6978" max="6978" width="9.28515625" style="566" customWidth="1"/>
    <col min="6979" max="7168" width="8.85546875" style="566"/>
    <col min="7169" max="7169" width="20.28515625" style="566" customWidth="1"/>
    <col min="7170" max="7170" width="9.42578125" style="566" customWidth="1"/>
    <col min="7171" max="7171" width="8.7109375" style="566" customWidth="1"/>
    <col min="7172" max="7232" width="0" style="566" hidden="1" customWidth="1"/>
    <col min="7233" max="7233" width="10.28515625" style="566" customWidth="1"/>
    <col min="7234" max="7234" width="9.28515625" style="566" customWidth="1"/>
    <col min="7235" max="7424" width="8.85546875" style="566"/>
    <col min="7425" max="7425" width="20.28515625" style="566" customWidth="1"/>
    <col min="7426" max="7426" width="9.42578125" style="566" customWidth="1"/>
    <col min="7427" max="7427" width="8.7109375" style="566" customWidth="1"/>
    <col min="7428" max="7488" width="0" style="566" hidden="1" customWidth="1"/>
    <col min="7489" max="7489" width="10.28515625" style="566" customWidth="1"/>
    <col min="7490" max="7490" width="9.28515625" style="566" customWidth="1"/>
    <col min="7491" max="7680" width="8.85546875" style="566"/>
    <col min="7681" max="7681" width="20.28515625" style="566" customWidth="1"/>
    <col min="7682" max="7682" width="9.42578125" style="566" customWidth="1"/>
    <col min="7683" max="7683" width="8.7109375" style="566" customWidth="1"/>
    <col min="7684" max="7744" width="0" style="566" hidden="1" customWidth="1"/>
    <col min="7745" max="7745" width="10.28515625" style="566" customWidth="1"/>
    <col min="7746" max="7746" width="9.28515625" style="566" customWidth="1"/>
    <col min="7747" max="7936" width="8.85546875" style="566"/>
    <col min="7937" max="7937" width="20.28515625" style="566" customWidth="1"/>
    <col min="7938" max="7938" width="9.42578125" style="566" customWidth="1"/>
    <col min="7939" max="7939" width="8.7109375" style="566" customWidth="1"/>
    <col min="7940" max="8000" width="0" style="566" hidden="1" customWidth="1"/>
    <col min="8001" max="8001" width="10.28515625" style="566" customWidth="1"/>
    <col min="8002" max="8002" width="9.28515625" style="566" customWidth="1"/>
    <col min="8003" max="8192" width="8.85546875" style="566"/>
    <col min="8193" max="8193" width="20.28515625" style="566" customWidth="1"/>
    <col min="8194" max="8194" width="9.42578125" style="566" customWidth="1"/>
    <col min="8195" max="8195" width="8.7109375" style="566" customWidth="1"/>
    <col min="8196" max="8256" width="0" style="566" hidden="1" customWidth="1"/>
    <col min="8257" max="8257" width="10.28515625" style="566" customWidth="1"/>
    <col min="8258" max="8258" width="9.28515625" style="566" customWidth="1"/>
    <col min="8259" max="8448" width="8.85546875" style="566"/>
    <col min="8449" max="8449" width="20.28515625" style="566" customWidth="1"/>
    <col min="8450" max="8450" width="9.42578125" style="566" customWidth="1"/>
    <col min="8451" max="8451" width="8.7109375" style="566" customWidth="1"/>
    <col min="8452" max="8512" width="0" style="566" hidden="1" customWidth="1"/>
    <col min="8513" max="8513" width="10.28515625" style="566" customWidth="1"/>
    <col min="8514" max="8514" width="9.28515625" style="566" customWidth="1"/>
    <col min="8515" max="8704" width="8.85546875" style="566"/>
    <col min="8705" max="8705" width="20.28515625" style="566" customWidth="1"/>
    <col min="8706" max="8706" width="9.42578125" style="566" customWidth="1"/>
    <col min="8707" max="8707" width="8.7109375" style="566" customWidth="1"/>
    <col min="8708" max="8768" width="0" style="566" hidden="1" customWidth="1"/>
    <col min="8769" max="8769" width="10.28515625" style="566" customWidth="1"/>
    <col min="8770" max="8770" width="9.28515625" style="566" customWidth="1"/>
    <col min="8771" max="8960" width="8.85546875" style="566"/>
    <col min="8961" max="8961" width="20.28515625" style="566" customWidth="1"/>
    <col min="8962" max="8962" width="9.42578125" style="566" customWidth="1"/>
    <col min="8963" max="8963" width="8.7109375" style="566" customWidth="1"/>
    <col min="8964" max="9024" width="0" style="566" hidden="1" customWidth="1"/>
    <col min="9025" max="9025" width="10.28515625" style="566" customWidth="1"/>
    <col min="9026" max="9026" width="9.28515625" style="566" customWidth="1"/>
    <col min="9027" max="9216" width="8.85546875" style="566"/>
    <col min="9217" max="9217" width="20.28515625" style="566" customWidth="1"/>
    <col min="9218" max="9218" width="9.42578125" style="566" customWidth="1"/>
    <col min="9219" max="9219" width="8.7109375" style="566" customWidth="1"/>
    <col min="9220" max="9280" width="0" style="566" hidden="1" customWidth="1"/>
    <col min="9281" max="9281" width="10.28515625" style="566" customWidth="1"/>
    <col min="9282" max="9282" width="9.28515625" style="566" customWidth="1"/>
    <col min="9283" max="9472" width="8.85546875" style="566"/>
    <col min="9473" max="9473" width="20.28515625" style="566" customWidth="1"/>
    <col min="9474" max="9474" width="9.42578125" style="566" customWidth="1"/>
    <col min="9475" max="9475" width="8.7109375" style="566" customWidth="1"/>
    <col min="9476" max="9536" width="0" style="566" hidden="1" customWidth="1"/>
    <col min="9537" max="9537" width="10.28515625" style="566" customWidth="1"/>
    <col min="9538" max="9538" width="9.28515625" style="566" customWidth="1"/>
    <col min="9539" max="9728" width="8.85546875" style="566"/>
    <col min="9729" max="9729" width="20.28515625" style="566" customWidth="1"/>
    <col min="9730" max="9730" width="9.42578125" style="566" customWidth="1"/>
    <col min="9731" max="9731" width="8.7109375" style="566" customWidth="1"/>
    <col min="9732" max="9792" width="0" style="566" hidden="1" customWidth="1"/>
    <col min="9793" max="9793" width="10.28515625" style="566" customWidth="1"/>
    <col min="9794" max="9794" width="9.28515625" style="566" customWidth="1"/>
    <col min="9795" max="9984" width="8.85546875" style="566"/>
    <col min="9985" max="9985" width="20.28515625" style="566" customWidth="1"/>
    <col min="9986" max="9986" width="9.42578125" style="566" customWidth="1"/>
    <col min="9987" max="9987" width="8.7109375" style="566" customWidth="1"/>
    <col min="9988" max="10048" width="0" style="566" hidden="1" customWidth="1"/>
    <col min="10049" max="10049" width="10.28515625" style="566" customWidth="1"/>
    <col min="10050" max="10050" width="9.28515625" style="566" customWidth="1"/>
    <col min="10051" max="10240" width="8.85546875" style="566"/>
    <col min="10241" max="10241" width="20.28515625" style="566" customWidth="1"/>
    <col min="10242" max="10242" width="9.42578125" style="566" customWidth="1"/>
    <col min="10243" max="10243" width="8.7109375" style="566" customWidth="1"/>
    <col min="10244" max="10304" width="0" style="566" hidden="1" customWidth="1"/>
    <col min="10305" max="10305" width="10.28515625" style="566" customWidth="1"/>
    <col min="10306" max="10306" width="9.28515625" style="566" customWidth="1"/>
    <col min="10307" max="10496" width="8.85546875" style="566"/>
    <col min="10497" max="10497" width="20.28515625" style="566" customWidth="1"/>
    <col min="10498" max="10498" width="9.42578125" style="566" customWidth="1"/>
    <col min="10499" max="10499" width="8.7109375" style="566" customWidth="1"/>
    <col min="10500" max="10560" width="0" style="566" hidden="1" customWidth="1"/>
    <col min="10561" max="10561" width="10.28515625" style="566" customWidth="1"/>
    <col min="10562" max="10562" width="9.28515625" style="566" customWidth="1"/>
    <col min="10563" max="10752" width="8.85546875" style="566"/>
    <col min="10753" max="10753" width="20.28515625" style="566" customWidth="1"/>
    <col min="10754" max="10754" width="9.42578125" style="566" customWidth="1"/>
    <col min="10755" max="10755" width="8.7109375" style="566" customWidth="1"/>
    <col min="10756" max="10816" width="0" style="566" hidden="1" customWidth="1"/>
    <col min="10817" max="10817" width="10.28515625" style="566" customWidth="1"/>
    <col min="10818" max="10818" width="9.28515625" style="566" customWidth="1"/>
    <col min="10819" max="11008" width="8.85546875" style="566"/>
    <col min="11009" max="11009" width="20.28515625" style="566" customWidth="1"/>
    <col min="11010" max="11010" width="9.42578125" style="566" customWidth="1"/>
    <col min="11011" max="11011" width="8.7109375" style="566" customWidth="1"/>
    <col min="11012" max="11072" width="0" style="566" hidden="1" customWidth="1"/>
    <col min="11073" max="11073" width="10.28515625" style="566" customWidth="1"/>
    <col min="11074" max="11074" width="9.28515625" style="566" customWidth="1"/>
    <col min="11075" max="11264" width="8.85546875" style="566"/>
    <col min="11265" max="11265" width="20.28515625" style="566" customWidth="1"/>
    <col min="11266" max="11266" width="9.42578125" style="566" customWidth="1"/>
    <col min="11267" max="11267" width="8.7109375" style="566" customWidth="1"/>
    <col min="11268" max="11328" width="0" style="566" hidden="1" customWidth="1"/>
    <col min="11329" max="11329" width="10.28515625" style="566" customWidth="1"/>
    <col min="11330" max="11330" width="9.28515625" style="566" customWidth="1"/>
    <col min="11331" max="11520" width="8.85546875" style="566"/>
    <col min="11521" max="11521" width="20.28515625" style="566" customWidth="1"/>
    <col min="11522" max="11522" width="9.42578125" style="566" customWidth="1"/>
    <col min="11523" max="11523" width="8.7109375" style="566" customWidth="1"/>
    <col min="11524" max="11584" width="0" style="566" hidden="1" customWidth="1"/>
    <col min="11585" max="11585" width="10.28515625" style="566" customWidth="1"/>
    <col min="11586" max="11586" width="9.28515625" style="566" customWidth="1"/>
    <col min="11587" max="11776" width="8.85546875" style="566"/>
    <col min="11777" max="11777" width="20.28515625" style="566" customWidth="1"/>
    <col min="11778" max="11778" width="9.42578125" style="566" customWidth="1"/>
    <col min="11779" max="11779" width="8.7109375" style="566" customWidth="1"/>
    <col min="11780" max="11840" width="0" style="566" hidden="1" customWidth="1"/>
    <col min="11841" max="11841" width="10.28515625" style="566" customWidth="1"/>
    <col min="11842" max="11842" width="9.28515625" style="566" customWidth="1"/>
    <col min="11843" max="12032" width="8.85546875" style="566"/>
    <col min="12033" max="12033" width="20.28515625" style="566" customWidth="1"/>
    <col min="12034" max="12034" width="9.42578125" style="566" customWidth="1"/>
    <col min="12035" max="12035" width="8.7109375" style="566" customWidth="1"/>
    <col min="12036" max="12096" width="0" style="566" hidden="1" customWidth="1"/>
    <col min="12097" max="12097" width="10.28515625" style="566" customWidth="1"/>
    <col min="12098" max="12098" width="9.28515625" style="566" customWidth="1"/>
    <col min="12099" max="12288" width="8.85546875" style="566"/>
    <col min="12289" max="12289" width="20.28515625" style="566" customWidth="1"/>
    <col min="12290" max="12290" width="9.42578125" style="566" customWidth="1"/>
    <col min="12291" max="12291" width="8.7109375" style="566" customWidth="1"/>
    <col min="12292" max="12352" width="0" style="566" hidden="1" customWidth="1"/>
    <col min="12353" max="12353" width="10.28515625" style="566" customWidth="1"/>
    <col min="12354" max="12354" width="9.28515625" style="566" customWidth="1"/>
    <col min="12355" max="12544" width="8.85546875" style="566"/>
    <col min="12545" max="12545" width="20.28515625" style="566" customWidth="1"/>
    <col min="12546" max="12546" width="9.42578125" style="566" customWidth="1"/>
    <col min="12547" max="12547" width="8.7109375" style="566" customWidth="1"/>
    <col min="12548" max="12608" width="0" style="566" hidden="1" customWidth="1"/>
    <col min="12609" max="12609" width="10.28515625" style="566" customWidth="1"/>
    <col min="12610" max="12610" width="9.28515625" style="566" customWidth="1"/>
    <col min="12611" max="12800" width="8.85546875" style="566"/>
    <col min="12801" max="12801" width="20.28515625" style="566" customWidth="1"/>
    <col min="12802" max="12802" width="9.42578125" style="566" customWidth="1"/>
    <col min="12803" max="12803" width="8.7109375" style="566" customWidth="1"/>
    <col min="12804" max="12864" width="0" style="566" hidden="1" customWidth="1"/>
    <col min="12865" max="12865" width="10.28515625" style="566" customWidth="1"/>
    <col min="12866" max="12866" width="9.28515625" style="566" customWidth="1"/>
    <col min="12867" max="13056" width="8.85546875" style="566"/>
    <col min="13057" max="13057" width="20.28515625" style="566" customWidth="1"/>
    <col min="13058" max="13058" width="9.42578125" style="566" customWidth="1"/>
    <col min="13059" max="13059" width="8.7109375" style="566" customWidth="1"/>
    <col min="13060" max="13120" width="0" style="566" hidden="1" customWidth="1"/>
    <col min="13121" max="13121" width="10.28515625" style="566" customWidth="1"/>
    <col min="13122" max="13122" width="9.28515625" style="566" customWidth="1"/>
    <col min="13123" max="13312" width="8.85546875" style="566"/>
    <col min="13313" max="13313" width="20.28515625" style="566" customWidth="1"/>
    <col min="13314" max="13314" width="9.42578125" style="566" customWidth="1"/>
    <col min="13315" max="13315" width="8.7109375" style="566" customWidth="1"/>
    <col min="13316" max="13376" width="0" style="566" hidden="1" customWidth="1"/>
    <col min="13377" max="13377" width="10.28515625" style="566" customWidth="1"/>
    <col min="13378" max="13378" width="9.28515625" style="566" customWidth="1"/>
    <col min="13379" max="13568" width="8.85546875" style="566"/>
    <col min="13569" max="13569" width="20.28515625" style="566" customWidth="1"/>
    <col min="13570" max="13570" width="9.42578125" style="566" customWidth="1"/>
    <col min="13571" max="13571" width="8.7109375" style="566" customWidth="1"/>
    <col min="13572" max="13632" width="0" style="566" hidden="1" customWidth="1"/>
    <col min="13633" max="13633" width="10.28515625" style="566" customWidth="1"/>
    <col min="13634" max="13634" width="9.28515625" style="566" customWidth="1"/>
    <col min="13635" max="13824" width="8.85546875" style="566"/>
    <col min="13825" max="13825" width="20.28515625" style="566" customWidth="1"/>
    <col min="13826" max="13826" width="9.42578125" style="566" customWidth="1"/>
    <col min="13827" max="13827" width="8.7109375" style="566" customWidth="1"/>
    <col min="13828" max="13888" width="0" style="566" hidden="1" customWidth="1"/>
    <col min="13889" max="13889" width="10.28515625" style="566" customWidth="1"/>
    <col min="13890" max="13890" width="9.28515625" style="566" customWidth="1"/>
    <col min="13891" max="14080" width="8.85546875" style="566"/>
    <col min="14081" max="14081" width="20.28515625" style="566" customWidth="1"/>
    <col min="14082" max="14082" width="9.42578125" style="566" customWidth="1"/>
    <col min="14083" max="14083" width="8.7109375" style="566" customWidth="1"/>
    <col min="14084" max="14144" width="0" style="566" hidden="1" customWidth="1"/>
    <col min="14145" max="14145" width="10.28515625" style="566" customWidth="1"/>
    <col min="14146" max="14146" width="9.28515625" style="566" customWidth="1"/>
    <col min="14147" max="14336" width="8.85546875" style="566"/>
    <col min="14337" max="14337" width="20.28515625" style="566" customWidth="1"/>
    <col min="14338" max="14338" width="9.42578125" style="566" customWidth="1"/>
    <col min="14339" max="14339" width="8.7109375" style="566" customWidth="1"/>
    <col min="14340" max="14400" width="0" style="566" hidden="1" customWidth="1"/>
    <col min="14401" max="14401" width="10.28515625" style="566" customWidth="1"/>
    <col min="14402" max="14402" width="9.28515625" style="566" customWidth="1"/>
    <col min="14403" max="14592" width="8.85546875" style="566"/>
    <col min="14593" max="14593" width="20.28515625" style="566" customWidth="1"/>
    <col min="14594" max="14594" width="9.42578125" style="566" customWidth="1"/>
    <col min="14595" max="14595" width="8.7109375" style="566" customWidth="1"/>
    <col min="14596" max="14656" width="0" style="566" hidden="1" customWidth="1"/>
    <col min="14657" max="14657" width="10.28515625" style="566" customWidth="1"/>
    <col min="14658" max="14658" width="9.28515625" style="566" customWidth="1"/>
    <col min="14659" max="14848" width="8.85546875" style="566"/>
    <col min="14849" max="14849" width="20.28515625" style="566" customWidth="1"/>
    <col min="14850" max="14850" width="9.42578125" style="566" customWidth="1"/>
    <col min="14851" max="14851" width="8.7109375" style="566" customWidth="1"/>
    <col min="14852" max="14912" width="0" style="566" hidden="1" customWidth="1"/>
    <col min="14913" max="14913" width="10.28515625" style="566" customWidth="1"/>
    <col min="14914" max="14914" width="9.28515625" style="566" customWidth="1"/>
    <col min="14915" max="15104" width="8.85546875" style="566"/>
    <col min="15105" max="15105" width="20.28515625" style="566" customWidth="1"/>
    <col min="15106" max="15106" width="9.42578125" style="566" customWidth="1"/>
    <col min="15107" max="15107" width="8.7109375" style="566" customWidth="1"/>
    <col min="15108" max="15168" width="0" style="566" hidden="1" customWidth="1"/>
    <col min="15169" max="15169" width="10.28515625" style="566" customWidth="1"/>
    <col min="15170" max="15170" width="9.28515625" style="566" customWidth="1"/>
    <col min="15171" max="15360" width="8.85546875" style="566"/>
    <col min="15361" max="15361" width="20.28515625" style="566" customWidth="1"/>
    <col min="15362" max="15362" width="9.42578125" style="566" customWidth="1"/>
    <col min="15363" max="15363" width="8.7109375" style="566" customWidth="1"/>
    <col min="15364" max="15424" width="0" style="566" hidden="1" customWidth="1"/>
    <col min="15425" max="15425" width="10.28515625" style="566" customWidth="1"/>
    <col min="15426" max="15426" width="9.28515625" style="566" customWidth="1"/>
    <col min="15427" max="15616" width="8.85546875" style="566"/>
    <col min="15617" max="15617" width="20.28515625" style="566" customWidth="1"/>
    <col min="15618" max="15618" width="9.42578125" style="566" customWidth="1"/>
    <col min="15619" max="15619" width="8.7109375" style="566" customWidth="1"/>
    <col min="15620" max="15680" width="0" style="566" hidden="1" customWidth="1"/>
    <col min="15681" max="15681" width="10.28515625" style="566" customWidth="1"/>
    <col min="15682" max="15682" width="9.28515625" style="566" customWidth="1"/>
    <col min="15683" max="15872" width="8.85546875" style="566"/>
    <col min="15873" max="15873" width="20.28515625" style="566" customWidth="1"/>
    <col min="15874" max="15874" width="9.42578125" style="566" customWidth="1"/>
    <col min="15875" max="15875" width="8.7109375" style="566" customWidth="1"/>
    <col min="15876" max="15936" width="0" style="566" hidden="1" customWidth="1"/>
    <col min="15937" max="15937" width="10.28515625" style="566" customWidth="1"/>
    <col min="15938" max="15938" width="9.28515625" style="566" customWidth="1"/>
    <col min="15939" max="16128" width="8.85546875" style="566"/>
    <col min="16129" max="16129" width="20.28515625" style="566" customWidth="1"/>
    <col min="16130" max="16130" width="9.42578125" style="566" customWidth="1"/>
    <col min="16131" max="16131" width="8.7109375" style="566" customWidth="1"/>
    <col min="16132" max="16192" width="0" style="566" hidden="1" customWidth="1"/>
    <col min="16193" max="16193" width="10.28515625" style="566" customWidth="1"/>
    <col min="16194" max="16194" width="9.28515625" style="566" customWidth="1"/>
    <col min="16195" max="16384" width="8.85546875" style="566"/>
  </cols>
  <sheetData>
    <row r="1" spans="1:66" x14ac:dyDescent="0.25">
      <c r="A1" s="564" t="s">
        <v>129</v>
      </c>
      <c r="B1" s="565"/>
      <c r="C1" s="565"/>
    </row>
    <row r="2" spans="1:66" x14ac:dyDescent="0.25">
      <c r="A2" s="1192" t="s">
        <v>71</v>
      </c>
      <c r="B2" s="1192"/>
      <c r="C2" s="1192"/>
      <c r="D2" s="1192"/>
      <c r="E2" s="1192"/>
      <c r="F2" s="1192"/>
      <c r="G2" s="1192"/>
      <c r="H2" s="1192"/>
      <c r="I2" s="1192"/>
      <c r="J2" s="1192"/>
      <c r="K2" s="1192"/>
      <c r="L2" s="1192"/>
      <c r="M2" s="1192"/>
      <c r="N2" s="1192"/>
      <c r="O2" s="1192"/>
      <c r="P2" s="1192"/>
      <c r="Q2" s="1192"/>
      <c r="R2" s="1192"/>
      <c r="S2" s="1192"/>
      <c r="T2" s="1192"/>
      <c r="U2" s="1192"/>
      <c r="V2" s="1192"/>
      <c r="W2" s="1192"/>
      <c r="X2" s="1192"/>
      <c r="Y2" s="1192"/>
      <c r="Z2" s="1192"/>
      <c r="AA2" s="1192"/>
      <c r="AB2" s="1192"/>
    </row>
    <row r="3" spans="1:66" x14ac:dyDescent="0.25">
      <c r="A3" s="1193" t="s">
        <v>72</v>
      </c>
      <c r="B3" s="1193"/>
      <c r="C3" s="1193"/>
      <c r="D3" s="1193"/>
      <c r="E3" s="1193"/>
      <c r="F3" s="1193"/>
      <c r="G3" s="1193"/>
      <c r="H3" s="1193"/>
      <c r="I3" s="1193"/>
      <c r="J3" s="1193"/>
      <c r="K3" s="1193"/>
      <c r="L3" s="1193"/>
      <c r="M3" s="1193"/>
      <c r="N3" s="1193"/>
      <c r="O3" s="1193"/>
      <c r="P3" s="1193"/>
      <c r="Q3" s="1193"/>
      <c r="R3" s="1193"/>
      <c r="S3" s="1193"/>
      <c r="T3" s="1193"/>
      <c r="U3" s="1193"/>
      <c r="V3" s="1193"/>
      <c r="W3" s="1193"/>
      <c r="X3" s="1193"/>
      <c r="Y3" s="1193"/>
      <c r="Z3" s="1193"/>
      <c r="AA3" s="1193"/>
      <c r="AB3" s="1193"/>
    </row>
    <row r="4" spans="1:66" ht="15" customHeight="1" x14ac:dyDescent="0.25">
      <c r="A4" s="1194" t="s">
        <v>73</v>
      </c>
      <c r="B4" s="1194"/>
      <c r="C4" s="1194"/>
      <c r="D4" s="1194"/>
      <c r="E4" s="1194"/>
      <c r="F4" s="1194"/>
      <c r="G4" s="1194"/>
      <c r="H4" s="1194"/>
      <c r="I4" s="1194"/>
      <c r="J4" s="1194"/>
      <c r="K4" s="1194"/>
      <c r="L4" s="1194"/>
      <c r="M4" s="1194"/>
      <c r="N4" s="1194"/>
      <c r="O4" s="1194"/>
      <c r="P4" s="1194"/>
      <c r="Q4" s="1194"/>
      <c r="R4" s="1194"/>
      <c r="S4" s="1194"/>
      <c r="T4" s="1194"/>
      <c r="U4" s="1194"/>
      <c r="V4" s="1194"/>
      <c r="W4" s="1194"/>
      <c r="X4" s="1194"/>
      <c r="Y4" s="1194"/>
      <c r="Z4" s="1194"/>
      <c r="AA4" s="1194"/>
      <c r="AB4" s="1194"/>
    </row>
    <row r="5" spans="1:66" x14ac:dyDescent="0.25">
      <c r="A5" s="1193" t="s">
        <v>255</v>
      </c>
      <c r="B5" s="1193"/>
      <c r="C5" s="1193"/>
      <c r="D5" s="1193"/>
      <c r="E5" s="1193"/>
      <c r="F5" s="1193"/>
      <c r="G5" s="1193"/>
      <c r="H5" s="1193"/>
      <c r="I5" s="1193"/>
      <c r="J5" s="1193"/>
      <c r="K5" s="1193"/>
      <c r="L5" s="1193"/>
      <c r="M5" s="1193"/>
      <c r="N5" s="1193"/>
      <c r="O5" s="1193"/>
      <c r="P5" s="1193"/>
      <c r="Q5" s="1193"/>
      <c r="R5" s="1193"/>
      <c r="S5" s="1193"/>
      <c r="T5" s="1193"/>
      <c r="U5" s="1193"/>
      <c r="V5" s="1193"/>
      <c r="W5" s="1193"/>
      <c r="X5" s="1193"/>
      <c r="Y5" s="1193"/>
      <c r="Z5" s="1193"/>
      <c r="AA5" s="1193"/>
      <c r="AB5" s="1193"/>
    </row>
    <row r="6" spans="1:66" x14ac:dyDescent="0.25">
      <c r="A6" s="567" t="s">
        <v>75</v>
      </c>
      <c r="B6" s="567"/>
      <c r="C6" s="567"/>
      <c r="D6" s="568"/>
      <c r="E6" s="568"/>
      <c r="F6" s="568"/>
      <c r="G6" s="568"/>
      <c r="H6" s="568"/>
      <c r="I6" s="568"/>
      <c r="J6" s="568"/>
      <c r="K6" s="568"/>
      <c r="L6" s="568"/>
      <c r="M6" s="568"/>
      <c r="N6" s="568"/>
      <c r="O6" s="568"/>
      <c r="P6" s="568"/>
      <c r="Q6" s="568"/>
      <c r="R6" s="568"/>
      <c r="S6" s="568"/>
      <c r="T6" s="568"/>
      <c r="U6" s="568"/>
      <c r="V6" s="568"/>
      <c r="W6" s="568"/>
      <c r="X6" s="568"/>
      <c r="Y6" s="568"/>
      <c r="Z6" s="568"/>
      <c r="AA6" s="568"/>
      <c r="AB6" s="568"/>
    </row>
    <row r="7" spans="1:66" x14ac:dyDescent="0.25">
      <c r="A7" s="569" t="s">
        <v>76</v>
      </c>
      <c r="B7" s="569"/>
      <c r="C7" s="569"/>
    </row>
    <row r="8" spans="1:66" hidden="1" x14ac:dyDescent="0.25">
      <c r="A8" s="569"/>
      <c r="B8" s="569"/>
      <c r="C8" s="569"/>
    </row>
    <row r="9" spans="1:66" hidden="1" x14ac:dyDescent="0.25">
      <c r="A9" s="569"/>
      <c r="B9" s="569"/>
      <c r="C9" s="569"/>
    </row>
    <row r="10" spans="1:66" hidden="1" x14ac:dyDescent="0.25">
      <c r="A10" s="1195"/>
      <c r="B10" s="1195"/>
      <c r="C10" s="1195"/>
      <c r="D10" s="1196"/>
      <c r="E10" s="1196"/>
      <c r="F10" s="1196"/>
      <c r="G10" s="1196"/>
      <c r="H10" s="1196"/>
      <c r="I10" s="1196"/>
      <c r="J10" s="1196"/>
      <c r="K10" s="1196"/>
      <c r="L10" s="1196"/>
      <c r="M10" s="1196"/>
      <c r="N10" s="1196"/>
      <c r="O10" s="1196"/>
      <c r="P10" s="1196"/>
      <c r="Q10" s="1196"/>
    </row>
    <row r="11" spans="1:66" s="571" customFormat="1" ht="14.25" hidden="1" customHeight="1" x14ac:dyDescent="0.2">
      <c r="A11" s="1191" t="s">
        <v>0</v>
      </c>
      <c r="B11" s="570"/>
      <c r="C11" s="570"/>
      <c r="D11" s="1191" t="s">
        <v>77</v>
      </c>
      <c r="E11" s="1191"/>
      <c r="F11" s="1191"/>
      <c r="G11" s="1191"/>
      <c r="H11" s="1191"/>
      <c r="I11" s="1191"/>
      <c r="J11" s="1191"/>
      <c r="K11" s="1191"/>
      <c r="L11" s="1191"/>
      <c r="M11" s="1191"/>
      <c r="N11" s="1191"/>
      <c r="O11" s="1191"/>
      <c r="P11" s="1191"/>
      <c r="Q11" s="1191"/>
      <c r="R11" s="1191"/>
      <c r="S11" s="1191" t="s">
        <v>78</v>
      </c>
      <c r="T11" s="1191"/>
      <c r="U11" s="1191"/>
      <c r="V11" s="1191"/>
      <c r="W11" s="1191"/>
      <c r="X11" s="1191"/>
      <c r="Y11" s="1191"/>
      <c r="Z11" s="1191"/>
      <c r="AA11" s="1191"/>
      <c r="AB11" s="1191"/>
      <c r="AC11" s="1191"/>
      <c r="AD11" s="1191"/>
      <c r="AE11" s="1191"/>
      <c r="AF11" s="1191"/>
      <c r="AG11" s="1191"/>
      <c r="AH11" s="1191" t="s">
        <v>79</v>
      </c>
      <c r="AI11" s="1191"/>
      <c r="AJ11" s="1191"/>
      <c r="AK11" s="1191"/>
      <c r="AL11" s="1191"/>
      <c r="AM11" s="1191"/>
      <c r="AN11" s="1191"/>
      <c r="AO11" s="1191"/>
      <c r="AP11" s="1191"/>
      <c r="AQ11" s="1191"/>
      <c r="AR11" s="1191"/>
      <c r="AS11" s="1191"/>
      <c r="AT11" s="1191"/>
      <c r="AU11" s="1191"/>
      <c r="AV11" s="1191"/>
      <c r="AW11" s="1190" t="s">
        <v>80</v>
      </c>
      <c r="AX11" s="1190"/>
      <c r="AY11" s="1190"/>
      <c r="AZ11" s="1191" t="s">
        <v>81</v>
      </c>
      <c r="BA11" s="1191"/>
      <c r="BB11" s="1191"/>
      <c r="BC11" s="1191"/>
      <c r="BD11" s="1191"/>
      <c r="BE11" s="1191"/>
      <c r="BF11" s="1191"/>
      <c r="BG11" s="1191"/>
      <c r="BH11" s="1191"/>
      <c r="BI11" s="1191"/>
      <c r="BJ11" s="1191"/>
      <c r="BK11" s="1191"/>
      <c r="BL11" s="1191"/>
      <c r="BM11" s="1191"/>
      <c r="BN11" s="1191"/>
    </row>
    <row r="12" spans="1:66" s="571" customFormat="1" ht="14.25" hidden="1" customHeight="1" x14ac:dyDescent="0.2">
      <c r="A12" s="1190"/>
      <c r="B12" s="572"/>
      <c r="C12" s="572"/>
      <c r="D12" s="1191"/>
      <c r="E12" s="1191"/>
      <c r="F12" s="1191"/>
      <c r="G12" s="1191"/>
      <c r="H12" s="1191"/>
      <c r="I12" s="1191"/>
      <c r="J12" s="1191"/>
      <c r="K12" s="1191"/>
      <c r="L12" s="1191"/>
      <c r="M12" s="1191"/>
      <c r="N12" s="1191"/>
      <c r="O12" s="1191"/>
      <c r="P12" s="1191"/>
      <c r="Q12" s="1191"/>
      <c r="R12" s="1191"/>
      <c r="S12" s="1191"/>
      <c r="T12" s="1191"/>
      <c r="U12" s="1191"/>
      <c r="V12" s="1191"/>
      <c r="W12" s="1191"/>
      <c r="X12" s="1191"/>
      <c r="Y12" s="1191"/>
      <c r="Z12" s="1191"/>
      <c r="AA12" s="1191"/>
      <c r="AB12" s="1191"/>
      <c r="AC12" s="1191"/>
      <c r="AD12" s="1191"/>
      <c r="AE12" s="1191"/>
      <c r="AF12" s="1191"/>
      <c r="AG12" s="1191"/>
      <c r="AH12" s="1191"/>
      <c r="AI12" s="1191"/>
      <c r="AJ12" s="1191"/>
      <c r="AK12" s="1191"/>
      <c r="AL12" s="1191"/>
      <c r="AM12" s="1191"/>
      <c r="AN12" s="1191"/>
      <c r="AO12" s="1191"/>
      <c r="AP12" s="1191"/>
      <c r="AQ12" s="1191"/>
      <c r="AR12" s="1191"/>
      <c r="AS12" s="1191"/>
      <c r="AT12" s="1191"/>
      <c r="AU12" s="1191"/>
      <c r="AV12" s="1191"/>
      <c r="AW12" s="1190"/>
      <c r="AX12" s="1190"/>
      <c r="AY12" s="1190"/>
      <c r="AZ12" s="1191"/>
      <c r="BA12" s="1191"/>
      <c r="BB12" s="1191"/>
      <c r="BC12" s="1191"/>
      <c r="BD12" s="1191"/>
      <c r="BE12" s="1191"/>
      <c r="BF12" s="1191"/>
      <c r="BG12" s="1191"/>
      <c r="BH12" s="1191"/>
      <c r="BI12" s="1191"/>
      <c r="BJ12" s="1191"/>
      <c r="BK12" s="1191"/>
      <c r="BL12" s="1191"/>
      <c r="BM12" s="1191"/>
      <c r="BN12" s="1191"/>
    </row>
    <row r="13" spans="1:66" s="571" customFormat="1" ht="18" hidden="1" customHeight="1" x14ac:dyDescent="0.2">
      <c r="A13" s="1190"/>
      <c r="B13" s="572"/>
      <c r="C13" s="572"/>
      <c r="D13" s="1191" t="s">
        <v>82</v>
      </c>
      <c r="E13" s="1191" t="s">
        <v>83</v>
      </c>
      <c r="F13" s="1190"/>
      <c r="G13" s="1190" t="s">
        <v>84</v>
      </c>
      <c r="H13" s="1190"/>
      <c r="I13" s="1190"/>
      <c r="J13" s="1190"/>
      <c r="K13" s="1190" t="s">
        <v>85</v>
      </c>
      <c r="L13" s="1190"/>
      <c r="M13" s="1190" t="s">
        <v>86</v>
      </c>
      <c r="N13" s="1190"/>
      <c r="O13" s="1190" t="s">
        <v>87</v>
      </c>
      <c r="P13" s="1190"/>
      <c r="Q13" s="1190" t="s">
        <v>88</v>
      </c>
      <c r="R13" s="1190"/>
      <c r="S13" s="1191" t="s">
        <v>82</v>
      </c>
      <c r="T13" s="1191" t="s">
        <v>83</v>
      </c>
      <c r="U13" s="1190"/>
      <c r="V13" s="1190" t="s">
        <v>84</v>
      </c>
      <c r="W13" s="1190"/>
      <c r="X13" s="1190"/>
      <c r="Y13" s="1190"/>
      <c r="Z13" s="1190" t="s">
        <v>85</v>
      </c>
      <c r="AA13" s="1190"/>
      <c r="AB13" s="1190" t="s">
        <v>86</v>
      </c>
      <c r="AC13" s="1190"/>
      <c r="AD13" s="1190" t="s">
        <v>87</v>
      </c>
      <c r="AE13" s="1190"/>
      <c r="AF13" s="1190" t="s">
        <v>88</v>
      </c>
      <c r="AG13" s="1190"/>
      <c r="AH13" s="1191" t="s">
        <v>82</v>
      </c>
      <c r="AI13" s="1191" t="s">
        <v>83</v>
      </c>
      <c r="AJ13" s="1190"/>
      <c r="AK13" s="1190" t="s">
        <v>84</v>
      </c>
      <c r="AL13" s="1190"/>
      <c r="AM13" s="1190"/>
      <c r="AN13" s="1190"/>
      <c r="AO13" s="1190" t="s">
        <v>85</v>
      </c>
      <c r="AP13" s="1190"/>
      <c r="AQ13" s="1190" t="s">
        <v>86</v>
      </c>
      <c r="AR13" s="1190"/>
      <c r="AS13" s="1190" t="s">
        <v>87</v>
      </c>
      <c r="AT13" s="1190"/>
      <c r="AU13" s="1190" t="s">
        <v>88</v>
      </c>
      <c r="AV13" s="1190"/>
      <c r="AW13" s="1190"/>
      <c r="AX13" s="1190"/>
      <c r="AY13" s="1190"/>
      <c r="AZ13" s="1188" t="s">
        <v>89</v>
      </c>
      <c r="BA13" s="1188" t="s">
        <v>83</v>
      </c>
      <c r="BB13" s="1188"/>
      <c r="BC13" s="1187" t="s">
        <v>90</v>
      </c>
      <c r="BD13" s="1187"/>
      <c r="BE13" s="1187"/>
      <c r="BF13" s="1187"/>
      <c r="BG13" s="1187" t="s">
        <v>85</v>
      </c>
      <c r="BH13" s="1187"/>
      <c r="BI13" s="1188" t="s">
        <v>86</v>
      </c>
      <c r="BJ13" s="1188"/>
      <c r="BK13" s="1188" t="s">
        <v>87</v>
      </c>
      <c r="BL13" s="1188"/>
      <c r="BM13" s="1189" t="s">
        <v>88</v>
      </c>
      <c r="BN13" s="1189"/>
    </row>
    <row r="14" spans="1:66" s="571" customFormat="1" ht="23.25" hidden="1" customHeight="1" x14ac:dyDescent="0.2">
      <c r="A14" s="1190"/>
      <c r="B14" s="572"/>
      <c r="C14" s="572"/>
      <c r="D14" s="1190"/>
      <c r="E14" s="1190"/>
      <c r="F14" s="1190"/>
      <c r="G14" s="1190" t="s">
        <v>91</v>
      </c>
      <c r="H14" s="1190"/>
      <c r="I14" s="1190" t="s">
        <v>92</v>
      </c>
      <c r="J14" s="1190"/>
      <c r="K14" s="1190"/>
      <c r="L14" s="1190"/>
      <c r="M14" s="1190"/>
      <c r="N14" s="1190"/>
      <c r="O14" s="1190"/>
      <c r="P14" s="1190"/>
      <c r="Q14" s="1190"/>
      <c r="R14" s="1190"/>
      <c r="S14" s="1190"/>
      <c r="T14" s="1190"/>
      <c r="U14" s="1190"/>
      <c r="V14" s="1190" t="s">
        <v>91</v>
      </c>
      <c r="W14" s="1190"/>
      <c r="X14" s="1190" t="s">
        <v>92</v>
      </c>
      <c r="Y14" s="1190"/>
      <c r="Z14" s="1190"/>
      <c r="AA14" s="1190"/>
      <c r="AB14" s="1190"/>
      <c r="AC14" s="1190"/>
      <c r="AD14" s="1190"/>
      <c r="AE14" s="1190"/>
      <c r="AF14" s="1190"/>
      <c r="AG14" s="1190"/>
      <c r="AH14" s="1190"/>
      <c r="AI14" s="1190"/>
      <c r="AJ14" s="1190"/>
      <c r="AK14" s="1190" t="s">
        <v>91</v>
      </c>
      <c r="AL14" s="1190"/>
      <c r="AM14" s="1190" t="s">
        <v>92</v>
      </c>
      <c r="AN14" s="1190"/>
      <c r="AO14" s="1190"/>
      <c r="AP14" s="1190"/>
      <c r="AQ14" s="1190"/>
      <c r="AR14" s="1190"/>
      <c r="AS14" s="1190"/>
      <c r="AT14" s="1190"/>
      <c r="AU14" s="1190"/>
      <c r="AV14" s="1190"/>
      <c r="AW14" s="1190"/>
      <c r="AX14" s="1190"/>
      <c r="AY14" s="1190"/>
      <c r="AZ14" s="1188"/>
      <c r="BA14" s="1188"/>
      <c r="BB14" s="1188"/>
      <c r="BC14" s="1188" t="s">
        <v>93</v>
      </c>
      <c r="BD14" s="1188"/>
      <c r="BE14" s="1188" t="s">
        <v>92</v>
      </c>
      <c r="BF14" s="1188"/>
      <c r="BG14" s="1187"/>
      <c r="BH14" s="1187"/>
      <c r="BI14" s="1188"/>
      <c r="BJ14" s="1188"/>
      <c r="BK14" s="1188"/>
      <c r="BL14" s="1188"/>
      <c r="BM14" s="1189"/>
      <c r="BN14" s="1189"/>
    </row>
    <row r="15" spans="1:66" s="571" customFormat="1" ht="14.25" customHeight="1" x14ac:dyDescent="0.2">
      <c r="A15" s="1190"/>
      <c r="B15" s="572"/>
      <c r="C15" s="572"/>
      <c r="D15" s="1190"/>
      <c r="E15" s="1187" t="s">
        <v>131</v>
      </c>
      <c r="F15" s="1187" t="s">
        <v>95</v>
      </c>
      <c r="G15" s="1187" t="s">
        <v>131</v>
      </c>
      <c r="H15" s="1187" t="s">
        <v>95</v>
      </c>
      <c r="I15" s="1187" t="s">
        <v>131</v>
      </c>
      <c r="J15" s="1187" t="s">
        <v>95</v>
      </c>
      <c r="K15" s="1187" t="s">
        <v>96</v>
      </c>
      <c r="L15" s="1187" t="s">
        <v>97</v>
      </c>
      <c r="M15" s="1187" t="s">
        <v>131</v>
      </c>
      <c r="N15" s="1187" t="s">
        <v>97</v>
      </c>
      <c r="O15" s="1187" t="s">
        <v>131</v>
      </c>
      <c r="P15" s="1187" t="s">
        <v>97</v>
      </c>
      <c r="Q15" s="1187" t="s">
        <v>131</v>
      </c>
      <c r="R15" s="1187" t="s">
        <v>95</v>
      </c>
      <c r="S15" s="1190"/>
      <c r="T15" s="1187" t="s">
        <v>131</v>
      </c>
      <c r="U15" s="1187" t="s">
        <v>95</v>
      </c>
      <c r="V15" s="1187" t="s">
        <v>131</v>
      </c>
      <c r="W15" s="1187" t="s">
        <v>95</v>
      </c>
      <c r="X15" s="1187" t="s">
        <v>131</v>
      </c>
      <c r="Y15" s="1187" t="s">
        <v>95</v>
      </c>
      <c r="Z15" s="1187" t="s">
        <v>96</v>
      </c>
      <c r="AA15" s="1187" t="s">
        <v>97</v>
      </c>
      <c r="AB15" s="1187" t="s">
        <v>131</v>
      </c>
      <c r="AC15" s="1187" t="s">
        <v>97</v>
      </c>
      <c r="AD15" s="1187" t="s">
        <v>131</v>
      </c>
      <c r="AE15" s="1187" t="s">
        <v>97</v>
      </c>
      <c r="AF15" s="1187" t="s">
        <v>131</v>
      </c>
      <c r="AG15" s="1187" t="s">
        <v>95</v>
      </c>
      <c r="AH15" s="1190"/>
      <c r="AI15" s="1187" t="s">
        <v>131</v>
      </c>
      <c r="AJ15" s="1187" t="s">
        <v>95</v>
      </c>
      <c r="AK15" s="1187" t="s">
        <v>131</v>
      </c>
      <c r="AL15" s="1187" t="s">
        <v>95</v>
      </c>
      <c r="AM15" s="1187" t="s">
        <v>131</v>
      </c>
      <c r="AN15" s="1187" t="s">
        <v>95</v>
      </c>
      <c r="AO15" s="1187" t="s">
        <v>96</v>
      </c>
      <c r="AP15" s="1187" t="s">
        <v>97</v>
      </c>
      <c r="AQ15" s="1187" t="s">
        <v>131</v>
      </c>
      <c r="AR15" s="1187" t="s">
        <v>97</v>
      </c>
      <c r="AS15" s="1187" t="s">
        <v>131</v>
      </c>
      <c r="AT15" s="1187" t="s">
        <v>97</v>
      </c>
      <c r="AU15" s="1187" t="s">
        <v>131</v>
      </c>
      <c r="AV15" s="1187" t="s">
        <v>95</v>
      </c>
      <c r="AW15" s="1187" t="s">
        <v>98</v>
      </c>
      <c r="AX15" s="1187" t="s">
        <v>131</v>
      </c>
      <c r="AY15" s="1187" t="s">
        <v>95</v>
      </c>
      <c r="AZ15" s="1188"/>
      <c r="BA15" s="1187" t="s">
        <v>131</v>
      </c>
      <c r="BB15" s="1187" t="s">
        <v>97</v>
      </c>
      <c r="BC15" s="1187" t="s">
        <v>131</v>
      </c>
      <c r="BD15" s="1187" t="s">
        <v>97</v>
      </c>
      <c r="BE15" s="1187" t="s">
        <v>131</v>
      </c>
      <c r="BF15" s="1187" t="s">
        <v>97</v>
      </c>
      <c r="BG15" s="1187" t="s">
        <v>94</v>
      </c>
      <c r="BH15" s="1187" t="s">
        <v>99</v>
      </c>
      <c r="BI15" s="1187" t="s">
        <v>131</v>
      </c>
      <c r="BJ15" s="1187" t="s">
        <v>97</v>
      </c>
      <c r="BK15" s="1187" t="s">
        <v>131</v>
      </c>
      <c r="BL15" s="1187" t="s">
        <v>97</v>
      </c>
      <c r="BM15" s="1187" t="s">
        <v>131</v>
      </c>
      <c r="BN15" s="1187" t="s">
        <v>97</v>
      </c>
    </row>
    <row r="16" spans="1:66" s="571" customFormat="1" ht="11.25" x14ac:dyDescent="0.2">
      <c r="A16" s="1190"/>
      <c r="B16" s="572"/>
      <c r="C16" s="572"/>
      <c r="D16" s="1190"/>
      <c r="E16" s="1188"/>
      <c r="F16" s="1187"/>
      <c r="G16" s="1188"/>
      <c r="H16" s="1187"/>
      <c r="I16" s="1188"/>
      <c r="J16" s="1187"/>
      <c r="K16" s="1187"/>
      <c r="L16" s="1187"/>
      <c r="M16" s="1188"/>
      <c r="N16" s="1187"/>
      <c r="O16" s="1188"/>
      <c r="P16" s="1187"/>
      <c r="Q16" s="1187"/>
      <c r="R16" s="1187"/>
      <c r="S16" s="1190"/>
      <c r="T16" s="1188"/>
      <c r="U16" s="1187"/>
      <c r="V16" s="1188"/>
      <c r="W16" s="1187"/>
      <c r="X16" s="1188"/>
      <c r="Y16" s="1187"/>
      <c r="Z16" s="1187"/>
      <c r="AA16" s="1187"/>
      <c r="AB16" s="1188"/>
      <c r="AC16" s="1187"/>
      <c r="AD16" s="1188"/>
      <c r="AE16" s="1187"/>
      <c r="AF16" s="1187"/>
      <c r="AG16" s="1187"/>
      <c r="AH16" s="1190"/>
      <c r="AI16" s="1188"/>
      <c r="AJ16" s="1187"/>
      <c r="AK16" s="1188"/>
      <c r="AL16" s="1187"/>
      <c r="AM16" s="1188"/>
      <c r="AN16" s="1187"/>
      <c r="AO16" s="1187"/>
      <c r="AP16" s="1187"/>
      <c r="AQ16" s="1188"/>
      <c r="AR16" s="1187"/>
      <c r="AS16" s="1188"/>
      <c r="AT16" s="1187"/>
      <c r="AU16" s="1187"/>
      <c r="AV16" s="1187"/>
      <c r="AW16" s="1187"/>
      <c r="AX16" s="1188"/>
      <c r="AY16" s="1187"/>
      <c r="AZ16" s="1188"/>
      <c r="BA16" s="1187"/>
      <c r="BB16" s="1187"/>
      <c r="BC16" s="1187"/>
      <c r="BD16" s="1187"/>
      <c r="BE16" s="1187"/>
      <c r="BF16" s="1187"/>
      <c r="BG16" s="1187"/>
      <c r="BH16" s="1187"/>
      <c r="BI16" s="1187"/>
      <c r="BJ16" s="1187"/>
      <c r="BK16" s="1187"/>
      <c r="BL16" s="1187"/>
      <c r="BM16" s="1187"/>
      <c r="BN16" s="1187"/>
    </row>
    <row r="17" spans="1:66" s="571" customFormat="1" ht="24" customHeight="1" x14ac:dyDescent="0.2">
      <c r="A17" s="1190"/>
      <c r="B17" s="572" t="s">
        <v>132</v>
      </c>
      <c r="C17" s="572" t="s">
        <v>133</v>
      </c>
      <c r="D17" s="1190"/>
      <c r="E17" s="1188"/>
      <c r="F17" s="1187"/>
      <c r="G17" s="1188"/>
      <c r="H17" s="1187"/>
      <c r="I17" s="1188"/>
      <c r="J17" s="1187"/>
      <c r="K17" s="1187"/>
      <c r="L17" s="1187"/>
      <c r="M17" s="1188"/>
      <c r="N17" s="1187"/>
      <c r="O17" s="1188"/>
      <c r="P17" s="1187"/>
      <c r="Q17" s="1187"/>
      <c r="R17" s="1187"/>
      <c r="S17" s="1190"/>
      <c r="T17" s="1188"/>
      <c r="U17" s="1187"/>
      <c r="V17" s="1188"/>
      <c r="W17" s="1187"/>
      <c r="X17" s="1188"/>
      <c r="Y17" s="1187"/>
      <c r="Z17" s="1187"/>
      <c r="AA17" s="1187"/>
      <c r="AB17" s="1188"/>
      <c r="AC17" s="1187"/>
      <c r="AD17" s="1188"/>
      <c r="AE17" s="1187"/>
      <c r="AF17" s="1187"/>
      <c r="AG17" s="1187"/>
      <c r="AH17" s="1190"/>
      <c r="AI17" s="1188"/>
      <c r="AJ17" s="1187"/>
      <c r="AK17" s="1188"/>
      <c r="AL17" s="1187"/>
      <c r="AM17" s="1188"/>
      <c r="AN17" s="1187"/>
      <c r="AO17" s="1187"/>
      <c r="AP17" s="1187"/>
      <c r="AQ17" s="1188"/>
      <c r="AR17" s="1187"/>
      <c r="AS17" s="1188"/>
      <c r="AT17" s="1187"/>
      <c r="AU17" s="1187"/>
      <c r="AV17" s="1187"/>
      <c r="AW17" s="1187"/>
      <c r="AX17" s="1188"/>
      <c r="AY17" s="1187"/>
      <c r="AZ17" s="1188"/>
      <c r="BA17" s="1187"/>
      <c r="BB17" s="1187"/>
      <c r="BC17" s="1187"/>
      <c r="BD17" s="1187"/>
      <c r="BE17" s="1187"/>
      <c r="BF17" s="1187"/>
      <c r="BG17" s="1187"/>
      <c r="BH17" s="1187"/>
      <c r="BI17" s="1187"/>
      <c r="BJ17" s="1187"/>
      <c r="BK17" s="1187"/>
      <c r="BL17" s="1187"/>
      <c r="BM17" s="1187"/>
      <c r="BN17" s="1187"/>
    </row>
    <row r="18" spans="1:66" ht="15" customHeight="1" x14ac:dyDescent="0.25">
      <c r="A18" s="573" t="s">
        <v>88</v>
      </c>
      <c r="B18" s="574">
        <v>56913.205199999997</v>
      </c>
      <c r="C18" s="575">
        <f>BM18/B18*100</f>
        <v>74.85319821699305</v>
      </c>
      <c r="D18" s="576">
        <f t="shared" ref="D18:BN18" si="0">SUM(D19:D63)</f>
        <v>0</v>
      </c>
      <c r="E18" s="576">
        <f t="shared" si="0"/>
        <v>5301.7633000000005</v>
      </c>
      <c r="F18" s="576">
        <f t="shared" si="0"/>
        <v>5411</v>
      </c>
      <c r="G18" s="576">
        <f t="shared" si="0"/>
        <v>70.67</v>
      </c>
      <c r="H18" s="576">
        <f t="shared" si="0"/>
        <v>69</v>
      </c>
      <c r="I18" s="576">
        <f t="shared" si="0"/>
        <v>114.94</v>
      </c>
      <c r="J18" s="576">
        <f t="shared" si="0"/>
        <v>166</v>
      </c>
      <c r="K18" s="576">
        <f t="shared" si="0"/>
        <v>1407.35</v>
      </c>
      <c r="L18" s="576">
        <f t="shared" si="0"/>
        <v>1585</v>
      </c>
      <c r="M18" s="576">
        <f>SUM(M19:M63)</f>
        <v>9921.514000000001</v>
      </c>
      <c r="N18" s="576">
        <f>SUM(N19:N63)</f>
        <v>13049</v>
      </c>
      <c r="O18" s="576">
        <f t="shared" si="0"/>
        <v>5608.9349999999995</v>
      </c>
      <c r="P18" s="576">
        <f t="shared" si="0"/>
        <v>7720.5</v>
      </c>
      <c r="Q18" s="576">
        <f t="shared" si="0"/>
        <v>22425.172299999998</v>
      </c>
      <c r="R18" s="576">
        <f t="shared" si="0"/>
        <v>28000.5</v>
      </c>
      <c r="S18" s="576">
        <f t="shared" si="0"/>
        <v>0</v>
      </c>
      <c r="T18" s="576">
        <f t="shared" si="0"/>
        <v>680.55</v>
      </c>
      <c r="U18" s="576">
        <f t="shared" si="0"/>
        <v>1039</v>
      </c>
      <c r="V18" s="576">
        <f t="shared" si="0"/>
        <v>2.63</v>
      </c>
      <c r="W18" s="576">
        <f t="shared" si="0"/>
        <v>4</v>
      </c>
      <c r="X18" s="576">
        <f t="shared" si="0"/>
        <v>17.75</v>
      </c>
      <c r="Y18" s="576">
        <f t="shared" si="0"/>
        <v>20</v>
      </c>
      <c r="Z18" s="576">
        <f t="shared" si="0"/>
        <v>742.76</v>
      </c>
      <c r="AA18" s="576">
        <f t="shared" si="0"/>
        <v>1136</v>
      </c>
      <c r="AB18" s="576">
        <f t="shared" si="0"/>
        <v>12389.424999999999</v>
      </c>
      <c r="AC18" s="576">
        <f t="shared" si="0"/>
        <v>19548</v>
      </c>
      <c r="AD18" s="576">
        <f t="shared" si="0"/>
        <v>6343.067</v>
      </c>
      <c r="AE18" s="576">
        <f t="shared" si="0"/>
        <v>10681</v>
      </c>
      <c r="AF18" s="576">
        <f t="shared" si="0"/>
        <v>20176.182000000001</v>
      </c>
      <c r="AG18" s="576">
        <f t="shared" si="0"/>
        <v>32428</v>
      </c>
      <c r="AH18" s="576">
        <f t="shared" si="0"/>
        <v>0</v>
      </c>
      <c r="AI18" s="576">
        <f t="shared" si="0"/>
        <v>0</v>
      </c>
      <c r="AJ18" s="576">
        <f t="shared" si="0"/>
        <v>0</v>
      </c>
      <c r="AK18" s="576">
        <f t="shared" si="0"/>
        <v>0</v>
      </c>
      <c r="AL18" s="576">
        <f t="shared" si="0"/>
        <v>0</v>
      </c>
      <c r="AM18" s="576">
        <f t="shared" si="0"/>
        <v>0</v>
      </c>
      <c r="AN18" s="576">
        <f t="shared" si="0"/>
        <v>0</v>
      </c>
      <c r="AO18" s="576">
        <f t="shared" si="0"/>
        <v>0</v>
      </c>
      <c r="AP18" s="576">
        <f t="shared" si="0"/>
        <v>0</v>
      </c>
      <c r="AQ18" s="576">
        <f t="shared" si="0"/>
        <v>0</v>
      </c>
      <c r="AR18" s="576">
        <f t="shared" si="0"/>
        <v>0</v>
      </c>
      <c r="AS18" s="576">
        <f t="shared" si="0"/>
        <v>0</v>
      </c>
      <c r="AT18" s="576">
        <f t="shared" si="0"/>
        <v>0</v>
      </c>
      <c r="AU18" s="576"/>
      <c r="AV18" s="576"/>
      <c r="AW18" s="576">
        <f t="shared" si="0"/>
        <v>0</v>
      </c>
      <c r="AX18" s="576">
        <f t="shared" si="0"/>
        <v>0</v>
      </c>
      <c r="AY18" s="576">
        <f t="shared" si="0"/>
        <v>0</v>
      </c>
      <c r="AZ18" s="576">
        <f t="shared" si="0"/>
        <v>0</v>
      </c>
      <c r="BA18" s="576">
        <f t="shared" si="0"/>
        <v>5982.3133000000007</v>
      </c>
      <c r="BB18" s="576">
        <f t="shared" si="0"/>
        <v>6450</v>
      </c>
      <c r="BC18" s="576">
        <f t="shared" si="0"/>
        <v>0</v>
      </c>
      <c r="BD18" s="576">
        <f t="shared" si="0"/>
        <v>0</v>
      </c>
      <c r="BE18" s="576">
        <f t="shared" si="0"/>
        <v>132.69</v>
      </c>
      <c r="BF18" s="576">
        <f t="shared" si="0"/>
        <v>186</v>
      </c>
      <c r="BG18" s="576">
        <f t="shared" si="0"/>
        <v>2150.1099999999997</v>
      </c>
      <c r="BH18" s="576">
        <f t="shared" si="0"/>
        <v>2721</v>
      </c>
      <c r="BI18" s="576">
        <f t="shared" si="0"/>
        <v>22310.938999999998</v>
      </c>
      <c r="BJ18" s="576">
        <f t="shared" si="0"/>
        <v>32597</v>
      </c>
      <c r="BK18" s="576">
        <f t="shared" si="0"/>
        <v>11952.001999999999</v>
      </c>
      <c r="BL18" s="576">
        <f t="shared" si="0"/>
        <v>18401.5</v>
      </c>
      <c r="BM18" s="574">
        <f t="shared" si="0"/>
        <v>42601.354299999999</v>
      </c>
      <c r="BN18" s="574">
        <f t="shared" si="0"/>
        <v>60428.5</v>
      </c>
    </row>
    <row r="19" spans="1:66" ht="15" customHeight="1" x14ac:dyDescent="0.25">
      <c r="A19" s="577" t="s">
        <v>5</v>
      </c>
      <c r="B19" s="578">
        <v>78</v>
      </c>
      <c r="C19" s="579">
        <f t="shared" ref="C19:C63" si="1">BM19/B19*100</f>
        <v>0</v>
      </c>
      <c r="D19" s="580"/>
      <c r="E19" s="581"/>
      <c r="F19" s="581"/>
      <c r="G19" s="582"/>
      <c r="H19" s="582"/>
      <c r="I19" s="582"/>
      <c r="J19" s="582"/>
      <c r="K19" s="582"/>
      <c r="L19" s="582"/>
      <c r="M19" s="582"/>
      <c r="N19" s="582"/>
      <c r="O19" s="582"/>
      <c r="P19" s="582"/>
      <c r="Q19" s="583">
        <f t="shared" ref="Q19:R34" si="2">SUM(O19,M19,K19,I19,G19,E19)</f>
        <v>0</v>
      </c>
      <c r="R19" s="584">
        <f t="shared" si="2"/>
        <v>0</v>
      </c>
      <c r="S19" s="580"/>
      <c r="T19" s="580"/>
      <c r="U19" s="580"/>
      <c r="V19" s="580"/>
      <c r="W19" s="585"/>
      <c r="X19" s="585"/>
      <c r="Y19" s="580"/>
      <c r="Z19" s="584"/>
      <c r="AA19" s="580"/>
      <c r="AB19" s="580"/>
      <c r="AC19" s="585"/>
      <c r="AD19" s="585"/>
      <c r="AE19" s="585"/>
      <c r="AF19" s="583">
        <f t="shared" ref="AF19:AG34" si="3">SUM(AD19,AB19,Z19,X19,V19,T19)</f>
        <v>0</v>
      </c>
      <c r="AG19" s="584">
        <f t="shared" si="3"/>
        <v>0</v>
      </c>
      <c r="AH19" s="585"/>
      <c r="AI19" s="585"/>
      <c r="AJ19" s="585"/>
      <c r="AK19" s="585"/>
      <c r="AL19" s="585"/>
      <c r="AM19" s="585"/>
      <c r="AN19" s="580"/>
      <c r="AO19" s="585"/>
      <c r="AP19" s="585"/>
      <c r="AQ19" s="580"/>
      <c r="AR19" s="586"/>
      <c r="AS19" s="587"/>
      <c r="AT19" s="588"/>
      <c r="AU19" s="583"/>
      <c r="AV19" s="584"/>
      <c r="AW19" s="588"/>
      <c r="AX19" s="588"/>
      <c r="AY19" s="588"/>
      <c r="AZ19" s="589">
        <f t="shared" ref="AZ19:BA63" si="4">SUM(D19,S19,AH19,)</f>
        <v>0</v>
      </c>
      <c r="BA19" s="590">
        <f t="shared" si="4"/>
        <v>0</v>
      </c>
      <c r="BB19" s="580">
        <f t="shared" ref="BB19:BB63" si="5">SUM(F19,AJ19,U19,)</f>
        <v>0</v>
      </c>
      <c r="BC19" s="587"/>
      <c r="BD19" s="591"/>
      <c r="BE19" s="580">
        <f t="shared" ref="BE19:BE63" si="6">SUM(AM19,X19,I19,)</f>
        <v>0</v>
      </c>
      <c r="BF19" s="580">
        <f t="shared" ref="BF19:BF63" si="7">SUM(AN19,Y19,J19)</f>
        <v>0</v>
      </c>
      <c r="BG19" s="590">
        <f t="shared" ref="BG19:BG63" si="8">SUM(K19,Z19,AO19,)</f>
        <v>0</v>
      </c>
      <c r="BH19" s="580">
        <f t="shared" ref="BH19:BH63" si="9">SUM(L19,AP19,AA19,)</f>
        <v>0</v>
      </c>
      <c r="BI19" s="590">
        <f t="shared" ref="BI19:BI63" si="10">SUM(M19,AB19,AQ19,)</f>
        <v>0</v>
      </c>
      <c r="BJ19" s="580">
        <f t="shared" ref="BJ19:BJ63" si="11">SUM(N19,AR19,AC19,)</f>
        <v>0</v>
      </c>
      <c r="BK19" s="580">
        <f t="shared" ref="BK19:BL63" si="12">SUM(O19,AD19,AS19)</f>
        <v>0</v>
      </c>
      <c r="BL19" s="580">
        <f t="shared" si="12"/>
        <v>0</v>
      </c>
      <c r="BM19" s="580">
        <f t="shared" ref="BM19:BN63" si="13">SUM(Q19,AF19,AU19,)</f>
        <v>0</v>
      </c>
      <c r="BN19" s="580">
        <f t="shared" si="13"/>
        <v>0</v>
      </c>
    </row>
    <row r="20" spans="1:66" ht="15" customHeight="1" x14ac:dyDescent="0.25">
      <c r="A20" s="592" t="s">
        <v>6</v>
      </c>
      <c r="B20" s="593">
        <v>607</v>
      </c>
      <c r="C20" s="594">
        <f t="shared" si="1"/>
        <v>100.08237232289952</v>
      </c>
      <c r="D20" s="595"/>
      <c r="E20" s="595">
        <v>0.5</v>
      </c>
      <c r="F20" s="595">
        <v>2</v>
      </c>
      <c r="G20" s="595"/>
      <c r="H20" s="595"/>
      <c r="I20" s="595"/>
      <c r="J20" s="595"/>
      <c r="K20" s="595"/>
      <c r="L20" s="595"/>
      <c r="M20" s="595">
        <v>127</v>
      </c>
      <c r="N20" s="595">
        <v>220</v>
      </c>
      <c r="O20" s="595"/>
      <c r="P20" s="595"/>
      <c r="Q20" s="596">
        <f t="shared" si="2"/>
        <v>127.5</v>
      </c>
      <c r="R20" s="597">
        <f t="shared" si="2"/>
        <v>222</v>
      </c>
      <c r="S20" s="598"/>
      <c r="T20" s="598"/>
      <c r="U20" s="598"/>
      <c r="V20" s="598"/>
      <c r="W20" s="598"/>
      <c r="X20" s="598"/>
      <c r="Y20" s="598"/>
      <c r="Z20" s="598"/>
      <c r="AA20" s="595"/>
      <c r="AB20" s="595">
        <v>480</v>
      </c>
      <c r="AC20" s="598">
        <v>1099</v>
      </c>
      <c r="AD20" s="595"/>
      <c r="AE20" s="595"/>
      <c r="AF20" s="596">
        <f t="shared" si="3"/>
        <v>480</v>
      </c>
      <c r="AG20" s="597">
        <f t="shared" si="3"/>
        <v>1099</v>
      </c>
      <c r="AH20" s="595"/>
      <c r="AI20" s="595"/>
      <c r="AJ20" s="595"/>
      <c r="AK20" s="598"/>
      <c r="AL20" s="595"/>
      <c r="AM20" s="598"/>
      <c r="AN20" s="595"/>
      <c r="AO20" s="595"/>
      <c r="AP20" s="598"/>
      <c r="AQ20" s="595"/>
      <c r="AR20" s="595"/>
      <c r="AS20" s="595"/>
      <c r="AT20" s="595"/>
      <c r="AU20" s="596"/>
      <c r="AV20" s="597"/>
      <c r="AW20" s="595"/>
      <c r="AX20" s="595"/>
      <c r="AY20" s="595"/>
      <c r="AZ20" s="599">
        <f t="shared" si="4"/>
        <v>0</v>
      </c>
      <c r="BA20" s="600">
        <f t="shared" si="4"/>
        <v>0.5</v>
      </c>
      <c r="BB20" s="595">
        <f t="shared" si="5"/>
        <v>2</v>
      </c>
      <c r="BC20" s="601"/>
      <c r="BD20" s="602"/>
      <c r="BE20" s="595">
        <f t="shared" si="6"/>
        <v>0</v>
      </c>
      <c r="BF20" s="595">
        <f t="shared" si="7"/>
        <v>0</v>
      </c>
      <c r="BG20" s="600">
        <f t="shared" si="8"/>
        <v>0</v>
      </c>
      <c r="BH20" s="595">
        <f t="shared" si="9"/>
        <v>0</v>
      </c>
      <c r="BI20" s="600">
        <f t="shared" si="10"/>
        <v>607</v>
      </c>
      <c r="BJ20" s="595">
        <f t="shared" si="11"/>
        <v>1319</v>
      </c>
      <c r="BK20" s="595">
        <f t="shared" si="12"/>
        <v>0</v>
      </c>
      <c r="BL20" s="595">
        <f t="shared" si="12"/>
        <v>0</v>
      </c>
      <c r="BM20" s="595">
        <f t="shared" si="13"/>
        <v>607.5</v>
      </c>
      <c r="BN20" s="595">
        <f t="shared" si="13"/>
        <v>1321</v>
      </c>
    </row>
    <row r="21" spans="1:66" ht="15" customHeight="1" x14ac:dyDescent="0.25">
      <c r="A21" s="592" t="s">
        <v>7</v>
      </c>
      <c r="B21" s="593">
        <v>80</v>
      </c>
      <c r="C21" s="594">
        <f t="shared" si="1"/>
        <v>96.25</v>
      </c>
      <c r="D21" s="603"/>
      <c r="E21" s="604"/>
      <c r="F21" s="595"/>
      <c r="G21" s="595"/>
      <c r="H21" s="595"/>
      <c r="I21" s="595"/>
      <c r="J21" s="595"/>
      <c r="K21" s="605"/>
      <c r="L21" s="595"/>
      <c r="M21" s="595"/>
      <c r="N21" s="595"/>
      <c r="O21" s="595"/>
      <c r="P21" s="595"/>
      <c r="Q21" s="596">
        <f t="shared" si="2"/>
        <v>0</v>
      </c>
      <c r="R21" s="597">
        <f t="shared" si="2"/>
        <v>0</v>
      </c>
      <c r="S21" s="598"/>
      <c r="T21" s="598"/>
      <c r="U21" s="598"/>
      <c r="V21" s="598"/>
      <c r="W21" s="598"/>
      <c r="X21" s="598"/>
      <c r="Y21" s="598"/>
      <c r="Z21" s="598"/>
      <c r="AA21" s="595"/>
      <c r="AB21" s="595">
        <v>77</v>
      </c>
      <c r="AC21" s="595">
        <v>107</v>
      </c>
      <c r="AD21" s="595"/>
      <c r="AE21" s="595"/>
      <c r="AF21" s="596">
        <f t="shared" si="3"/>
        <v>77</v>
      </c>
      <c r="AG21" s="597">
        <f t="shared" si="3"/>
        <v>107</v>
      </c>
      <c r="AH21" s="595"/>
      <c r="AI21" s="606"/>
      <c r="AJ21" s="595"/>
      <c r="AK21" s="595"/>
      <c r="AL21" s="595"/>
      <c r="AM21" s="595"/>
      <c r="AN21" s="595"/>
      <c r="AO21" s="595"/>
      <c r="AP21" s="595"/>
      <c r="AQ21" s="595"/>
      <c r="AR21" s="595"/>
      <c r="AS21" s="595"/>
      <c r="AT21" s="595"/>
      <c r="AU21" s="596"/>
      <c r="AV21" s="597"/>
      <c r="AW21" s="595"/>
      <c r="AX21" s="595"/>
      <c r="AY21" s="595"/>
      <c r="AZ21" s="599">
        <f t="shared" si="4"/>
        <v>0</v>
      </c>
      <c r="BA21" s="600">
        <f t="shared" si="4"/>
        <v>0</v>
      </c>
      <c r="BB21" s="595">
        <f t="shared" si="5"/>
        <v>0</v>
      </c>
      <c r="BC21" s="597"/>
      <c r="BD21" s="595"/>
      <c r="BE21" s="595">
        <f t="shared" si="6"/>
        <v>0</v>
      </c>
      <c r="BF21" s="595">
        <f t="shared" si="7"/>
        <v>0</v>
      </c>
      <c r="BG21" s="600">
        <f t="shared" si="8"/>
        <v>0</v>
      </c>
      <c r="BH21" s="595">
        <f t="shared" si="9"/>
        <v>0</v>
      </c>
      <c r="BI21" s="600">
        <f t="shared" si="10"/>
        <v>77</v>
      </c>
      <c r="BJ21" s="595">
        <f t="shared" si="11"/>
        <v>107</v>
      </c>
      <c r="BK21" s="595">
        <f t="shared" si="12"/>
        <v>0</v>
      </c>
      <c r="BL21" s="595">
        <f t="shared" si="12"/>
        <v>0</v>
      </c>
      <c r="BM21" s="595">
        <f t="shared" si="13"/>
        <v>77</v>
      </c>
      <c r="BN21" s="595">
        <f t="shared" si="13"/>
        <v>107</v>
      </c>
    </row>
    <row r="22" spans="1:66" ht="15" customHeight="1" x14ac:dyDescent="0.25">
      <c r="A22" s="592" t="s">
        <v>8</v>
      </c>
      <c r="B22" s="593">
        <v>738.61</v>
      </c>
      <c r="C22" s="594">
        <f t="shared" si="1"/>
        <v>3.5201256414075086</v>
      </c>
      <c r="D22" s="603"/>
      <c r="E22" s="595"/>
      <c r="F22" s="595"/>
      <c r="G22" s="595"/>
      <c r="H22" s="595"/>
      <c r="I22" s="595"/>
      <c r="J22" s="595"/>
      <c r="K22" s="607"/>
      <c r="L22" s="595"/>
      <c r="M22" s="595"/>
      <c r="N22" s="595"/>
      <c r="O22" s="595"/>
      <c r="P22" s="595"/>
      <c r="Q22" s="596">
        <f t="shared" si="2"/>
        <v>0</v>
      </c>
      <c r="R22" s="597">
        <f t="shared" si="2"/>
        <v>0</v>
      </c>
      <c r="S22" s="598"/>
      <c r="T22" s="598">
        <v>9.5</v>
      </c>
      <c r="U22" s="598">
        <v>24</v>
      </c>
      <c r="V22" s="598"/>
      <c r="W22" s="598"/>
      <c r="X22" s="598"/>
      <c r="Y22" s="598"/>
      <c r="Z22" s="598"/>
      <c r="AA22" s="598"/>
      <c r="AB22" s="598">
        <v>16.5</v>
      </c>
      <c r="AC22" s="595">
        <v>20</v>
      </c>
      <c r="AD22" s="595"/>
      <c r="AE22" s="598"/>
      <c r="AF22" s="596">
        <f t="shared" si="3"/>
        <v>26</v>
      </c>
      <c r="AG22" s="597">
        <f t="shared" si="3"/>
        <v>44</v>
      </c>
      <c r="AH22" s="598"/>
      <c r="AI22" s="606"/>
      <c r="AJ22" s="598"/>
      <c r="AK22" s="595"/>
      <c r="AL22" s="595"/>
      <c r="AM22" s="595"/>
      <c r="AN22" s="595"/>
      <c r="AO22" s="595"/>
      <c r="AP22" s="595"/>
      <c r="AQ22" s="595"/>
      <c r="AR22" s="595"/>
      <c r="AS22" s="604"/>
      <c r="AT22" s="595"/>
      <c r="AU22" s="596"/>
      <c r="AV22" s="597"/>
      <c r="AW22" s="595"/>
      <c r="AX22" s="595"/>
      <c r="AY22" s="605"/>
      <c r="AZ22" s="599">
        <f t="shared" si="4"/>
        <v>0</v>
      </c>
      <c r="BA22" s="600">
        <f t="shared" si="4"/>
        <v>9.5</v>
      </c>
      <c r="BB22" s="595">
        <f t="shared" si="5"/>
        <v>24</v>
      </c>
      <c r="BC22" s="608"/>
      <c r="BD22" s="595"/>
      <c r="BE22" s="595">
        <f t="shared" si="6"/>
        <v>0</v>
      </c>
      <c r="BF22" s="595">
        <f t="shared" si="7"/>
        <v>0</v>
      </c>
      <c r="BG22" s="600">
        <f t="shared" si="8"/>
        <v>0</v>
      </c>
      <c r="BH22" s="595">
        <f t="shared" si="9"/>
        <v>0</v>
      </c>
      <c r="BI22" s="600">
        <f t="shared" si="10"/>
        <v>16.5</v>
      </c>
      <c r="BJ22" s="595">
        <f t="shared" si="11"/>
        <v>20</v>
      </c>
      <c r="BK22" s="595">
        <f t="shared" si="12"/>
        <v>0</v>
      </c>
      <c r="BL22" s="595">
        <f t="shared" si="12"/>
        <v>0</v>
      </c>
      <c r="BM22" s="595">
        <f t="shared" si="13"/>
        <v>26</v>
      </c>
      <c r="BN22" s="595">
        <f t="shared" si="13"/>
        <v>44</v>
      </c>
    </row>
    <row r="23" spans="1:66" ht="15" customHeight="1" x14ac:dyDescent="0.25">
      <c r="A23" s="592" t="s">
        <v>9</v>
      </c>
      <c r="B23" s="593">
        <v>1294</v>
      </c>
      <c r="C23" s="594">
        <f t="shared" si="1"/>
        <v>96.676970633693969</v>
      </c>
      <c r="D23" s="595"/>
      <c r="E23" s="598">
        <v>6.3</v>
      </c>
      <c r="F23" s="598">
        <v>7</v>
      </c>
      <c r="G23" s="604">
        <v>0</v>
      </c>
      <c r="H23" s="595">
        <v>0</v>
      </c>
      <c r="I23" s="595">
        <v>0</v>
      </c>
      <c r="J23" s="595">
        <v>0</v>
      </c>
      <c r="K23" s="595">
        <v>28.3</v>
      </c>
      <c r="L23" s="595">
        <v>28</v>
      </c>
      <c r="M23" s="595">
        <v>106.8</v>
      </c>
      <c r="N23" s="595">
        <v>101</v>
      </c>
      <c r="O23" s="595">
        <v>121.1</v>
      </c>
      <c r="P23" s="595">
        <v>106</v>
      </c>
      <c r="Q23" s="596">
        <f t="shared" si="2"/>
        <v>262.5</v>
      </c>
      <c r="R23" s="597">
        <f t="shared" si="2"/>
        <v>242</v>
      </c>
      <c r="S23" s="598"/>
      <c r="T23" s="598">
        <v>1.25</v>
      </c>
      <c r="U23" s="598">
        <v>3</v>
      </c>
      <c r="V23" s="598">
        <v>0</v>
      </c>
      <c r="W23" s="598">
        <v>0</v>
      </c>
      <c r="X23" s="598">
        <v>0</v>
      </c>
      <c r="Y23" s="598">
        <v>0</v>
      </c>
      <c r="Z23" s="598">
        <v>58.5</v>
      </c>
      <c r="AA23" s="595">
        <v>60</v>
      </c>
      <c r="AB23" s="595">
        <v>569.25</v>
      </c>
      <c r="AC23" s="595">
        <v>548</v>
      </c>
      <c r="AD23" s="595">
        <v>359.5</v>
      </c>
      <c r="AE23" s="606">
        <v>414</v>
      </c>
      <c r="AF23" s="596">
        <f t="shared" si="3"/>
        <v>988.5</v>
      </c>
      <c r="AG23" s="597">
        <f t="shared" si="3"/>
        <v>1025</v>
      </c>
      <c r="AH23" s="595"/>
      <c r="AI23" s="606"/>
      <c r="AJ23" s="595"/>
      <c r="AK23" s="595"/>
      <c r="AL23" s="595"/>
      <c r="AM23" s="595"/>
      <c r="AN23" s="595"/>
      <c r="AO23" s="595"/>
      <c r="AP23" s="595"/>
      <c r="AQ23" s="595"/>
      <c r="AR23" s="595"/>
      <c r="AS23" s="595"/>
      <c r="AT23" s="595"/>
      <c r="AU23" s="596"/>
      <c r="AV23" s="597"/>
      <c r="AW23" s="595"/>
      <c r="AX23" s="595"/>
      <c r="AY23" s="607"/>
      <c r="AZ23" s="599">
        <f t="shared" si="4"/>
        <v>0</v>
      </c>
      <c r="BA23" s="600">
        <f t="shared" si="4"/>
        <v>7.55</v>
      </c>
      <c r="BB23" s="595">
        <f t="shared" si="5"/>
        <v>10</v>
      </c>
      <c r="BC23" s="607"/>
      <c r="BD23" s="595"/>
      <c r="BE23" s="595">
        <f t="shared" si="6"/>
        <v>0</v>
      </c>
      <c r="BF23" s="595">
        <f t="shared" si="7"/>
        <v>0</v>
      </c>
      <c r="BG23" s="600">
        <f t="shared" si="8"/>
        <v>86.8</v>
      </c>
      <c r="BH23" s="595">
        <f t="shared" si="9"/>
        <v>88</v>
      </c>
      <c r="BI23" s="600">
        <f t="shared" si="10"/>
        <v>676.05</v>
      </c>
      <c r="BJ23" s="595">
        <f t="shared" si="11"/>
        <v>649</v>
      </c>
      <c r="BK23" s="595">
        <f t="shared" si="12"/>
        <v>480.6</v>
      </c>
      <c r="BL23" s="595">
        <f t="shared" si="12"/>
        <v>520</v>
      </c>
      <c r="BM23" s="595">
        <f t="shared" si="13"/>
        <v>1251</v>
      </c>
      <c r="BN23" s="595">
        <f t="shared" si="13"/>
        <v>1267</v>
      </c>
    </row>
    <row r="24" spans="1:66" ht="15" customHeight="1" x14ac:dyDescent="0.25">
      <c r="A24" s="592" t="s">
        <v>10</v>
      </c>
      <c r="B24" s="593">
        <v>1521</v>
      </c>
      <c r="C24" s="594">
        <f t="shared" si="1"/>
        <v>25.723208415516108</v>
      </c>
      <c r="D24" s="598"/>
      <c r="E24" s="609">
        <v>0</v>
      </c>
      <c r="F24" s="598">
        <v>0</v>
      </c>
      <c r="G24" s="598">
        <v>0</v>
      </c>
      <c r="H24" s="598">
        <v>0</v>
      </c>
      <c r="I24" s="598">
        <v>0</v>
      </c>
      <c r="J24" s="598">
        <v>0</v>
      </c>
      <c r="K24" s="598">
        <v>0</v>
      </c>
      <c r="L24" s="598">
        <v>0</v>
      </c>
      <c r="M24" s="598">
        <v>0</v>
      </c>
      <c r="N24" s="598">
        <v>0</v>
      </c>
      <c r="O24" s="598">
        <v>35</v>
      </c>
      <c r="P24" s="598">
        <v>61</v>
      </c>
      <c r="Q24" s="596">
        <f t="shared" si="2"/>
        <v>35</v>
      </c>
      <c r="R24" s="597">
        <f t="shared" si="2"/>
        <v>61</v>
      </c>
      <c r="S24" s="598"/>
      <c r="T24" s="598">
        <v>334.5</v>
      </c>
      <c r="U24" s="598">
        <v>540</v>
      </c>
      <c r="V24" s="598">
        <v>0</v>
      </c>
      <c r="W24" s="598">
        <v>0</v>
      </c>
      <c r="X24" s="598">
        <v>0</v>
      </c>
      <c r="Y24" s="598">
        <v>0</v>
      </c>
      <c r="Z24" s="598">
        <v>0</v>
      </c>
      <c r="AA24" s="598">
        <v>0</v>
      </c>
      <c r="AB24" s="598">
        <v>0</v>
      </c>
      <c r="AC24" s="595">
        <v>0</v>
      </c>
      <c r="AD24" s="595">
        <v>21.75</v>
      </c>
      <c r="AE24" s="595">
        <v>43</v>
      </c>
      <c r="AF24" s="596">
        <f t="shared" si="3"/>
        <v>356.25</v>
      </c>
      <c r="AG24" s="597">
        <f t="shared" si="3"/>
        <v>583</v>
      </c>
      <c r="AH24" s="595"/>
      <c r="AI24" s="606"/>
      <c r="AJ24" s="595"/>
      <c r="AK24" s="595"/>
      <c r="AL24" s="595"/>
      <c r="AM24" s="595"/>
      <c r="AN24" s="595"/>
      <c r="AO24" s="595"/>
      <c r="AP24" s="610"/>
      <c r="AQ24" s="595"/>
      <c r="AR24" s="595"/>
      <c r="AS24" s="595"/>
      <c r="AT24" s="595"/>
      <c r="AU24" s="596"/>
      <c r="AV24" s="597"/>
      <c r="AW24" s="595"/>
      <c r="AX24" s="595"/>
      <c r="AY24" s="595"/>
      <c r="AZ24" s="599">
        <f t="shared" si="4"/>
        <v>0</v>
      </c>
      <c r="BA24" s="600">
        <f t="shared" si="4"/>
        <v>334.5</v>
      </c>
      <c r="BB24" s="595">
        <f t="shared" si="5"/>
        <v>540</v>
      </c>
      <c r="BC24" s="611"/>
      <c r="BD24" s="595"/>
      <c r="BE24" s="595">
        <f t="shared" si="6"/>
        <v>0</v>
      </c>
      <c r="BF24" s="595">
        <f t="shared" si="7"/>
        <v>0</v>
      </c>
      <c r="BG24" s="600">
        <f t="shared" si="8"/>
        <v>0</v>
      </c>
      <c r="BH24" s="595">
        <f t="shared" si="9"/>
        <v>0</v>
      </c>
      <c r="BI24" s="600">
        <f t="shared" si="10"/>
        <v>0</v>
      </c>
      <c r="BJ24" s="595">
        <f t="shared" si="11"/>
        <v>0</v>
      </c>
      <c r="BK24" s="595">
        <f t="shared" si="12"/>
        <v>56.75</v>
      </c>
      <c r="BL24" s="595">
        <f t="shared" si="12"/>
        <v>104</v>
      </c>
      <c r="BM24" s="595">
        <f t="shared" si="13"/>
        <v>391.25</v>
      </c>
      <c r="BN24" s="595">
        <f t="shared" si="13"/>
        <v>644</v>
      </c>
    </row>
    <row r="25" spans="1:66" ht="15" customHeight="1" x14ac:dyDescent="0.25">
      <c r="A25" s="592" t="s">
        <v>11</v>
      </c>
      <c r="B25" s="593">
        <v>184</v>
      </c>
      <c r="C25" s="594">
        <f t="shared" si="1"/>
        <v>91.08695652173914</v>
      </c>
      <c r="D25" s="603"/>
      <c r="E25" s="598">
        <v>1.55</v>
      </c>
      <c r="F25" s="598">
        <v>11</v>
      </c>
      <c r="G25" s="612"/>
      <c r="H25" s="595"/>
      <c r="I25" s="595"/>
      <c r="J25" s="595"/>
      <c r="K25" s="605">
        <v>15.5</v>
      </c>
      <c r="L25" s="595">
        <v>36</v>
      </c>
      <c r="M25" s="613">
        <v>150.55000000000001</v>
      </c>
      <c r="N25" s="595">
        <v>372</v>
      </c>
      <c r="O25" s="595"/>
      <c r="P25" s="595"/>
      <c r="Q25" s="596">
        <f t="shared" si="2"/>
        <v>167.60000000000002</v>
      </c>
      <c r="R25" s="597">
        <f t="shared" si="2"/>
        <v>419</v>
      </c>
      <c r="S25" s="598"/>
      <c r="T25" s="598"/>
      <c r="U25" s="598"/>
      <c r="V25" s="598"/>
      <c r="W25" s="595"/>
      <c r="X25" s="595"/>
      <c r="Y25" s="595"/>
      <c r="Z25" s="595"/>
      <c r="AA25" s="595"/>
      <c r="AB25" s="595"/>
      <c r="AC25" s="595"/>
      <c r="AD25" s="595"/>
      <c r="AE25" s="595"/>
      <c r="AF25" s="596">
        <f t="shared" si="3"/>
        <v>0</v>
      </c>
      <c r="AG25" s="597">
        <f t="shared" si="3"/>
        <v>0</v>
      </c>
      <c r="AH25" s="595"/>
      <c r="AI25" s="606"/>
      <c r="AJ25" s="595"/>
      <c r="AK25" s="608"/>
      <c r="AL25" s="595"/>
      <c r="AM25" s="595"/>
      <c r="AN25" s="595"/>
      <c r="AO25" s="595"/>
      <c r="AP25" s="603"/>
      <c r="AQ25" s="603"/>
      <c r="AR25" s="595"/>
      <c r="AS25" s="595"/>
      <c r="AT25" s="595"/>
      <c r="AU25" s="596"/>
      <c r="AV25" s="597"/>
      <c r="AW25" s="595"/>
      <c r="AX25" s="595"/>
      <c r="AY25" s="595"/>
      <c r="AZ25" s="599">
        <f t="shared" si="4"/>
        <v>0</v>
      </c>
      <c r="BA25" s="600">
        <f t="shared" si="4"/>
        <v>1.55</v>
      </c>
      <c r="BB25" s="595">
        <f t="shared" si="5"/>
        <v>11</v>
      </c>
      <c r="BC25" s="605"/>
      <c r="BD25" s="595"/>
      <c r="BE25" s="595">
        <f t="shared" si="6"/>
        <v>0</v>
      </c>
      <c r="BF25" s="595">
        <f t="shared" si="7"/>
        <v>0</v>
      </c>
      <c r="BG25" s="600">
        <f t="shared" si="8"/>
        <v>15.5</v>
      </c>
      <c r="BH25" s="595">
        <f t="shared" si="9"/>
        <v>36</v>
      </c>
      <c r="BI25" s="600">
        <f t="shared" si="10"/>
        <v>150.55000000000001</v>
      </c>
      <c r="BJ25" s="595">
        <f t="shared" si="11"/>
        <v>372</v>
      </c>
      <c r="BK25" s="595">
        <f t="shared" si="12"/>
        <v>0</v>
      </c>
      <c r="BL25" s="595">
        <f t="shared" si="12"/>
        <v>0</v>
      </c>
      <c r="BM25" s="595">
        <f t="shared" si="13"/>
        <v>167.60000000000002</v>
      </c>
      <c r="BN25" s="595">
        <f t="shared" si="13"/>
        <v>419</v>
      </c>
    </row>
    <row r="26" spans="1:66" ht="15" customHeight="1" x14ac:dyDescent="0.25">
      <c r="A26" s="592" t="s">
        <v>12</v>
      </c>
      <c r="B26" s="593">
        <v>197.5</v>
      </c>
      <c r="C26" s="594">
        <f t="shared" si="1"/>
        <v>50.050632911392398</v>
      </c>
      <c r="D26" s="598"/>
      <c r="E26" s="598">
        <v>0</v>
      </c>
      <c r="F26" s="598">
        <v>0</v>
      </c>
      <c r="G26" s="598">
        <v>0</v>
      </c>
      <c r="H26" s="598">
        <v>0</v>
      </c>
      <c r="I26" s="598">
        <v>0</v>
      </c>
      <c r="J26" s="598">
        <v>0</v>
      </c>
      <c r="K26" s="598">
        <v>0</v>
      </c>
      <c r="L26" s="598">
        <v>0</v>
      </c>
      <c r="M26" s="613">
        <v>16.47</v>
      </c>
      <c r="N26" s="595">
        <v>30</v>
      </c>
      <c r="O26" s="598">
        <v>3.25</v>
      </c>
      <c r="P26" s="598">
        <v>6</v>
      </c>
      <c r="Q26" s="596">
        <f t="shared" si="2"/>
        <v>19.72</v>
      </c>
      <c r="R26" s="597">
        <f t="shared" si="2"/>
        <v>36</v>
      </c>
      <c r="S26" s="603"/>
      <c r="T26" s="603">
        <v>0</v>
      </c>
      <c r="U26" s="603">
        <v>0</v>
      </c>
      <c r="V26" s="603">
        <v>0</v>
      </c>
      <c r="W26" s="603">
        <v>0</v>
      </c>
      <c r="X26" s="603">
        <v>0</v>
      </c>
      <c r="Y26" s="598">
        <v>0</v>
      </c>
      <c r="Z26" s="598">
        <v>0</v>
      </c>
      <c r="AA26" s="598">
        <v>0</v>
      </c>
      <c r="AB26" s="598">
        <v>69</v>
      </c>
      <c r="AC26" s="595">
        <v>101</v>
      </c>
      <c r="AD26" s="595">
        <v>10.130000000000001</v>
      </c>
      <c r="AE26" s="595">
        <v>18</v>
      </c>
      <c r="AF26" s="596">
        <f t="shared" si="3"/>
        <v>79.13</v>
      </c>
      <c r="AG26" s="597">
        <f t="shared" si="3"/>
        <v>119</v>
      </c>
      <c r="AH26" s="595"/>
      <c r="AI26" s="606"/>
      <c r="AJ26" s="595"/>
      <c r="AK26" s="606"/>
      <c r="AL26" s="595"/>
      <c r="AM26" s="595"/>
      <c r="AN26" s="595"/>
      <c r="AO26" s="595"/>
      <c r="AP26" s="595"/>
      <c r="AQ26" s="595"/>
      <c r="AR26" s="595"/>
      <c r="AS26" s="595"/>
      <c r="AT26" s="595"/>
      <c r="AU26" s="596"/>
      <c r="AV26" s="597"/>
      <c r="AW26" s="595"/>
      <c r="AX26" s="595"/>
      <c r="AY26" s="595"/>
      <c r="AZ26" s="599">
        <f t="shared" si="4"/>
        <v>0</v>
      </c>
      <c r="BA26" s="600">
        <f t="shared" si="4"/>
        <v>0</v>
      </c>
      <c r="BB26" s="595">
        <f t="shared" si="5"/>
        <v>0</v>
      </c>
      <c r="BC26" s="595"/>
      <c r="BD26" s="595"/>
      <c r="BE26" s="595">
        <f t="shared" si="6"/>
        <v>0</v>
      </c>
      <c r="BF26" s="595">
        <f t="shared" si="7"/>
        <v>0</v>
      </c>
      <c r="BG26" s="600">
        <f t="shared" si="8"/>
        <v>0</v>
      </c>
      <c r="BH26" s="595">
        <f t="shared" si="9"/>
        <v>0</v>
      </c>
      <c r="BI26" s="600">
        <f t="shared" si="10"/>
        <v>85.47</v>
      </c>
      <c r="BJ26" s="595">
        <f t="shared" si="11"/>
        <v>131</v>
      </c>
      <c r="BK26" s="595">
        <f t="shared" si="12"/>
        <v>13.38</v>
      </c>
      <c r="BL26" s="595">
        <f t="shared" si="12"/>
        <v>24</v>
      </c>
      <c r="BM26" s="595">
        <f t="shared" si="13"/>
        <v>98.85</v>
      </c>
      <c r="BN26" s="595">
        <f t="shared" si="13"/>
        <v>155</v>
      </c>
    </row>
    <row r="27" spans="1:66" ht="15" customHeight="1" x14ac:dyDescent="0.25">
      <c r="A27" s="592" t="s">
        <v>13</v>
      </c>
      <c r="B27" s="593">
        <v>369</v>
      </c>
      <c r="C27" s="594">
        <f t="shared" si="1"/>
        <v>68.041192411924129</v>
      </c>
      <c r="D27" s="598"/>
      <c r="E27" s="598">
        <v>0</v>
      </c>
      <c r="F27" s="598">
        <v>0</v>
      </c>
      <c r="G27" s="598">
        <v>0</v>
      </c>
      <c r="H27" s="598">
        <v>0</v>
      </c>
      <c r="I27" s="598">
        <v>0</v>
      </c>
      <c r="J27" s="598">
        <v>0</v>
      </c>
      <c r="K27" s="598">
        <v>0</v>
      </c>
      <c r="L27" s="598">
        <v>0</v>
      </c>
      <c r="M27" s="598">
        <v>0</v>
      </c>
      <c r="N27" s="598">
        <v>0</v>
      </c>
      <c r="O27" s="598">
        <v>0</v>
      </c>
      <c r="P27" s="598">
        <v>0</v>
      </c>
      <c r="Q27" s="596">
        <f t="shared" si="2"/>
        <v>0</v>
      </c>
      <c r="R27" s="597">
        <f t="shared" si="2"/>
        <v>0</v>
      </c>
      <c r="S27" s="598"/>
      <c r="T27" s="598">
        <v>0</v>
      </c>
      <c r="U27" s="598">
        <v>0</v>
      </c>
      <c r="V27" s="598">
        <v>0</v>
      </c>
      <c r="W27" s="598">
        <v>0</v>
      </c>
      <c r="X27" s="598">
        <v>0</v>
      </c>
      <c r="Y27" s="598">
        <v>0</v>
      </c>
      <c r="Z27" s="598">
        <v>0</v>
      </c>
      <c r="AA27" s="598">
        <v>0</v>
      </c>
      <c r="AB27" s="598">
        <v>12.82</v>
      </c>
      <c r="AC27" s="595">
        <v>36</v>
      </c>
      <c r="AD27" s="595">
        <v>238.25200000000001</v>
      </c>
      <c r="AE27" s="595">
        <v>378</v>
      </c>
      <c r="AF27" s="596">
        <f t="shared" si="3"/>
        <v>251.072</v>
      </c>
      <c r="AG27" s="597">
        <f t="shared" si="3"/>
        <v>414</v>
      </c>
      <c r="AH27" s="595"/>
      <c r="AI27" s="606"/>
      <c r="AJ27" s="595"/>
      <c r="AK27" s="606"/>
      <c r="AL27" s="595"/>
      <c r="AM27" s="595"/>
      <c r="AN27" s="595"/>
      <c r="AO27" s="595"/>
      <c r="AP27" s="595"/>
      <c r="AQ27" s="595"/>
      <c r="AR27" s="595"/>
      <c r="AS27" s="595"/>
      <c r="AT27" s="595"/>
      <c r="AU27" s="596"/>
      <c r="AV27" s="597"/>
      <c r="AW27" s="595"/>
      <c r="AX27" s="595"/>
      <c r="AY27" s="595"/>
      <c r="AZ27" s="599">
        <f t="shared" si="4"/>
        <v>0</v>
      </c>
      <c r="BA27" s="600">
        <f t="shared" si="4"/>
        <v>0</v>
      </c>
      <c r="BB27" s="595">
        <f t="shared" si="5"/>
        <v>0</v>
      </c>
      <c r="BC27" s="595"/>
      <c r="BD27" s="595"/>
      <c r="BE27" s="595">
        <f t="shared" si="6"/>
        <v>0</v>
      </c>
      <c r="BF27" s="595">
        <f t="shared" si="7"/>
        <v>0</v>
      </c>
      <c r="BG27" s="600">
        <f t="shared" si="8"/>
        <v>0</v>
      </c>
      <c r="BH27" s="595">
        <f t="shared" si="9"/>
        <v>0</v>
      </c>
      <c r="BI27" s="600">
        <f t="shared" si="10"/>
        <v>12.82</v>
      </c>
      <c r="BJ27" s="595">
        <f t="shared" si="11"/>
        <v>36</v>
      </c>
      <c r="BK27" s="595">
        <f t="shared" si="12"/>
        <v>238.25200000000001</v>
      </c>
      <c r="BL27" s="595">
        <f t="shared" si="12"/>
        <v>378</v>
      </c>
      <c r="BM27" s="595">
        <f t="shared" si="13"/>
        <v>251.072</v>
      </c>
      <c r="BN27" s="595">
        <f t="shared" si="13"/>
        <v>414</v>
      </c>
    </row>
    <row r="28" spans="1:66" ht="15" customHeight="1" x14ac:dyDescent="0.25">
      <c r="A28" s="592" t="s">
        <v>14</v>
      </c>
      <c r="B28" s="593">
        <v>146.47999999999999</v>
      </c>
      <c r="C28" s="594">
        <f t="shared" si="1"/>
        <v>35.636264336428184</v>
      </c>
      <c r="D28" s="595"/>
      <c r="E28" s="598"/>
      <c r="F28" s="598"/>
      <c r="G28" s="598"/>
      <c r="H28" s="598"/>
      <c r="I28" s="598"/>
      <c r="J28" s="598"/>
      <c r="K28" s="598"/>
      <c r="L28" s="598"/>
      <c r="M28" s="598"/>
      <c r="N28" s="598"/>
      <c r="O28" s="598">
        <v>49.9</v>
      </c>
      <c r="P28" s="598">
        <v>85</v>
      </c>
      <c r="Q28" s="596">
        <f t="shared" si="2"/>
        <v>49.9</v>
      </c>
      <c r="R28" s="597">
        <f t="shared" si="2"/>
        <v>85</v>
      </c>
      <c r="S28" s="598"/>
      <c r="T28" s="598"/>
      <c r="U28" s="598"/>
      <c r="V28" s="598"/>
      <c r="W28" s="598"/>
      <c r="X28" s="598"/>
      <c r="Y28" s="598"/>
      <c r="Z28" s="598"/>
      <c r="AA28" s="598"/>
      <c r="AB28" s="598"/>
      <c r="AC28" s="595"/>
      <c r="AD28" s="595">
        <v>2.2999999999999998</v>
      </c>
      <c r="AE28" s="595">
        <v>5</v>
      </c>
      <c r="AF28" s="596">
        <f t="shared" si="3"/>
        <v>2.2999999999999998</v>
      </c>
      <c r="AG28" s="597">
        <f t="shared" si="3"/>
        <v>5</v>
      </c>
      <c r="AH28" s="595"/>
      <c r="AI28" s="595"/>
      <c r="AJ28" s="595"/>
      <c r="AK28" s="595"/>
      <c r="AL28" s="595"/>
      <c r="AM28" s="595"/>
      <c r="AN28" s="595"/>
      <c r="AO28" s="595"/>
      <c r="AP28" s="595"/>
      <c r="AQ28" s="595"/>
      <c r="AR28" s="595"/>
      <c r="AS28" s="595"/>
      <c r="AT28" s="595"/>
      <c r="AU28" s="596"/>
      <c r="AV28" s="597"/>
      <c r="AW28" s="595"/>
      <c r="AX28" s="595"/>
      <c r="AY28" s="595"/>
      <c r="AZ28" s="599">
        <f t="shared" si="4"/>
        <v>0</v>
      </c>
      <c r="BA28" s="600">
        <f t="shared" si="4"/>
        <v>0</v>
      </c>
      <c r="BB28" s="595">
        <f t="shared" si="5"/>
        <v>0</v>
      </c>
      <c r="BC28" s="595"/>
      <c r="BD28" s="595"/>
      <c r="BE28" s="595">
        <f t="shared" si="6"/>
        <v>0</v>
      </c>
      <c r="BF28" s="595">
        <f t="shared" si="7"/>
        <v>0</v>
      </c>
      <c r="BG28" s="600">
        <f t="shared" si="8"/>
        <v>0</v>
      </c>
      <c r="BH28" s="595">
        <f t="shared" si="9"/>
        <v>0</v>
      </c>
      <c r="BI28" s="600">
        <f t="shared" si="10"/>
        <v>0</v>
      </c>
      <c r="BJ28" s="595">
        <f t="shared" si="11"/>
        <v>0</v>
      </c>
      <c r="BK28" s="595">
        <f t="shared" si="12"/>
        <v>52.199999999999996</v>
      </c>
      <c r="BL28" s="595">
        <f t="shared" si="12"/>
        <v>90</v>
      </c>
      <c r="BM28" s="595">
        <f t="shared" si="13"/>
        <v>52.199999999999996</v>
      </c>
      <c r="BN28" s="595">
        <f t="shared" si="13"/>
        <v>90</v>
      </c>
    </row>
    <row r="29" spans="1:66" ht="15" customHeight="1" x14ac:dyDescent="0.25">
      <c r="A29" s="592" t="s">
        <v>15</v>
      </c>
      <c r="B29" s="593">
        <v>278</v>
      </c>
      <c r="C29" s="594">
        <f t="shared" si="1"/>
        <v>95.384892086330936</v>
      </c>
      <c r="D29" s="598"/>
      <c r="E29" s="598">
        <v>0</v>
      </c>
      <c r="F29" s="598">
        <v>0</v>
      </c>
      <c r="G29" s="598">
        <v>0</v>
      </c>
      <c r="H29" s="598">
        <v>0</v>
      </c>
      <c r="I29" s="598">
        <v>0</v>
      </c>
      <c r="J29" s="598">
        <v>0</v>
      </c>
      <c r="K29" s="598">
        <v>0</v>
      </c>
      <c r="L29" s="598">
        <v>0</v>
      </c>
      <c r="M29" s="598">
        <v>0</v>
      </c>
      <c r="N29" s="598">
        <v>0</v>
      </c>
      <c r="O29" s="598">
        <v>0</v>
      </c>
      <c r="P29" s="598">
        <v>0</v>
      </c>
      <c r="Q29" s="596">
        <f t="shared" si="2"/>
        <v>0</v>
      </c>
      <c r="R29" s="597">
        <f t="shared" si="2"/>
        <v>0</v>
      </c>
      <c r="S29" s="598"/>
      <c r="T29" s="598">
        <v>15.8</v>
      </c>
      <c r="U29" s="598">
        <v>56</v>
      </c>
      <c r="V29" s="598">
        <v>0</v>
      </c>
      <c r="W29" s="598">
        <v>0</v>
      </c>
      <c r="X29" s="598">
        <v>0</v>
      </c>
      <c r="Y29" s="598">
        <v>0</v>
      </c>
      <c r="Z29" s="598">
        <v>0</v>
      </c>
      <c r="AA29" s="598">
        <v>0</v>
      </c>
      <c r="AB29" s="598">
        <v>34.770000000000003</v>
      </c>
      <c r="AC29" s="595">
        <v>72</v>
      </c>
      <c r="AD29" s="595">
        <v>214.6</v>
      </c>
      <c r="AE29" s="595">
        <v>591</v>
      </c>
      <c r="AF29" s="596">
        <f t="shared" si="3"/>
        <v>265.17</v>
      </c>
      <c r="AG29" s="597">
        <f t="shared" si="3"/>
        <v>719</v>
      </c>
      <c r="AH29" s="606"/>
      <c r="AI29" s="606"/>
      <c r="AJ29" s="606"/>
      <c r="AK29" s="595"/>
      <c r="AL29" s="595"/>
      <c r="AM29" s="595"/>
      <c r="AN29" s="595"/>
      <c r="AO29" s="595"/>
      <c r="AP29" s="595"/>
      <c r="AQ29" s="595"/>
      <c r="AR29" s="595"/>
      <c r="AS29" s="595"/>
      <c r="AT29" s="595"/>
      <c r="AU29" s="596"/>
      <c r="AV29" s="597"/>
      <c r="AW29" s="595"/>
      <c r="AX29" s="595"/>
      <c r="AY29" s="595"/>
      <c r="AZ29" s="599">
        <f t="shared" si="4"/>
        <v>0</v>
      </c>
      <c r="BA29" s="600">
        <f t="shared" si="4"/>
        <v>15.8</v>
      </c>
      <c r="BB29" s="595">
        <f t="shared" si="5"/>
        <v>56</v>
      </c>
      <c r="BC29" s="595"/>
      <c r="BD29" s="595"/>
      <c r="BE29" s="595">
        <f t="shared" si="6"/>
        <v>0</v>
      </c>
      <c r="BF29" s="595">
        <f t="shared" si="7"/>
        <v>0</v>
      </c>
      <c r="BG29" s="600">
        <f t="shared" si="8"/>
        <v>0</v>
      </c>
      <c r="BH29" s="595">
        <f t="shared" si="9"/>
        <v>0</v>
      </c>
      <c r="BI29" s="600">
        <f t="shared" si="10"/>
        <v>34.770000000000003</v>
      </c>
      <c r="BJ29" s="595">
        <f t="shared" si="11"/>
        <v>72</v>
      </c>
      <c r="BK29" s="595">
        <f t="shared" si="12"/>
        <v>214.6</v>
      </c>
      <c r="BL29" s="595">
        <f t="shared" si="12"/>
        <v>591</v>
      </c>
      <c r="BM29" s="595">
        <f t="shared" si="13"/>
        <v>265.17</v>
      </c>
      <c r="BN29" s="595">
        <f t="shared" si="13"/>
        <v>719</v>
      </c>
    </row>
    <row r="30" spans="1:66" ht="15" customHeight="1" x14ac:dyDescent="0.25">
      <c r="A30" s="592" t="s">
        <v>16</v>
      </c>
      <c r="B30" s="593">
        <v>980.5</v>
      </c>
      <c r="C30" s="594">
        <f t="shared" si="1"/>
        <v>126.58847526772054</v>
      </c>
      <c r="D30" s="598"/>
      <c r="E30" s="598">
        <v>17.600000000000001</v>
      </c>
      <c r="F30" s="598">
        <v>45</v>
      </c>
      <c r="G30" s="598">
        <v>0</v>
      </c>
      <c r="H30" s="598">
        <v>0</v>
      </c>
      <c r="I30" s="598">
        <v>0</v>
      </c>
      <c r="J30" s="598">
        <v>0</v>
      </c>
      <c r="K30" s="598">
        <v>35.4</v>
      </c>
      <c r="L30" s="598">
        <v>35</v>
      </c>
      <c r="M30" s="598">
        <v>5</v>
      </c>
      <c r="N30" s="598">
        <v>4</v>
      </c>
      <c r="O30" s="598">
        <v>533.70000000000005</v>
      </c>
      <c r="P30" s="598">
        <v>898</v>
      </c>
      <c r="Q30" s="596">
        <f t="shared" si="2"/>
        <v>591.70000000000005</v>
      </c>
      <c r="R30" s="597">
        <f t="shared" si="2"/>
        <v>982</v>
      </c>
      <c r="S30" s="598"/>
      <c r="T30" s="598">
        <v>0</v>
      </c>
      <c r="U30" s="598">
        <v>0</v>
      </c>
      <c r="V30" s="598">
        <v>0</v>
      </c>
      <c r="W30" s="598">
        <v>0</v>
      </c>
      <c r="X30" s="598">
        <v>0</v>
      </c>
      <c r="Y30" s="598">
        <v>0</v>
      </c>
      <c r="Z30" s="598">
        <v>2.5</v>
      </c>
      <c r="AA30" s="598">
        <v>4</v>
      </c>
      <c r="AB30" s="598">
        <v>0</v>
      </c>
      <c r="AC30" s="598">
        <v>0</v>
      </c>
      <c r="AD30" s="598">
        <v>647</v>
      </c>
      <c r="AE30" s="598">
        <v>767</v>
      </c>
      <c r="AF30" s="596">
        <f t="shared" si="3"/>
        <v>649.5</v>
      </c>
      <c r="AG30" s="597">
        <f t="shared" si="3"/>
        <v>771</v>
      </c>
      <c r="AH30" s="598"/>
      <c r="AI30" s="598"/>
      <c r="AJ30" s="598"/>
      <c r="AK30" s="598"/>
      <c r="AL30" s="598"/>
      <c r="AM30" s="598"/>
      <c r="AN30" s="598"/>
      <c r="AO30" s="598"/>
      <c r="AP30" s="598"/>
      <c r="AQ30" s="598"/>
      <c r="AR30" s="598"/>
      <c r="AS30" s="598"/>
      <c r="AT30" s="598"/>
      <c r="AU30" s="596"/>
      <c r="AV30" s="597"/>
      <c r="AW30" s="598"/>
      <c r="AX30" s="598"/>
      <c r="AY30" s="598"/>
      <c r="AZ30" s="599">
        <f t="shared" si="4"/>
        <v>0</v>
      </c>
      <c r="BA30" s="600">
        <f t="shared" si="4"/>
        <v>17.600000000000001</v>
      </c>
      <c r="BB30" s="595">
        <f t="shared" si="5"/>
        <v>45</v>
      </c>
      <c r="BC30" s="598"/>
      <c r="BD30" s="595"/>
      <c r="BE30" s="595">
        <f t="shared" si="6"/>
        <v>0</v>
      </c>
      <c r="BF30" s="595">
        <f t="shared" si="7"/>
        <v>0</v>
      </c>
      <c r="BG30" s="600">
        <f t="shared" si="8"/>
        <v>37.9</v>
      </c>
      <c r="BH30" s="595">
        <f t="shared" si="9"/>
        <v>39</v>
      </c>
      <c r="BI30" s="600">
        <f t="shared" si="10"/>
        <v>5</v>
      </c>
      <c r="BJ30" s="595">
        <f t="shared" si="11"/>
        <v>4</v>
      </c>
      <c r="BK30" s="595">
        <f t="shared" si="12"/>
        <v>1180.7</v>
      </c>
      <c r="BL30" s="595">
        <f t="shared" si="12"/>
        <v>1665</v>
      </c>
      <c r="BM30" s="605">
        <f>SUM(Q30,AF30,AU30,)</f>
        <v>1241.2</v>
      </c>
      <c r="BN30" s="595">
        <f t="shared" si="13"/>
        <v>1753</v>
      </c>
    </row>
    <row r="31" spans="1:66" ht="15" customHeight="1" x14ac:dyDescent="0.25">
      <c r="A31" s="592" t="s">
        <v>18</v>
      </c>
      <c r="B31" s="593">
        <v>1250</v>
      </c>
      <c r="C31" s="594">
        <f t="shared" si="1"/>
        <v>93.600000000000009</v>
      </c>
      <c r="D31" s="603"/>
      <c r="E31" s="595"/>
      <c r="F31" s="595"/>
      <c r="G31" s="595"/>
      <c r="H31" s="595"/>
      <c r="I31" s="595"/>
      <c r="J31" s="595"/>
      <c r="K31" s="595"/>
      <c r="L31" s="595"/>
      <c r="M31" s="595"/>
      <c r="N31" s="595"/>
      <c r="O31" s="595"/>
      <c r="P31" s="595"/>
      <c r="Q31" s="596">
        <f t="shared" si="2"/>
        <v>0</v>
      </c>
      <c r="R31" s="597">
        <f t="shared" si="2"/>
        <v>0</v>
      </c>
      <c r="S31" s="595"/>
      <c r="T31" s="595">
        <v>33</v>
      </c>
      <c r="U31" s="595">
        <v>25</v>
      </c>
      <c r="V31" s="595">
        <v>0</v>
      </c>
      <c r="W31" s="598">
        <v>0</v>
      </c>
      <c r="X31" s="598">
        <v>0</v>
      </c>
      <c r="Y31" s="595">
        <v>0</v>
      </c>
      <c r="Z31" s="597">
        <v>56</v>
      </c>
      <c r="AA31" s="595">
        <v>53</v>
      </c>
      <c r="AB31" s="595">
        <v>556</v>
      </c>
      <c r="AC31" s="598">
        <v>5040</v>
      </c>
      <c r="AD31" s="598">
        <v>525</v>
      </c>
      <c r="AE31" s="598">
        <v>519</v>
      </c>
      <c r="AF31" s="596">
        <f t="shared" si="3"/>
        <v>1170</v>
      </c>
      <c r="AG31" s="597">
        <f t="shared" si="3"/>
        <v>5637</v>
      </c>
      <c r="AH31" s="598"/>
      <c r="AI31" s="598"/>
      <c r="AJ31" s="598"/>
      <c r="AK31" s="598"/>
      <c r="AL31" s="598"/>
      <c r="AM31" s="598"/>
      <c r="AN31" s="595"/>
      <c r="AO31" s="598"/>
      <c r="AP31" s="598"/>
      <c r="AQ31" s="595"/>
      <c r="AR31" s="601"/>
      <c r="AS31" s="601"/>
      <c r="AT31" s="614"/>
      <c r="AU31" s="596"/>
      <c r="AV31" s="597"/>
      <c r="AW31" s="614"/>
      <c r="AX31" s="614"/>
      <c r="AY31" s="614"/>
      <c r="AZ31" s="599">
        <f t="shared" si="4"/>
        <v>0</v>
      </c>
      <c r="BA31" s="600">
        <f t="shared" si="4"/>
        <v>33</v>
      </c>
      <c r="BB31" s="595">
        <f t="shared" si="5"/>
        <v>25</v>
      </c>
      <c r="BC31" s="601"/>
      <c r="BD31" s="602"/>
      <c r="BE31" s="595">
        <f t="shared" si="6"/>
        <v>0</v>
      </c>
      <c r="BF31" s="595">
        <f t="shared" si="7"/>
        <v>0</v>
      </c>
      <c r="BG31" s="600">
        <f t="shared" si="8"/>
        <v>56</v>
      </c>
      <c r="BH31" s="595">
        <f t="shared" si="9"/>
        <v>53</v>
      </c>
      <c r="BI31" s="600">
        <f t="shared" si="10"/>
        <v>556</v>
      </c>
      <c r="BJ31" s="595">
        <f t="shared" si="11"/>
        <v>5040</v>
      </c>
      <c r="BK31" s="595">
        <f t="shared" si="12"/>
        <v>525</v>
      </c>
      <c r="BL31" s="595">
        <f t="shared" si="12"/>
        <v>519</v>
      </c>
      <c r="BM31" s="595">
        <f t="shared" si="13"/>
        <v>1170</v>
      </c>
      <c r="BN31" s="595">
        <f t="shared" si="13"/>
        <v>5637</v>
      </c>
    </row>
    <row r="32" spans="1:66" ht="15" customHeight="1" x14ac:dyDescent="0.25">
      <c r="A32" s="592" t="s">
        <v>19</v>
      </c>
      <c r="B32" s="593">
        <v>608.35</v>
      </c>
      <c r="C32" s="594">
        <f t="shared" si="1"/>
        <v>83.299087696227502</v>
      </c>
      <c r="D32" s="595"/>
      <c r="E32" s="595">
        <v>6.4</v>
      </c>
      <c r="F32" s="595">
        <v>15</v>
      </c>
      <c r="G32" s="595">
        <v>0</v>
      </c>
      <c r="H32" s="595">
        <v>0</v>
      </c>
      <c r="I32" s="595">
        <v>2</v>
      </c>
      <c r="J32" s="595">
        <v>1</v>
      </c>
      <c r="K32" s="595">
        <v>0</v>
      </c>
      <c r="L32" s="595">
        <v>0</v>
      </c>
      <c r="M32" s="595">
        <v>40.299999999999997</v>
      </c>
      <c r="N32" s="595">
        <v>90</v>
      </c>
      <c r="O32" s="595">
        <v>44.5</v>
      </c>
      <c r="P32" s="595">
        <v>105</v>
      </c>
      <c r="Q32" s="596">
        <f t="shared" si="2"/>
        <v>93.2</v>
      </c>
      <c r="R32" s="597">
        <f t="shared" si="2"/>
        <v>211</v>
      </c>
      <c r="S32" s="598"/>
      <c r="T32" s="598">
        <v>14</v>
      </c>
      <c r="U32" s="598">
        <v>33</v>
      </c>
      <c r="V32" s="598">
        <v>0</v>
      </c>
      <c r="W32" s="598">
        <v>0</v>
      </c>
      <c r="X32" s="598">
        <v>2</v>
      </c>
      <c r="Y32" s="598">
        <v>1</v>
      </c>
      <c r="Z32" s="598">
        <v>12</v>
      </c>
      <c r="AA32" s="595">
        <v>6</v>
      </c>
      <c r="AB32" s="595">
        <v>39.549999999999997</v>
      </c>
      <c r="AC32" s="595">
        <v>935</v>
      </c>
      <c r="AD32" s="595">
        <v>346</v>
      </c>
      <c r="AE32" s="595">
        <v>1343</v>
      </c>
      <c r="AF32" s="596">
        <f t="shared" si="3"/>
        <v>413.55</v>
      </c>
      <c r="AG32" s="597">
        <f t="shared" si="3"/>
        <v>2318</v>
      </c>
      <c r="AH32" s="595"/>
      <c r="AI32" s="595"/>
      <c r="AJ32" s="595"/>
      <c r="AK32" s="598"/>
      <c r="AL32" s="595"/>
      <c r="AM32" s="598"/>
      <c r="AN32" s="595"/>
      <c r="AO32" s="595"/>
      <c r="AP32" s="598"/>
      <c r="AQ32" s="595"/>
      <c r="AR32" s="595"/>
      <c r="AS32" s="595"/>
      <c r="AT32" s="595"/>
      <c r="AU32" s="596"/>
      <c r="AV32" s="597"/>
      <c r="AW32" s="595"/>
      <c r="AX32" s="595"/>
      <c r="AY32" s="595"/>
      <c r="AZ32" s="599">
        <f t="shared" si="4"/>
        <v>0</v>
      </c>
      <c r="BA32" s="600">
        <f t="shared" si="4"/>
        <v>20.399999999999999</v>
      </c>
      <c r="BB32" s="595">
        <f t="shared" si="5"/>
        <v>48</v>
      </c>
      <c r="BC32" s="601"/>
      <c r="BD32" s="602"/>
      <c r="BE32" s="595">
        <f t="shared" si="6"/>
        <v>4</v>
      </c>
      <c r="BF32" s="595">
        <f t="shared" si="7"/>
        <v>2</v>
      </c>
      <c r="BG32" s="600">
        <f t="shared" si="8"/>
        <v>12</v>
      </c>
      <c r="BH32" s="595">
        <f t="shared" si="9"/>
        <v>6</v>
      </c>
      <c r="BI32" s="600">
        <f t="shared" si="10"/>
        <v>79.849999999999994</v>
      </c>
      <c r="BJ32" s="595">
        <f t="shared" si="11"/>
        <v>1025</v>
      </c>
      <c r="BK32" s="595">
        <f t="shared" si="12"/>
        <v>390.5</v>
      </c>
      <c r="BL32" s="595">
        <f t="shared" si="12"/>
        <v>1448</v>
      </c>
      <c r="BM32" s="595">
        <f t="shared" si="13"/>
        <v>506.75</v>
      </c>
      <c r="BN32" s="595">
        <f t="shared" si="13"/>
        <v>2529</v>
      </c>
    </row>
    <row r="33" spans="1:66" ht="15" customHeight="1" x14ac:dyDescent="0.25">
      <c r="A33" s="615" t="s">
        <v>20</v>
      </c>
      <c r="B33" s="616">
        <v>324.49</v>
      </c>
      <c r="C33" s="594">
        <f t="shared" si="1"/>
        <v>143.33723689481957</v>
      </c>
      <c r="D33" s="617"/>
      <c r="E33" s="605">
        <v>30.67</v>
      </c>
      <c r="F33" s="597">
        <v>57</v>
      </c>
      <c r="G33" s="595"/>
      <c r="H33" s="595"/>
      <c r="I33" s="595"/>
      <c r="J33" s="595"/>
      <c r="K33" s="605">
        <v>0.98</v>
      </c>
      <c r="L33" s="595">
        <v>1</v>
      </c>
      <c r="M33" s="595">
        <v>4.75</v>
      </c>
      <c r="N33" s="595">
        <v>7</v>
      </c>
      <c r="O33" s="595">
        <v>251.215</v>
      </c>
      <c r="P33" s="595">
        <v>548</v>
      </c>
      <c r="Q33" s="596">
        <f t="shared" si="2"/>
        <v>287.61500000000001</v>
      </c>
      <c r="R33" s="597">
        <f t="shared" si="2"/>
        <v>613</v>
      </c>
      <c r="S33" s="598"/>
      <c r="T33" s="596">
        <v>7.43</v>
      </c>
      <c r="U33" s="597">
        <v>9</v>
      </c>
      <c r="V33" s="598"/>
      <c r="W33" s="598"/>
      <c r="X33" s="598"/>
      <c r="Y33" s="598"/>
      <c r="Z33" s="598"/>
      <c r="AA33" s="595"/>
      <c r="AB33" s="595">
        <v>0.9</v>
      </c>
      <c r="AC33" s="595">
        <v>1</v>
      </c>
      <c r="AD33" s="595">
        <v>169.17</v>
      </c>
      <c r="AE33" s="595">
        <v>304</v>
      </c>
      <c r="AF33" s="596">
        <f t="shared" si="3"/>
        <v>177.5</v>
      </c>
      <c r="AG33" s="597">
        <f t="shared" si="3"/>
        <v>314</v>
      </c>
      <c r="AH33" s="595"/>
      <c r="AI33" s="606"/>
      <c r="AJ33" s="595"/>
      <c r="AK33" s="595"/>
      <c r="AL33" s="595"/>
      <c r="AM33" s="595"/>
      <c r="AN33" s="595"/>
      <c r="AO33" s="595"/>
      <c r="AP33" s="595"/>
      <c r="AQ33" s="595"/>
      <c r="AR33" s="595"/>
      <c r="AS33" s="595"/>
      <c r="AT33" s="595"/>
      <c r="AU33" s="596"/>
      <c r="AV33" s="597"/>
      <c r="AW33" s="595"/>
      <c r="AX33" s="595"/>
      <c r="AY33" s="595"/>
      <c r="AZ33" s="599">
        <f t="shared" si="4"/>
        <v>0</v>
      </c>
      <c r="BA33" s="600">
        <f t="shared" si="4"/>
        <v>38.1</v>
      </c>
      <c r="BB33" s="595">
        <f t="shared" si="5"/>
        <v>66</v>
      </c>
      <c r="BC33" s="597"/>
      <c r="BD33" s="595"/>
      <c r="BE33" s="595">
        <f t="shared" si="6"/>
        <v>0</v>
      </c>
      <c r="BF33" s="595">
        <f t="shared" si="7"/>
        <v>0</v>
      </c>
      <c r="BG33" s="600">
        <f t="shared" si="8"/>
        <v>0.98</v>
      </c>
      <c r="BH33" s="595">
        <f t="shared" si="9"/>
        <v>1</v>
      </c>
      <c r="BI33" s="600">
        <f t="shared" si="10"/>
        <v>5.65</v>
      </c>
      <c r="BJ33" s="595">
        <f t="shared" si="11"/>
        <v>8</v>
      </c>
      <c r="BK33" s="595">
        <f t="shared" si="12"/>
        <v>420.38499999999999</v>
      </c>
      <c r="BL33" s="595">
        <f t="shared" si="12"/>
        <v>852</v>
      </c>
      <c r="BM33" s="595">
        <f t="shared" si="13"/>
        <v>465.11500000000001</v>
      </c>
      <c r="BN33" s="595">
        <f t="shared" si="13"/>
        <v>927</v>
      </c>
    </row>
    <row r="34" spans="1:66" ht="15" customHeight="1" x14ac:dyDescent="0.25">
      <c r="A34" s="615" t="s">
        <v>21</v>
      </c>
      <c r="B34" s="616">
        <v>4130</v>
      </c>
      <c r="C34" s="594">
        <f t="shared" si="1"/>
        <v>61.966665859564159</v>
      </c>
      <c r="D34" s="603"/>
      <c r="E34" s="595">
        <v>2313.2233000000001</v>
      </c>
      <c r="F34" s="595">
        <v>1943</v>
      </c>
      <c r="G34" s="595">
        <v>4</v>
      </c>
      <c r="H34" s="595">
        <v>1</v>
      </c>
      <c r="I34" s="595"/>
      <c r="J34" s="595"/>
      <c r="K34" s="607">
        <v>21.5</v>
      </c>
      <c r="L34" s="595">
        <v>13</v>
      </c>
      <c r="M34" s="595">
        <v>0</v>
      </c>
      <c r="N34" s="595">
        <v>0</v>
      </c>
      <c r="O34" s="595">
        <v>218</v>
      </c>
      <c r="P34" s="595">
        <v>169</v>
      </c>
      <c r="Q34" s="596">
        <f t="shared" si="2"/>
        <v>2556.7233000000001</v>
      </c>
      <c r="R34" s="597">
        <f t="shared" si="2"/>
        <v>2126</v>
      </c>
      <c r="S34" s="598"/>
      <c r="T34" s="598">
        <v>1</v>
      </c>
      <c r="U34" s="598">
        <v>1</v>
      </c>
      <c r="V34" s="598"/>
      <c r="W34" s="598"/>
      <c r="X34" s="598"/>
      <c r="Y34" s="598"/>
      <c r="Z34" s="598">
        <v>1.5</v>
      </c>
      <c r="AA34" s="598">
        <v>1</v>
      </c>
      <c r="AB34" s="598"/>
      <c r="AC34" s="595"/>
      <c r="AD34" s="595"/>
      <c r="AE34" s="598"/>
      <c r="AF34" s="596">
        <f t="shared" si="3"/>
        <v>2.5</v>
      </c>
      <c r="AG34" s="597">
        <f t="shared" si="3"/>
        <v>2</v>
      </c>
      <c r="AH34" s="598"/>
      <c r="AI34" s="606"/>
      <c r="AJ34" s="598"/>
      <c r="AK34" s="595"/>
      <c r="AL34" s="595"/>
      <c r="AM34" s="595"/>
      <c r="AN34" s="595"/>
      <c r="AO34" s="595"/>
      <c r="AP34" s="595"/>
      <c r="AQ34" s="595"/>
      <c r="AR34" s="595"/>
      <c r="AS34" s="604"/>
      <c r="AT34" s="595"/>
      <c r="AU34" s="596"/>
      <c r="AV34" s="597"/>
      <c r="AW34" s="595"/>
      <c r="AX34" s="595"/>
      <c r="AY34" s="605"/>
      <c r="AZ34" s="599">
        <f t="shared" si="4"/>
        <v>0</v>
      </c>
      <c r="BA34" s="600">
        <f t="shared" si="4"/>
        <v>2314.2233000000001</v>
      </c>
      <c r="BB34" s="595">
        <f t="shared" si="5"/>
        <v>1944</v>
      </c>
      <c r="BC34" s="608"/>
      <c r="BD34" s="595"/>
      <c r="BE34" s="595">
        <f t="shared" si="6"/>
        <v>0</v>
      </c>
      <c r="BF34" s="595">
        <f t="shared" si="7"/>
        <v>0</v>
      </c>
      <c r="BG34" s="600">
        <f t="shared" si="8"/>
        <v>23</v>
      </c>
      <c r="BH34" s="595">
        <f t="shared" si="9"/>
        <v>14</v>
      </c>
      <c r="BI34" s="600">
        <f t="shared" si="10"/>
        <v>0</v>
      </c>
      <c r="BJ34" s="595">
        <f t="shared" si="11"/>
        <v>0</v>
      </c>
      <c r="BK34" s="595">
        <f t="shared" si="12"/>
        <v>218</v>
      </c>
      <c r="BL34" s="595">
        <f t="shared" si="12"/>
        <v>169</v>
      </c>
      <c r="BM34" s="595">
        <f t="shared" si="13"/>
        <v>2559.2233000000001</v>
      </c>
      <c r="BN34" s="595">
        <f t="shared" si="13"/>
        <v>2128</v>
      </c>
    </row>
    <row r="35" spans="1:66" ht="15" customHeight="1" x14ac:dyDescent="0.25">
      <c r="A35" s="615" t="s">
        <v>22</v>
      </c>
      <c r="B35" s="616">
        <v>926</v>
      </c>
      <c r="C35" s="594">
        <f t="shared" si="1"/>
        <v>85.993520518358523</v>
      </c>
      <c r="D35" s="595"/>
      <c r="E35" s="598">
        <v>0</v>
      </c>
      <c r="F35" s="598">
        <v>0</v>
      </c>
      <c r="G35" s="604">
        <v>0</v>
      </c>
      <c r="H35" s="595">
        <v>0</v>
      </c>
      <c r="I35" s="595">
        <v>0</v>
      </c>
      <c r="J35" s="595">
        <v>0</v>
      </c>
      <c r="K35" s="595">
        <v>0</v>
      </c>
      <c r="L35" s="595">
        <v>0</v>
      </c>
      <c r="M35" s="595">
        <v>39.799999999999997</v>
      </c>
      <c r="N35" s="595">
        <v>56</v>
      </c>
      <c r="O35" s="595">
        <v>125.7</v>
      </c>
      <c r="P35" s="595">
        <v>161.5</v>
      </c>
      <c r="Q35" s="596">
        <f t="shared" ref="Q35:R63" si="14">SUM(O35,M35,K35,I35,G35,E35)</f>
        <v>165.5</v>
      </c>
      <c r="R35" s="597">
        <f t="shared" si="14"/>
        <v>217.5</v>
      </c>
      <c r="S35" s="598"/>
      <c r="T35" s="598">
        <v>0</v>
      </c>
      <c r="U35" s="598">
        <v>0</v>
      </c>
      <c r="V35" s="598">
        <v>0</v>
      </c>
      <c r="W35" s="598">
        <v>0</v>
      </c>
      <c r="X35" s="598">
        <v>0</v>
      </c>
      <c r="Y35" s="598">
        <v>0</v>
      </c>
      <c r="Z35" s="598">
        <v>0</v>
      </c>
      <c r="AA35" s="595">
        <v>0</v>
      </c>
      <c r="AB35" s="595">
        <v>76.400000000000006</v>
      </c>
      <c r="AC35" s="595">
        <v>111</v>
      </c>
      <c r="AD35" s="595">
        <v>554.4</v>
      </c>
      <c r="AE35" s="606">
        <v>787</v>
      </c>
      <c r="AF35" s="596">
        <f t="shared" ref="AF35:AG63" si="15">SUM(AD35,AB35,Z35,X35,V35,T35)</f>
        <v>630.79999999999995</v>
      </c>
      <c r="AG35" s="597">
        <f t="shared" si="15"/>
        <v>898</v>
      </c>
      <c r="AH35" s="595"/>
      <c r="AI35" s="606"/>
      <c r="AJ35" s="595"/>
      <c r="AK35" s="595"/>
      <c r="AL35" s="595"/>
      <c r="AM35" s="595"/>
      <c r="AN35" s="595"/>
      <c r="AO35" s="595"/>
      <c r="AP35" s="595"/>
      <c r="AQ35" s="595"/>
      <c r="AR35" s="595"/>
      <c r="AS35" s="595"/>
      <c r="AT35" s="595"/>
      <c r="AU35" s="596"/>
      <c r="AV35" s="597"/>
      <c r="AW35" s="595"/>
      <c r="AX35" s="595"/>
      <c r="AY35" s="607"/>
      <c r="AZ35" s="599">
        <f t="shared" si="4"/>
        <v>0</v>
      </c>
      <c r="BA35" s="600">
        <f t="shared" si="4"/>
        <v>0</v>
      </c>
      <c r="BB35" s="595">
        <f t="shared" si="5"/>
        <v>0</v>
      </c>
      <c r="BC35" s="607"/>
      <c r="BD35" s="595"/>
      <c r="BE35" s="595">
        <f t="shared" si="6"/>
        <v>0</v>
      </c>
      <c r="BF35" s="595">
        <f t="shared" si="7"/>
        <v>0</v>
      </c>
      <c r="BG35" s="600">
        <f t="shared" si="8"/>
        <v>0</v>
      </c>
      <c r="BH35" s="595">
        <f t="shared" si="9"/>
        <v>0</v>
      </c>
      <c r="BI35" s="600">
        <f t="shared" si="10"/>
        <v>116.2</v>
      </c>
      <c r="BJ35" s="595">
        <f t="shared" si="11"/>
        <v>167</v>
      </c>
      <c r="BK35" s="595">
        <f t="shared" si="12"/>
        <v>680.1</v>
      </c>
      <c r="BL35" s="595">
        <f t="shared" si="12"/>
        <v>948.5</v>
      </c>
      <c r="BM35" s="595">
        <f t="shared" si="13"/>
        <v>796.3</v>
      </c>
      <c r="BN35" s="595">
        <f t="shared" si="13"/>
        <v>1115.5</v>
      </c>
    </row>
    <row r="36" spans="1:66" ht="15" customHeight="1" x14ac:dyDescent="0.25">
      <c r="A36" s="615" t="s">
        <v>23</v>
      </c>
      <c r="B36" s="616">
        <v>529</v>
      </c>
      <c r="C36" s="594">
        <f t="shared" si="1"/>
        <v>77.608695652173921</v>
      </c>
      <c r="D36" s="598"/>
      <c r="E36" s="609">
        <v>0</v>
      </c>
      <c r="F36" s="598">
        <v>0</v>
      </c>
      <c r="G36" s="598">
        <v>0</v>
      </c>
      <c r="H36" s="598">
        <v>0</v>
      </c>
      <c r="I36" s="598">
        <v>0</v>
      </c>
      <c r="J36" s="598">
        <v>0</v>
      </c>
      <c r="K36" s="598">
        <v>0</v>
      </c>
      <c r="L36" s="598">
        <v>0</v>
      </c>
      <c r="M36" s="598">
        <v>0</v>
      </c>
      <c r="N36" s="598">
        <v>0</v>
      </c>
      <c r="O36" s="598">
        <v>0</v>
      </c>
      <c r="P36" s="598">
        <v>0</v>
      </c>
      <c r="Q36" s="596">
        <f t="shared" si="14"/>
        <v>0</v>
      </c>
      <c r="R36" s="597">
        <f t="shared" si="14"/>
        <v>0</v>
      </c>
      <c r="S36" s="598"/>
      <c r="T36" s="598">
        <v>0</v>
      </c>
      <c r="U36" s="598">
        <v>0</v>
      </c>
      <c r="V36" s="598">
        <v>0</v>
      </c>
      <c r="W36" s="598">
        <v>0</v>
      </c>
      <c r="X36" s="598">
        <v>4.75</v>
      </c>
      <c r="Y36" s="598">
        <v>7</v>
      </c>
      <c r="Z36" s="598">
        <v>0</v>
      </c>
      <c r="AA36" s="598">
        <v>0</v>
      </c>
      <c r="AB36" s="598">
        <v>405.8</v>
      </c>
      <c r="AC36" s="595">
        <v>526</v>
      </c>
      <c r="AD36" s="595">
        <v>0</v>
      </c>
      <c r="AE36" s="595">
        <v>0</v>
      </c>
      <c r="AF36" s="596">
        <f t="shared" si="15"/>
        <v>410.55</v>
      </c>
      <c r="AG36" s="597">
        <f t="shared" si="15"/>
        <v>533</v>
      </c>
      <c r="AH36" s="595"/>
      <c r="AI36" s="606"/>
      <c r="AJ36" s="595"/>
      <c r="AK36" s="595"/>
      <c r="AL36" s="595"/>
      <c r="AM36" s="595"/>
      <c r="AN36" s="595"/>
      <c r="AO36" s="595"/>
      <c r="AP36" s="610"/>
      <c r="AQ36" s="595"/>
      <c r="AR36" s="595"/>
      <c r="AS36" s="595"/>
      <c r="AT36" s="595"/>
      <c r="AU36" s="596"/>
      <c r="AV36" s="597"/>
      <c r="AW36" s="595"/>
      <c r="AX36" s="595"/>
      <c r="AY36" s="595"/>
      <c r="AZ36" s="599">
        <f t="shared" si="4"/>
        <v>0</v>
      </c>
      <c r="BA36" s="600">
        <f t="shared" si="4"/>
        <v>0</v>
      </c>
      <c r="BB36" s="595">
        <f t="shared" si="5"/>
        <v>0</v>
      </c>
      <c r="BC36" s="611"/>
      <c r="BD36" s="595"/>
      <c r="BE36" s="595">
        <f t="shared" si="6"/>
        <v>4.75</v>
      </c>
      <c r="BF36" s="595">
        <f t="shared" si="7"/>
        <v>7</v>
      </c>
      <c r="BG36" s="600">
        <f t="shared" si="8"/>
        <v>0</v>
      </c>
      <c r="BH36" s="595">
        <f t="shared" si="9"/>
        <v>0</v>
      </c>
      <c r="BI36" s="600">
        <f t="shared" si="10"/>
        <v>405.8</v>
      </c>
      <c r="BJ36" s="595">
        <f t="shared" si="11"/>
        <v>526</v>
      </c>
      <c r="BK36" s="595">
        <f t="shared" si="12"/>
        <v>0</v>
      </c>
      <c r="BL36" s="595">
        <f t="shared" si="12"/>
        <v>0</v>
      </c>
      <c r="BM36" s="595">
        <f t="shared" si="13"/>
        <v>410.55</v>
      </c>
      <c r="BN36" s="595">
        <f t="shared" si="13"/>
        <v>533</v>
      </c>
    </row>
    <row r="37" spans="1:66" ht="15" customHeight="1" x14ac:dyDescent="0.25">
      <c r="A37" s="615" t="s">
        <v>24</v>
      </c>
      <c r="B37" s="616">
        <v>547</v>
      </c>
      <c r="C37" s="594">
        <f t="shared" si="1"/>
        <v>62.171846435100555</v>
      </c>
      <c r="D37" s="603"/>
      <c r="E37" s="598">
        <v>0</v>
      </c>
      <c r="F37" s="598">
        <v>0</v>
      </c>
      <c r="G37" s="611">
        <v>0</v>
      </c>
      <c r="H37" s="595">
        <v>0</v>
      </c>
      <c r="I37" s="595">
        <v>0</v>
      </c>
      <c r="J37" s="595">
        <v>0</v>
      </c>
      <c r="K37" s="604">
        <v>0</v>
      </c>
      <c r="L37" s="595">
        <v>0</v>
      </c>
      <c r="M37" s="618">
        <v>52.9</v>
      </c>
      <c r="N37" s="595">
        <v>122</v>
      </c>
      <c r="O37" s="618">
        <v>19</v>
      </c>
      <c r="P37" s="595">
        <v>25</v>
      </c>
      <c r="Q37" s="596">
        <f t="shared" si="14"/>
        <v>71.900000000000006</v>
      </c>
      <c r="R37" s="597">
        <f t="shared" si="14"/>
        <v>147</v>
      </c>
      <c r="S37" s="598"/>
      <c r="T37" s="598">
        <v>0</v>
      </c>
      <c r="U37" s="598">
        <v>0</v>
      </c>
      <c r="V37" s="598">
        <v>0</v>
      </c>
      <c r="W37" s="595">
        <v>0</v>
      </c>
      <c r="X37" s="595">
        <v>0</v>
      </c>
      <c r="Y37" s="595">
        <v>0</v>
      </c>
      <c r="Z37" s="595">
        <v>3</v>
      </c>
      <c r="AA37" s="595">
        <v>3</v>
      </c>
      <c r="AB37" s="595">
        <v>135.18</v>
      </c>
      <c r="AC37" s="595">
        <v>150</v>
      </c>
      <c r="AD37" s="595">
        <v>130</v>
      </c>
      <c r="AE37" s="595">
        <v>130</v>
      </c>
      <c r="AF37" s="596">
        <f t="shared" si="15"/>
        <v>268.18</v>
      </c>
      <c r="AG37" s="597">
        <f t="shared" si="15"/>
        <v>283</v>
      </c>
      <c r="AH37" s="595"/>
      <c r="AI37" s="606"/>
      <c r="AJ37" s="595"/>
      <c r="AK37" s="608"/>
      <c r="AL37" s="595"/>
      <c r="AM37" s="595"/>
      <c r="AN37" s="595"/>
      <c r="AO37" s="595"/>
      <c r="AP37" s="603"/>
      <c r="AQ37" s="603"/>
      <c r="AR37" s="595"/>
      <c r="AS37" s="595"/>
      <c r="AT37" s="595"/>
      <c r="AU37" s="596"/>
      <c r="AV37" s="597"/>
      <c r="AW37" s="595"/>
      <c r="AX37" s="595"/>
      <c r="AY37" s="595"/>
      <c r="AZ37" s="599">
        <f t="shared" si="4"/>
        <v>0</v>
      </c>
      <c r="BA37" s="600">
        <f t="shared" si="4"/>
        <v>0</v>
      </c>
      <c r="BB37" s="595">
        <f t="shared" si="5"/>
        <v>0</v>
      </c>
      <c r="BC37" s="605"/>
      <c r="BD37" s="595"/>
      <c r="BE37" s="595">
        <f t="shared" si="6"/>
        <v>0</v>
      </c>
      <c r="BF37" s="595">
        <f t="shared" si="7"/>
        <v>0</v>
      </c>
      <c r="BG37" s="600">
        <f t="shared" si="8"/>
        <v>3</v>
      </c>
      <c r="BH37" s="595">
        <f t="shared" si="9"/>
        <v>3</v>
      </c>
      <c r="BI37" s="600">
        <f t="shared" si="10"/>
        <v>188.08</v>
      </c>
      <c r="BJ37" s="595">
        <f t="shared" si="11"/>
        <v>272</v>
      </c>
      <c r="BK37" s="595">
        <f t="shared" si="12"/>
        <v>149</v>
      </c>
      <c r="BL37" s="595">
        <f t="shared" si="12"/>
        <v>155</v>
      </c>
      <c r="BM37" s="595">
        <f t="shared" si="13"/>
        <v>340.08000000000004</v>
      </c>
      <c r="BN37" s="595">
        <f t="shared" si="13"/>
        <v>430</v>
      </c>
    </row>
    <row r="38" spans="1:66" ht="15" customHeight="1" x14ac:dyDescent="0.25">
      <c r="A38" s="615" t="s">
        <v>114</v>
      </c>
      <c r="B38" s="616">
        <v>461</v>
      </c>
      <c r="C38" s="594">
        <f t="shared" si="1"/>
        <v>17.787418655097614</v>
      </c>
      <c r="D38" s="598"/>
      <c r="E38" s="598">
        <v>0</v>
      </c>
      <c r="F38" s="598">
        <v>0</v>
      </c>
      <c r="G38" s="598">
        <v>0</v>
      </c>
      <c r="H38" s="598">
        <v>0</v>
      </c>
      <c r="I38" s="598">
        <v>0</v>
      </c>
      <c r="J38" s="598">
        <v>0</v>
      </c>
      <c r="K38" s="598">
        <v>0</v>
      </c>
      <c r="L38" s="598">
        <v>0</v>
      </c>
      <c r="M38" s="598">
        <v>0</v>
      </c>
      <c r="N38" s="598">
        <v>0</v>
      </c>
      <c r="O38" s="598">
        <v>0</v>
      </c>
      <c r="P38" s="598">
        <v>0</v>
      </c>
      <c r="Q38" s="596">
        <f t="shared" si="14"/>
        <v>0</v>
      </c>
      <c r="R38" s="597">
        <f t="shared" si="14"/>
        <v>0</v>
      </c>
      <c r="S38" s="603"/>
      <c r="T38" s="603">
        <v>0</v>
      </c>
      <c r="U38" s="603">
        <v>0</v>
      </c>
      <c r="V38" s="603">
        <v>0</v>
      </c>
      <c r="W38" s="603">
        <v>0</v>
      </c>
      <c r="X38" s="603">
        <v>0</v>
      </c>
      <c r="Y38" s="598">
        <v>0</v>
      </c>
      <c r="Z38" s="619">
        <v>4</v>
      </c>
      <c r="AA38" s="620">
        <v>3</v>
      </c>
      <c r="AB38" s="619">
        <v>65.7</v>
      </c>
      <c r="AC38" s="620">
        <v>32</v>
      </c>
      <c r="AD38" s="619">
        <v>12.3</v>
      </c>
      <c r="AE38" s="620">
        <v>20</v>
      </c>
      <c r="AF38" s="596">
        <f t="shared" si="15"/>
        <v>82</v>
      </c>
      <c r="AG38" s="597">
        <f t="shared" si="15"/>
        <v>55</v>
      </c>
      <c r="AH38" s="595"/>
      <c r="AI38" s="606"/>
      <c r="AJ38" s="595"/>
      <c r="AK38" s="606"/>
      <c r="AL38" s="595"/>
      <c r="AM38" s="595"/>
      <c r="AN38" s="595"/>
      <c r="AO38" s="595"/>
      <c r="AP38" s="595"/>
      <c r="AQ38" s="595"/>
      <c r="AR38" s="595"/>
      <c r="AS38" s="595"/>
      <c r="AT38" s="595"/>
      <c r="AU38" s="596"/>
      <c r="AV38" s="597"/>
      <c r="AW38" s="595"/>
      <c r="AX38" s="595"/>
      <c r="AY38" s="595"/>
      <c r="AZ38" s="599">
        <f t="shared" si="4"/>
        <v>0</v>
      </c>
      <c r="BA38" s="600">
        <f t="shared" si="4"/>
        <v>0</v>
      </c>
      <c r="BB38" s="595">
        <f t="shared" si="5"/>
        <v>0</v>
      </c>
      <c r="BC38" s="595"/>
      <c r="BD38" s="595"/>
      <c r="BE38" s="595">
        <f t="shared" si="6"/>
        <v>0</v>
      </c>
      <c r="BF38" s="595">
        <f t="shared" si="7"/>
        <v>0</v>
      </c>
      <c r="BG38" s="600">
        <f t="shared" si="8"/>
        <v>4</v>
      </c>
      <c r="BH38" s="595">
        <f t="shared" si="9"/>
        <v>3</v>
      </c>
      <c r="BI38" s="600">
        <f t="shared" si="10"/>
        <v>65.7</v>
      </c>
      <c r="BJ38" s="595">
        <f t="shared" si="11"/>
        <v>32</v>
      </c>
      <c r="BK38" s="595">
        <f t="shared" si="12"/>
        <v>12.3</v>
      </c>
      <c r="BL38" s="595">
        <f t="shared" si="12"/>
        <v>20</v>
      </c>
      <c r="BM38" s="595">
        <f t="shared" si="13"/>
        <v>82</v>
      </c>
      <c r="BN38" s="595">
        <f t="shared" si="13"/>
        <v>55</v>
      </c>
    </row>
    <row r="39" spans="1:66" ht="15" customHeight="1" x14ac:dyDescent="0.25">
      <c r="A39" s="615" t="s">
        <v>26</v>
      </c>
      <c r="B39" s="616">
        <v>984.53</v>
      </c>
      <c r="C39" s="594">
        <f t="shared" si="1"/>
        <v>6.424385239657501</v>
      </c>
      <c r="D39" s="595"/>
      <c r="E39" s="598">
        <v>0.25</v>
      </c>
      <c r="F39" s="598">
        <v>1</v>
      </c>
      <c r="G39" s="598">
        <v>0</v>
      </c>
      <c r="H39" s="598">
        <v>0</v>
      </c>
      <c r="I39" s="598">
        <v>0</v>
      </c>
      <c r="J39" s="598">
        <v>0</v>
      </c>
      <c r="K39" s="598">
        <v>0</v>
      </c>
      <c r="L39" s="598">
        <v>0</v>
      </c>
      <c r="M39" s="598">
        <v>0</v>
      </c>
      <c r="N39" s="598">
        <v>0</v>
      </c>
      <c r="O39" s="598">
        <v>0</v>
      </c>
      <c r="P39" s="598">
        <v>0</v>
      </c>
      <c r="Q39" s="596">
        <f t="shared" si="14"/>
        <v>0.25</v>
      </c>
      <c r="R39" s="597">
        <f t="shared" si="14"/>
        <v>1</v>
      </c>
      <c r="S39" s="598"/>
      <c r="T39" s="598">
        <v>2</v>
      </c>
      <c r="U39" s="598">
        <v>2</v>
      </c>
      <c r="V39" s="598">
        <v>0</v>
      </c>
      <c r="W39" s="598">
        <v>0</v>
      </c>
      <c r="X39" s="598">
        <v>0</v>
      </c>
      <c r="Y39" s="598">
        <v>0</v>
      </c>
      <c r="Z39" s="598">
        <v>6</v>
      </c>
      <c r="AA39" s="598">
        <v>4</v>
      </c>
      <c r="AB39" s="598">
        <v>0</v>
      </c>
      <c r="AC39" s="595">
        <v>0</v>
      </c>
      <c r="AD39" s="595">
        <v>55</v>
      </c>
      <c r="AE39" s="595">
        <v>65</v>
      </c>
      <c r="AF39" s="596">
        <f t="shared" si="15"/>
        <v>63</v>
      </c>
      <c r="AG39" s="597">
        <f t="shared" si="15"/>
        <v>71</v>
      </c>
      <c r="AH39" s="595"/>
      <c r="AI39" s="606"/>
      <c r="AJ39" s="595"/>
      <c r="AK39" s="606"/>
      <c r="AL39" s="595"/>
      <c r="AM39" s="595"/>
      <c r="AN39" s="595"/>
      <c r="AO39" s="595"/>
      <c r="AP39" s="595"/>
      <c r="AQ39" s="595"/>
      <c r="AR39" s="595"/>
      <c r="AS39" s="595"/>
      <c r="AT39" s="595"/>
      <c r="AU39" s="596"/>
      <c r="AV39" s="597"/>
      <c r="AW39" s="595"/>
      <c r="AX39" s="595"/>
      <c r="AY39" s="595"/>
      <c r="AZ39" s="599">
        <f t="shared" si="4"/>
        <v>0</v>
      </c>
      <c r="BA39" s="600">
        <f t="shared" si="4"/>
        <v>2.25</v>
      </c>
      <c r="BB39" s="595">
        <f t="shared" si="5"/>
        <v>3</v>
      </c>
      <c r="BC39" s="595"/>
      <c r="BD39" s="595"/>
      <c r="BE39" s="595">
        <f t="shared" si="6"/>
        <v>0</v>
      </c>
      <c r="BF39" s="595">
        <f t="shared" si="7"/>
        <v>0</v>
      </c>
      <c r="BG39" s="600">
        <f t="shared" si="8"/>
        <v>6</v>
      </c>
      <c r="BH39" s="595">
        <f t="shared" si="9"/>
        <v>4</v>
      </c>
      <c r="BI39" s="600">
        <f t="shared" si="10"/>
        <v>0</v>
      </c>
      <c r="BJ39" s="595">
        <f t="shared" si="11"/>
        <v>0</v>
      </c>
      <c r="BK39" s="595">
        <f t="shared" si="12"/>
        <v>55</v>
      </c>
      <c r="BL39" s="595">
        <f t="shared" si="12"/>
        <v>65</v>
      </c>
      <c r="BM39" s="595">
        <f t="shared" si="13"/>
        <v>63.25</v>
      </c>
      <c r="BN39" s="595">
        <f t="shared" si="13"/>
        <v>72</v>
      </c>
    </row>
    <row r="40" spans="1:66" ht="15" customHeight="1" x14ac:dyDescent="0.25">
      <c r="A40" s="615" t="s">
        <v>27</v>
      </c>
      <c r="B40" s="616">
        <v>590</v>
      </c>
      <c r="C40" s="594">
        <f t="shared" si="1"/>
        <v>29.830508474576273</v>
      </c>
      <c r="D40" s="598"/>
      <c r="E40" s="598"/>
      <c r="F40" s="598"/>
      <c r="G40" s="598"/>
      <c r="H40" s="598"/>
      <c r="I40" s="598"/>
      <c r="J40" s="598"/>
      <c r="K40" s="598"/>
      <c r="L40" s="598"/>
      <c r="M40" s="598"/>
      <c r="N40" s="598"/>
      <c r="O40" s="598"/>
      <c r="P40" s="598"/>
      <c r="Q40" s="596">
        <f t="shared" si="14"/>
        <v>0</v>
      </c>
      <c r="R40" s="597">
        <f t="shared" si="14"/>
        <v>0</v>
      </c>
      <c r="S40" s="598"/>
      <c r="T40" s="598"/>
      <c r="U40" s="598"/>
      <c r="V40" s="598"/>
      <c r="W40" s="598"/>
      <c r="X40" s="598"/>
      <c r="Y40" s="598"/>
      <c r="Z40" s="598"/>
      <c r="AA40" s="598"/>
      <c r="AB40" s="598">
        <v>76</v>
      </c>
      <c r="AC40" s="595">
        <v>98</v>
      </c>
      <c r="AD40" s="595">
        <v>100</v>
      </c>
      <c r="AE40" s="595">
        <v>156</v>
      </c>
      <c r="AF40" s="596">
        <f t="shared" si="15"/>
        <v>176</v>
      </c>
      <c r="AG40" s="597">
        <f t="shared" si="15"/>
        <v>254</v>
      </c>
      <c r="AH40" s="595"/>
      <c r="AI40" s="595"/>
      <c r="AJ40" s="595"/>
      <c r="AK40" s="595"/>
      <c r="AL40" s="595"/>
      <c r="AM40" s="595"/>
      <c r="AN40" s="595"/>
      <c r="AO40" s="595"/>
      <c r="AP40" s="595"/>
      <c r="AQ40" s="595"/>
      <c r="AR40" s="595"/>
      <c r="AS40" s="595"/>
      <c r="AT40" s="595"/>
      <c r="AU40" s="596"/>
      <c r="AV40" s="597"/>
      <c r="AW40" s="595"/>
      <c r="AX40" s="595"/>
      <c r="AY40" s="595"/>
      <c r="AZ40" s="599">
        <f t="shared" si="4"/>
        <v>0</v>
      </c>
      <c r="BA40" s="600">
        <f t="shared" si="4"/>
        <v>0</v>
      </c>
      <c r="BB40" s="595">
        <f t="shared" si="5"/>
        <v>0</v>
      </c>
      <c r="BC40" s="595"/>
      <c r="BD40" s="595"/>
      <c r="BE40" s="595">
        <f t="shared" si="6"/>
        <v>0</v>
      </c>
      <c r="BF40" s="595">
        <f t="shared" si="7"/>
        <v>0</v>
      </c>
      <c r="BG40" s="600">
        <f t="shared" si="8"/>
        <v>0</v>
      </c>
      <c r="BH40" s="595">
        <f t="shared" si="9"/>
        <v>0</v>
      </c>
      <c r="BI40" s="600">
        <f t="shared" si="10"/>
        <v>76</v>
      </c>
      <c r="BJ40" s="595">
        <f t="shared" si="11"/>
        <v>98</v>
      </c>
      <c r="BK40" s="595">
        <f t="shared" si="12"/>
        <v>100</v>
      </c>
      <c r="BL40" s="595">
        <f t="shared" si="12"/>
        <v>156</v>
      </c>
      <c r="BM40" s="595">
        <f t="shared" si="13"/>
        <v>176</v>
      </c>
      <c r="BN40" s="595">
        <f t="shared" si="13"/>
        <v>254</v>
      </c>
    </row>
    <row r="41" spans="1:66" ht="15" customHeight="1" x14ac:dyDescent="0.25">
      <c r="A41" s="615" t="s">
        <v>28</v>
      </c>
      <c r="B41" s="616">
        <v>3649.92</v>
      </c>
      <c r="C41" s="594">
        <f t="shared" si="1"/>
        <v>99.989862791513232</v>
      </c>
      <c r="D41" s="598"/>
      <c r="E41" s="598">
        <v>147.1</v>
      </c>
      <c r="F41" s="598">
        <v>98</v>
      </c>
      <c r="G41" s="598">
        <v>11</v>
      </c>
      <c r="H41" s="598">
        <v>3</v>
      </c>
      <c r="I41" s="598">
        <v>0</v>
      </c>
      <c r="J41" s="598">
        <v>0</v>
      </c>
      <c r="K41" s="598">
        <v>72.5</v>
      </c>
      <c r="L41" s="598">
        <v>60</v>
      </c>
      <c r="M41" s="598">
        <v>545.70000000000005</v>
      </c>
      <c r="N41" s="598">
        <v>650</v>
      </c>
      <c r="O41" s="598">
        <v>2011</v>
      </c>
      <c r="P41" s="598">
        <v>2011</v>
      </c>
      <c r="Q41" s="596">
        <f t="shared" si="14"/>
        <v>2787.2999999999997</v>
      </c>
      <c r="R41" s="597">
        <f t="shared" si="14"/>
        <v>2822</v>
      </c>
      <c r="S41" s="598"/>
      <c r="T41" s="598">
        <v>41.95</v>
      </c>
      <c r="U41" s="598">
        <v>80</v>
      </c>
      <c r="V41" s="598">
        <v>0</v>
      </c>
      <c r="W41" s="598">
        <v>0</v>
      </c>
      <c r="X41" s="598">
        <v>0</v>
      </c>
      <c r="Y41" s="598">
        <v>0</v>
      </c>
      <c r="Z41" s="598">
        <v>31</v>
      </c>
      <c r="AA41" s="598">
        <v>13</v>
      </c>
      <c r="AB41" s="598">
        <v>75.3</v>
      </c>
      <c r="AC41" s="595">
        <v>70</v>
      </c>
      <c r="AD41" s="595">
        <v>714</v>
      </c>
      <c r="AE41" s="595">
        <v>714</v>
      </c>
      <c r="AF41" s="596">
        <f t="shared" si="15"/>
        <v>862.25</v>
      </c>
      <c r="AG41" s="597">
        <f t="shared" si="15"/>
        <v>877</v>
      </c>
      <c r="AH41" s="606"/>
      <c r="AI41" s="606"/>
      <c r="AJ41" s="606"/>
      <c r="AK41" s="595"/>
      <c r="AL41" s="595"/>
      <c r="AM41" s="595"/>
      <c r="AN41" s="595"/>
      <c r="AO41" s="595"/>
      <c r="AP41" s="595"/>
      <c r="AQ41" s="595"/>
      <c r="AR41" s="595"/>
      <c r="AS41" s="595"/>
      <c r="AT41" s="595"/>
      <c r="AU41" s="596"/>
      <c r="AV41" s="597"/>
      <c r="AW41" s="595"/>
      <c r="AX41" s="595"/>
      <c r="AY41" s="595"/>
      <c r="AZ41" s="599">
        <f t="shared" si="4"/>
        <v>0</v>
      </c>
      <c r="BA41" s="600">
        <f t="shared" si="4"/>
        <v>189.05</v>
      </c>
      <c r="BB41" s="595">
        <f t="shared" si="5"/>
        <v>178</v>
      </c>
      <c r="BC41" s="595"/>
      <c r="BD41" s="595"/>
      <c r="BE41" s="595">
        <f t="shared" si="6"/>
        <v>0</v>
      </c>
      <c r="BF41" s="595">
        <f t="shared" si="7"/>
        <v>0</v>
      </c>
      <c r="BG41" s="600">
        <f t="shared" si="8"/>
        <v>103.5</v>
      </c>
      <c r="BH41" s="595">
        <f t="shared" si="9"/>
        <v>73</v>
      </c>
      <c r="BI41" s="600">
        <f t="shared" si="10"/>
        <v>621</v>
      </c>
      <c r="BJ41" s="595">
        <f t="shared" si="11"/>
        <v>720</v>
      </c>
      <c r="BK41" s="595">
        <f t="shared" si="12"/>
        <v>2725</v>
      </c>
      <c r="BL41" s="595">
        <f t="shared" si="12"/>
        <v>2725</v>
      </c>
      <c r="BM41" s="595">
        <f t="shared" si="13"/>
        <v>3649.5499999999997</v>
      </c>
      <c r="BN41" s="595">
        <f t="shared" si="13"/>
        <v>3699</v>
      </c>
    </row>
    <row r="42" spans="1:66" s="632" customFormat="1" ht="15" customHeight="1" x14ac:dyDescent="0.3">
      <c r="A42" s="621" t="s">
        <v>29</v>
      </c>
      <c r="B42" s="622">
        <v>2527</v>
      </c>
      <c r="C42" s="594">
        <f t="shared" si="1"/>
        <v>12.576177285318559</v>
      </c>
      <c r="D42" s="623"/>
      <c r="E42" s="624">
        <v>141.25</v>
      </c>
      <c r="F42" s="625">
        <v>81</v>
      </c>
      <c r="G42" s="626">
        <v>0</v>
      </c>
      <c r="H42" s="625">
        <v>0</v>
      </c>
      <c r="I42" s="626">
        <v>0</v>
      </c>
      <c r="J42" s="625">
        <v>0</v>
      </c>
      <c r="K42" s="626">
        <v>130.05000000000001</v>
      </c>
      <c r="L42" s="625">
        <v>101</v>
      </c>
      <c r="M42" s="626">
        <v>0</v>
      </c>
      <c r="N42" s="625">
        <v>0</v>
      </c>
      <c r="O42" s="626">
        <v>0</v>
      </c>
      <c r="P42" s="625">
        <v>0</v>
      </c>
      <c r="Q42" s="596">
        <f t="shared" si="14"/>
        <v>271.3</v>
      </c>
      <c r="R42" s="597">
        <f t="shared" si="14"/>
        <v>182</v>
      </c>
      <c r="S42" s="626"/>
      <c r="T42" s="626">
        <v>0</v>
      </c>
      <c r="U42" s="625">
        <v>0</v>
      </c>
      <c r="V42" s="626">
        <v>0</v>
      </c>
      <c r="W42" s="625">
        <v>0</v>
      </c>
      <c r="X42" s="626">
        <v>4</v>
      </c>
      <c r="Y42" s="625">
        <v>3</v>
      </c>
      <c r="Z42" s="626">
        <v>42.5</v>
      </c>
      <c r="AA42" s="625">
        <v>37</v>
      </c>
      <c r="AB42" s="626">
        <v>0</v>
      </c>
      <c r="AC42" s="625">
        <v>0</v>
      </c>
      <c r="AD42" s="626">
        <v>0</v>
      </c>
      <c r="AE42" s="625">
        <v>0</v>
      </c>
      <c r="AF42" s="596">
        <f t="shared" si="15"/>
        <v>46.5</v>
      </c>
      <c r="AG42" s="597">
        <f t="shared" si="15"/>
        <v>40</v>
      </c>
      <c r="AH42" s="623"/>
      <c r="AI42" s="623"/>
      <c r="AJ42" s="623"/>
      <c r="AK42" s="623"/>
      <c r="AL42" s="623"/>
      <c r="AM42" s="623"/>
      <c r="AN42" s="623"/>
      <c r="AO42" s="623"/>
      <c r="AP42" s="623"/>
      <c r="AQ42" s="623"/>
      <c r="AR42" s="623"/>
      <c r="AS42" s="623"/>
      <c r="AT42" s="623"/>
      <c r="AU42" s="627"/>
      <c r="AV42" s="628"/>
      <c r="AW42" s="623"/>
      <c r="AX42" s="623"/>
      <c r="AY42" s="623"/>
      <c r="AZ42" s="629">
        <f t="shared" si="4"/>
        <v>0</v>
      </c>
      <c r="BA42" s="630">
        <f t="shared" si="4"/>
        <v>141.25</v>
      </c>
      <c r="BB42" s="631">
        <f t="shared" si="5"/>
        <v>81</v>
      </c>
      <c r="BC42" s="623"/>
      <c r="BD42" s="631"/>
      <c r="BE42" s="631">
        <f t="shared" si="6"/>
        <v>4</v>
      </c>
      <c r="BF42" s="631">
        <f t="shared" si="7"/>
        <v>3</v>
      </c>
      <c r="BG42" s="630">
        <f t="shared" si="8"/>
        <v>172.55</v>
      </c>
      <c r="BH42" s="631">
        <f t="shared" si="9"/>
        <v>138</v>
      </c>
      <c r="BI42" s="630">
        <f t="shared" si="10"/>
        <v>0</v>
      </c>
      <c r="BJ42" s="631">
        <f t="shared" si="11"/>
        <v>0</v>
      </c>
      <c r="BK42" s="631">
        <f t="shared" si="12"/>
        <v>0</v>
      </c>
      <c r="BL42" s="631">
        <f t="shared" si="12"/>
        <v>0</v>
      </c>
      <c r="BM42" s="631">
        <f t="shared" si="13"/>
        <v>317.8</v>
      </c>
      <c r="BN42" s="631">
        <f t="shared" si="13"/>
        <v>222</v>
      </c>
    </row>
    <row r="43" spans="1:66" ht="15" customHeight="1" x14ac:dyDescent="0.25">
      <c r="A43" s="615" t="s">
        <v>30</v>
      </c>
      <c r="B43" s="616">
        <v>2182.5</v>
      </c>
      <c r="C43" s="594">
        <f t="shared" si="1"/>
        <v>46.254295532646047</v>
      </c>
      <c r="D43" s="603"/>
      <c r="E43" s="595">
        <v>0</v>
      </c>
      <c r="F43" s="595">
        <v>0</v>
      </c>
      <c r="G43" s="595">
        <v>4</v>
      </c>
      <c r="H43" s="595">
        <v>4</v>
      </c>
      <c r="I43" s="595">
        <v>0</v>
      </c>
      <c r="J43" s="595">
        <v>0</v>
      </c>
      <c r="K43" s="595">
        <v>12.5</v>
      </c>
      <c r="L43" s="595">
        <v>12</v>
      </c>
      <c r="M43" s="595">
        <v>33</v>
      </c>
      <c r="N43" s="595">
        <v>48</v>
      </c>
      <c r="O43" s="595">
        <v>10</v>
      </c>
      <c r="P43" s="595">
        <v>15</v>
      </c>
      <c r="Q43" s="596">
        <f t="shared" si="14"/>
        <v>59.5</v>
      </c>
      <c r="R43" s="597">
        <f t="shared" si="14"/>
        <v>79</v>
      </c>
      <c r="S43" s="595"/>
      <c r="T43" s="595">
        <v>7</v>
      </c>
      <c r="U43" s="595">
        <v>13</v>
      </c>
      <c r="V43" s="595">
        <v>1</v>
      </c>
      <c r="W43" s="598">
        <v>1</v>
      </c>
      <c r="X43" s="598">
        <v>0</v>
      </c>
      <c r="Y43" s="595">
        <v>0</v>
      </c>
      <c r="Z43" s="597">
        <v>45</v>
      </c>
      <c r="AA43" s="595">
        <v>40</v>
      </c>
      <c r="AB43" s="595">
        <v>762</v>
      </c>
      <c r="AC43" s="598">
        <v>892</v>
      </c>
      <c r="AD43" s="598">
        <v>135</v>
      </c>
      <c r="AE43" s="598">
        <v>139</v>
      </c>
      <c r="AF43" s="596">
        <f t="shared" si="15"/>
        <v>950</v>
      </c>
      <c r="AG43" s="597">
        <f t="shared" si="15"/>
        <v>1085</v>
      </c>
      <c r="AH43" s="598"/>
      <c r="AI43" s="598"/>
      <c r="AJ43" s="598"/>
      <c r="AK43" s="598"/>
      <c r="AL43" s="598"/>
      <c r="AM43" s="598"/>
      <c r="AN43" s="595"/>
      <c r="AO43" s="598"/>
      <c r="AP43" s="598"/>
      <c r="AQ43" s="595"/>
      <c r="AR43" s="601"/>
      <c r="AS43" s="601"/>
      <c r="AT43" s="614"/>
      <c r="AU43" s="596"/>
      <c r="AV43" s="597"/>
      <c r="AW43" s="614"/>
      <c r="AX43" s="614"/>
      <c r="AY43" s="614"/>
      <c r="AZ43" s="599">
        <f t="shared" si="4"/>
        <v>0</v>
      </c>
      <c r="BA43" s="600">
        <f t="shared" si="4"/>
        <v>7</v>
      </c>
      <c r="BB43" s="595">
        <f t="shared" si="5"/>
        <v>13</v>
      </c>
      <c r="BC43" s="601"/>
      <c r="BD43" s="602"/>
      <c r="BE43" s="595">
        <f t="shared" si="6"/>
        <v>0</v>
      </c>
      <c r="BF43" s="595">
        <f t="shared" si="7"/>
        <v>0</v>
      </c>
      <c r="BG43" s="600">
        <f t="shared" si="8"/>
        <v>57.5</v>
      </c>
      <c r="BH43" s="595">
        <f t="shared" si="9"/>
        <v>52</v>
      </c>
      <c r="BI43" s="600">
        <f t="shared" si="10"/>
        <v>795</v>
      </c>
      <c r="BJ43" s="595">
        <f t="shared" si="11"/>
        <v>940</v>
      </c>
      <c r="BK43" s="595">
        <f t="shared" si="12"/>
        <v>145</v>
      </c>
      <c r="BL43" s="595">
        <f t="shared" si="12"/>
        <v>154</v>
      </c>
      <c r="BM43" s="595">
        <f t="shared" si="13"/>
        <v>1009.5</v>
      </c>
      <c r="BN43" s="595">
        <f t="shared" si="13"/>
        <v>1164</v>
      </c>
    </row>
    <row r="44" spans="1:66" ht="15" customHeight="1" x14ac:dyDescent="0.25">
      <c r="A44" s="615" t="s">
        <v>31</v>
      </c>
      <c r="B44" s="616">
        <v>7199</v>
      </c>
      <c r="C44" s="594">
        <f t="shared" si="1"/>
        <v>80.909154049173495</v>
      </c>
      <c r="D44" s="603"/>
      <c r="E44" s="595">
        <v>600.79999999999995</v>
      </c>
      <c r="F44" s="595">
        <v>495</v>
      </c>
      <c r="G44" s="595">
        <v>12</v>
      </c>
      <c r="H44" s="595">
        <v>5</v>
      </c>
      <c r="I44" s="595">
        <v>0</v>
      </c>
      <c r="J44" s="595">
        <v>0</v>
      </c>
      <c r="K44" s="595">
        <v>485.95</v>
      </c>
      <c r="L44" s="595">
        <v>373</v>
      </c>
      <c r="M44" s="595">
        <v>1781</v>
      </c>
      <c r="N44" s="595">
        <v>2000</v>
      </c>
      <c r="O44" s="595">
        <v>220.75</v>
      </c>
      <c r="P44" s="595">
        <v>215</v>
      </c>
      <c r="Q44" s="596">
        <f t="shared" si="14"/>
        <v>3100.5</v>
      </c>
      <c r="R44" s="597">
        <f t="shared" si="14"/>
        <v>3088</v>
      </c>
      <c r="S44" s="598"/>
      <c r="T44" s="598">
        <v>95.1</v>
      </c>
      <c r="U44" s="598">
        <v>35</v>
      </c>
      <c r="V44" s="598">
        <v>0</v>
      </c>
      <c r="W44" s="598">
        <v>0</v>
      </c>
      <c r="X44" s="598">
        <v>0</v>
      </c>
      <c r="Y44" s="598">
        <v>0</v>
      </c>
      <c r="Z44" s="598">
        <v>157.05000000000001</v>
      </c>
      <c r="AA44" s="595">
        <v>134</v>
      </c>
      <c r="AB44" s="595">
        <v>1914</v>
      </c>
      <c r="AC44" s="595">
        <v>2517</v>
      </c>
      <c r="AD44" s="595">
        <v>558</v>
      </c>
      <c r="AE44" s="595">
        <v>689</v>
      </c>
      <c r="AF44" s="596">
        <f t="shared" si="15"/>
        <v>2724.15</v>
      </c>
      <c r="AG44" s="597">
        <f t="shared" si="15"/>
        <v>3375</v>
      </c>
      <c r="AH44" s="595"/>
      <c r="AI44" s="595"/>
      <c r="AJ44" s="595"/>
      <c r="AK44" s="598"/>
      <c r="AL44" s="595"/>
      <c r="AM44" s="598"/>
      <c r="AN44" s="595"/>
      <c r="AO44" s="595"/>
      <c r="AP44" s="598"/>
      <c r="AQ44" s="595"/>
      <c r="AR44" s="595"/>
      <c r="AS44" s="595"/>
      <c r="AT44" s="595"/>
      <c r="AU44" s="596"/>
      <c r="AV44" s="597"/>
      <c r="AW44" s="595"/>
      <c r="AX44" s="595"/>
      <c r="AY44" s="595"/>
      <c r="AZ44" s="599">
        <f t="shared" si="4"/>
        <v>0</v>
      </c>
      <c r="BA44" s="600">
        <f t="shared" si="4"/>
        <v>695.9</v>
      </c>
      <c r="BB44" s="595">
        <f t="shared" si="5"/>
        <v>530</v>
      </c>
      <c r="BC44" s="601"/>
      <c r="BD44" s="602"/>
      <c r="BE44" s="595">
        <f t="shared" si="6"/>
        <v>0</v>
      </c>
      <c r="BF44" s="595">
        <f t="shared" si="7"/>
        <v>0</v>
      </c>
      <c r="BG44" s="600">
        <f t="shared" si="8"/>
        <v>643</v>
      </c>
      <c r="BH44" s="595">
        <f t="shared" si="9"/>
        <v>507</v>
      </c>
      <c r="BI44" s="600">
        <f t="shared" si="10"/>
        <v>3695</v>
      </c>
      <c r="BJ44" s="595">
        <f t="shared" si="11"/>
        <v>4517</v>
      </c>
      <c r="BK44" s="595">
        <f t="shared" si="12"/>
        <v>778.75</v>
      </c>
      <c r="BL44" s="595">
        <f t="shared" si="12"/>
        <v>904</v>
      </c>
      <c r="BM44" s="595">
        <f t="shared" si="13"/>
        <v>5824.65</v>
      </c>
      <c r="BN44" s="595">
        <f t="shared" si="13"/>
        <v>6463</v>
      </c>
    </row>
    <row r="45" spans="1:66" ht="15" customHeight="1" x14ac:dyDescent="0.25">
      <c r="A45" s="615" t="s">
        <v>33</v>
      </c>
      <c r="B45" s="616">
        <v>1701</v>
      </c>
      <c r="C45" s="594">
        <f t="shared" si="1"/>
        <v>44.444444444444443</v>
      </c>
      <c r="D45" s="603"/>
      <c r="E45" s="604">
        <v>29</v>
      </c>
      <c r="F45" s="595">
        <v>46</v>
      </c>
      <c r="G45" s="595">
        <v>0</v>
      </c>
      <c r="H45" s="595">
        <v>0</v>
      </c>
      <c r="I45" s="595">
        <v>29</v>
      </c>
      <c r="J45" s="595">
        <v>46</v>
      </c>
      <c r="K45" s="605"/>
      <c r="L45" s="595"/>
      <c r="M45" s="595">
        <v>298</v>
      </c>
      <c r="N45" s="595">
        <v>310</v>
      </c>
      <c r="O45" s="595">
        <v>200</v>
      </c>
      <c r="P45" s="595">
        <v>214</v>
      </c>
      <c r="Q45" s="596">
        <f t="shared" si="14"/>
        <v>556</v>
      </c>
      <c r="R45" s="597">
        <f t="shared" si="14"/>
        <v>616</v>
      </c>
      <c r="S45" s="598"/>
      <c r="T45" s="598"/>
      <c r="U45" s="598"/>
      <c r="V45" s="598"/>
      <c r="W45" s="598"/>
      <c r="X45" s="598"/>
      <c r="Y45" s="598"/>
      <c r="Z45" s="598"/>
      <c r="AA45" s="595"/>
      <c r="AB45" s="595">
        <v>150</v>
      </c>
      <c r="AC45" s="595">
        <v>165</v>
      </c>
      <c r="AD45" s="595">
        <v>50</v>
      </c>
      <c r="AE45" s="595">
        <v>75</v>
      </c>
      <c r="AF45" s="596">
        <f t="shared" si="15"/>
        <v>200</v>
      </c>
      <c r="AG45" s="597">
        <f t="shared" si="15"/>
        <v>240</v>
      </c>
      <c r="AH45" s="595"/>
      <c r="AI45" s="606"/>
      <c r="AJ45" s="595"/>
      <c r="AK45" s="595"/>
      <c r="AL45" s="595"/>
      <c r="AM45" s="595"/>
      <c r="AN45" s="595"/>
      <c r="AO45" s="595"/>
      <c r="AP45" s="595"/>
      <c r="AQ45" s="595"/>
      <c r="AR45" s="595"/>
      <c r="AS45" s="595"/>
      <c r="AT45" s="595"/>
      <c r="AU45" s="596"/>
      <c r="AV45" s="597"/>
      <c r="AW45" s="595"/>
      <c r="AX45" s="595"/>
      <c r="AY45" s="595"/>
      <c r="AZ45" s="599">
        <f t="shared" si="4"/>
        <v>0</v>
      </c>
      <c r="BA45" s="600">
        <f t="shared" si="4"/>
        <v>29</v>
      </c>
      <c r="BB45" s="595">
        <f t="shared" si="5"/>
        <v>46</v>
      </c>
      <c r="BC45" s="597"/>
      <c r="BD45" s="595"/>
      <c r="BE45" s="595">
        <f t="shared" si="6"/>
        <v>29</v>
      </c>
      <c r="BF45" s="595">
        <f t="shared" si="7"/>
        <v>46</v>
      </c>
      <c r="BG45" s="600">
        <f t="shared" si="8"/>
        <v>0</v>
      </c>
      <c r="BH45" s="595">
        <f t="shared" si="9"/>
        <v>0</v>
      </c>
      <c r="BI45" s="600">
        <f t="shared" si="10"/>
        <v>448</v>
      </c>
      <c r="BJ45" s="595">
        <f t="shared" si="11"/>
        <v>475</v>
      </c>
      <c r="BK45" s="595">
        <f t="shared" si="12"/>
        <v>250</v>
      </c>
      <c r="BL45" s="595">
        <f t="shared" si="12"/>
        <v>289</v>
      </c>
      <c r="BM45" s="595">
        <f t="shared" si="13"/>
        <v>756</v>
      </c>
      <c r="BN45" s="595">
        <f t="shared" si="13"/>
        <v>856</v>
      </c>
    </row>
    <row r="46" spans="1:66" ht="15" customHeight="1" x14ac:dyDescent="0.25">
      <c r="A46" s="615" t="s">
        <v>34</v>
      </c>
      <c r="B46" s="616">
        <v>166.57</v>
      </c>
      <c r="C46" s="594">
        <f t="shared" si="1"/>
        <v>147.56558804106385</v>
      </c>
      <c r="D46" s="603"/>
      <c r="E46" s="595">
        <v>0</v>
      </c>
      <c r="F46" s="595">
        <v>0</v>
      </c>
      <c r="G46" s="595">
        <v>0</v>
      </c>
      <c r="H46" s="595">
        <v>0</v>
      </c>
      <c r="I46" s="595">
        <v>0</v>
      </c>
      <c r="J46" s="595">
        <v>0</v>
      </c>
      <c r="K46" s="605">
        <v>61.45</v>
      </c>
      <c r="L46" s="595">
        <v>111</v>
      </c>
      <c r="M46" s="595">
        <v>0</v>
      </c>
      <c r="N46" s="595">
        <v>0</v>
      </c>
      <c r="O46" s="595">
        <v>0</v>
      </c>
      <c r="P46" s="595">
        <v>0</v>
      </c>
      <c r="Q46" s="596">
        <f t="shared" si="14"/>
        <v>61.45</v>
      </c>
      <c r="R46" s="597">
        <f t="shared" si="14"/>
        <v>111</v>
      </c>
      <c r="S46" s="598"/>
      <c r="T46" s="598">
        <v>0</v>
      </c>
      <c r="U46" s="598">
        <v>0</v>
      </c>
      <c r="V46" s="598">
        <v>0</v>
      </c>
      <c r="W46" s="598">
        <v>0</v>
      </c>
      <c r="X46" s="598">
        <v>0</v>
      </c>
      <c r="Y46" s="598">
        <v>0</v>
      </c>
      <c r="Z46" s="598">
        <v>184.35</v>
      </c>
      <c r="AA46" s="598">
        <v>546</v>
      </c>
      <c r="AB46" s="598">
        <v>0</v>
      </c>
      <c r="AC46" s="595">
        <v>0</v>
      </c>
      <c r="AD46" s="595">
        <v>0</v>
      </c>
      <c r="AE46" s="598">
        <v>0</v>
      </c>
      <c r="AF46" s="596">
        <f t="shared" si="15"/>
        <v>184.35</v>
      </c>
      <c r="AG46" s="597">
        <f t="shared" si="15"/>
        <v>546</v>
      </c>
      <c r="AH46" s="598"/>
      <c r="AI46" s="606"/>
      <c r="AJ46" s="598"/>
      <c r="AK46" s="595"/>
      <c r="AL46" s="595"/>
      <c r="AM46" s="595"/>
      <c r="AN46" s="595"/>
      <c r="AO46" s="595"/>
      <c r="AP46" s="595"/>
      <c r="AQ46" s="595"/>
      <c r="AR46" s="595"/>
      <c r="AS46" s="604"/>
      <c r="AT46" s="595"/>
      <c r="AU46" s="596"/>
      <c r="AV46" s="597"/>
      <c r="AW46" s="595"/>
      <c r="AX46" s="595"/>
      <c r="AY46" s="605"/>
      <c r="AZ46" s="599">
        <f t="shared" si="4"/>
        <v>0</v>
      </c>
      <c r="BA46" s="600">
        <f t="shared" si="4"/>
        <v>0</v>
      </c>
      <c r="BB46" s="595">
        <f t="shared" si="5"/>
        <v>0</v>
      </c>
      <c r="BC46" s="608"/>
      <c r="BD46" s="595"/>
      <c r="BE46" s="595">
        <f t="shared" si="6"/>
        <v>0</v>
      </c>
      <c r="BF46" s="595">
        <f t="shared" si="7"/>
        <v>0</v>
      </c>
      <c r="BG46" s="600">
        <f t="shared" si="8"/>
        <v>245.8</v>
      </c>
      <c r="BH46" s="595">
        <f t="shared" si="9"/>
        <v>657</v>
      </c>
      <c r="BI46" s="600">
        <f t="shared" si="10"/>
        <v>0</v>
      </c>
      <c r="BJ46" s="595">
        <f t="shared" si="11"/>
        <v>0</v>
      </c>
      <c r="BK46" s="595">
        <f t="shared" si="12"/>
        <v>0</v>
      </c>
      <c r="BL46" s="595">
        <f t="shared" si="12"/>
        <v>0</v>
      </c>
      <c r="BM46" s="595">
        <f t="shared" si="13"/>
        <v>245.8</v>
      </c>
      <c r="BN46" s="595">
        <f t="shared" si="13"/>
        <v>657</v>
      </c>
    </row>
    <row r="47" spans="1:66" ht="15" customHeight="1" x14ac:dyDescent="0.25">
      <c r="A47" s="615" t="s">
        <v>35</v>
      </c>
      <c r="B47" s="616">
        <v>1008</v>
      </c>
      <c r="C47" s="594">
        <f t="shared" si="1"/>
        <v>96.230158730158735</v>
      </c>
      <c r="D47" s="595"/>
      <c r="E47" s="598">
        <v>137</v>
      </c>
      <c r="F47" s="598">
        <v>199</v>
      </c>
      <c r="G47" s="604">
        <v>0</v>
      </c>
      <c r="H47" s="595">
        <v>0</v>
      </c>
      <c r="I47" s="595">
        <v>0</v>
      </c>
      <c r="J47" s="595">
        <v>0</v>
      </c>
      <c r="K47" s="595">
        <v>2</v>
      </c>
      <c r="L47" s="595">
        <v>5</v>
      </c>
      <c r="M47" s="595">
        <v>227</v>
      </c>
      <c r="N47" s="595">
        <v>378</v>
      </c>
      <c r="O47" s="595">
        <v>0</v>
      </c>
      <c r="P47" s="595">
        <v>0</v>
      </c>
      <c r="Q47" s="596">
        <f t="shared" si="14"/>
        <v>366</v>
      </c>
      <c r="R47" s="597">
        <f t="shared" si="14"/>
        <v>582</v>
      </c>
      <c r="S47" s="598"/>
      <c r="T47" s="598">
        <v>75</v>
      </c>
      <c r="U47" s="598">
        <v>133</v>
      </c>
      <c r="V47" s="598">
        <v>0</v>
      </c>
      <c r="W47" s="598">
        <v>0</v>
      </c>
      <c r="X47" s="598">
        <v>0</v>
      </c>
      <c r="Y47" s="598">
        <v>0</v>
      </c>
      <c r="Z47" s="598">
        <v>0</v>
      </c>
      <c r="AA47" s="595">
        <v>0</v>
      </c>
      <c r="AB47" s="595">
        <v>529</v>
      </c>
      <c r="AC47" s="595">
        <v>694</v>
      </c>
      <c r="AD47" s="595">
        <v>0</v>
      </c>
      <c r="AE47" s="606">
        <v>0</v>
      </c>
      <c r="AF47" s="596">
        <f t="shared" si="15"/>
        <v>604</v>
      </c>
      <c r="AG47" s="597">
        <f t="shared" si="15"/>
        <v>827</v>
      </c>
      <c r="AH47" s="595"/>
      <c r="AI47" s="606"/>
      <c r="AJ47" s="595"/>
      <c r="AK47" s="595"/>
      <c r="AL47" s="595"/>
      <c r="AM47" s="595"/>
      <c r="AN47" s="595"/>
      <c r="AO47" s="595"/>
      <c r="AP47" s="595"/>
      <c r="AQ47" s="595"/>
      <c r="AR47" s="595"/>
      <c r="AS47" s="595"/>
      <c r="AT47" s="595"/>
      <c r="AU47" s="596"/>
      <c r="AV47" s="597"/>
      <c r="AW47" s="595"/>
      <c r="AX47" s="595"/>
      <c r="AY47" s="607"/>
      <c r="AZ47" s="599">
        <f t="shared" si="4"/>
        <v>0</v>
      </c>
      <c r="BA47" s="600">
        <f t="shared" si="4"/>
        <v>212</v>
      </c>
      <c r="BB47" s="595">
        <f t="shared" si="5"/>
        <v>332</v>
      </c>
      <c r="BC47" s="607"/>
      <c r="BD47" s="595"/>
      <c r="BE47" s="595">
        <f t="shared" si="6"/>
        <v>0</v>
      </c>
      <c r="BF47" s="595">
        <f t="shared" si="7"/>
        <v>0</v>
      </c>
      <c r="BG47" s="600">
        <f t="shared" si="8"/>
        <v>2</v>
      </c>
      <c r="BH47" s="595">
        <f t="shared" si="9"/>
        <v>5</v>
      </c>
      <c r="BI47" s="600">
        <f>SUM(M47,AB47,AQ47,)</f>
        <v>756</v>
      </c>
      <c r="BJ47" s="595">
        <f>SUM(N47,AR47,AC47,)</f>
        <v>1072</v>
      </c>
      <c r="BK47" s="595">
        <f t="shared" si="12"/>
        <v>0</v>
      </c>
      <c r="BL47" s="595">
        <f t="shared" si="12"/>
        <v>0</v>
      </c>
      <c r="BM47" s="595">
        <f t="shared" si="13"/>
        <v>970</v>
      </c>
      <c r="BN47" s="595">
        <f t="shared" si="13"/>
        <v>1409</v>
      </c>
    </row>
    <row r="48" spans="1:66" ht="15" customHeight="1" x14ac:dyDescent="0.25">
      <c r="A48" s="615" t="s">
        <v>36</v>
      </c>
      <c r="B48" s="616">
        <v>1140.8399999999999</v>
      </c>
      <c r="C48" s="594">
        <f t="shared" si="1"/>
        <v>95.050138494442706</v>
      </c>
      <c r="D48" s="598"/>
      <c r="E48" s="633">
        <v>233.32</v>
      </c>
      <c r="F48" s="598">
        <v>201</v>
      </c>
      <c r="G48" s="596"/>
      <c r="H48" s="598"/>
      <c r="I48" s="598"/>
      <c r="J48" s="598"/>
      <c r="K48" s="598">
        <v>5</v>
      </c>
      <c r="L48" s="598">
        <v>7</v>
      </c>
      <c r="M48" s="596">
        <v>657.13</v>
      </c>
      <c r="N48" s="598">
        <v>1078</v>
      </c>
      <c r="O48" s="598"/>
      <c r="P48" s="598"/>
      <c r="Q48" s="596">
        <f t="shared" si="14"/>
        <v>895.45</v>
      </c>
      <c r="R48" s="597">
        <f t="shared" si="14"/>
        <v>1286</v>
      </c>
      <c r="S48" s="598"/>
      <c r="T48" s="598">
        <v>3.06</v>
      </c>
      <c r="U48" s="598">
        <v>4</v>
      </c>
      <c r="V48" s="598"/>
      <c r="W48" s="598"/>
      <c r="X48" s="598"/>
      <c r="Y48" s="598"/>
      <c r="Z48" s="596">
        <v>1.25</v>
      </c>
      <c r="AA48" s="598">
        <v>2</v>
      </c>
      <c r="AB48" s="595">
        <v>184.61</v>
      </c>
      <c r="AC48" s="595">
        <v>364</v>
      </c>
      <c r="AD48" s="595"/>
      <c r="AE48" s="595"/>
      <c r="AF48" s="596">
        <f t="shared" si="15"/>
        <v>188.92000000000002</v>
      </c>
      <c r="AG48" s="597">
        <f t="shared" si="15"/>
        <v>370</v>
      </c>
      <c r="AH48" s="595"/>
      <c r="AI48" s="606"/>
      <c r="AJ48" s="595"/>
      <c r="AK48" s="595"/>
      <c r="AL48" s="595"/>
      <c r="AM48" s="595"/>
      <c r="AN48" s="595"/>
      <c r="AO48" s="595"/>
      <c r="AP48" s="610"/>
      <c r="AQ48" s="595"/>
      <c r="AR48" s="595"/>
      <c r="AS48" s="595"/>
      <c r="AT48" s="595"/>
      <c r="AU48" s="596"/>
      <c r="AV48" s="597"/>
      <c r="AW48" s="595"/>
      <c r="AX48" s="595"/>
      <c r="AY48" s="595"/>
      <c r="AZ48" s="599">
        <f t="shared" si="4"/>
        <v>0</v>
      </c>
      <c r="BA48" s="600">
        <f t="shared" si="4"/>
        <v>236.38</v>
      </c>
      <c r="BB48" s="595">
        <f t="shared" si="5"/>
        <v>205</v>
      </c>
      <c r="BC48" s="611"/>
      <c r="BD48" s="595"/>
      <c r="BE48" s="595">
        <f t="shared" si="6"/>
        <v>0</v>
      </c>
      <c r="BF48" s="595">
        <f t="shared" si="7"/>
        <v>0</v>
      </c>
      <c r="BG48" s="600">
        <f t="shared" si="8"/>
        <v>6.25</v>
      </c>
      <c r="BH48" s="595">
        <f t="shared" si="9"/>
        <v>9</v>
      </c>
      <c r="BI48" s="600">
        <f>SUM(M48,AB48,AQ48,)</f>
        <v>841.74</v>
      </c>
      <c r="BJ48" s="595">
        <f>SUM(N48,AR48,AC48,)</f>
        <v>1442</v>
      </c>
      <c r="BK48" s="595">
        <f t="shared" si="12"/>
        <v>0</v>
      </c>
      <c r="BL48" s="595">
        <f t="shared" si="12"/>
        <v>0</v>
      </c>
      <c r="BM48" s="595">
        <f t="shared" si="13"/>
        <v>1084.3700000000001</v>
      </c>
      <c r="BN48" s="595">
        <f t="shared" si="13"/>
        <v>1656</v>
      </c>
    </row>
    <row r="49" spans="1:66" ht="15" customHeight="1" x14ac:dyDescent="0.25">
      <c r="A49" s="615" t="s">
        <v>37</v>
      </c>
      <c r="B49" s="616">
        <v>1657</v>
      </c>
      <c r="C49" s="594">
        <f t="shared" si="1"/>
        <v>99.257694628847318</v>
      </c>
      <c r="D49" s="603"/>
      <c r="E49" s="598">
        <v>130</v>
      </c>
      <c r="F49" s="598">
        <v>217</v>
      </c>
      <c r="G49" s="611">
        <v>16.32</v>
      </c>
      <c r="H49" s="595">
        <v>23</v>
      </c>
      <c r="I49" s="595"/>
      <c r="J49" s="595"/>
      <c r="K49" s="604">
        <v>32.5</v>
      </c>
      <c r="L49" s="595">
        <v>57</v>
      </c>
      <c r="M49" s="613">
        <v>1105.8800000000001</v>
      </c>
      <c r="N49" s="595">
        <v>2247</v>
      </c>
      <c r="O49" s="595"/>
      <c r="P49" s="595"/>
      <c r="Q49" s="596">
        <f t="shared" si="14"/>
        <v>1284.7</v>
      </c>
      <c r="R49" s="597">
        <f t="shared" si="14"/>
        <v>2544</v>
      </c>
      <c r="S49" s="598"/>
      <c r="T49" s="598"/>
      <c r="U49" s="598"/>
      <c r="V49" s="598"/>
      <c r="W49" s="595"/>
      <c r="X49" s="595"/>
      <c r="Y49" s="595"/>
      <c r="Z49" s="595"/>
      <c r="AA49" s="595"/>
      <c r="AB49" s="595">
        <v>360</v>
      </c>
      <c r="AC49" s="595">
        <v>819</v>
      </c>
      <c r="AD49" s="595"/>
      <c r="AE49" s="595"/>
      <c r="AF49" s="596">
        <f t="shared" si="15"/>
        <v>360</v>
      </c>
      <c r="AG49" s="597">
        <f t="shared" si="15"/>
        <v>819</v>
      </c>
      <c r="AH49" s="595"/>
      <c r="AI49" s="606"/>
      <c r="AJ49" s="595"/>
      <c r="AK49" s="608"/>
      <c r="AL49" s="595"/>
      <c r="AM49" s="595"/>
      <c r="AN49" s="595"/>
      <c r="AO49" s="595"/>
      <c r="AP49" s="603"/>
      <c r="AQ49" s="603"/>
      <c r="AR49" s="595"/>
      <c r="AS49" s="595"/>
      <c r="AT49" s="595"/>
      <c r="AU49" s="596"/>
      <c r="AV49" s="597"/>
      <c r="AW49" s="595"/>
      <c r="AX49" s="595"/>
      <c r="AY49" s="595"/>
      <c r="AZ49" s="599">
        <f t="shared" si="4"/>
        <v>0</v>
      </c>
      <c r="BA49" s="600">
        <f t="shared" si="4"/>
        <v>130</v>
      </c>
      <c r="BB49" s="595">
        <f t="shared" si="5"/>
        <v>217</v>
      </c>
      <c r="BC49" s="605"/>
      <c r="BD49" s="595"/>
      <c r="BE49" s="595">
        <f t="shared" si="6"/>
        <v>0</v>
      </c>
      <c r="BF49" s="595">
        <f t="shared" si="7"/>
        <v>0</v>
      </c>
      <c r="BG49" s="600">
        <f t="shared" si="8"/>
        <v>32.5</v>
      </c>
      <c r="BH49" s="595">
        <f t="shared" si="9"/>
        <v>57</v>
      </c>
      <c r="BI49" s="600">
        <f>SUM(M49,AB49,AQ49,)</f>
        <v>1465.88</v>
      </c>
      <c r="BJ49" s="595">
        <f>SUM(N49,AR49,AC49,)</f>
        <v>3066</v>
      </c>
      <c r="BK49" s="595">
        <f t="shared" si="12"/>
        <v>0</v>
      </c>
      <c r="BL49" s="595">
        <f t="shared" si="12"/>
        <v>0</v>
      </c>
      <c r="BM49" s="595">
        <f t="shared" si="13"/>
        <v>1644.7</v>
      </c>
      <c r="BN49" s="595">
        <f t="shared" si="13"/>
        <v>3363</v>
      </c>
    </row>
    <row r="50" spans="1:66" ht="15" customHeight="1" x14ac:dyDescent="0.25">
      <c r="A50" s="615" t="s">
        <v>38</v>
      </c>
      <c r="B50" s="616">
        <v>3677.73</v>
      </c>
      <c r="C50" s="594">
        <f t="shared" si="1"/>
        <v>99.992386608043546</v>
      </c>
      <c r="D50" s="598"/>
      <c r="E50" s="598">
        <v>54.2</v>
      </c>
      <c r="F50" s="598">
        <v>73</v>
      </c>
      <c r="G50" s="598">
        <v>2.5</v>
      </c>
      <c r="H50" s="598">
        <v>2</v>
      </c>
      <c r="I50" s="598">
        <v>3.75</v>
      </c>
      <c r="J50" s="598">
        <v>7</v>
      </c>
      <c r="K50" s="598">
        <v>10</v>
      </c>
      <c r="L50" s="598">
        <v>7</v>
      </c>
      <c r="M50" s="634">
        <v>924</v>
      </c>
      <c r="N50" s="598">
        <v>731</v>
      </c>
      <c r="O50" s="598">
        <v>344</v>
      </c>
      <c r="P50" s="598">
        <v>415</v>
      </c>
      <c r="Q50" s="596">
        <f t="shared" si="14"/>
        <v>1338.45</v>
      </c>
      <c r="R50" s="597">
        <f t="shared" si="14"/>
        <v>1235</v>
      </c>
      <c r="S50" s="635"/>
      <c r="T50" s="603">
        <v>0</v>
      </c>
      <c r="U50" s="603">
        <v>0</v>
      </c>
      <c r="V50" s="603">
        <v>0</v>
      </c>
      <c r="W50" s="603">
        <v>0</v>
      </c>
      <c r="X50" s="603">
        <v>0</v>
      </c>
      <c r="Y50" s="598">
        <v>0</v>
      </c>
      <c r="Z50" s="598">
        <v>3</v>
      </c>
      <c r="AA50" s="598">
        <v>2</v>
      </c>
      <c r="AB50" s="598">
        <v>1699</v>
      </c>
      <c r="AC50" s="595">
        <v>1818</v>
      </c>
      <c r="AD50" s="595">
        <v>637</v>
      </c>
      <c r="AE50" s="595">
        <v>979</v>
      </c>
      <c r="AF50" s="596">
        <f t="shared" si="15"/>
        <v>2339</v>
      </c>
      <c r="AG50" s="597">
        <f t="shared" si="15"/>
        <v>2799</v>
      </c>
      <c r="AH50" s="595"/>
      <c r="AI50" s="606"/>
      <c r="AJ50" s="595"/>
      <c r="AK50" s="606"/>
      <c r="AL50" s="595"/>
      <c r="AM50" s="595"/>
      <c r="AN50" s="595"/>
      <c r="AO50" s="595"/>
      <c r="AP50" s="595"/>
      <c r="AQ50" s="595"/>
      <c r="AR50" s="595"/>
      <c r="AS50" s="595"/>
      <c r="AT50" s="595"/>
      <c r="AU50" s="596"/>
      <c r="AV50" s="597"/>
      <c r="AW50" s="595"/>
      <c r="AX50" s="595"/>
      <c r="AY50" s="595"/>
      <c r="AZ50" s="599">
        <f t="shared" si="4"/>
        <v>0</v>
      </c>
      <c r="BA50" s="600">
        <f t="shared" si="4"/>
        <v>54.2</v>
      </c>
      <c r="BB50" s="595">
        <f t="shared" si="5"/>
        <v>73</v>
      </c>
      <c r="BC50" s="595"/>
      <c r="BD50" s="595"/>
      <c r="BE50" s="595">
        <f t="shared" si="6"/>
        <v>3.75</v>
      </c>
      <c r="BF50" s="595">
        <f t="shared" si="7"/>
        <v>7</v>
      </c>
      <c r="BG50" s="600">
        <f t="shared" si="8"/>
        <v>13</v>
      </c>
      <c r="BH50" s="595">
        <f t="shared" si="9"/>
        <v>9</v>
      </c>
      <c r="BI50" s="600">
        <f t="shared" si="10"/>
        <v>2623</v>
      </c>
      <c r="BJ50" s="595">
        <f t="shared" si="11"/>
        <v>2549</v>
      </c>
      <c r="BK50" s="595">
        <f t="shared" si="12"/>
        <v>981</v>
      </c>
      <c r="BL50" s="595">
        <f t="shared" si="12"/>
        <v>1394</v>
      </c>
      <c r="BM50" s="595">
        <f t="shared" si="13"/>
        <v>3677.45</v>
      </c>
      <c r="BN50" s="595">
        <f t="shared" si="13"/>
        <v>4034</v>
      </c>
    </row>
    <row r="51" spans="1:66" ht="15" customHeight="1" x14ac:dyDescent="0.25">
      <c r="A51" s="615" t="s">
        <v>39</v>
      </c>
      <c r="B51" s="616">
        <v>506.5</v>
      </c>
      <c r="C51" s="594">
        <f t="shared" si="1"/>
        <v>99.703849950641654</v>
      </c>
      <c r="D51" s="598"/>
      <c r="E51" s="598">
        <v>118.5</v>
      </c>
      <c r="F51" s="598">
        <v>200</v>
      </c>
      <c r="G51" s="598">
        <v>3</v>
      </c>
      <c r="H51" s="598">
        <v>4</v>
      </c>
      <c r="I51" s="598">
        <v>7.5</v>
      </c>
      <c r="J51" s="598">
        <v>0</v>
      </c>
      <c r="K51" s="598">
        <v>11</v>
      </c>
      <c r="L51" s="598">
        <v>0</v>
      </c>
      <c r="M51" s="598">
        <v>179</v>
      </c>
      <c r="N51" s="598">
        <v>200</v>
      </c>
      <c r="O51" s="598">
        <v>0</v>
      </c>
      <c r="P51" s="598">
        <v>0</v>
      </c>
      <c r="Q51" s="596">
        <f t="shared" si="14"/>
        <v>319</v>
      </c>
      <c r="R51" s="597">
        <f t="shared" si="14"/>
        <v>404</v>
      </c>
      <c r="S51" s="598"/>
      <c r="T51" s="598">
        <v>3.5</v>
      </c>
      <c r="U51" s="598">
        <v>5</v>
      </c>
      <c r="V51" s="598">
        <v>0</v>
      </c>
      <c r="W51" s="598">
        <v>0</v>
      </c>
      <c r="X51" s="598">
        <v>0</v>
      </c>
      <c r="Y51" s="598">
        <v>0</v>
      </c>
      <c r="Z51" s="598">
        <v>12.5</v>
      </c>
      <c r="AA51" s="598">
        <v>15</v>
      </c>
      <c r="AB51" s="598">
        <v>170</v>
      </c>
      <c r="AC51" s="595">
        <v>234</v>
      </c>
      <c r="AD51" s="595">
        <v>0</v>
      </c>
      <c r="AE51" s="595">
        <v>0</v>
      </c>
      <c r="AF51" s="596">
        <f t="shared" si="15"/>
        <v>186</v>
      </c>
      <c r="AG51" s="597">
        <f t="shared" si="15"/>
        <v>254</v>
      </c>
      <c r="AH51" s="595"/>
      <c r="AI51" s="606"/>
      <c r="AJ51" s="595"/>
      <c r="AK51" s="606"/>
      <c r="AL51" s="595"/>
      <c r="AM51" s="595"/>
      <c r="AN51" s="595"/>
      <c r="AO51" s="595"/>
      <c r="AP51" s="595"/>
      <c r="AQ51" s="595"/>
      <c r="AR51" s="595"/>
      <c r="AS51" s="595"/>
      <c r="AT51" s="595"/>
      <c r="AU51" s="596"/>
      <c r="AV51" s="597"/>
      <c r="AW51" s="595"/>
      <c r="AX51" s="595"/>
      <c r="AY51" s="595"/>
      <c r="AZ51" s="599">
        <f t="shared" si="4"/>
        <v>0</v>
      </c>
      <c r="BA51" s="600">
        <f t="shared" si="4"/>
        <v>122</v>
      </c>
      <c r="BB51" s="595">
        <f t="shared" si="5"/>
        <v>205</v>
      </c>
      <c r="BC51" s="595"/>
      <c r="BD51" s="595"/>
      <c r="BE51" s="595">
        <f t="shared" si="6"/>
        <v>7.5</v>
      </c>
      <c r="BF51" s="595">
        <f t="shared" si="7"/>
        <v>0</v>
      </c>
      <c r="BG51" s="600">
        <f t="shared" si="8"/>
        <v>23.5</v>
      </c>
      <c r="BH51" s="595">
        <f t="shared" si="9"/>
        <v>15</v>
      </c>
      <c r="BI51" s="600">
        <f t="shared" si="10"/>
        <v>349</v>
      </c>
      <c r="BJ51" s="595">
        <f t="shared" si="11"/>
        <v>434</v>
      </c>
      <c r="BK51" s="595">
        <f t="shared" si="12"/>
        <v>0</v>
      </c>
      <c r="BL51" s="595">
        <f t="shared" si="12"/>
        <v>0</v>
      </c>
      <c r="BM51" s="595">
        <f t="shared" si="13"/>
        <v>505</v>
      </c>
      <c r="BN51" s="595">
        <f t="shared" si="13"/>
        <v>658</v>
      </c>
    </row>
    <row r="52" spans="1:66" ht="15" customHeight="1" x14ac:dyDescent="0.25">
      <c r="A52" s="615" t="s">
        <v>40</v>
      </c>
      <c r="B52" s="616">
        <v>572</v>
      </c>
      <c r="C52" s="594">
        <f t="shared" si="1"/>
        <v>99.895104895104893</v>
      </c>
      <c r="D52" s="598"/>
      <c r="E52" s="598">
        <v>17.54</v>
      </c>
      <c r="F52" s="598">
        <v>27</v>
      </c>
      <c r="G52" s="598">
        <v>3.1</v>
      </c>
      <c r="H52" s="598">
        <v>4</v>
      </c>
      <c r="I52" s="598">
        <v>18.440000000000001</v>
      </c>
      <c r="J52" s="598">
        <v>36</v>
      </c>
      <c r="K52" s="598">
        <v>50.16</v>
      </c>
      <c r="L52" s="598">
        <v>100</v>
      </c>
      <c r="M52" s="598">
        <v>84</v>
      </c>
      <c r="N52" s="598">
        <v>107</v>
      </c>
      <c r="O52" s="598">
        <v>236</v>
      </c>
      <c r="P52" s="598">
        <v>315</v>
      </c>
      <c r="Q52" s="596">
        <f t="shared" si="14"/>
        <v>409.24</v>
      </c>
      <c r="R52" s="597">
        <f t="shared" si="14"/>
        <v>589</v>
      </c>
      <c r="S52" s="598"/>
      <c r="T52" s="598">
        <v>0</v>
      </c>
      <c r="U52" s="598">
        <v>0</v>
      </c>
      <c r="V52" s="598">
        <v>0</v>
      </c>
      <c r="W52" s="598">
        <v>0</v>
      </c>
      <c r="X52" s="598">
        <v>0</v>
      </c>
      <c r="Y52" s="598">
        <v>0</v>
      </c>
      <c r="Z52" s="598">
        <v>13.16</v>
      </c>
      <c r="AA52" s="598">
        <v>51</v>
      </c>
      <c r="AB52" s="598">
        <v>149</v>
      </c>
      <c r="AC52" s="595">
        <v>568</v>
      </c>
      <c r="AD52" s="595">
        <v>0</v>
      </c>
      <c r="AE52" s="595">
        <v>0</v>
      </c>
      <c r="AF52" s="596">
        <f t="shared" si="15"/>
        <v>162.16</v>
      </c>
      <c r="AG52" s="597">
        <f t="shared" si="15"/>
        <v>619</v>
      </c>
      <c r="AH52" s="595"/>
      <c r="AI52" s="595"/>
      <c r="AJ52" s="595"/>
      <c r="AK52" s="595"/>
      <c r="AL52" s="595"/>
      <c r="AM52" s="595"/>
      <c r="AN52" s="595"/>
      <c r="AO52" s="595"/>
      <c r="AP52" s="595"/>
      <c r="AQ52" s="595"/>
      <c r="AR52" s="595"/>
      <c r="AS52" s="595"/>
      <c r="AT52" s="595"/>
      <c r="AU52" s="596"/>
      <c r="AV52" s="597"/>
      <c r="AW52" s="595"/>
      <c r="AX52" s="595"/>
      <c r="AY52" s="595"/>
      <c r="AZ52" s="599">
        <f t="shared" si="4"/>
        <v>0</v>
      </c>
      <c r="BA52" s="600">
        <f t="shared" si="4"/>
        <v>17.54</v>
      </c>
      <c r="BB52" s="595">
        <f t="shared" si="5"/>
        <v>27</v>
      </c>
      <c r="BC52" s="595"/>
      <c r="BD52" s="595"/>
      <c r="BE52" s="595">
        <f t="shared" si="6"/>
        <v>18.440000000000001</v>
      </c>
      <c r="BF52" s="595">
        <f t="shared" si="7"/>
        <v>36</v>
      </c>
      <c r="BG52" s="600">
        <f t="shared" si="8"/>
        <v>63.319999999999993</v>
      </c>
      <c r="BH52" s="595">
        <f t="shared" si="9"/>
        <v>151</v>
      </c>
      <c r="BI52" s="600">
        <f t="shared" si="10"/>
        <v>233</v>
      </c>
      <c r="BJ52" s="595">
        <f t="shared" si="11"/>
        <v>675</v>
      </c>
      <c r="BK52" s="595">
        <f t="shared" si="12"/>
        <v>236</v>
      </c>
      <c r="BL52" s="595">
        <f t="shared" si="12"/>
        <v>315</v>
      </c>
      <c r="BM52" s="595">
        <f t="shared" si="13"/>
        <v>571.4</v>
      </c>
      <c r="BN52" s="595">
        <f t="shared" si="13"/>
        <v>1208</v>
      </c>
    </row>
    <row r="53" spans="1:66" ht="15" customHeight="1" x14ac:dyDescent="0.25">
      <c r="A53" s="615" t="s">
        <v>103</v>
      </c>
      <c r="B53" s="616">
        <v>1050</v>
      </c>
      <c r="C53" s="594">
        <f t="shared" si="1"/>
        <v>82.761904761904759</v>
      </c>
      <c r="D53" s="596"/>
      <c r="E53" s="595">
        <v>252</v>
      </c>
      <c r="F53" s="595">
        <v>300</v>
      </c>
      <c r="G53" s="595">
        <v>0</v>
      </c>
      <c r="H53" s="595">
        <v>0</v>
      </c>
      <c r="I53" s="595">
        <v>2</v>
      </c>
      <c r="J53" s="595">
        <v>2</v>
      </c>
      <c r="K53" s="595">
        <v>0</v>
      </c>
      <c r="L53" s="595">
        <v>0</v>
      </c>
      <c r="M53" s="595">
        <v>320</v>
      </c>
      <c r="N53" s="595">
        <v>311</v>
      </c>
      <c r="O53" s="595">
        <v>295</v>
      </c>
      <c r="P53" s="595">
        <v>356</v>
      </c>
      <c r="Q53" s="596">
        <f t="shared" si="14"/>
        <v>869</v>
      </c>
      <c r="R53" s="597">
        <f t="shared" si="14"/>
        <v>969</v>
      </c>
      <c r="S53" s="598"/>
      <c r="T53" s="598">
        <v>0</v>
      </c>
      <c r="U53" s="598">
        <v>0</v>
      </c>
      <c r="V53" s="598">
        <v>0</v>
      </c>
      <c r="W53" s="598">
        <v>0</v>
      </c>
      <c r="X53" s="598">
        <v>0</v>
      </c>
      <c r="Y53" s="598">
        <v>0</v>
      </c>
      <c r="Z53" s="598">
        <v>0</v>
      </c>
      <c r="AA53" s="598">
        <v>0</v>
      </c>
      <c r="AB53" s="598">
        <v>0</v>
      </c>
      <c r="AC53" s="595">
        <v>0</v>
      </c>
      <c r="AD53" s="595">
        <v>0</v>
      </c>
      <c r="AE53" s="595">
        <v>0</v>
      </c>
      <c r="AF53" s="596">
        <f t="shared" si="15"/>
        <v>0</v>
      </c>
      <c r="AG53" s="597">
        <f t="shared" si="15"/>
        <v>0</v>
      </c>
      <c r="AH53" s="606"/>
      <c r="AI53" s="606"/>
      <c r="AJ53" s="606"/>
      <c r="AK53" s="595"/>
      <c r="AL53" s="595"/>
      <c r="AM53" s="595"/>
      <c r="AN53" s="595"/>
      <c r="AO53" s="595"/>
      <c r="AP53" s="595"/>
      <c r="AQ53" s="595"/>
      <c r="AR53" s="595"/>
      <c r="AS53" s="595"/>
      <c r="AT53" s="595"/>
      <c r="AU53" s="596"/>
      <c r="AV53" s="597"/>
      <c r="AW53" s="595"/>
      <c r="AX53" s="595"/>
      <c r="AY53" s="595"/>
      <c r="AZ53" s="599">
        <f t="shared" si="4"/>
        <v>0</v>
      </c>
      <c r="BA53" s="600">
        <f t="shared" si="4"/>
        <v>252</v>
      </c>
      <c r="BB53" s="595">
        <f t="shared" si="5"/>
        <v>300</v>
      </c>
      <c r="BC53" s="595"/>
      <c r="BD53" s="595"/>
      <c r="BE53" s="595">
        <f t="shared" si="6"/>
        <v>2</v>
      </c>
      <c r="BF53" s="595">
        <f t="shared" si="7"/>
        <v>2</v>
      </c>
      <c r="BG53" s="600">
        <f t="shared" si="8"/>
        <v>0</v>
      </c>
      <c r="BH53" s="595">
        <f t="shared" si="9"/>
        <v>0</v>
      </c>
      <c r="BI53" s="600">
        <f t="shared" si="10"/>
        <v>320</v>
      </c>
      <c r="BJ53" s="595">
        <f t="shared" si="11"/>
        <v>311</v>
      </c>
      <c r="BK53" s="595">
        <f t="shared" si="12"/>
        <v>295</v>
      </c>
      <c r="BL53" s="595">
        <f t="shared" si="12"/>
        <v>356</v>
      </c>
      <c r="BM53" s="595">
        <f t="shared" si="13"/>
        <v>869</v>
      </c>
      <c r="BN53" s="595">
        <f t="shared" si="13"/>
        <v>969</v>
      </c>
    </row>
    <row r="54" spans="1:66" ht="15" customHeight="1" x14ac:dyDescent="0.25">
      <c r="A54" s="615" t="s">
        <v>42</v>
      </c>
      <c r="B54" s="616">
        <v>2479.4499999999998</v>
      </c>
      <c r="C54" s="594">
        <f t="shared" si="1"/>
        <v>23.058339551110127</v>
      </c>
      <c r="D54" s="636"/>
      <c r="E54" s="637">
        <v>52.3</v>
      </c>
      <c r="F54" s="598">
        <v>123</v>
      </c>
      <c r="G54" s="598"/>
      <c r="H54" s="598"/>
      <c r="I54" s="598"/>
      <c r="J54" s="598"/>
      <c r="K54" s="598"/>
      <c r="L54" s="598"/>
      <c r="M54" s="598"/>
      <c r="N54" s="598"/>
      <c r="O54" s="595">
        <v>406</v>
      </c>
      <c r="P54" s="595">
        <v>978</v>
      </c>
      <c r="Q54" s="596">
        <f t="shared" si="14"/>
        <v>458.3</v>
      </c>
      <c r="R54" s="597">
        <f t="shared" si="14"/>
        <v>1101</v>
      </c>
      <c r="S54" s="595"/>
      <c r="T54" s="598"/>
      <c r="U54" s="598"/>
      <c r="V54" s="598"/>
      <c r="W54" s="598"/>
      <c r="X54" s="598"/>
      <c r="Y54" s="598"/>
      <c r="Z54" s="598"/>
      <c r="AA54" s="598"/>
      <c r="AB54" s="598"/>
      <c r="AC54" s="598"/>
      <c r="AD54" s="595">
        <v>113.42</v>
      </c>
      <c r="AE54" s="595">
        <v>320</v>
      </c>
      <c r="AF54" s="596">
        <f t="shared" si="15"/>
        <v>113.42</v>
      </c>
      <c r="AG54" s="597">
        <f t="shared" si="15"/>
        <v>320</v>
      </c>
      <c r="AH54" s="598"/>
      <c r="AI54" s="598"/>
      <c r="AJ54" s="598"/>
      <c r="AK54" s="598"/>
      <c r="AL54" s="598"/>
      <c r="AM54" s="598"/>
      <c r="AN54" s="598"/>
      <c r="AO54" s="598"/>
      <c r="AP54" s="598"/>
      <c r="AQ54" s="598"/>
      <c r="AR54" s="598"/>
      <c r="AS54" s="598"/>
      <c r="AT54" s="598"/>
      <c r="AU54" s="596"/>
      <c r="AV54" s="597"/>
      <c r="AW54" s="598"/>
      <c r="AX54" s="598"/>
      <c r="AY54" s="598"/>
      <c r="AZ54" s="599">
        <f t="shared" si="4"/>
        <v>0</v>
      </c>
      <c r="BA54" s="600">
        <f t="shared" si="4"/>
        <v>52.3</v>
      </c>
      <c r="BB54" s="595">
        <f t="shared" si="5"/>
        <v>123</v>
      </c>
      <c r="BC54" s="598"/>
      <c r="BD54" s="595"/>
      <c r="BE54" s="595">
        <f t="shared" si="6"/>
        <v>0</v>
      </c>
      <c r="BF54" s="595">
        <f t="shared" si="7"/>
        <v>0</v>
      </c>
      <c r="BG54" s="600">
        <f t="shared" si="8"/>
        <v>0</v>
      </c>
      <c r="BH54" s="595">
        <f t="shared" si="9"/>
        <v>0</v>
      </c>
      <c r="BI54" s="600">
        <f t="shared" si="10"/>
        <v>0</v>
      </c>
      <c r="BJ54" s="595">
        <f t="shared" si="11"/>
        <v>0</v>
      </c>
      <c r="BK54" s="595">
        <f t="shared" si="12"/>
        <v>519.41999999999996</v>
      </c>
      <c r="BL54" s="595">
        <f t="shared" si="12"/>
        <v>1298</v>
      </c>
      <c r="BM54" s="595">
        <f t="shared" si="13"/>
        <v>571.72</v>
      </c>
      <c r="BN54" s="595">
        <f t="shared" si="13"/>
        <v>1421</v>
      </c>
    </row>
    <row r="55" spans="1:66" ht="15" customHeight="1" x14ac:dyDescent="0.25">
      <c r="A55" s="615" t="s">
        <v>43</v>
      </c>
      <c r="B55" s="616">
        <v>849.88</v>
      </c>
      <c r="C55" s="594">
        <f t="shared" si="1"/>
        <v>80.884360144961647</v>
      </c>
      <c r="D55" s="603"/>
      <c r="E55" s="604">
        <v>50.68</v>
      </c>
      <c r="F55" s="595">
        <v>108</v>
      </c>
      <c r="G55" s="595">
        <v>0.25</v>
      </c>
      <c r="H55" s="595">
        <v>1</v>
      </c>
      <c r="I55" s="595">
        <v>0</v>
      </c>
      <c r="J55" s="595">
        <v>0</v>
      </c>
      <c r="K55" s="605">
        <v>57.14</v>
      </c>
      <c r="L55" s="595">
        <v>109</v>
      </c>
      <c r="M55" s="595">
        <v>282.52999999999997</v>
      </c>
      <c r="N55" s="595">
        <v>619</v>
      </c>
      <c r="O55" s="595">
        <v>137.57</v>
      </c>
      <c r="P55" s="595">
        <v>557</v>
      </c>
      <c r="Q55" s="596">
        <f t="shared" si="14"/>
        <v>528.16999999999996</v>
      </c>
      <c r="R55" s="597">
        <f t="shared" si="14"/>
        <v>1394</v>
      </c>
      <c r="S55" s="598"/>
      <c r="T55" s="598">
        <v>5.86</v>
      </c>
      <c r="U55" s="598">
        <v>14</v>
      </c>
      <c r="V55" s="598">
        <v>1.63</v>
      </c>
      <c r="W55" s="598">
        <v>3</v>
      </c>
      <c r="X55" s="598">
        <v>0</v>
      </c>
      <c r="Y55" s="598">
        <v>0</v>
      </c>
      <c r="Z55" s="598">
        <v>18.45</v>
      </c>
      <c r="AA55" s="595">
        <v>40</v>
      </c>
      <c r="AB55" s="595">
        <v>60.57</v>
      </c>
      <c r="AC55" s="595">
        <v>126</v>
      </c>
      <c r="AD55" s="595">
        <v>72.739999999999995</v>
      </c>
      <c r="AE55" s="595">
        <v>188</v>
      </c>
      <c r="AF55" s="596">
        <f t="shared" si="15"/>
        <v>159.25</v>
      </c>
      <c r="AG55" s="597">
        <f t="shared" si="15"/>
        <v>371</v>
      </c>
      <c r="AH55" s="595"/>
      <c r="AI55" s="606"/>
      <c r="AJ55" s="595"/>
      <c r="AK55" s="595"/>
      <c r="AL55" s="595"/>
      <c r="AM55" s="595"/>
      <c r="AN55" s="595"/>
      <c r="AO55" s="595"/>
      <c r="AP55" s="595"/>
      <c r="AQ55" s="595"/>
      <c r="AR55" s="595"/>
      <c r="AS55" s="595"/>
      <c r="AT55" s="595"/>
      <c r="AU55" s="596"/>
      <c r="AV55" s="597"/>
      <c r="AW55" s="595"/>
      <c r="AX55" s="595"/>
      <c r="AY55" s="595"/>
      <c r="AZ55" s="599">
        <f t="shared" si="4"/>
        <v>0</v>
      </c>
      <c r="BA55" s="600">
        <f t="shared" si="4"/>
        <v>56.54</v>
      </c>
      <c r="BB55" s="595">
        <f t="shared" si="5"/>
        <v>122</v>
      </c>
      <c r="BC55" s="597"/>
      <c r="BD55" s="595"/>
      <c r="BE55" s="595">
        <f t="shared" si="6"/>
        <v>0</v>
      </c>
      <c r="BF55" s="595">
        <f t="shared" si="7"/>
        <v>0</v>
      </c>
      <c r="BG55" s="600">
        <f t="shared" si="8"/>
        <v>75.59</v>
      </c>
      <c r="BH55" s="595">
        <f t="shared" si="9"/>
        <v>149</v>
      </c>
      <c r="BI55" s="600">
        <f t="shared" si="10"/>
        <v>343.09999999999997</v>
      </c>
      <c r="BJ55" s="595">
        <f t="shared" si="11"/>
        <v>745</v>
      </c>
      <c r="BK55" s="595">
        <f t="shared" si="12"/>
        <v>210.31</v>
      </c>
      <c r="BL55" s="595">
        <f t="shared" si="12"/>
        <v>745</v>
      </c>
      <c r="BM55" s="595">
        <f t="shared" si="13"/>
        <v>687.42</v>
      </c>
      <c r="BN55" s="595">
        <f t="shared" si="13"/>
        <v>1765</v>
      </c>
    </row>
    <row r="56" spans="1:66" ht="15" customHeight="1" x14ac:dyDescent="0.25">
      <c r="A56" s="615" t="s">
        <v>44</v>
      </c>
      <c r="B56" s="616">
        <v>84</v>
      </c>
      <c r="C56" s="594">
        <f t="shared" si="1"/>
        <v>92.857142857142861</v>
      </c>
      <c r="D56" s="603"/>
      <c r="E56" s="595">
        <v>61</v>
      </c>
      <c r="F56" s="595">
        <v>96</v>
      </c>
      <c r="G56" s="595">
        <v>2</v>
      </c>
      <c r="H56" s="595">
        <v>10</v>
      </c>
      <c r="I56" s="595"/>
      <c r="J56" s="595"/>
      <c r="K56" s="605">
        <v>0.5</v>
      </c>
      <c r="L56" s="595">
        <v>12</v>
      </c>
      <c r="M56" s="595"/>
      <c r="N56" s="595"/>
      <c r="O56" s="595"/>
      <c r="P56" s="595"/>
      <c r="Q56" s="596">
        <f t="shared" si="14"/>
        <v>63.5</v>
      </c>
      <c r="R56" s="597">
        <f t="shared" si="14"/>
        <v>118</v>
      </c>
      <c r="S56" s="638"/>
      <c r="T56" s="598">
        <v>1.5</v>
      </c>
      <c r="U56" s="598">
        <v>6</v>
      </c>
      <c r="V56" s="598"/>
      <c r="W56" s="598"/>
      <c r="X56" s="598"/>
      <c r="Y56" s="598"/>
      <c r="Z56" s="598">
        <v>13</v>
      </c>
      <c r="AA56" s="598">
        <v>6</v>
      </c>
      <c r="AB56" s="598"/>
      <c r="AC56" s="595"/>
      <c r="AD56" s="595"/>
      <c r="AE56" s="598"/>
      <c r="AF56" s="596">
        <f t="shared" si="15"/>
        <v>14.5</v>
      </c>
      <c r="AG56" s="597">
        <f t="shared" si="15"/>
        <v>12</v>
      </c>
      <c r="AH56" s="598"/>
      <c r="AI56" s="606"/>
      <c r="AJ56" s="598"/>
      <c r="AK56" s="595"/>
      <c r="AL56" s="595"/>
      <c r="AM56" s="595"/>
      <c r="AN56" s="595"/>
      <c r="AO56" s="595"/>
      <c r="AP56" s="595"/>
      <c r="AQ56" s="595"/>
      <c r="AR56" s="595"/>
      <c r="AS56" s="604"/>
      <c r="AT56" s="595"/>
      <c r="AU56" s="596"/>
      <c r="AV56" s="597"/>
      <c r="AW56" s="595"/>
      <c r="AX56" s="595"/>
      <c r="AY56" s="605"/>
      <c r="AZ56" s="599">
        <f t="shared" si="4"/>
        <v>0</v>
      </c>
      <c r="BA56" s="600">
        <f t="shared" si="4"/>
        <v>62.5</v>
      </c>
      <c r="BB56" s="595">
        <f t="shared" si="5"/>
        <v>102</v>
      </c>
      <c r="BC56" s="608"/>
      <c r="BD56" s="595"/>
      <c r="BE56" s="595">
        <f t="shared" si="6"/>
        <v>0</v>
      </c>
      <c r="BF56" s="595">
        <f t="shared" si="7"/>
        <v>0</v>
      </c>
      <c r="BG56" s="600">
        <f t="shared" si="8"/>
        <v>13.5</v>
      </c>
      <c r="BH56" s="595">
        <f t="shared" si="9"/>
        <v>18</v>
      </c>
      <c r="BI56" s="600">
        <f t="shared" si="10"/>
        <v>0</v>
      </c>
      <c r="BJ56" s="595">
        <f t="shared" si="11"/>
        <v>0</v>
      </c>
      <c r="BK56" s="595">
        <f t="shared" si="12"/>
        <v>0</v>
      </c>
      <c r="BL56" s="595">
        <f t="shared" si="12"/>
        <v>0</v>
      </c>
      <c r="BM56" s="595">
        <f t="shared" si="13"/>
        <v>78</v>
      </c>
      <c r="BN56" s="595">
        <f t="shared" si="13"/>
        <v>130</v>
      </c>
    </row>
    <row r="57" spans="1:66" ht="15" customHeight="1" x14ac:dyDescent="0.25">
      <c r="A57" s="615" t="s">
        <v>45</v>
      </c>
      <c r="B57" s="616">
        <v>130</v>
      </c>
      <c r="C57" s="594">
        <f t="shared" si="1"/>
        <v>73.63000000000001</v>
      </c>
      <c r="D57" s="603"/>
      <c r="E57" s="598">
        <v>0.2</v>
      </c>
      <c r="F57" s="598">
        <v>1</v>
      </c>
      <c r="G57" s="604">
        <v>0</v>
      </c>
      <c r="H57" s="595">
        <v>0</v>
      </c>
      <c r="I57" s="595">
        <v>0</v>
      </c>
      <c r="J57" s="595">
        <v>0</v>
      </c>
      <c r="K57" s="595">
        <v>0</v>
      </c>
      <c r="L57" s="595">
        <v>0</v>
      </c>
      <c r="M57" s="595">
        <v>0.41400000000000003</v>
      </c>
      <c r="N57" s="595">
        <v>2</v>
      </c>
      <c r="O57" s="595">
        <v>33.25</v>
      </c>
      <c r="P57" s="595">
        <v>80</v>
      </c>
      <c r="Q57" s="596">
        <f t="shared" si="14"/>
        <v>33.864000000000004</v>
      </c>
      <c r="R57" s="597">
        <f t="shared" si="14"/>
        <v>83</v>
      </c>
      <c r="S57" s="598"/>
      <c r="T57" s="598">
        <v>0.2</v>
      </c>
      <c r="U57" s="598">
        <v>1</v>
      </c>
      <c r="V57" s="598">
        <v>0</v>
      </c>
      <c r="W57" s="598">
        <v>0</v>
      </c>
      <c r="X57" s="598">
        <v>0</v>
      </c>
      <c r="Y57" s="598">
        <v>0</v>
      </c>
      <c r="Z57" s="598">
        <v>0</v>
      </c>
      <c r="AA57" s="595">
        <v>0</v>
      </c>
      <c r="AB57" s="595">
        <v>9.4499999999999993</v>
      </c>
      <c r="AC57" s="595">
        <v>26</v>
      </c>
      <c r="AD57" s="595">
        <v>52.204999999999998</v>
      </c>
      <c r="AE57" s="606">
        <v>104</v>
      </c>
      <c r="AF57" s="596">
        <f t="shared" si="15"/>
        <v>61.855000000000004</v>
      </c>
      <c r="AG57" s="597">
        <f t="shared" si="15"/>
        <v>131</v>
      </c>
      <c r="AH57" s="595"/>
      <c r="AI57" s="606"/>
      <c r="AJ57" s="595"/>
      <c r="AK57" s="595"/>
      <c r="AL57" s="595"/>
      <c r="AM57" s="595"/>
      <c r="AN57" s="595"/>
      <c r="AO57" s="595"/>
      <c r="AP57" s="595"/>
      <c r="AQ57" s="595"/>
      <c r="AR57" s="595"/>
      <c r="AS57" s="595"/>
      <c r="AT57" s="595"/>
      <c r="AU57" s="596"/>
      <c r="AV57" s="597"/>
      <c r="AW57" s="595"/>
      <c r="AX57" s="595"/>
      <c r="AY57" s="607"/>
      <c r="AZ57" s="599">
        <f t="shared" si="4"/>
        <v>0</v>
      </c>
      <c r="BA57" s="600">
        <f t="shared" si="4"/>
        <v>0.4</v>
      </c>
      <c r="BB57" s="595">
        <f t="shared" si="5"/>
        <v>2</v>
      </c>
      <c r="BC57" s="607"/>
      <c r="BD57" s="595"/>
      <c r="BE57" s="595">
        <f t="shared" si="6"/>
        <v>0</v>
      </c>
      <c r="BF57" s="595">
        <f t="shared" si="7"/>
        <v>0</v>
      </c>
      <c r="BG57" s="600">
        <f t="shared" si="8"/>
        <v>0</v>
      </c>
      <c r="BH57" s="595">
        <f t="shared" si="9"/>
        <v>0</v>
      </c>
      <c r="BI57" s="600">
        <f t="shared" si="10"/>
        <v>9.863999999999999</v>
      </c>
      <c r="BJ57" s="595">
        <f t="shared" si="11"/>
        <v>28</v>
      </c>
      <c r="BK57" s="595">
        <f t="shared" si="12"/>
        <v>85.454999999999998</v>
      </c>
      <c r="BL57" s="595">
        <f t="shared" si="12"/>
        <v>184</v>
      </c>
      <c r="BM57" s="595">
        <f t="shared" si="13"/>
        <v>95.719000000000008</v>
      </c>
      <c r="BN57" s="595">
        <f t="shared" si="13"/>
        <v>214</v>
      </c>
    </row>
    <row r="58" spans="1:66" ht="15" customHeight="1" x14ac:dyDescent="0.25">
      <c r="A58" s="615" t="s">
        <v>46</v>
      </c>
      <c r="B58" s="616">
        <v>391.65</v>
      </c>
      <c r="C58" s="594">
        <f t="shared" si="1"/>
        <v>99.859568492276267</v>
      </c>
      <c r="D58" s="598"/>
      <c r="E58" s="633">
        <v>8.6</v>
      </c>
      <c r="F58" s="598">
        <v>15</v>
      </c>
      <c r="G58" s="596">
        <v>0</v>
      </c>
      <c r="H58" s="598">
        <v>0</v>
      </c>
      <c r="I58" s="598">
        <v>2</v>
      </c>
      <c r="J58" s="598">
        <v>3</v>
      </c>
      <c r="K58" s="598">
        <v>42.8</v>
      </c>
      <c r="L58" s="598">
        <v>109</v>
      </c>
      <c r="M58" s="596">
        <v>39</v>
      </c>
      <c r="N58" s="598">
        <v>56</v>
      </c>
      <c r="O58" s="598">
        <v>0</v>
      </c>
      <c r="P58" s="598">
        <v>0</v>
      </c>
      <c r="Q58" s="596">
        <f t="shared" si="14"/>
        <v>92.399999999999991</v>
      </c>
      <c r="R58" s="597">
        <f t="shared" si="14"/>
        <v>183</v>
      </c>
      <c r="S58" s="598"/>
      <c r="T58" s="598">
        <v>3</v>
      </c>
      <c r="U58" s="598">
        <v>0</v>
      </c>
      <c r="V58" s="598">
        <v>0</v>
      </c>
      <c r="W58" s="598">
        <v>0</v>
      </c>
      <c r="X58" s="598">
        <v>0</v>
      </c>
      <c r="Y58" s="598">
        <v>0</v>
      </c>
      <c r="Z58" s="596">
        <v>61.4</v>
      </c>
      <c r="AA58" s="598">
        <v>90</v>
      </c>
      <c r="AB58" s="596">
        <v>123.3</v>
      </c>
      <c r="AC58" s="595">
        <v>50</v>
      </c>
      <c r="AD58" s="595">
        <v>111</v>
      </c>
      <c r="AE58" s="595">
        <v>143</v>
      </c>
      <c r="AF58" s="596">
        <f t="shared" si="15"/>
        <v>298.7</v>
      </c>
      <c r="AG58" s="597">
        <f t="shared" si="15"/>
        <v>283</v>
      </c>
      <c r="AH58" s="595"/>
      <c r="AI58" s="606"/>
      <c r="AJ58" s="595"/>
      <c r="AK58" s="595"/>
      <c r="AL58" s="595"/>
      <c r="AM58" s="595"/>
      <c r="AN58" s="595"/>
      <c r="AO58" s="595"/>
      <c r="AP58" s="610"/>
      <c r="AQ58" s="595"/>
      <c r="AR58" s="595"/>
      <c r="AS58" s="595"/>
      <c r="AT58" s="595"/>
      <c r="AU58" s="596"/>
      <c r="AV58" s="597"/>
      <c r="AW58" s="595"/>
      <c r="AX58" s="595"/>
      <c r="AY58" s="595"/>
      <c r="AZ58" s="599">
        <f t="shared" si="4"/>
        <v>0</v>
      </c>
      <c r="BA58" s="600">
        <f t="shared" si="4"/>
        <v>11.6</v>
      </c>
      <c r="BB58" s="595">
        <f t="shared" si="5"/>
        <v>15</v>
      </c>
      <c r="BC58" s="611"/>
      <c r="BD58" s="595"/>
      <c r="BE58" s="595">
        <f t="shared" si="6"/>
        <v>2</v>
      </c>
      <c r="BF58" s="595">
        <f t="shared" si="7"/>
        <v>3</v>
      </c>
      <c r="BG58" s="600">
        <f t="shared" si="8"/>
        <v>104.19999999999999</v>
      </c>
      <c r="BH58" s="595">
        <f t="shared" si="9"/>
        <v>199</v>
      </c>
      <c r="BI58" s="600">
        <f t="shared" si="10"/>
        <v>162.30000000000001</v>
      </c>
      <c r="BJ58" s="595">
        <f t="shared" si="11"/>
        <v>106</v>
      </c>
      <c r="BK58" s="595">
        <f t="shared" si="12"/>
        <v>111</v>
      </c>
      <c r="BL58" s="595">
        <f t="shared" si="12"/>
        <v>143</v>
      </c>
      <c r="BM58" s="595">
        <f t="shared" si="13"/>
        <v>391.09999999999997</v>
      </c>
      <c r="BN58" s="595">
        <f t="shared" si="13"/>
        <v>466</v>
      </c>
    </row>
    <row r="59" spans="1:66" ht="15" customHeight="1" x14ac:dyDescent="0.25">
      <c r="A59" s="615" t="s">
        <v>47</v>
      </c>
      <c r="B59" s="616">
        <v>1406.05</v>
      </c>
      <c r="C59" s="594">
        <f t="shared" si="1"/>
        <v>99.799438142313562</v>
      </c>
      <c r="D59" s="603"/>
      <c r="E59" s="598">
        <v>3.05</v>
      </c>
      <c r="F59" s="598"/>
      <c r="G59" s="611">
        <v>0.5</v>
      </c>
      <c r="H59" s="595">
        <v>2</v>
      </c>
      <c r="I59" s="595"/>
      <c r="J59" s="595"/>
      <c r="K59" s="604">
        <v>60.12</v>
      </c>
      <c r="L59" s="595">
        <v>111</v>
      </c>
      <c r="M59" s="613">
        <v>225.36</v>
      </c>
      <c r="N59" s="595">
        <v>225</v>
      </c>
      <c r="O59" s="595"/>
      <c r="P59" s="595"/>
      <c r="Q59" s="596">
        <f t="shared" si="14"/>
        <v>289.03000000000003</v>
      </c>
      <c r="R59" s="597">
        <f t="shared" si="14"/>
        <v>338</v>
      </c>
      <c r="S59" s="598"/>
      <c r="T59" s="598">
        <v>3.35</v>
      </c>
      <c r="U59" s="598">
        <v>5</v>
      </c>
      <c r="V59" s="598"/>
      <c r="W59" s="595"/>
      <c r="X59" s="595"/>
      <c r="Y59" s="595"/>
      <c r="Z59" s="595">
        <v>16.100000000000001</v>
      </c>
      <c r="AA59" s="595">
        <v>25</v>
      </c>
      <c r="AB59" s="595">
        <v>1094.75</v>
      </c>
      <c r="AC59" s="595">
        <v>159</v>
      </c>
      <c r="AD59" s="595"/>
      <c r="AE59" s="595"/>
      <c r="AF59" s="596">
        <f t="shared" si="15"/>
        <v>1114.1999999999998</v>
      </c>
      <c r="AG59" s="597">
        <f t="shared" si="15"/>
        <v>189</v>
      </c>
      <c r="AH59" s="595"/>
      <c r="AI59" s="606"/>
      <c r="AJ59" s="595"/>
      <c r="AK59" s="608"/>
      <c r="AL59" s="595"/>
      <c r="AM59" s="595"/>
      <c r="AN59" s="595"/>
      <c r="AO59" s="595"/>
      <c r="AP59" s="603"/>
      <c r="AQ59" s="603"/>
      <c r="AR59" s="595"/>
      <c r="AS59" s="595"/>
      <c r="AT59" s="595"/>
      <c r="AU59" s="596"/>
      <c r="AV59" s="597"/>
      <c r="AW59" s="595"/>
      <c r="AX59" s="595"/>
      <c r="AY59" s="595"/>
      <c r="AZ59" s="599">
        <f t="shared" si="4"/>
        <v>0</v>
      </c>
      <c r="BA59" s="600">
        <f t="shared" si="4"/>
        <v>6.4</v>
      </c>
      <c r="BB59" s="595">
        <f t="shared" si="5"/>
        <v>5</v>
      </c>
      <c r="BC59" s="605"/>
      <c r="BD59" s="595"/>
      <c r="BE59" s="595">
        <f t="shared" si="6"/>
        <v>0</v>
      </c>
      <c r="BF59" s="595">
        <f t="shared" si="7"/>
        <v>0</v>
      </c>
      <c r="BG59" s="600">
        <f t="shared" si="8"/>
        <v>76.22</v>
      </c>
      <c r="BH59" s="595">
        <f t="shared" si="9"/>
        <v>136</v>
      </c>
      <c r="BI59" s="600">
        <f t="shared" si="10"/>
        <v>1320.1100000000001</v>
      </c>
      <c r="BJ59" s="595">
        <f t="shared" si="11"/>
        <v>384</v>
      </c>
      <c r="BK59" s="595">
        <f t="shared" si="12"/>
        <v>0</v>
      </c>
      <c r="BL59" s="595">
        <f t="shared" si="12"/>
        <v>0</v>
      </c>
      <c r="BM59" s="595">
        <f t="shared" si="13"/>
        <v>1403.2299999999998</v>
      </c>
      <c r="BN59" s="595">
        <f t="shared" si="13"/>
        <v>527</v>
      </c>
    </row>
    <row r="60" spans="1:66" ht="15" customHeight="1" x14ac:dyDescent="0.25">
      <c r="A60" s="615" t="s">
        <v>48</v>
      </c>
      <c r="B60" s="616">
        <v>3944.61</v>
      </c>
      <c r="C60" s="594">
        <f t="shared" si="1"/>
        <v>99.975155972326789</v>
      </c>
      <c r="D60" s="598"/>
      <c r="E60" s="596">
        <v>286.73</v>
      </c>
      <c r="F60" s="598">
        <v>214</v>
      </c>
      <c r="G60" s="598">
        <v>12</v>
      </c>
      <c r="H60" s="598">
        <v>10</v>
      </c>
      <c r="I60" s="598">
        <v>50</v>
      </c>
      <c r="J60" s="598">
        <v>70</v>
      </c>
      <c r="K60" s="598">
        <v>254</v>
      </c>
      <c r="L60" s="598">
        <v>249</v>
      </c>
      <c r="M60" s="634">
        <v>1842.9</v>
      </c>
      <c r="N60" s="598">
        <v>1823</v>
      </c>
      <c r="O60" s="598">
        <v>0</v>
      </c>
      <c r="P60" s="598">
        <v>0</v>
      </c>
      <c r="Q60" s="596">
        <f t="shared" si="14"/>
        <v>2445.63</v>
      </c>
      <c r="R60" s="597">
        <f t="shared" si="14"/>
        <v>2366</v>
      </c>
      <c r="S60" s="617"/>
      <c r="T60" s="603">
        <v>0</v>
      </c>
      <c r="U60" s="603">
        <v>0</v>
      </c>
      <c r="V60" s="603">
        <v>0</v>
      </c>
      <c r="W60" s="603">
        <v>0</v>
      </c>
      <c r="X60" s="603">
        <v>7</v>
      </c>
      <c r="Y60" s="598">
        <v>9</v>
      </c>
      <c r="Z60" s="598">
        <v>0</v>
      </c>
      <c r="AA60" s="598">
        <v>0</v>
      </c>
      <c r="AB60" s="598">
        <v>1491</v>
      </c>
      <c r="AC60" s="595">
        <v>1436</v>
      </c>
      <c r="AD60" s="595">
        <v>0</v>
      </c>
      <c r="AE60" s="595">
        <v>0</v>
      </c>
      <c r="AF60" s="596">
        <f t="shared" si="15"/>
        <v>1498</v>
      </c>
      <c r="AG60" s="597">
        <f t="shared" si="15"/>
        <v>1445</v>
      </c>
      <c r="AH60" s="595"/>
      <c r="AI60" s="606"/>
      <c r="AJ60" s="595"/>
      <c r="AK60" s="606"/>
      <c r="AL60" s="595"/>
      <c r="AM60" s="595"/>
      <c r="AN60" s="595"/>
      <c r="AO60" s="595"/>
      <c r="AP60" s="595"/>
      <c r="AQ60" s="595"/>
      <c r="AR60" s="595"/>
      <c r="AS60" s="595"/>
      <c r="AT60" s="595"/>
      <c r="AU60" s="596"/>
      <c r="AV60" s="597"/>
      <c r="AW60" s="595"/>
      <c r="AX60" s="595"/>
      <c r="AY60" s="595"/>
      <c r="AZ60" s="599">
        <f t="shared" si="4"/>
        <v>0</v>
      </c>
      <c r="BA60" s="600">
        <f t="shared" si="4"/>
        <v>286.73</v>
      </c>
      <c r="BB60" s="595">
        <f t="shared" si="5"/>
        <v>214</v>
      </c>
      <c r="BC60" s="595"/>
      <c r="BD60" s="595"/>
      <c r="BE60" s="595">
        <f t="shared" si="6"/>
        <v>57</v>
      </c>
      <c r="BF60" s="595">
        <f t="shared" si="7"/>
        <v>79</v>
      </c>
      <c r="BG60" s="600">
        <f t="shared" si="8"/>
        <v>254</v>
      </c>
      <c r="BH60" s="595">
        <f t="shared" si="9"/>
        <v>249</v>
      </c>
      <c r="BI60" s="600">
        <f t="shared" si="10"/>
        <v>3333.9</v>
      </c>
      <c r="BJ60" s="595">
        <f t="shared" si="11"/>
        <v>3259</v>
      </c>
      <c r="BK60" s="595">
        <f t="shared" si="12"/>
        <v>0</v>
      </c>
      <c r="BL60" s="595">
        <f t="shared" si="12"/>
        <v>0</v>
      </c>
      <c r="BM60" s="595">
        <f t="shared" si="13"/>
        <v>3943.63</v>
      </c>
      <c r="BN60" s="595">
        <f t="shared" si="13"/>
        <v>3811</v>
      </c>
    </row>
    <row r="61" spans="1:66" ht="15" customHeight="1" x14ac:dyDescent="0.25">
      <c r="A61" s="615" t="s">
        <v>49</v>
      </c>
      <c r="B61" s="616">
        <v>558</v>
      </c>
      <c r="C61" s="594">
        <f t="shared" si="1"/>
        <v>93.431899641577061</v>
      </c>
      <c r="D61" s="598"/>
      <c r="E61" s="596"/>
      <c r="F61" s="598"/>
      <c r="G61" s="598"/>
      <c r="H61" s="598"/>
      <c r="I61" s="598"/>
      <c r="J61" s="598"/>
      <c r="K61" s="598"/>
      <c r="L61" s="598"/>
      <c r="M61" s="634"/>
      <c r="N61" s="598"/>
      <c r="O61" s="598"/>
      <c r="P61" s="598"/>
      <c r="Q61" s="596">
        <f t="shared" si="14"/>
        <v>0</v>
      </c>
      <c r="R61" s="597">
        <f t="shared" si="14"/>
        <v>0</v>
      </c>
      <c r="S61" s="617"/>
      <c r="T61" s="603">
        <v>10.8</v>
      </c>
      <c r="U61" s="603">
        <v>26</v>
      </c>
      <c r="V61" s="603"/>
      <c r="W61" s="603"/>
      <c r="X61" s="603"/>
      <c r="Y61" s="598"/>
      <c r="Z61" s="598">
        <v>0.5</v>
      </c>
      <c r="AA61" s="598">
        <v>1</v>
      </c>
      <c r="AB61" s="598"/>
      <c r="AC61" s="595"/>
      <c r="AD61" s="595">
        <v>510.05</v>
      </c>
      <c r="AE61" s="595">
        <v>1782</v>
      </c>
      <c r="AF61" s="596">
        <f t="shared" si="15"/>
        <v>521.35</v>
      </c>
      <c r="AG61" s="597">
        <f t="shared" si="15"/>
        <v>1809</v>
      </c>
      <c r="AH61" s="595"/>
      <c r="AI61" s="606"/>
      <c r="AJ61" s="595"/>
      <c r="AK61" s="606"/>
      <c r="AL61" s="595"/>
      <c r="AM61" s="595"/>
      <c r="AN61" s="595"/>
      <c r="AO61" s="595"/>
      <c r="AP61" s="595"/>
      <c r="AQ61" s="595"/>
      <c r="AR61" s="595"/>
      <c r="AS61" s="595"/>
      <c r="AT61" s="595"/>
      <c r="AU61" s="596"/>
      <c r="AV61" s="597"/>
      <c r="AW61" s="595"/>
      <c r="AX61" s="595"/>
      <c r="AY61" s="595"/>
      <c r="AZ61" s="599">
        <f t="shared" si="4"/>
        <v>0</v>
      </c>
      <c r="BA61" s="600">
        <f t="shared" si="4"/>
        <v>10.8</v>
      </c>
      <c r="BB61" s="595">
        <f t="shared" si="5"/>
        <v>26</v>
      </c>
      <c r="BC61" s="595"/>
      <c r="BD61" s="595"/>
      <c r="BE61" s="595">
        <f t="shared" si="6"/>
        <v>0</v>
      </c>
      <c r="BF61" s="595">
        <f t="shared" si="7"/>
        <v>0</v>
      </c>
      <c r="BG61" s="600">
        <f t="shared" si="8"/>
        <v>0.5</v>
      </c>
      <c r="BH61" s="595">
        <f t="shared" si="9"/>
        <v>1</v>
      </c>
      <c r="BI61" s="600">
        <f t="shared" si="10"/>
        <v>0</v>
      </c>
      <c r="BJ61" s="595">
        <f t="shared" si="11"/>
        <v>0</v>
      </c>
      <c r="BK61" s="595">
        <f t="shared" si="12"/>
        <v>510.05</v>
      </c>
      <c r="BL61" s="595">
        <f t="shared" si="12"/>
        <v>1782</v>
      </c>
      <c r="BM61" s="595">
        <f t="shared" si="13"/>
        <v>521.35</v>
      </c>
      <c r="BN61" s="595">
        <f t="shared" si="13"/>
        <v>1809</v>
      </c>
    </row>
    <row r="62" spans="1:66" ht="15" customHeight="1" x14ac:dyDescent="0.25">
      <c r="A62" s="615" t="s">
        <v>50</v>
      </c>
      <c r="B62" s="616">
        <v>2431.71</v>
      </c>
      <c r="C62" s="594">
        <f t="shared" si="1"/>
        <v>98.161376150939049</v>
      </c>
      <c r="D62" s="598"/>
      <c r="E62" s="596">
        <v>285</v>
      </c>
      <c r="F62" s="598">
        <v>510</v>
      </c>
      <c r="G62" s="598">
        <v>0</v>
      </c>
      <c r="H62" s="598">
        <v>0</v>
      </c>
      <c r="I62" s="598">
        <v>0</v>
      </c>
      <c r="J62" s="598">
        <v>0</v>
      </c>
      <c r="K62" s="598">
        <v>18</v>
      </c>
      <c r="L62" s="598">
        <v>49</v>
      </c>
      <c r="M62" s="634">
        <v>758</v>
      </c>
      <c r="N62" s="598">
        <v>1188</v>
      </c>
      <c r="O62" s="598">
        <v>314</v>
      </c>
      <c r="P62" s="598">
        <v>400</v>
      </c>
      <c r="Q62" s="596">
        <f t="shared" si="14"/>
        <v>1375</v>
      </c>
      <c r="R62" s="597">
        <f t="shared" si="14"/>
        <v>2147</v>
      </c>
      <c r="S62" s="617"/>
      <c r="T62" s="603">
        <v>7</v>
      </c>
      <c r="U62" s="603">
        <v>15</v>
      </c>
      <c r="V62" s="603">
        <v>0</v>
      </c>
      <c r="W62" s="603">
        <v>0</v>
      </c>
      <c r="X62" s="603">
        <v>0</v>
      </c>
      <c r="Y62" s="598">
        <v>0</v>
      </c>
      <c r="Z62" s="598">
        <v>0</v>
      </c>
      <c r="AA62" s="598">
        <v>0</v>
      </c>
      <c r="AB62" s="598">
        <v>1001</v>
      </c>
      <c r="AC62" s="595">
        <v>729</v>
      </c>
      <c r="AD62" s="595">
        <v>4</v>
      </c>
      <c r="AE62" s="595">
        <v>7</v>
      </c>
      <c r="AF62" s="596">
        <f t="shared" si="15"/>
        <v>1012</v>
      </c>
      <c r="AG62" s="597">
        <f t="shared" si="15"/>
        <v>751</v>
      </c>
      <c r="AH62" s="595"/>
      <c r="AI62" s="606"/>
      <c r="AJ62" s="595"/>
      <c r="AK62" s="606"/>
      <c r="AL62" s="595"/>
      <c r="AM62" s="595"/>
      <c r="AN62" s="595"/>
      <c r="AO62" s="595"/>
      <c r="AP62" s="595"/>
      <c r="AQ62" s="595"/>
      <c r="AR62" s="595"/>
      <c r="AS62" s="595"/>
      <c r="AT62" s="595"/>
      <c r="AU62" s="596"/>
      <c r="AV62" s="597"/>
      <c r="AW62" s="595"/>
      <c r="AX62" s="595"/>
      <c r="AY62" s="595"/>
      <c r="AZ62" s="599">
        <f t="shared" si="4"/>
        <v>0</v>
      </c>
      <c r="BA62" s="600">
        <f t="shared" si="4"/>
        <v>292</v>
      </c>
      <c r="BB62" s="595">
        <f t="shared" si="5"/>
        <v>525</v>
      </c>
      <c r="BC62" s="595"/>
      <c r="BD62" s="595"/>
      <c r="BE62" s="595">
        <f t="shared" si="6"/>
        <v>0</v>
      </c>
      <c r="BF62" s="595">
        <f t="shared" si="7"/>
        <v>0</v>
      </c>
      <c r="BG62" s="600">
        <f t="shared" si="8"/>
        <v>18</v>
      </c>
      <c r="BH62" s="595">
        <f t="shared" si="9"/>
        <v>49</v>
      </c>
      <c r="BI62" s="600">
        <f t="shared" si="10"/>
        <v>1759</v>
      </c>
      <c r="BJ62" s="595">
        <f t="shared" si="11"/>
        <v>1917</v>
      </c>
      <c r="BK62" s="595">
        <f t="shared" si="12"/>
        <v>318</v>
      </c>
      <c r="BL62" s="595">
        <f t="shared" si="12"/>
        <v>407</v>
      </c>
      <c r="BM62" s="595">
        <f t="shared" si="13"/>
        <v>2387</v>
      </c>
      <c r="BN62" s="595">
        <f t="shared" si="13"/>
        <v>2898</v>
      </c>
    </row>
    <row r="63" spans="1:66" ht="15" customHeight="1" x14ac:dyDescent="0.25">
      <c r="A63" s="615" t="s">
        <v>51</v>
      </c>
      <c r="B63" s="616">
        <v>818.06</v>
      </c>
      <c r="C63" s="594">
        <f t="shared" si="1"/>
        <v>48.756203701439993</v>
      </c>
      <c r="D63" s="598"/>
      <c r="E63" s="606">
        <v>317</v>
      </c>
      <c r="F63" s="595">
        <v>326</v>
      </c>
      <c r="G63" s="598">
        <v>0</v>
      </c>
      <c r="H63" s="598">
        <v>0</v>
      </c>
      <c r="I63" s="598">
        <v>0.25</v>
      </c>
      <c r="J63" s="598">
        <v>1</v>
      </c>
      <c r="K63" s="598">
        <v>0</v>
      </c>
      <c r="L63" s="598">
        <v>0</v>
      </c>
      <c r="M63" s="595">
        <v>75.03</v>
      </c>
      <c r="N63" s="595">
        <v>74</v>
      </c>
      <c r="O63" s="598">
        <v>0</v>
      </c>
      <c r="P63" s="598">
        <v>0</v>
      </c>
      <c r="Q63" s="596">
        <f t="shared" si="14"/>
        <v>392.28</v>
      </c>
      <c r="R63" s="597">
        <f t="shared" si="14"/>
        <v>401</v>
      </c>
      <c r="S63" s="617"/>
      <c r="T63" s="604">
        <v>4.75</v>
      </c>
      <c r="U63" s="604">
        <v>9</v>
      </c>
      <c r="V63" s="603">
        <v>0</v>
      </c>
      <c r="W63" s="603">
        <v>0</v>
      </c>
      <c r="X63" s="603">
        <v>0</v>
      </c>
      <c r="Y63" s="598">
        <v>0</v>
      </c>
      <c r="Z63" s="598">
        <v>0</v>
      </c>
      <c r="AA63" s="598">
        <v>0</v>
      </c>
      <c r="AB63" s="598">
        <v>1.575</v>
      </c>
      <c r="AC63" s="595">
        <v>5</v>
      </c>
      <c r="AD63" s="595">
        <v>0.25</v>
      </c>
      <c r="AE63" s="595">
        <v>1</v>
      </c>
      <c r="AF63" s="596">
        <f t="shared" si="15"/>
        <v>6.5750000000000002</v>
      </c>
      <c r="AG63" s="597">
        <f t="shared" si="15"/>
        <v>15</v>
      </c>
      <c r="AH63" s="595"/>
      <c r="AI63" s="606"/>
      <c r="AJ63" s="595"/>
      <c r="AK63" s="606"/>
      <c r="AL63" s="595"/>
      <c r="AM63" s="595"/>
      <c r="AN63" s="595"/>
      <c r="AO63" s="595"/>
      <c r="AP63" s="595"/>
      <c r="AQ63" s="639"/>
      <c r="AR63" s="639"/>
      <c r="AS63" s="595"/>
      <c r="AT63" s="595"/>
      <c r="AU63" s="596"/>
      <c r="AV63" s="597"/>
      <c r="AW63" s="595"/>
      <c r="AX63" s="595"/>
      <c r="AY63" s="595"/>
      <c r="AZ63" s="599">
        <f t="shared" si="4"/>
        <v>0</v>
      </c>
      <c r="BA63" s="600">
        <f t="shared" si="4"/>
        <v>321.75</v>
      </c>
      <c r="BB63" s="595">
        <f t="shared" si="5"/>
        <v>335</v>
      </c>
      <c r="BC63" s="595"/>
      <c r="BD63" s="595"/>
      <c r="BE63" s="595">
        <f t="shared" si="6"/>
        <v>0.25</v>
      </c>
      <c r="BF63" s="595">
        <f t="shared" si="7"/>
        <v>1</v>
      </c>
      <c r="BG63" s="600">
        <f t="shared" si="8"/>
        <v>0</v>
      </c>
      <c r="BH63" s="595">
        <f t="shared" si="9"/>
        <v>0</v>
      </c>
      <c r="BI63" s="600">
        <f t="shared" si="10"/>
        <v>76.605000000000004</v>
      </c>
      <c r="BJ63" s="595">
        <f t="shared" si="11"/>
        <v>79</v>
      </c>
      <c r="BK63" s="595">
        <f t="shared" si="12"/>
        <v>0.25</v>
      </c>
      <c r="BL63" s="595">
        <f t="shared" si="12"/>
        <v>1</v>
      </c>
      <c r="BM63" s="595">
        <f t="shared" si="13"/>
        <v>398.85499999999996</v>
      </c>
      <c r="BN63" s="595">
        <f t="shared" si="13"/>
        <v>416</v>
      </c>
    </row>
    <row r="92" ht="12.75" customHeight="1" x14ac:dyDescent="0.25"/>
  </sheetData>
  <mergeCells count="106">
    <mergeCell ref="A2:AB2"/>
    <mergeCell ref="A3:AB3"/>
    <mergeCell ref="A4:AB4"/>
    <mergeCell ref="A5:AB5"/>
    <mergeCell ref="A10:Q10"/>
    <mergeCell ref="A11:A17"/>
    <mergeCell ref="D11:R12"/>
    <mergeCell ref="S11:AG12"/>
    <mergeCell ref="S13:S17"/>
    <mergeCell ref="T13:U14"/>
    <mergeCell ref="Y15:Y17"/>
    <mergeCell ref="Z15:Z17"/>
    <mergeCell ref="AA15:AA17"/>
    <mergeCell ref="E15:E17"/>
    <mergeCell ref="F15:F17"/>
    <mergeCell ref="G15:G17"/>
    <mergeCell ref="H15:H17"/>
    <mergeCell ref="I15:I17"/>
    <mergeCell ref="J15:J17"/>
    <mergeCell ref="K15:K17"/>
    <mergeCell ref="L15:L17"/>
    <mergeCell ref="M15:M17"/>
    <mergeCell ref="N15:N17"/>
    <mergeCell ref="O15:O17"/>
    <mergeCell ref="AH11:AV12"/>
    <mergeCell ref="AW11:AY14"/>
    <mergeCell ref="AZ11:BN12"/>
    <mergeCell ref="D13:D17"/>
    <mergeCell ref="E13:F14"/>
    <mergeCell ref="G13:J13"/>
    <mergeCell ref="K13:L14"/>
    <mergeCell ref="M13:N14"/>
    <mergeCell ref="O13:P14"/>
    <mergeCell ref="Q13:R14"/>
    <mergeCell ref="BE15:BE17"/>
    <mergeCell ref="AI13:AJ14"/>
    <mergeCell ref="AK13:AN13"/>
    <mergeCell ref="AO13:AP14"/>
    <mergeCell ref="AQ13:AR14"/>
    <mergeCell ref="AS13:AT14"/>
    <mergeCell ref="AU13:AV14"/>
    <mergeCell ref="V13:Y13"/>
    <mergeCell ref="Z13:AA14"/>
    <mergeCell ref="AB13:AC14"/>
    <mergeCell ref="AD13:AE14"/>
    <mergeCell ref="AF13:AG14"/>
    <mergeCell ref="AH13:AH17"/>
    <mergeCell ref="X15:X17"/>
    <mergeCell ref="BM13:BN14"/>
    <mergeCell ref="G14:H14"/>
    <mergeCell ref="I14:J14"/>
    <mergeCell ref="V14:W14"/>
    <mergeCell ref="X14:Y14"/>
    <mergeCell ref="AK14:AL14"/>
    <mergeCell ref="AM14:AN14"/>
    <mergeCell ref="BC14:BD14"/>
    <mergeCell ref="BE14:BF14"/>
    <mergeCell ref="AZ13:AZ17"/>
    <mergeCell ref="BA13:BB14"/>
    <mergeCell ref="BC13:BF13"/>
    <mergeCell ref="BG13:BH14"/>
    <mergeCell ref="BI13:BJ14"/>
    <mergeCell ref="BK13:BL14"/>
    <mergeCell ref="BB15:BB17"/>
    <mergeCell ref="BC15:BC17"/>
    <mergeCell ref="BD15:BD17"/>
    <mergeCell ref="Q15:Q17"/>
    <mergeCell ref="R15:R17"/>
    <mergeCell ref="T15:T17"/>
    <mergeCell ref="U15:U17"/>
    <mergeCell ref="V15:V17"/>
    <mergeCell ref="W15:W17"/>
    <mergeCell ref="P15:P17"/>
    <mergeCell ref="AI15:AI17"/>
    <mergeCell ref="AJ15:AJ17"/>
    <mergeCell ref="AK15:AK17"/>
    <mergeCell ref="AL15:AL17"/>
    <mergeCell ref="AM15:AM17"/>
    <mergeCell ref="AN15:AN17"/>
    <mergeCell ref="AB15:AB17"/>
    <mergeCell ref="AC15:AC17"/>
    <mergeCell ref="AD15:AD17"/>
    <mergeCell ref="AE15:AE17"/>
    <mergeCell ref="AF15:AF17"/>
    <mergeCell ref="AG15:AG17"/>
    <mergeCell ref="AU15:AU17"/>
    <mergeCell ref="AV15:AV17"/>
    <mergeCell ref="AW15:AW17"/>
    <mergeCell ref="AX15:AX17"/>
    <mergeCell ref="AY15:AY17"/>
    <mergeCell ref="BA15:BA17"/>
    <mergeCell ref="AO15:AO17"/>
    <mergeCell ref="AP15:AP17"/>
    <mergeCell ref="AQ15:AQ17"/>
    <mergeCell ref="AR15:AR17"/>
    <mergeCell ref="AS15:AS17"/>
    <mergeCell ref="AT15:AT17"/>
    <mergeCell ref="BL15:BL17"/>
    <mergeCell ref="BM15:BM17"/>
    <mergeCell ref="BN15:BN17"/>
    <mergeCell ref="BF15:BF17"/>
    <mergeCell ref="BG15:BG17"/>
    <mergeCell ref="BH15:BH17"/>
    <mergeCell ref="BI15:BI17"/>
    <mergeCell ref="BJ15:BJ17"/>
    <mergeCell ref="BK15:BK17"/>
  </mergeCells>
  <conditionalFormatting sqref="Z38:AE38">
    <cfRule type="cellIs" dxfId="14" priority="1" stopIfTrue="1" operator="equal">
      <formula>0</formula>
    </cfRule>
  </conditionalFormatting>
  <printOptions horizontalCentered="1"/>
  <pageMargins left="0.25" right="0.75" top="0.28000000000000003" bottom="0.24" header="0.3" footer="0.17"/>
  <pageSetup scale="68" orientation="portrait" horizontalDpi="4294967294" verticalDpi="300" r:id="rId1"/>
  <headerFooter alignWithMargins="0">
    <oddHeader>&amp;R&amp;P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R64"/>
  <sheetViews>
    <sheetView topLeftCell="A4" zoomScaleNormal="100" workbookViewId="0">
      <selection activeCell="CN15" sqref="CN15"/>
    </sheetView>
  </sheetViews>
  <sheetFormatPr defaultRowHeight="12.75" x14ac:dyDescent="0.2"/>
  <cols>
    <col min="1" max="1" width="13.140625" style="161" customWidth="1"/>
    <col min="2" max="3" width="9.140625" style="161" hidden="1" customWidth="1"/>
    <col min="4" max="4" width="10.28515625" style="161" hidden="1" customWidth="1"/>
    <col min="5" max="5" width="9.140625" style="161" hidden="1" customWidth="1"/>
    <col min="6" max="7" width="10.28515625" style="161" hidden="1" customWidth="1"/>
    <col min="8" max="8" width="11.5703125" style="161" hidden="1" customWidth="1"/>
    <col min="9" max="10" width="0" style="161" hidden="1" customWidth="1"/>
    <col min="11" max="11" width="10.140625" style="161" hidden="1" customWidth="1"/>
    <col min="12" max="13" width="0" style="161" hidden="1" customWidth="1"/>
    <col min="14" max="14" width="9.7109375" style="161" hidden="1" customWidth="1"/>
    <col min="15" max="19" width="0" style="161" hidden="1" customWidth="1"/>
    <col min="20" max="20" width="9.85546875" style="161" hidden="1" customWidth="1"/>
    <col min="21" max="41" width="0" style="161" hidden="1" customWidth="1"/>
    <col min="42" max="42" width="10.5703125" style="161" hidden="1" customWidth="1"/>
    <col min="43" max="43" width="9" style="161" hidden="1" customWidth="1"/>
    <col min="44" max="44" width="10.140625" style="161" hidden="1" customWidth="1"/>
    <col min="45" max="45" width="10.5703125" style="161" hidden="1" customWidth="1"/>
    <col min="46" max="46" width="9" style="161" hidden="1" customWidth="1"/>
    <col min="47" max="47" width="10.140625" style="161" hidden="1" customWidth="1"/>
    <col min="48" max="48" width="10.5703125" style="161" hidden="1" customWidth="1"/>
    <col min="49" max="49" width="9" style="161" hidden="1" customWidth="1"/>
    <col min="50" max="70" width="0" style="161" hidden="1" customWidth="1"/>
    <col min="71" max="78" width="9" style="161" hidden="1" customWidth="1"/>
    <col min="79" max="91" width="0" style="161" hidden="1" customWidth="1"/>
    <col min="92" max="92" width="8.85546875" style="161"/>
    <col min="93" max="93" width="10.28515625" style="161" customWidth="1"/>
    <col min="94" max="256" width="8.85546875" style="161"/>
    <col min="257" max="257" width="13.140625" style="161" customWidth="1"/>
    <col min="258" max="259" width="9.140625" style="161" customWidth="1"/>
    <col min="260" max="260" width="10.28515625" style="161" customWidth="1"/>
    <col min="261" max="261" width="9.140625" style="161" customWidth="1"/>
    <col min="262" max="263" width="10.28515625" style="161" customWidth="1"/>
    <col min="264" max="264" width="11.5703125" style="161" customWidth="1"/>
    <col min="265" max="266" width="8.85546875" style="161"/>
    <col min="267" max="267" width="10.140625" style="161" customWidth="1"/>
    <col min="268" max="269" width="8.85546875" style="161"/>
    <col min="270" max="270" width="9.7109375" style="161" customWidth="1"/>
    <col min="271" max="275" width="8.85546875" style="161"/>
    <col min="276" max="276" width="9.85546875" style="161" customWidth="1"/>
    <col min="277" max="297" width="8.85546875" style="161"/>
    <col min="298" max="298" width="10.5703125" style="161" bestFit="1" customWidth="1"/>
    <col min="299" max="299" width="9" style="161" bestFit="1" customWidth="1"/>
    <col min="300" max="300" width="10.140625" style="161" bestFit="1" customWidth="1"/>
    <col min="301" max="301" width="10.5703125" style="161" bestFit="1" customWidth="1"/>
    <col min="302" max="302" width="9" style="161" bestFit="1" customWidth="1"/>
    <col min="303" max="303" width="10.140625" style="161" bestFit="1" customWidth="1"/>
    <col min="304" max="304" width="10.5703125" style="161" bestFit="1" customWidth="1"/>
    <col min="305" max="305" width="9" style="161" bestFit="1" customWidth="1"/>
    <col min="306" max="329" width="0" style="161" hidden="1" customWidth="1"/>
    <col min="330" max="334" width="9" style="161" bestFit="1" customWidth="1"/>
    <col min="335" max="348" width="8.85546875" style="161"/>
    <col min="349" max="349" width="10.28515625" style="161" customWidth="1"/>
    <col min="350" max="512" width="8.85546875" style="161"/>
    <col min="513" max="513" width="13.140625" style="161" customWidth="1"/>
    <col min="514" max="515" width="9.140625" style="161" customWidth="1"/>
    <col min="516" max="516" width="10.28515625" style="161" customWidth="1"/>
    <col min="517" max="517" width="9.140625" style="161" customWidth="1"/>
    <col min="518" max="519" width="10.28515625" style="161" customWidth="1"/>
    <col min="520" max="520" width="11.5703125" style="161" customWidth="1"/>
    <col min="521" max="522" width="8.85546875" style="161"/>
    <col min="523" max="523" width="10.140625" style="161" customWidth="1"/>
    <col min="524" max="525" width="8.85546875" style="161"/>
    <col min="526" max="526" width="9.7109375" style="161" customWidth="1"/>
    <col min="527" max="531" width="8.85546875" style="161"/>
    <col min="532" max="532" width="9.85546875" style="161" customWidth="1"/>
    <col min="533" max="553" width="8.85546875" style="161"/>
    <col min="554" max="554" width="10.5703125" style="161" bestFit="1" customWidth="1"/>
    <col min="555" max="555" width="9" style="161" bestFit="1" customWidth="1"/>
    <col min="556" max="556" width="10.140625" style="161" bestFit="1" customWidth="1"/>
    <col min="557" max="557" width="10.5703125" style="161" bestFit="1" customWidth="1"/>
    <col min="558" max="558" width="9" style="161" bestFit="1" customWidth="1"/>
    <col min="559" max="559" width="10.140625" style="161" bestFit="1" customWidth="1"/>
    <col min="560" max="560" width="10.5703125" style="161" bestFit="1" customWidth="1"/>
    <col min="561" max="561" width="9" style="161" bestFit="1" customWidth="1"/>
    <col min="562" max="585" width="0" style="161" hidden="1" customWidth="1"/>
    <col min="586" max="590" width="9" style="161" bestFit="1" customWidth="1"/>
    <col min="591" max="604" width="8.85546875" style="161"/>
    <col min="605" max="605" width="10.28515625" style="161" customWidth="1"/>
    <col min="606" max="768" width="8.85546875" style="161"/>
    <col min="769" max="769" width="13.140625" style="161" customWidth="1"/>
    <col min="770" max="771" width="9.140625" style="161" customWidth="1"/>
    <col min="772" max="772" width="10.28515625" style="161" customWidth="1"/>
    <col min="773" max="773" width="9.140625" style="161" customWidth="1"/>
    <col min="774" max="775" width="10.28515625" style="161" customWidth="1"/>
    <col min="776" max="776" width="11.5703125" style="161" customWidth="1"/>
    <col min="777" max="778" width="8.85546875" style="161"/>
    <col min="779" max="779" width="10.140625" style="161" customWidth="1"/>
    <col min="780" max="781" width="8.85546875" style="161"/>
    <col min="782" max="782" width="9.7109375" style="161" customWidth="1"/>
    <col min="783" max="787" width="8.85546875" style="161"/>
    <col min="788" max="788" width="9.85546875" style="161" customWidth="1"/>
    <col min="789" max="809" width="8.85546875" style="161"/>
    <col min="810" max="810" width="10.5703125" style="161" bestFit="1" customWidth="1"/>
    <col min="811" max="811" width="9" style="161" bestFit="1" customWidth="1"/>
    <col min="812" max="812" width="10.140625" style="161" bestFit="1" customWidth="1"/>
    <col min="813" max="813" width="10.5703125" style="161" bestFit="1" customWidth="1"/>
    <col min="814" max="814" width="9" style="161" bestFit="1" customWidth="1"/>
    <col min="815" max="815" width="10.140625" style="161" bestFit="1" customWidth="1"/>
    <col min="816" max="816" width="10.5703125" style="161" bestFit="1" customWidth="1"/>
    <col min="817" max="817" width="9" style="161" bestFit="1" customWidth="1"/>
    <col min="818" max="841" width="0" style="161" hidden="1" customWidth="1"/>
    <col min="842" max="846" width="9" style="161" bestFit="1" customWidth="1"/>
    <col min="847" max="860" width="8.85546875" style="161"/>
    <col min="861" max="861" width="10.28515625" style="161" customWidth="1"/>
    <col min="862" max="1024" width="8.85546875" style="161"/>
    <col min="1025" max="1025" width="13.140625" style="161" customWidth="1"/>
    <col min="1026" max="1027" width="9.140625" style="161" customWidth="1"/>
    <col min="1028" max="1028" width="10.28515625" style="161" customWidth="1"/>
    <col min="1029" max="1029" width="9.140625" style="161" customWidth="1"/>
    <col min="1030" max="1031" width="10.28515625" style="161" customWidth="1"/>
    <col min="1032" max="1032" width="11.5703125" style="161" customWidth="1"/>
    <col min="1033" max="1034" width="8.85546875" style="161"/>
    <col min="1035" max="1035" width="10.140625" style="161" customWidth="1"/>
    <col min="1036" max="1037" width="8.85546875" style="161"/>
    <col min="1038" max="1038" width="9.7109375" style="161" customWidth="1"/>
    <col min="1039" max="1043" width="8.85546875" style="161"/>
    <col min="1044" max="1044" width="9.85546875" style="161" customWidth="1"/>
    <col min="1045" max="1065" width="8.85546875" style="161"/>
    <col min="1066" max="1066" width="10.5703125" style="161" bestFit="1" customWidth="1"/>
    <col min="1067" max="1067" width="9" style="161" bestFit="1" customWidth="1"/>
    <col min="1068" max="1068" width="10.140625" style="161" bestFit="1" customWidth="1"/>
    <col min="1069" max="1069" width="10.5703125" style="161" bestFit="1" customWidth="1"/>
    <col min="1070" max="1070" width="9" style="161" bestFit="1" customWidth="1"/>
    <col min="1071" max="1071" width="10.140625" style="161" bestFit="1" customWidth="1"/>
    <col min="1072" max="1072" width="10.5703125" style="161" bestFit="1" customWidth="1"/>
    <col min="1073" max="1073" width="9" style="161" bestFit="1" customWidth="1"/>
    <col min="1074" max="1097" width="0" style="161" hidden="1" customWidth="1"/>
    <col min="1098" max="1102" width="9" style="161" bestFit="1" customWidth="1"/>
    <col min="1103" max="1116" width="8.85546875" style="161"/>
    <col min="1117" max="1117" width="10.28515625" style="161" customWidth="1"/>
    <col min="1118" max="1280" width="8.85546875" style="161"/>
    <col min="1281" max="1281" width="13.140625" style="161" customWidth="1"/>
    <col min="1282" max="1283" width="9.140625" style="161" customWidth="1"/>
    <col min="1284" max="1284" width="10.28515625" style="161" customWidth="1"/>
    <col min="1285" max="1285" width="9.140625" style="161" customWidth="1"/>
    <col min="1286" max="1287" width="10.28515625" style="161" customWidth="1"/>
    <col min="1288" max="1288" width="11.5703125" style="161" customWidth="1"/>
    <col min="1289" max="1290" width="8.85546875" style="161"/>
    <col min="1291" max="1291" width="10.140625" style="161" customWidth="1"/>
    <col min="1292" max="1293" width="8.85546875" style="161"/>
    <col min="1294" max="1294" width="9.7109375" style="161" customWidth="1"/>
    <col min="1295" max="1299" width="8.85546875" style="161"/>
    <col min="1300" max="1300" width="9.85546875" style="161" customWidth="1"/>
    <col min="1301" max="1321" width="8.85546875" style="161"/>
    <col min="1322" max="1322" width="10.5703125" style="161" bestFit="1" customWidth="1"/>
    <col min="1323" max="1323" width="9" style="161" bestFit="1" customWidth="1"/>
    <col min="1324" max="1324" width="10.140625" style="161" bestFit="1" customWidth="1"/>
    <col min="1325" max="1325" width="10.5703125" style="161" bestFit="1" customWidth="1"/>
    <col min="1326" max="1326" width="9" style="161" bestFit="1" customWidth="1"/>
    <col min="1327" max="1327" width="10.140625" style="161" bestFit="1" customWidth="1"/>
    <col min="1328" max="1328" width="10.5703125" style="161" bestFit="1" customWidth="1"/>
    <col min="1329" max="1329" width="9" style="161" bestFit="1" customWidth="1"/>
    <col min="1330" max="1353" width="0" style="161" hidden="1" customWidth="1"/>
    <col min="1354" max="1358" width="9" style="161" bestFit="1" customWidth="1"/>
    <col min="1359" max="1372" width="8.85546875" style="161"/>
    <col min="1373" max="1373" width="10.28515625" style="161" customWidth="1"/>
    <col min="1374" max="1536" width="8.85546875" style="161"/>
    <col min="1537" max="1537" width="13.140625" style="161" customWidth="1"/>
    <col min="1538" max="1539" width="9.140625" style="161" customWidth="1"/>
    <col min="1540" max="1540" width="10.28515625" style="161" customWidth="1"/>
    <col min="1541" max="1541" width="9.140625" style="161" customWidth="1"/>
    <col min="1542" max="1543" width="10.28515625" style="161" customWidth="1"/>
    <col min="1544" max="1544" width="11.5703125" style="161" customWidth="1"/>
    <col min="1545" max="1546" width="8.85546875" style="161"/>
    <col min="1547" max="1547" width="10.140625" style="161" customWidth="1"/>
    <col min="1548" max="1549" width="8.85546875" style="161"/>
    <col min="1550" max="1550" width="9.7109375" style="161" customWidth="1"/>
    <col min="1551" max="1555" width="8.85546875" style="161"/>
    <col min="1556" max="1556" width="9.85546875" style="161" customWidth="1"/>
    <col min="1557" max="1577" width="8.85546875" style="161"/>
    <col min="1578" max="1578" width="10.5703125" style="161" bestFit="1" customWidth="1"/>
    <col min="1579" max="1579" width="9" style="161" bestFit="1" customWidth="1"/>
    <col min="1580" max="1580" width="10.140625" style="161" bestFit="1" customWidth="1"/>
    <col min="1581" max="1581" width="10.5703125" style="161" bestFit="1" customWidth="1"/>
    <col min="1582" max="1582" width="9" style="161" bestFit="1" customWidth="1"/>
    <col min="1583" max="1583" width="10.140625" style="161" bestFit="1" customWidth="1"/>
    <col min="1584" max="1584" width="10.5703125" style="161" bestFit="1" customWidth="1"/>
    <col min="1585" max="1585" width="9" style="161" bestFit="1" customWidth="1"/>
    <col min="1586" max="1609" width="0" style="161" hidden="1" customWidth="1"/>
    <col min="1610" max="1614" width="9" style="161" bestFit="1" customWidth="1"/>
    <col min="1615" max="1628" width="8.85546875" style="161"/>
    <col min="1629" max="1629" width="10.28515625" style="161" customWidth="1"/>
    <col min="1630" max="1792" width="8.85546875" style="161"/>
    <col min="1793" max="1793" width="13.140625" style="161" customWidth="1"/>
    <col min="1794" max="1795" width="9.140625" style="161" customWidth="1"/>
    <col min="1796" max="1796" width="10.28515625" style="161" customWidth="1"/>
    <col min="1797" max="1797" width="9.140625" style="161" customWidth="1"/>
    <col min="1798" max="1799" width="10.28515625" style="161" customWidth="1"/>
    <col min="1800" max="1800" width="11.5703125" style="161" customWidth="1"/>
    <col min="1801" max="1802" width="8.85546875" style="161"/>
    <col min="1803" max="1803" width="10.140625" style="161" customWidth="1"/>
    <col min="1804" max="1805" width="8.85546875" style="161"/>
    <col min="1806" max="1806" width="9.7109375" style="161" customWidth="1"/>
    <col min="1807" max="1811" width="8.85546875" style="161"/>
    <col min="1812" max="1812" width="9.85546875" style="161" customWidth="1"/>
    <col min="1813" max="1833" width="8.85546875" style="161"/>
    <col min="1834" max="1834" width="10.5703125" style="161" bestFit="1" customWidth="1"/>
    <col min="1835" max="1835" width="9" style="161" bestFit="1" customWidth="1"/>
    <col min="1836" max="1836" width="10.140625" style="161" bestFit="1" customWidth="1"/>
    <col min="1837" max="1837" width="10.5703125" style="161" bestFit="1" customWidth="1"/>
    <col min="1838" max="1838" width="9" style="161" bestFit="1" customWidth="1"/>
    <col min="1839" max="1839" width="10.140625" style="161" bestFit="1" customWidth="1"/>
    <col min="1840" max="1840" width="10.5703125" style="161" bestFit="1" customWidth="1"/>
    <col min="1841" max="1841" width="9" style="161" bestFit="1" customWidth="1"/>
    <col min="1842" max="1865" width="0" style="161" hidden="1" customWidth="1"/>
    <col min="1866" max="1870" width="9" style="161" bestFit="1" customWidth="1"/>
    <col min="1871" max="1884" width="8.85546875" style="161"/>
    <col min="1885" max="1885" width="10.28515625" style="161" customWidth="1"/>
    <col min="1886" max="2048" width="8.85546875" style="161"/>
    <col min="2049" max="2049" width="13.140625" style="161" customWidth="1"/>
    <col min="2050" max="2051" width="9.140625" style="161" customWidth="1"/>
    <col min="2052" max="2052" width="10.28515625" style="161" customWidth="1"/>
    <col min="2053" max="2053" width="9.140625" style="161" customWidth="1"/>
    <col min="2054" max="2055" width="10.28515625" style="161" customWidth="1"/>
    <col min="2056" max="2056" width="11.5703125" style="161" customWidth="1"/>
    <col min="2057" max="2058" width="8.85546875" style="161"/>
    <col min="2059" max="2059" width="10.140625" style="161" customWidth="1"/>
    <col min="2060" max="2061" width="8.85546875" style="161"/>
    <col min="2062" max="2062" width="9.7109375" style="161" customWidth="1"/>
    <col min="2063" max="2067" width="8.85546875" style="161"/>
    <col min="2068" max="2068" width="9.85546875" style="161" customWidth="1"/>
    <col min="2069" max="2089" width="8.85546875" style="161"/>
    <col min="2090" max="2090" width="10.5703125" style="161" bestFit="1" customWidth="1"/>
    <col min="2091" max="2091" width="9" style="161" bestFit="1" customWidth="1"/>
    <col min="2092" max="2092" width="10.140625" style="161" bestFit="1" customWidth="1"/>
    <col min="2093" max="2093" width="10.5703125" style="161" bestFit="1" customWidth="1"/>
    <col min="2094" max="2094" width="9" style="161" bestFit="1" customWidth="1"/>
    <col min="2095" max="2095" width="10.140625" style="161" bestFit="1" customWidth="1"/>
    <col min="2096" max="2096" width="10.5703125" style="161" bestFit="1" customWidth="1"/>
    <col min="2097" max="2097" width="9" style="161" bestFit="1" customWidth="1"/>
    <col min="2098" max="2121" width="0" style="161" hidden="1" customWidth="1"/>
    <col min="2122" max="2126" width="9" style="161" bestFit="1" customWidth="1"/>
    <col min="2127" max="2140" width="8.85546875" style="161"/>
    <col min="2141" max="2141" width="10.28515625" style="161" customWidth="1"/>
    <col min="2142" max="2304" width="8.85546875" style="161"/>
    <col min="2305" max="2305" width="13.140625" style="161" customWidth="1"/>
    <col min="2306" max="2307" width="9.140625" style="161" customWidth="1"/>
    <col min="2308" max="2308" width="10.28515625" style="161" customWidth="1"/>
    <col min="2309" max="2309" width="9.140625" style="161" customWidth="1"/>
    <col min="2310" max="2311" width="10.28515625" style="161" customWidth="1"/>
    <col min="2312" max="2312" width="11.5703125" style="161" customWidth="1"/>
    <col min="2313" max="2314" width="8.85546875" style="161"/>
    <col min="2315" max="2315" width="10.140625" style="161" customWidth="1"/>
    <col min="2316" max="2317" width="8.85546875" style="161"/>
    <col min="2318" max="2318" width="9.7109375" style="161" customWidth="1"/>
    <col min="2319" max="2323" width="8.85546875" style="161"/>
    <col min="2324" max="2324" width="9.85546875" style="161" customWidth="1"/>
    <col min="2325" max="2345" width="8.85546875" style="161"/>
    <col min="2346" max="2346" width="10.5703125" style="161" bestFit="1" customWidth="1"/>
    <col min="2347" max="2347" width="9" style="161" bestFit="1" customWidth="1"/>
    <col min="2348" max="2348" width="10.140625" style="161" bestFit="1" customWidth="1"/>
    <col min="2349" max="2349" width="10.5703125" style="161" bestFit="1" customWidth="1"/>
    <col min="2350" max="2350" width="9" style="161" bestFit="1" customWidth="1"/>
    <col min="2351" max="2351" width="10.140625" style="161" bestFit="1" customWidth="1"/>
    <col min="2352" max="2352" width="10.5703125" style="161" bestFit="1" customWidth="1"/>
    <col min="2353" max="2353" width="9" style="161" bestFit="1" customWidth="1"/>
    <col min="2354" max="2377" width="0" style="161" hidden="1" customWidth="1"/>
    <col min="2378" max="2382" width="9" style="161" bestFit="1" customWidth="1"/>
    <col min="2383" max="2396" width="8.85546875" style="161"/>
    <col min="2397" max="2397" width="10.28515625" style="161" customWidth="1"/>
    <col min="2398" max="2560" width="8.85546875" style="161"/>
    <col min="2561" max="2561" width="13.140625" style="161" customWidth="1"/>
    <col min="2562" max="2563" width="9.140625" style="161" customWidth="1"/>
    <col min="2564" max="2564" width="10.28515625" style="161" customWidth="1"/>
    <col min="2565" max="2565" width="9.140625" style="161" customWidth="1"/>
    <col min="2566" max="2567" width="10.28515625" style="161" customWidth="1"/>
    <col min="2568" max="2568" width="11.5703125" style="161" customWidth="1"/>
    <col min="2569" max="2570" width="8.85546875" style="161"/>
    <col min="2571" max="2571" width="10.140625" style="161" customWidth="1"/>
    <col min="2572" max="2573" width="8.85546875" style="161"/>
    <col min="2574" max="2574" width="9.7109375" style="161" customWidth="1"/>
    <col min="2575" max="2579" width="8.85546875" style="161"/>
    <col min="2580" max="2580" width="9.85546875" style="161" customWidth="1"/>
    <col min="2581" max="2601" width="8.85546875" style="161"/>
    <col min="2602" max="2602" width="10.5703125" style="161" bestFit="1" customWidth="1"/>
    <col min="2603" max="2603" width="9" style="161" bestFit="1" customWidth="1"/>
    <col min="2604" max="2604" width="10.140625" style="161" bestFit="1" customWidth="1"/>
    <col min="2605" max="2605" width="10.5703125" style="161" bestFit="1" customWidth="1"/>
    <col min="2606" max="2606" width="9" style="161" bestFit="1" customWidth="1"/>
    <col min="2607" max="2607" width="10.140625" style="161" bestFit="1" customWidth="1"/>
    <col min="2608" max="2608" width="10.5703125" style="161" bestFit="1" customWidth="1"/>
    <col min="2609" max="2609" width="9" style="161" bestFit="1" customWidth="1"/>
    <col min="2610" max="2633" width="0" style="161" hidden="1" customWidth="1"/>
    <col min="2634" max="2638" width="9" style="161" bestFit="1" customWidth="1"/>
    <col min="2639" max="2652" width="8.85546875" style="161"/>
    <col min="2653" max="2653" width="10.28515625" style="161" customWidth="1"/>
    <col min="2654" max="2816" width="8.85546875" style="161"/>
    <col min="2817" max="2817" width="13.140625" style="161" customWidth="1"/>
    <col min="2818" max="2819" width="9.140625" style="161" customWidth="1"/>
    <col min="2820" max="2820" width="10.28515625" style="161" customWidth="1"/>
    <col min="2821" max="2821" width="9.140625" style="161" customWidth="1"/>
    <col min="2822" max="2823" width="10.28515625" style="161" customWidth="1"/>
    <col min="2824" max="2824" width="11.5703125" style="161" customWidth="1"/>
    <col min="2825" max="2826" width="8.85546875" style="161"/>
    <col min="2827" max="2827" width="10.140625" style="161" customWidth="1"/>
    <col min="2828" max="2829" width="8.85546875" style="161"/>
    <col min="2830" max="2830" width="9.7109375" style="161" customWidth="1"/>
    <col min="2831" max="2835" width="8.85546875" style="161"/>
    <col min="2836" max="2836" width="9.85546875" style="161" customWidth="1"/>
    <col min="2837" max="2857" width="8.85546875" style="161"/>
    <col min="2858" max="2858" width="10.5703125" style="161" bestFit="1" customWidth="1"/>
    <col min="2859" max="2859" width="9" style="161" bestFit="1" customWidth="1"/>
    <col min="2860" max="2860" width="10.140625" style="161" bestFit="1" customWidth="1"/>
    <col min="2861" max="2861" width="10.5703125" style="161" bestFit="1" customWidth="1"/>
    <col min="2862" max="2862" width="9" style="161" bestFit="1" customWidth="1"/>
    <col min="2863" max="2863" width="10.140625" style="161" bestFit="1" customWidth="1"/>
    <col min="2864" max="2864" width="10.5703125" style="161" bestFit="1" customWidth="1"/>
    <col min="2865" max="2865" width="9" style="161" bestFit="1" customWidth="1"/>
    <col min="2866" max="2889" width="0" style="161" hidden="1" customWidth="1"/>
    <col min="2890" max="2894" width="9" style="161" bestFit="1" customWidth="1"/>
    <col min="2895" max="2908" width="8.85546875" style="161"/>
    <col min="2909" max="2909" width="10.28515625" style="161" customWidth="1"/>
    <col min="2910" max="3072" width="8.85546875" style="161"/>
    <col min="3073" max="3073" width="13.140625" style="161" customWidth="1"/>
    <col min="3074" max="3075" width="9.140625" style="161" customWidth="1"/>
    <col min="3076" max="3076" width="10.28515625" style="161" customWidth="1"/>
    <col min="3077" max="3077" width="9.140625" style="161" customWidth="1"/>
    <col min="3078" max="3079" width="10.28515625" style="161" customWidth="1"/>
    <col min="3080" max="3080" width="11.5703125" style="161" customWidth="1"/>
    <col min="3081" max="3082" width="8.85546875" style="161"/>
    <col min="3083" max="3083" width="10.140625" style="161" customWidth="1"/>
    <col min="3084" max="3085" width="8.85546875" style="161"/>
    <col min="3086" max="3086" width="9.7109375" style="161" customWidth="1"/>
    <col min="3087" max="3091" width="8.85546875" style="161"/>
    <col min="3092" max="3092" width="9.85546875" style="161" customWidth="1"/>
    <col min="3093" max="3113" width="8.85546875" style="161"/>
    <col min="3114" max="3114" width="10.5703125" style="161" bestFit="1" customWidth="1"/>
    <col min="3115" max="3115" width="9" style="161" bestFit="1" customWidth="1"/>
    <col min="3116" max="3116" width="10.140625" style="161" bestFit="1" customWidth="1"/>
    <col min="3117" max="3117" width="10.5703125" style="161" bestFit="1" customWidth="1"/>
    <col min="3118" max="3118" width="9" style="161" bestFit="1" customWidth="1"/>
    <col min="3119" max="3119" width="10.140625" style="161" bestFit="1" customWidth="1"/>
    <col min="3120" max="3120" width="10.5703125" style="161" bestFit="1" customWidth="1"/>
    <col min="3121" max="3121" width="9" style="161" bestFit="1" customWidth="1"/>
    <col min="3122" max="3145" width="0" style="161" hidden="1" customWidth="1"/>
    <col min="3146" max="3150" width="9" style="161" bestFit="1" customWidth="1"/>
    <col min="3151" max="3164" width="8.85546875" style="161"/>
    <col min="3165" max="3165" width="10.28515625" style="161" customWidth="1"/>
    <col min="3166" max="3328" width="8.85546875" style="161"/>
    <col min="3329" max="3329" width="13.140625" style="161" customWidth="1"/>
    <col min="3330" max="3331" width="9.140625" style="161" customWidth="1"/>
    <col min="3332" max="3332" width="10.28515625" style="161" customWidth="1"/>
    <col min="3333" max="3333" width="9.140625" style="161" customWidth="1"/>
    <col min="3334" max="3335" width="10.28515625" style="161" customWidth="1"/>
    <col min="3336" max="3336" width="11.5703125" style="161" customWidth="1"/>
    <col min="3337" max="3338" width="8.85546875" style="161"/>
    <col min="3339" max="3339" width="10.140625" style="161" customWidth="1"/>
    <col min="3340" max="3341" width="8.85546875" style="161"/>
    <col min="3342" max="3342" width="9.7109375" style="161" customWidth="1"/>
    <col min="3343" max="3347" width="8.85546875" style="161"/>
    <col min="3348" max="3348" width="9.85546875" style="161" customWidth="1"/>
    <col min="3349" max="3369" width="8.85546875" style="161"/>
    <col min="3370" max="3370" width="10.5703125" style="161" bestFit="1" customWidth="1"/>
    <col min="3371" max="3371" width="9" style="161" bestFit="1" customWidth="1"/>
    <col min="3372" max="3372" width="10.140625" style="161" bestFit="1" customWidth="1"/>
    <col min="3373" max="3373" width="10.5703125" style="161" bestFit="1" customWidth="1"/>
    <col min="3374" max="3374" width="9" style="161" bestFit="1" customWidth="1"/>
    <col min="3375" max="3375" width="10.140625" style="161" bestFit="1" customWidth="1"/>
    <col min="3376" max="3376" width="10.5703125" style="161" bestFit="1" customWidth="1"/>
    <col min="3377" max="3377" width="9" style="161" bestFit="1" customWidth="1"/>
    <col min="3378" max="3401" width="0" style="161" hidden="1" customWidth="1"/>
    <col min="3402" max="3406" width="9" style="161" bestFit="1" customWidth="1"/>
    <col min="3407" max="3420" width="8.85546875" style="161"/>
    <col min="3421" max="3421" width="10.28515625" style="161" customWidth="1"/>
    <col min="3422" max="3584" width="8.85546875" style="161"/>
    <col min="3585" max="3585" width="13.140625" style="161" customWidth="1"/>
    <col min="3586" max="3587" width="9.140625" style="161" customWidth="1"/>
    <col min="3588" max="3588" width="10.28515625" style="161" customWidth="1"/>
    <col min="3589" max="3589" width="9.140625" style="161" customWidth="1"/>
    <col min="3590" max="3591" width="10.28515625" style="161" customWidth="1"/>
    <col min="3592" max="3592" width="11.5703125" style="161" customWidth="1"/>
    <col min="3593" max="3594" width="8.85546875" style="161"/>
    <col min="3595" max="3595" width="10.140625" style="161" customWidth="1"/>
    <col min="3596" max="3597" width="8.85546875" style="161"/>
    <col min="3598" max="3598" width="9.7109375" style="161" customWidth="1"/>
    <col min="3599" max="3603" width="8.85546875" style="161"/>
    <col min="3604" max="3604" width="9.85546875" style="161" customWidth="1"/>
    <col min="3605" max="3625" width="8.85546875" style="161"/>
    <col min="3626" max="3626" width="10.5703125" style="161" bestFit="1" customWidth="1"/>
    <col min="3627" max="3627" width="9" style="161" bestFit="1" customWidth="1"/>
    <col min="3628" max="3628" width="10.140625" style="161" bestFit="1" customWidth="1"/>
    <col min="3629" max="3629" width="10.5703125" style="161" bestFit="1" customWidth="1"/>
    <col min="3630" max="3630" width="9" style="161" bestFit="1" customWidth="1"/>
    <col min="3631" max="3631" width="10.140625" style="161" bestFit="1" customWidth="1"/>
    <col min="3632" max="3632" width="10.5703125" style="161" bestFit="1" customWidth="1"/>
    <col min="3633" max="3633" width="9" style="161" bestFit="1" customWidth="1"/>
    <col min="3634" max="3657" width="0" style="161" hidden="1" customWidth="1"/>
    <col min="3658" max="3662" width="9" style="161" bestFit="1" customWidth="1"/>
    <col min="3663" max="3676" width="8.85546875" style="161"/>
    <col min="3677" max="3677" width="10.28515625" style="161" customWidth="1"/>
    <col min="3678" max="3840" width="8.85546875" style="161"/>
    <col min="3841" max="3841" width="13.140625" style="161" customWidth="1"/>
    <col min="3842" max="3843" width="9.140625" style="161" customWidth="1"/>
    <col min="3844" max="3844" width="10.28515625" style="161" customWidth="1"/>
    <col min="3845" max="3845" width="9.140625" style="161" customWidth="1"/>
    <col min="3846" max="3847" width="10.28515625" style="161" customWidth="1"/>
    <col min="3848" max="3848" width="11.5703125" style="161" customWidth="1"/>
    <col min="3849" max="3850" width="8.85546875" style="161"/>
    <col min="3851" max="3851" width="10.140625" style="161" customWidth="1"/>
    <col min="3852" max="3853" width="8.85546875" style="161"/>
    <col min="3854" max="3854" width="9.7109375" style="161" customWidth="1"/>
    <col min="3855" max="3859" width="8.85546875" style="161"/>
    <col min="3860" max="3860" width="9.85546875" style="161" customWidth="1"/>
    <col min="3861" max="3881" width="8.85546875" style="161"/>
    <col min="3882" max="3882" width="10.5703125" style="161" bestFit="1" customWidth="1"/>
    <col min="3883" max="3883" width="9" style="161" bestFit="1" customWidth="1"/>
    <col min="3884" max="3884" width="10.140625" style="161" bestFit="1" customWidth="1"/>
    <col min="3885" max="3885" width="10.5703125" style="161" bestFit="1" customWidth="1"/>
    <col min="3886" max="3886" width="9" style="161" bestFit="1" customWidth="1"/>
    <col min="3887" max="3887" width="10.140625" style="161" bestFit="1" customWidth="1"/>
    <col min="3888" max="3888" width="10.5703125" style="161" bestFit="1" customWidth="1"/>
    <col min="3889" max="3889" width="9" style="161" bestFit="1" customWidth="1"/>
    <col min="3890" max="3913" width="0" style="161" hidden="1" customWidth="1"/>
    <col min="3914" max="3918" width="9" style="161" bestFit="1" customWidth="1"/>
    <col min="3919" max="3932" width="8.85546875" style="161"/>
    <col min="3933" max="3933" width="10.28515625" style="161" customWidth="1"/>
    <col min="3934" max="4096" width="8.85546875" style="161"/>
    <col min="4097" max="4097" width="13.140625" style="161" customWidth="1"/>
    <col min="4098" max="4099" width="9.140625" style="161" customWidth="1"/>
    <col min="4100" max="4100" width="10.28515625" style="161" customWidth="1"/>
    <col min="4101" max="4101" width="9.140625" style="161" customWidth="1"/>
    <col min="4102" max="4103" width="10.28515625" style="161" customWidth="1"/>
    <col min="4104" max="4104" width="11.5703125" style="161" customWidth="1"/>
    <col min="4105" max="4106" width="8.85546875" style="161"/>
    <col min="4107" max="4107" width="10.140625" style="161" customWidth="1"/>
    <col min="4108" max="4109" width="8.85546875" style="161"/>
    <col min="4110" max="4110" width="9.7109375" style="161" customWidth="1"/>
    <col min="4111" max="4115" width="8.85546875" style="161"/>
    <col min="4116" max="4116" width="9.85546875" style="161" customWidth="1"/>
    <col min="4117" max="4137" width="8.85546875" style="161"/>
    <col min="4138" max="4138" width="10.5703125" style="161" bestFit="1" customWidth="1"/>
    <col min="4139" max="4139" width="9" style="161" bestFit="1" customWidth="1"/>
    <col min="4140" max="4140" width="10.140625" style="161" bestFit="1" customWidth="1"/>
    <col min="4141" max="4141" width="10.5703125" style="161" bestFit="1" customWidth="1"/>
    <col min="4142" max="4142" width="9" style="161" bestFit="1" customWidth="1"/>
    <col min="4143" max="4143" width="10.140625" style="161" bestFit="1" customWidth="1"/>
    <col min="4144" max="4144" width="10.5703125" style="161" bestFit="1" customWidth="1"/>
    <col min="4145" max="4145" width="9" style="161" bestFit="1" customWidth="1"/>
    <col min="4146" max="4169" width="0" style="161" hidden="1" customWidth="1"/>
    <col min="4170" max="4174" width="9" style="161" bestFit="1" customWidth="1"/>
    <col min="4175" max="4188" width="8.85546875" style="161"/>
    <col min="4189" max="4189" width="10.28515625" style="161" customWidth="1"/>
    <col min="4190" max="4352" width="8.85546875" style="161"/>
    <col min="4353" max="4353" width="13.140625" style="161" customWidth="1"/>
    <col min="4354" max="4355" width="9.140625" style="161" customWidth="1"/>
    <col min="4356" max="4356" width="10.28515625" style="161" customWidth="1"/>
    <col min="4357" max="4357" width="9.140625" style="161" customWidth="1"/>
    <col min="4358" max="4359" width="10.28515625" style="161" customWidth="1"/>
    <col min="4360" max="4360" width="11.5703125" style="161" customWidth="1"/>
    <col min="4361" max="4362" width="8.85546875" style="161"/>
    <col min="4363" max="4363" width="10.140625" style="161" customWidth="1"/>
    <col min="4364" max="4365" width="8.85546875" style="161"/>
    <col min="4366" max="4366" width="9.7109375" style="161" customWidth="1"/>
    <col min="4367" max="4371" width="8.85546875" style="161"/>
    <col min="4372" max="4372" width="9.85546875" style="161" customWidth="1"/>
    <col min="4373" max="4393" width="8.85546875" style="161"/>
    <col min="4394" max="4394" width="10.5703125" style="161" bestFit="1" customWidth="1"/>
    <col min="4395" max="4395" width="9" style="161" bestFit="1" customWidth="1"/>
    <col min="4396" max="4396" width="10.140625" style="161" bestFit="1" customWidth="1"/>
    <col min="4397" max="4397" width="10.5703125" style="161" bestFit="1" customWidth="1"/>
    <col min="4398" max="4398" width="9" style="161" bestFit="1" customWidth="1"/>
    <col min="4399" max="4399" width="10.140625" style="161" bestFit="1" customWidth="1"/>
    <col min="4400" max="4400" width="10.5703125" style="161" bestFit="1" customWidth="1"/>
    <col min="4401" max="4401" width="9" style="161" bestFit="1" customWidth="1"/>
    <col min="4402" max="4425" width="0" style="161" hidden="1" customWidth="1"/>
    <col min="4426" max="4430" width="9" style="161" bestFit="1" customWidth="1"/>
    <col min="4431" max="4444" width="8.85546875" style="161"/>
    <col min="4445" max="4445" width="10.28515625" style="161" customWidth="1"/>
    <col min="4446" max="4608" width="8.85546875" style="161"/>
    <col min="4609" max="4609" width="13.140625" style="161" customWidth="1"/>
    <col min="4610" max="4611" width="9.140625" style="161" customWidth="1"/>
    <col min="4612" max="4612" width="10.28515625" style="161" customWidth="1"/>
    <col min="4613" max="4613" width="9.140625" style="161" customWidth="1"/>
    <col min="4614" max="4615" width="10.28515625" style="161" customWidth="1"/>
    <col min="4616" max="4616" width="11.5703125" style="161" customWidth="1"/>
    <col min="4617" max="4618" width="8.85546875" style="161"/>
    <col min="4619" max="4619" width="10.140625" style="161" customWidth="1"/>
    <col min="4620" max="4621" width="8.85546875" style="161"/>
    <col min="4622" max="4622" width="9.7109375" style="161" customWidth="1"/>
    <col min="4623" max="4627" width="8.85546875" style="161"/>
    <col min="4628" max="4628" width="9.85546875" style="161" customWidth="1"/>
    <col min="4629" max="4649" width="8.85546875" style="161"/>
    <col min="4650" max="4650" width="10.5703125" style="161" bestFit="1" customWidth="1"/>
    <col min="4651" max="4651" width="9" style="161" bestFit="1" customWidth="1"/>
    <col min="4652" max="4652" width="10.140625" style="161" bestFit="1" customWidth="1"/>
    <col min="4653" max="4653" width="10.5703125" style="161" bestFit="1" customWidth="1"/>
    <col min="4654" max="4654" width="9" style="161" bestFit="1" customWidth="1"/>
    <col min="4655" max="4655" width="10.140625" style="161" bestFit="1" customWidth="1"/>
    <col min="4656" max="4656" width="10.5703125" style="161" bestFit="1" customWidth="1"/>
    <col min="4657" max="4657" width="9" style="161" bestFit="1" customWidth="1"/>
    <col min="4658" max="4681" width="0" style="161" hidden="1" customWidth="1"/>
    <col min="4682" max="4686" width="9" style="161" bestFit="1" customWidth="1"/>
    <col min="4687" max="4700" width="8.85546875" style="161"/>
    <col min="4701" max="4701" width="10.28515625" style="161" customWidth="1"/>
    <col min="4702" max="4864" width="8.85546875" style="161"/>
    <col min="4865" max="4865" width="13.140625" style="161" customWidth="1"/>
    <col min="4866" max="4867" width="9.140625" style="161" customWidth="1"/>
    <col min="4868" max="4868" width="10.28515625" style="161" customWidth="1"/>
    <col min="4869" max="4869" width="9.140625" style="161" customWidth="1"/>
    <col min="4870" max="4871" width="10.28515625" style="161" customWidth="1"/>
    <col min="4872" max="4872" width="11.5703125" style="161" customWidth="1"/>
    <col min="4873" max="4874" width="8.85546875" style="161"/>
    <col min="4875" max="4875" width="10.140625" style="161" customWidth="1"/>
    <col min="4876" max="4877" width="8.85546875" style="161"/>
    <col min="4878" max="4878" width="9.7109375" style="161" customWidth="1"/>
    <col min="4879" max="4883" width="8.85546875" style="161"/>
    <col min="4884" max="4884" width="9.85546875" style="161" customWidth="1"/>
    <col min="4885" max="4905" width="8.85546875" style="161"/>
    <col min="4906" max="4906" width="10.5703125" style="161" bestFit="1" customWidth="1"/>
    <col min="4907" max="4907" width="9" style="161" bestFit="1" customWidth="1"/>
    <col min="4908" max="4908" width="10.140625" style="161" bestFit="1" customWidth="1"/>
    <col min="4909" max="4909" width="10.5703125" style="161" bestFit="1" customWidth="1"/>
    <col min="4910" max="4910" width="9" style="161" bestFit="1" customWidth="1"/>
    <col min="4911" max="4911" width="10.140625" style="161" bestFit="1" customWidth="1"/>
    <col min="4912" max="4912" width="10.5703125" style="161" bestFit="1" customWidth="1"/>
    <col min="4913" max="4913" width="9" style="161" bestFit="1" customWidth="1"/>
    <col min="4914" max="4937" width="0" style="161" hidden="1" customWidth="1"/>
    <col min="4938" max="4942" width="9" style="161" bestFit="1" customWidth="1"/>
    <col min="4943" max="4956" width="8.85546875" style="161"/>
    <col min="4957" max="4957" width="10.28515625" style="161" customWidth="1"/>
    <col min="4958" max="5120" width="8.85546875" style="161"/>
    <col min="5121" max="5121" width="13.140625" style="161" customWidth="1"/>
    <col min="5122" max="5123" width="9.140625" style="161" customWidth="1"/>
    <col min="5124" max="5124" width="10.28515625" style="161" customWidth="1"/>
    <col min="5125" max="5125" width="9.140625" style="161" customWidth="1"/>
    <col min="5126" max="5127" width="10.28515625" style="161" customWidth="1"/>
    <col min="5128" max="5128" width="11.5703125" style="161" customWidth="1"/>
    <col min="5129" max="5130" width="8.85546875" style="161"/>
    <col min="5131" max="5131" width="10.140625" style="161" customWidth="1"/>
    <col min="5132" max="5133" width="8.85546875" style="161"/>
    <col min="5134" max="5134" width="9.7109375" style="161" customWidth="1"/>
    <col min="5135" max="5139" width="8.85546875" style="161"/>
    <col min="5140" max="5140" width="9.85546875" style="161" customWidth="1"/>
    <col min="5141" max="5161" width="8.85546875" style="161"/>
    <col min="5162" max="5162" width="10.5703125" style="161" bestFit="1" customWidth="1"/>
    <col min="5163" max="5163" width="9" style="161" bestFit="1" customWidth="1"/>
    <col min="5164" max="5164" width="10.140625" style="161" bestFit="1" customWidth="1"/>
    <col min="5165" max="5165" width="10.5703125" style="161" bestFit="1" customWidth="1"/>
    <col min="5166" max="5166" width="9" style="161" bestFit="1" customWidth="1"/>
    <col min="5167" max="5167" width="10.140625" style="161" bestFit="1" customWidth="1"/>
    <col min="5168" max="5168" width="10.5703125" style="161" bestFit="1" customWidth="1"/>
    <col min="5169" max="5169" width="9" style="161" bestFit="1" customWidth="1"/>
    <col min="5170" max="5193" width="0" style="161" hidden="1" customWidth="1"/>
    <col min="5194" max="5198" width="9" style="161" bestFit="1" customWidth="1"/>
    <col min="5199" max="5212" width="8.85546875" style="161"/>
    <col min="5213" max="5213" width="10.28515625" style="161" customWidth="1"/>
    <col min="5214" max="5376" width="8.85546875" style="161"/>
    <col min="5377" max="5377" width="13.140625" style="161" customWidth="1"/>
    <col min="5378" max="5379" width="9.140625" style="161" customWidth="1"/>
    <col min="5380" max="5380" width="10.28515625" style="161" customWidth="1"/>
    <col min="5381" max="5381" width="9.140625" style="161" customWidth="1"/>
    <col min="5382" max="5383" width="10.28515625" style="161" customWidth="1"/>
    <col min="5384" max="5384" width="11.5703125" style="161" customWidth="1"/>
    <col min="5385" max="5386" width="8.85546875" style="161"/>
    <col min="5387" max="5387" width="10.140625" style="161" customWidth="1"/>
    <col min="5388" max="5389" width="8.85546875" style="161"/>
    <col min="5390" max="5390" width="9.7109375" style="161" customWidth="1"/>
    <col min="5391" max="5395" width="8.85546875" style="161"/>
    <col min="5396" max="5396" width="9.85546875" style="161" customWidth="1"/>
    <col min="5397" max="5417" width="8.85546875" style="161"/>
    <col min="5418" max="5418" width="10.5703125" style="161" bestFit="1" customWidth="1"/>
    <col min="5419" max="5419" width="9" style="161" bestFit="1" customWidth="1"/>
    <col min="5420" max="5420" width="10.140625" style="161" bestFit="1" customWidth="1"/>
    <col min="5421" max="5421" width="10.5703125" style="161" bestFit="1" customWidth="1"/>
    <col min="5422" max="5422" width="9" style="161" bestFit="1" customWidth="1"/>
    <col min="5423" max="5423" width="10.140625" style="161" bestFit="1" customWidth="1"/>
    <col min="5424" max="5424" width="10.5703125" style="161" bestFit="1" customWidth="1"/>
    <col min="5425" max="5425" width="9" style="161" bestFit="1" customWidth="1"/>
    <col min="5426" max="5449" width="0" style="161" hidden="1" customWidth="1"/>
    <col min="5450" max="5454" width="9" style="161" bestFit="1" customWidth="1"/>
    <col min="5455" max="5468" width="8.85546875" style="161"/>
    <col min="5469" max="5469" width="10.28515625" style="161" customWidth="1"/>
    <col min="5470" max="5632" width="8.85546875" style="161"/>
    <col min="5633" max="5633" width="13.140625" style="161" customWidth="1"/>
    <col min="5634" max="5635" width="9.140625" style="161" customWidth="1"/>
    <col min="5636" max="5636" width="10.28515625" style="161" customWidth="1"/>
    <col min="5637" max="5637" width="9.140625" style="161" customWidth="1"/>
    <col min="5638" max="5639" width="10.28515625" style="161" customWidth="1"/>
    <col min="5640" max="5640" width="11.5703125" style="161" customWidth="1"/>
    <col min="5641" max="5642" width="8.85546875" style="161"/>
    <col min="5643" max="5643" width="10.140625" style="161" customWidth="1"/>
    <col min="5644" max="5645" width="8.85546875" style="161"/>
    <col min="5646" max="5646" width="9.7109375" style="161" customWidth="1"/>
    <col min="5647" max="5651" width="8.85546875" style="161"/>
    <col min="5652" max="5652" width="9.85546875" style="161" customWidth="1"/>
    <col min="5653" max="5673" width="8.85546875" style="161"/>
    <col min="5674" max="5674" width="10.5703125" style="161" bestFit="1" customWidth="1"/>
    <col min="5675" max="5675" width="9" style="161" bestFit="1" customWidth="1"/>
    <col min="5676" max="5676" width="10.140625" style="161" bestFit="1" customWidth="1"/>
    <col min="5677" max="5677" width="10.5703125" style="161" bestFit="1" customWidth="1"/>
    <col min="5678" max="5678" width="9" style="161" bestFit="1" customWidth="1"/>
    <col min="5679" max="5679" width="10.140625" style="161" bestFit="1" customWidth="1"/>
    <col min="5680" max="5680" width="10.5703125" style="161" bestFit="1" customWidth="1"/>
    <col min="5681" max="5681" width="9" style="161" bestFit="1" customWidth="1"/>
    <col min="5682" max="5705" width="0" style="161" hidden="1" customWidth="1"/>
    <col min="5706" max="5710" width="9" style="161" bestFit="1" customWidth="1"/>
    <col min="5711" max="5724" width="8.85546875" style="161"/>
    <col min="5725" max="5725" width="10.28515625" style="161" customWidth="1"/>
    <col min="5726" max="5888" width="8.85546875" style="161"/>
    <col min="5889" max="5889" width="13.140625" style="161" customWidth="1"/>
    <col min="5890" max="5891" width="9.140625" style="161" customWidth="1"/>
    <col min="5892" max="5892" width="10.28515625" style="161" customWidth="1"/>
    <col min="5893" max="5893" width="9.140625" style="161" customWidth="1"/>
    <col min="5894" max="5895" width="10.28515625" style="161" customWidth="1"/>
    <col min="5896" max="5896" width="11.5703125" style="161" customWidth="1"/>
    <col min="5897" max="5898" width="8.85546875" style="161"/>
    <col min="5899" max="5899" width="10.140625" style="161" customWidth="1"/>
    <col min="5900" max="5901" width="8.85546875" style="161"/>
    <col min="5902" max="5902" width="9.7109375" style="161" customWidth="1"/>
    <col min="5903" max="5907" width="8.85546875" style="161"/>
    <col min="5908" max="5908" width="9.85546875" style="161" customWidth="1"/>
    <col min="5909" max="5929" width="8.85546875" style="161"/>
    <col min="5930" max="5930" width="10.5703125" style="161" bestFit="1" customWidth="1"/>
    <col min="5931" max="5931" width="9" style="161" bestFit="1" customWidth="1"/>
    <col min="5932" max="5932" width="10.140625" style="161" bestFit="1" customWidth="1"/>
    <col min="5933" max="5933" width="10.5703125" style="161" bestFit="1" customWidth="1"/>
    <col min="5934" max="5934" width="9" style="161" bestFit="1" customWidth="1"/>
    <col min="5935" max="5935" width="10.140625" style="161" bestFit="1" customWidth="1"/>
    <col min="5936" max="5936" width="10.5703125" style="161" bestFit="1" customWidth="1"/>
    <col min="5937" max="5937" width="9" style="161" bestFit="1" customWidth="1"/>
    <col min="5938" max="5961" width="0" style="161" hidden="1" customWidth="1"/>
    <col min="5962" max="5966" width="9" style="161" bestFit="1" customWidth="1"/>
    <col min="5967" max="5980" width="8.85546875" style="161"/>
    <col min="5981" max="5981" width="10.28515625" style="161" customWidth="1"/>
    <col min="5982" max="6144" width="8.85546875" style="161"/>
    <col min="6145" max="6145" width="13.140625" style="161" customWidth="1"/>
    <col min="6146" max="6147" width="9.140625" style="161" customWidth="1"/>
    <col min="6148" max="6148" width="10.28515625" style="161" customWidth="1"/>
    <col min="6149" max="6149" width="9.140625" style="161" customWidth="1"/>
    <col min="6150" max="6151" width="10.28515625" style="161" customWidth="1"/>
    <col min="6152" max="6152" width="11.5703125" style="161" customWidth="1"/>
    <col min="6153" max="6154" width="8.85546875" style="161"/>
    <col min="6155" max="6155" width="10.140625" style="161" customWidth="1"/>
    <col min="6156" max="6157" width="8.85546875" style="161"/>
    <col min="6158" max="6158" width="9.7109375" style="161" customWidth="1"/>
    <col min="6159" max="6163" width="8.85546875" style="161"/>
    <col min="6164" max="6164" width="9.85546875" style="161" customWidth="1"/>
    <col min="6165" max="6185" width="8.85546875" style="161"/>
    <col min="6186" max="6186" width="10.5703125" style="161" bestFit="1" customWidth="1"/>
    <col min="6187" max="6187" width="9" style="161" bestFit="1" customWidth="1"/>
    <col min="6188" max="6188" width="10.140625" style="161" bestFit="1" customWidth="1"/>
    <col min="6189" max="6189" width="10.5703125" style="161" bestFit="1" customWidth="1"/>
    <col min="6190" max="6190" width="9" style="161" bestFit="1" customWidth="1"/>
    <col min="6191" max="6191" width="10.140625" style="161" bestFit="1" customWidth="1"/>
    <col min="6192" max="6192" width="10.5703125" style="161" bestFit="1" customWidth="1"/>
    <col min="6193" max="6193" width="9" style="161" bestFit="1" customWidth="1"/>
    <col min="6194" max="6217" width="0" style="161" hidden="1" customWidth="1"/>
    <col min="6218" max="6222" width="9" style="161" bestFit="1" customWidth="1"/>
    <col min="6223" max="6236" width="8.85546875" style="161"/>
    <col min="6237" max="6237" width="10.28515625" style="161" customWidth="1"/>
    <col min="6238" max="6400" width="8.85546875" style="161"/>
    <col min="6401" max="6401" width="13.140625" style="161" customWidth="1"/>
    <col min="6402" max="6403" width="9.140625" style="161" customWidth="1"/>
    <col min="6404" max="6404" width="10.28515625" style="161" customWidth="1"/>
    <col min="6405" max="6405" width="9.140625" style="161" customWidth="1"/>
    <col min="6406" max="6407" width="10.28515625" style="161" customWidth="1"/>
    <col min="6408" max="6408" width="11.5703125" style="161" customWidth="1"/>
    <col min="6409" max="6410" width="8.85546875" style="161"/>
    <col min="6411" max="6411" width="10.140625" style="161" customWidth="1"/>
    <col min="6412" max="6413" width="8.85546875" style="161"/>
    <col min="6414" max="6414" width="9.7109375" style="161" customWidth="1"/>
    <col min="6415" max="6419" width="8.85546875" style="161"/>
    <col min="6420" max="6420" width="9.85546875" style="161" customWidth="1"/>
    <col min="6421" max="6441" width="8.85546875" style="161"/>
    <col min="6442" max="6442" width="10.5703125" style="161" bestFit="1" customWidth="1"/>
    <col min="6443" max="6443" width="9" style="161" bestFit="1" customWidth="1"/>
    <col min="6444" max="6444" width="10.140625" style="161" bestFit="1" customWidth="1"/>
    <col min="6445" max="6445" width="10.5703125" style="161" bestFit="1" customWidth="1"/>
    <col min="6446" max="6446" width="9" style="161" bestFit="1" customWidth="1"/>
    <col min="6447" max="6447" width="10.140625" style="161" bestFit="1" customWidth="1"/>
    <col min="6448" max="6448" width="10.5703125" style="161" bestFit="1" customWidth="1"/>
    <col min="6449" max="6449" width="9" style="161" bestFit="1" customWidth="1"/>
    <col min="6450" max="6473" width="0" style="161" hidden="1" customWidth="1"/>
    <col min="6474" max="6478" width="9" style="161" bestFit="1" customWidth="1"/>
    <col min="6479" max="6492" width="8.85546875" style="161"/>
    <col min="6493" max="6493" width="10.28515625" style="161" customWidth="1"/>
    <col min="6494" max="6656" width="8.85546875" style="161"/>
    <col min="6657" max="6657" width="13.140625" style="161" customWidth="1"/>
    <col min="6658" max="6659" width="9.140625" style="161" customWidth="1"/>
    <col min="6660" max="6660" width="10.28515625" style="161" customWidth="1"/>
    <col min="6661" max="6661" width="9.140625" style="161" customWidth="1"/>
    <col min="6662" max="6663" width="10.28515625" style="161" customWidth="1"/>
    <col min="6664" max="6664" width="11.5703125" style="161" customWidth="1"/>
    <col min="6665" max="6666" width="8.85546875" style="161"/>
    <col min="6667" max="6667" width="10.140625" style="161" customWidth="1"/>
    <col min="6668" max="6669" width="8.85546875" style="161"/>
    <col min="6670" max="6670" width="9.7109375" style="161" customWidth="1"/>
    <col min="6671" max="6675" width="8.85546875" style="161"/>
    <col min="6676" max="6676" width="9.85546875" style="161" customWidth="1"/>
    <col min="6677" max="6697" width="8.85546875" style="161"/>
    <col min="6698" max="6698" width="10.5703125" style="161" bestFit="1" customWidth="1"/>
    <col min="6699" max="6699" width="9" style="161" bestFit="1" customWidth="1"/>
    <col min="6700" max="6700" width="10.140625" style="161" bestFit="1" customWidth="1"/>
    <col min="6701" max="6701" width="10.5703125" style="161" bestFit="1" customWidth="1"/>
    <col min="6702" max="6702" width="9" style="161" bestFit="1" customWidth="1"/>
    <col min="6703" max="6703" width="10.140625" style="161" bestFit="1" customWidth="1"/>
    <col min="6704" max="6704" width="10.5703125" style="161" bestFit="1" customWidth="1"/>
    <col min="6705" max="6705" width="9" style="161" bestFit="1" customWidth="1"/>
    <col min="6706" max="6729" width="0" style="161" hidden="1" customWidth="1"/>
    <col min="6730" max="6734" width="9" style="161" bestFit="1" customWidth="1"/>
    <col min="6735" max="6748" width="8.85546875" style="161"/>
    <col min="6749" max="6749" width="10.28515625" style="161" customWidth="1"/>
    <col min="6750" max="6912" width="8.85546875" style="161"/>
    <col min="6913" max="6913" width="13.140625" style="161" customWidth="1"/>
    <col min="6914" max="6915" width="9.140625" style="161" customWidth="1"/>
    <col min="6916" max="6916" width="10.28515625" style="161" customWidth="1"/>
    <col min="6917" max="6917" width="9.140625" style="161" customWidth="1"/>
    <col min="6918" max="6919" width="10.28515625" style="161" customWidth="1"/>
    <col min="6920" max="6920" width="11.5703125" style="161" customWidth="1"/>
    <col min="6921" max="6922" width="8.85546875" style="161"/>
    <col min="6923" max="6923" width="10.140625" style="161" customWidth="1"/>
    <col min="6924" max="6925" width="8.85546875" style="161"/>
    <col min="6926" max="6926" width="9.7109375" style="161" customWidth="1"/>
    <col min="6927" max="6931" width="8.85546875" style="161"/>
    <col min="6932" max="6932" width="9.85546875" style="161" customWidth="1"/>
    <col min="6933" max="6953" width="8.85546875" style="161"/>
    <col min="6954" max="6954" width="10.5703125" style="161" bestFit="1" customWidth="1"/>
    <col min="6955" max="6955" width="9" style="161" bestFit="1" customWidth="1"/>
    <col min="6956" max="6956" width="10.140625" style="161" bestFit="1" customWidth="1"/>
    <col min="6957" max="6957" width="10.5703125" style="161" bestFit="1" customWidth="1"/>
    <col min="6958" max="6958" width="9" style="161" bestFit="1" customWidth="1"/>
    <col min="6959" max="6959" width="10.140625" style="161" bestFit="1" customWidth="1"/>
    <col min="6960" max="6960" width="10.5703125" style="161" bestFit="1" customWidth="1"/>
    <col min="6961" max="6961" width="9" style="161" bestFit="1" customWidth="1"/>
    <col min="6962" max="6985" width="0" style="161" hidden="1" customWidth="1"/>
    <col min="6986" max="6990" width="9" style="161" bestFit="1" customWidth="1"/>
    <col min="6991" max="7004" width="8.85546875" style="161"/>
    <col min="7005" max="7005" width="10.28515625" style="161" customWidth="1"/>
    <col min="7006" max="7168" width="8.85546875" style="161"/>
    <col min="7169" max="7169" width="13.140625" style="161" customWidth="1"/>
    <col min="7170" max="7171" width="9.140625" style="161" customWidth="1"/>
    <col min="7172" max="7172" width="10.28515625" style="161" customWidth="1"/>
    <col min="7173" max="7173" width="9.140625" style="161" customWidth="1"/>
    <col min="7174" max="7175" width="10.28515625" style="161" customWidth="1"/>
    <col min="7176" max="7176" width="11.5703125" style="161" customWidth="1"/>
    <col min="7177" max="7178" width="8.85546875" style="161"/>
    <col min="7179" max="7179" width="10.140625" style="161" customWidth="1"/>
    <col min="7180" max="7181" width="8.85546875" style="161"/>
    <col min="7182" max="7182" width="9.7109375" style="161" customWidth="1"/>
    <col min="7183" max="7187" width="8.85546875" style="161"/>
    <col min="7188" max="7188" width="9.85546875" style="161" customWidth="1"/>
    <col min="7189" max="7209" width="8.85546875" style="161"/>
    <col min="7210" max="7210" width="10.5703125" style="161" bestFit="1" customWidth="1"/>
    <col min="7211" max="7211" width="9" style="161" bestFit="1" customWidth="1"/>
    <col min="7212" max="7212" width="10.140625" style="161" bestFit="1" customWidth="1"/>
    <col min="7213" max="7213" width="10.5703125" style="161" bestFit="1" customWidth="1"/>
    <col min="7214" max="7214" width="9" style="161" bestFit="1" customWidth="1"/>
    <col min="7215" max="7215" width="10.140625" style="161" bestFit="1" customWidth="1"/>
    <col min="7216" max="7216" width="10.5703125" style="161" bestFit="1" customWidth="1"/>
    <col min="7217" max="7217" width="9" style="161" bestFit="1" customWidth="1"/>
    <col min="7218" max="7241" width="0" style="161" hidden="1" customWidth="1"/>
    <col min="7242" max="7246" width="9" style="161" bestFit="1" customWidth="1"/>
    <col min="7247" max="7260" width="8.85546875" style="161"/>
    <col min="7261" max="7261" width="10.28515625" style="161" customWidth="1"/>
    <col min="7262" max="7424" width="8.85546875" style="161"/>
    <col min="7425" max="7425" width="13.140625" style="161" customWidth="1"/>
    <col min="7426" max="7427" width="9.140625" style="161" customWidth="1"/>
    <col min="7428" max="7428" width="10.28515625" style="161" customWidth="1"/>
    <col min="7429" max="7429" width="9.140625" style="161" customWidth="1"/>
    <col min="7430" max="7431" width="10.28515625" style="161" customWidth="1"/>
    <col min="7432" max="7432" width="11.5703125" style="161" customWidth="1"/>
    <col min="7433" max="7434" width="8.85546875" style="161"/>
    <col min="7435" max="7435" width="10.140625" style="161" customWidth="1"/>
    <col min="7436" max="7437" width="8.85546875" style="161"/>
    <col min="7438" max="7438" width="9.7109375" style="161" customWidth="1"/>
    <col min="7439" max="7443" width="8.85546875" style="161"/>
    <col min="7444" max="7444" width="9.85546875" style="161" customWidth="1"/>
    <col min="7445" max="7465" width="8.85546875" style="161"/>
    <col min="7466" max="7466" width="10.5703125" style="161" bestFit="1" customWidth="1"/>
    <col min="7467" max="7467" width="9" style="161" bestFit="1" customWidth="1"/>
    <col min="7468" max="7468" width="10.140625" style="161" bestFit="1" customWidth="1"/>
    <col min="7469" max="7469" width="10.5703125" style="161" bestFit="1" customWidth="1"/>
    <col min="7470" max="7470" width="9" style="161" bestFit="1" customWidth="1"/>
    <col min="7471" max="7471" width="10.140625" style="161" bestFit="1" customWidth="1"/>
    <col min="7472" max="7472" width="10.5703125" style="161" bestFit="1" customWidth="1"/>
    <col min="7473" max="7473" width="9" style="161" bestFit="1" customWidth="1"/>
    <col min="7474" max="7497" width="0" style="161" hidden="1" customWidth="1"/>
    <col min="7498" max="7502" width="9" style="161" bestFit="1" customWidth="1"/>
    <col min="7503" max="7516" width="8.85546875" style="161"/>
    <col min="7517" max="7517" width="10.28515625" style="161" customWidth="1"/>
    <col min="7518" max="7680" width="8.85546875" style="161"/>
    <col min="7681" max="7681" width="13.140625" style="161" customWidth="1"/>
    <col min="7682" max="7683" width="9.140625" style="161" customWidth="1"/>
    <col min="7684" max="7684" width="10.28515625" style="161" customWidth="1"/>
    <col min="7685" max="7685" width="9.140625" style="161" customWidth="1"/>
    <col min="7686" max="7687" width="10.28515625" style="161" customWidth="1"/>
    <col min="7688" max="7688" width="11.5703125" style="161" customWidth="1"/>
    <col min="7689" max="7690" width="8.85546875" style="161"/>
    <col min="7691" max="7691" width="10.140625" style="161" customWidth="1"/>
    <col min="7692" max="7693" width="8.85546875" style="161"/>
    <col min="7694" max="7694" width="9.7109375" style="161" customWidth="1"/>
    <col min="7695" max="7699" width="8.85546875" style="161"/>
    <col min="7700" max="7700" width="9.85546875" style="161" customWidth="1"/>
    <col min="7701" max="7721" width="8.85546875" style="161"/>
    <col min="7722" max="7722" width="10.5703125" style="161" bestFit="1" customWidth="1"/>
    <col min="7723" max="7723" width="9" style="161" bestFit="1" customWidth="1"/>
    <col min="7724" max="7724" width="10.140625" style="161" bestFit="1" customWidth="1"/>
    <col min="7725" max="7725" width="10.5703125" style="161" bestFit="1" customWidth="1"/>
    <col min="7726" max="7726" width="9" style="161" bestFit="1" customWidth="1"/>
    <col min="7727" max="7727" width="10.140625" style="161" bestFit="1" customWidth="1"/>
    <col min="7728" max="7728" width="10.5703125" style="161" bestFit="1" customWidth="1"/>
    <col min="7729" max="7729" width="9" style="161" bestFit="1" customWidth="1"/>
    <col min="7730" max="7753" width="0" style="161" hidden="1" customWidth="1"/>
    <col min="7754" max="7758" width="9" style="161" bestFit="1" customWidth="1"/>
    <col min="7759" max="7772" width="8.85546875" style="161"/>
    <col min="7773" max="7773" width="10.28515625" style="161" customWidth="1"/>
    <col min="7774" max="7936" width="8.85546875" style="161"/>
    <col min="7937" max="7937" width="13.140625" style="161" customWidth="1"/>
    <col min="7938" max="7939" width="9.140625" style="161" customWidth="1"/>
    <col min="7940" max="7940" width="10.28515625" style="161" customWidth="1"/>
    <col min="7941" max="7941" width="9.140625" style="161" customWidth="1"/>
    <col min="7942" max="7943" width="10.28515625" style="161" customWidth="1"/>
    <col min="7944" max="7944" width="11.5703125" style="161" customWidth="1"/>
    <col min="7945" max="7946" width="8.85546875" style="161"/>
    <col min="7947" max="7947" width="10.140625" style="161" customWidth="1"/>
    <col min="7948" max="7949" width="8.85546875" style="161"/>
    <col min="7950" max="7950" width="9.7109375" style="161" customWidth="1"/>
    <col min="7951" max="7955" width="8.85546875" style="161"/>
    <col min="7956" max="7956" width="9.85546875" style="161" customWidth="1"/>
    <col min="7957" max="7977" width="8.85546875" style="161"/>
    <col min="7978" max="7978" width="10.5703125" style="161" bestFit="1" customWidth="1"/>
    <col min="7979" max="7979" width="9" style="161" bestFit="1" customWidth="1"/>
    <col min="7980" max="7980" width="10.140625" style="161" bestFit="1" customWidth="1"/>
    <col min="7981" max="7981" width="10.5703125" style="161" bestFit="1" customWidth="1"/>
    <col min="7982" max="7982" width="9" style="161" bestFit="1" customWidth="1"/>
    <col min="7983" max="7983" width="10.140625" style="161" bestFit="1" customWidth="1"/>
    <col min="7984" max="7984" width="10.5703125" style="161" bestFit="1" customWidth="1"/>
    <col min="7985" max="7985" width="9" style="161" bestFit="1" customWidth="1"/>
    <col min="7986" max="8009" width="0" style="161" hidden="1" customWidth="1"/>
    <col min="8010" max="8014" width="9" style="161" bestFit="1" customWidth="1"/>
    <col min="8015" max="8028" width="8.85546875" style="161"/>
    <col min="8029" max="8029" width="10.28515625" style="161" customWidth="1"/>
    <col min="8030" max="8192" width="8.85546875" style="161"/>
    <col min="8193" max="8193" width="13.140625" style="161" customWidth="1"/>
    <col min="8194" max="8195" width="9.140625" style="161" customWidth="1"/>
    <col min="8196" max="8196" width="10.28515625" style="161" customWidth="1"/>
    <col min="8197" max="8197" width="9.140625" style="161" customWidth="1"/>
    <col min="8198" max="8199" width="10.28515625" style="161" customWidth="1"/>
    <col min="8200" max="8200" width="11.5703125" style="161" customWidth="1"/>
    <col min="8201" max="8202" width="8.85546875" style="161"/>
    <col min="8203" max="8203" width="10.140625" style="161" customWidth="1"/>
    <col min="8204" max="8205" width="8.85546875" style="161"/>
    <col min="8206" max="8206" width="9.7109375" style="161" customWidth="1"/>
    <col min="8207" max="8211" width="8.85546875" style="161"/>
    <col min="8212" max="8212" width="9.85546875" style="161" customWidth="1"/>
    <col min="8213" max="8233" width="8.85546875" style="161"/>
    <col min="8234" max="8234" width="10.5703125" style="161" bestFit="1" customWidth="1"/>
    <col min="8235" max="8235" width="9" style="161" bestFit="1" customWidth="1"/>
    <col min="8236" max="8236" width="10.140625" style="161" bestFit="1" customWidth="1"/>
    <col min="8237" max="8237" width="10.5703125" style="161" bestFit="1" customWidth="1"/>
    <col min="8238" max="8238" width="9" style="161" bestFit="1" customWidth="1"/>
    <col min="8239" max="8239" width="10.140625" style="161" bestFit="1" customWidth="1"/>
    <col min="8240" max="8240" width="10.5703125" style="161" bestFit="1" customWidth="1"/>
    <col min="8241" max="8241" width="9" style="161" bestFit="1" customWidth="1"/>
    <col min="8242" max="8265" width="0" style="161" hidden="1" customWidth="1"/>
    <col min="8266" max="8270" width="9" style="161" bestFit="1" customWidth="1"/>
    <col min="8271" max="8284" width="8.85546875" style="161"/>
    <col min="8285" max="8285" width="10.28515625" style="161" customWidth="1"/>
    <col min="8286" max="8448" width="8.85546875" style="161"/>
    <col min="8449" max="8449" width="13.140625" style="161" customWidth="1"/>
    <col min="8450" max="8451" width="9.140625" style="161" customWidth="1"/>
    <col min="8452" max="8452" width="10.28515625" style="161" customWidth="1"/>
    <col min="8453" max="8453" width="9.140625" style="161" customWidth="1"/>
    <col min="8454" max="8455" width="10.28515625" style="161" customWidth="1"/>
    <col min="8456" max="8456" width="11.5703125" style="161" customWidth="1"/>
    <col min="8457" max="8458" width="8.85546875" style="161"/>
    <col min="8459" max="8459" width="10.140625" style="161" customWidth="1"/>
    <col min="8460" max="8461" width="8.85546875" style="161"/>
    <col min="8462" max="8462" width="9.7109375" style="161" customWidth="1"/>
    <col min="8463" max="8467" width="8.85546875" style="161"/>
    <col min="8468" max="8468" width="9.85546875" style="161" customWidth="1"/>
    <col min="8469" max="8489" width="8.85546875" style="161"/>
    <col min="8490" max="8490" width="10.5703125" style="161" bestFit="1" customWidth="1"/>
    <col min="8491" max="8491" width="9" style="161" bestFit="1" customWidth="1"/>
    <col min="8492" max="8492" width="10.140625" style="161" bestFit="1" customWidth="1"/>
    <col min="8493" max="8493" width="10.5703125" style="161" bestFit="1" customWidth="1"/>
    <col min="8494" max="8494" width="9" style="161" bestFit="1" customWidth="1"/>
    <col min="8495" max="8495" width="10.140625" style="161" bestFit="1" customWidth="1"/>
    <col min="8496" max="8496" width="10.5703125" style="161" bestFit="1" customWidth="1"/>
    <col min="8497" max="8497" width="9" style="161" bestFit="1" customWidth="1"/>
    <col min="8498" max="8521" width="0" style="161" hidden="1" customWidth="1"/>
    <col min="8522" max="8526" width="9" style="161" bestFit="1" customWidth="1"/>
    <col min="8527" max="8540" width="8.85546875" style="161"/>
    <col min="8541" max="8541" width="10.28515625" style="161" customWidth="1"/>
    <col min="8542" max="8704" width="8.85546875" style="161"/>
    <col min="8705" max="8705" width="13.140625" style="161" customWidth="1"/>
    <col min="8706" max="8707" width="9.140625" style="161" customWidth="1"/>
    <col min="8708" max="8708" width="10.28515625" style="161" customWidth="1"/>
    <col min="8709" max="8709" width="9.140625" style="161" customWidth="1"/>
    <col min="8710" max="8711" width="10.28515625" style="161" customWidth="1"/>
    <col min="8712" max="8712" width="11.5703125" style="161" customWidth="1"/>
    <col min="8713" max="8714" width="8.85546875" style="161"/>
    <col min="8715" max="8715" width="10.140625" style="161" customWidth="1"/>
    <col min="8716" max="8717" width="8.85546875" style="161"/>
    <col min="8718" max="8718" width="9.7109375" style="161" customWidth="1"/>
    <col min="8719" max="8723" width="8.85546875" style="161"/>
    <col min="8724" max="8724" width="9.85546875" style="161" customWidth="1"/>
    <col min="8725" max="8745" width="8.85546875" style="161"/>
    <col min="8746" max="8746" width="10.5703125" style="161" bestFit="1" customWidth="1"/>
    <col min="8747" max="8747" width="9" style="161" bestFit="1" customWidth="1"/>
    <col min="8748" max="8748" width="10.140625" style="161" bestFit="1" customWidth="1"/>
    <col min="8749" max="8749" width="10.5703125" style="161" bestFit="1" customWidth="1"/>
    <col min="8750" max="8750" width="9" style="161" bestFit="1" customWidth="1"/>
    <col min="8751" max="8751" width="10.140625" style="161" bestFit="1" customWidth="1"/>
    <col min="8752" max="8752" width="10.5703125" style="161" bestFit="1" customWidth="1"/>
    <col min="8753" max="8753" width="9" style="161" bestFit="1" customWidth="1"/>
    <col min="8754" max="8777" width="0" style="161" hidden="1" customWidth="1"/>
    <col min="8778" max="8782" width="9" style="161" bestFit="1" customWidth="1"/>
    <col min="8783" max="8796" width="8.85546875" style="161"/>
    <col min="8797" max="8797" width="10.28515625" style="161" customWidth="1"/>
    <col min="8798" max="8960" width="8.85546875" style="161"/>
    <col min="8961" max="8961" width="13.140625" style="161" customWidth="1"/>
    <col min="8962" max="8963" width="9.140625" style="161" customWidth="1"/>
    <col min="8964" max="8964" width="10.28515625" style="161" customWidth="1"/>
    <col min="8965" max="8965" width="9.140625" style="161" customWidth="1"/>
    <col min="8966" max="8967" width="10.28515625" style="161" customWidth="1"/>
    <col min="8968" max="8968" width="11.5703125" style="161" customWidth="1"/>
    <col min="8969" max="8970" width="8.85546875" style="161"/>
    <col min="8971" max="8971" width="10.140625" style="161" customWidth="1"/>
    <col min="8972" max="8973" width="8.85546875" style="161"/>
    <col min="8974" max="8974" width="9.7109375" style="161" customWidth="1"/>
    <col min="8975" max="8979" width="8.85546875" style="161"/>
    <col min="8980" max="8980" width="9.85546875" style="161" customWidth="1"/>
    <col min="8981" max="9001" width="8.85546875" style="161"/>
    <col min="9002" max="9002" width="10.5703125" style="161" bestFit="1" customWidth="1"/>
    <col min="9003" max="9003" width="9" style="161" bestFit="1" customWidth="1"/>
    <col min="9004" max="9004" width="10.140625" style="161" bestFit="1" customWidth="1"/>
    <col min="9005" max="9005" width="10.5703125" style="161" bestFit="1" customWidth="1"/>
    <col min="9006" max="9006" width="9" style="161" bestFit="1" customWidth="1"/>
    <col min="9007" max="9007" width="10.140625" style="161" bestFit="1" customWidth="1"/>
    <col min="9008" max="9008" width="10.5703125" style="161" bestFit="1" customWidth="1"/>
    <col min="9009" max="9009" width="9" style="161" bestFit="1" customWidth="1"/>
    <col min="9010" max="9033" width="0" style="161" hidden="1" customWidth="1"/>
    <col min="9034" max="9038" width="9" style="161" bestFit="1" customWidth="1"/>
    <col min="9039" max="9052" width="8.85546875" style="161"/>
    <col min="9053" max="9053" width="10.28515625" style="161" customWidth="1"/>
    <col min="9054" max="9216" width="8.85546875" style="161"/>
    <col min="9217" max="9217" width="13.140625" style="161" customWidth="1"/>
    <col min="9218" max="9219" width="9.140625" style="161" customWidth="1"/>
    <col min="9220" max="9220" width="10.28515625" style="161" customWidth="1"/>
    <col min="9221" max="9221" width="9.140625" style="161" customWidth="1"/>
    <col min="9222" max="9223" width="10.28515625" style="161" customWidth="1"/>
    <col min="9224" max="9224" width="11.5703125" style="161" customWidth="1"/>
    <col min="9225" max="9226" width="8.85546875" style="161"/>
    <col min="9227" max="9227" width="10.140625" style="161" customWidth="1"/>
    <col min="9228" max="9229" width="8.85546875" style="161"/>
    <col min="9230" max="9230" width="9.7109375" style="161" customWidth="1"/>
    <col min="9231" max="9235" width="8.85546875" style="161"/>
    <col min="9236" max="9236" width="9.85546875" style="161" customWidth="1"/>
    <col min="9237" max="9257" width="8.85546875" style="161"/>
    <col min="9258" max="9258" width="10.5703125" style="161" bestFit="1" customWidth="1"/>
    <col min="9259" max="9259" width="9" style="161" bestFit="1" customWidth="1"/>
    <col min="9260" max="9260" width="10.140625" style="161" bestFit="1" customWidth="1"/>
    <col min="9261" max="9261" width="10.5703125" style="161" bestFit="1" customWidth="1"/>
    <col min="9262" max="9262" width="9" style="161" bestFit="1" customWidth="1"/>
    <col min="9263" max="9263" width="10.140625" style="161" bestFit="1" customWidth="1"/>
    <col min="9264" max="9264" width="10.5703125" style="161" bestFit="1" customWidth="1"/>
    <col min="9265" max="9265" width="9" style="161" bestFit="1" customWidth="1"/>
    <col min="9266" max="9289" width="0" style="161" hidden="1" customWidth="1"/>
    <col min="9290" max="9294" width="9" style="161" bestFit="1" customWidth="1"/>
    <col min="9295" max="9308" width="8.85546875" style="161"/>
    <col min="9309" max="9309" width="10.28515625" style="161" customWidth="1"/>
    <col min="9310" max="9472" width="8.85546875" style="161"/>
    <col min="9473" max="9473" width="13.140625" style="161" customWidth="1"/>
    <col min="9474" max="9475" width="9.140625" style="161" customWidth="1"/>
    <col min="9476" max="9476" width="10.28515625" style="161" customWidth="1"/>
    <col min="9477" max="9477" width="9.140625" style="161" customWidth="1"/>
    <col min="9478" max="9479" width="10.28515625" style="161" customWidth="1"/>
    <col min="9480" max="9480" width="11.5703125" style="161" customWidth="1"/>
    <col min="9481" max="9482" width="8.85546875" style="161"/>
    <col min="9483" max="9483" width="10.140625" style="161" customWidth="1"/>
    <col min="9484" max="9485" width="8.85546875" style="161"/>
    <col min="9486" max="9486" width="9.7109375" style="161" customWidth="1"/>
    <col min="9487" max="9491" width="8.85546875" style="161"/>
    <col min="9492" max="9492" width="9.85546875" style="161" customWidth="1"/>
    <col min="9493" max="9513" width="8.85546875" style="161"/>
    <col min="9514" max="9514" width="10.5703125" style="161" bestFit="1" customWidth="1"/>
    <col min="9515" max="9515" width="9" style="161" bestFit="1" customWidth="1"/>
    <col min="9516" max="9516" width="10.140625" style="161" bestFit="1" customWidth="1"/>
    <col min="9517" max="9517" width="10.5703125" style="161" bestFit="1" customWidth="1"/>
    <col min="9518" max="9518" width="9" style="161" bestFit="1" customWidth="1"/>
    <col min="9519" max="9519" width="10.140625" style="161" bestFit="1" customWidth="1"/>
    <col min="9520" max="9520" width="10.5703125" style="161" bestFit="1" customWidth="1"/>
    <col min="9521" max="9521" width="9" style="161" bestFit="1" customWidth="1"/>
    <col min="9522" max="9545" width="0" style="161" hidden="1" customWidth="1"/>
    <col min="9546" max="9550" width="9" style="161" bestFit="1" customWidth="1"/>
    <col min="9551" max="9564" width="8.85546875" style="161"/>
    <col min="9565" max="9565" width="10.28515625" style="161" customWidth="1"/>
    <col min="9566" max="9728" width="8.85546875" style="161"/>
    <col min="9729" max="9729" width="13.140625" style="161" customWidth="1"/>
    <col min="9730" max="9731" width="9.140625" style="161" customWidth="1"/>
    <col min="9732" max="9732" width="10.28515625" style="161" customWidth="1"/>
    <col min="9733" max="9733" width="9.140625" style="161" customWidth="1"/>
    <col min="9734" max="9735" width="10.28515625" style="161" customWidth="1"/>
    <col min="9736" max="9736" width="11.5703125" style="161" customWidth="1"/>
    <col min="9737" max="9738" width="8.85546875" style="161"/>
    <col min="9739" max="9739" width="10.140625" style="161" customWidth="1"/>
    <col min="9740" max="9741" width="8.85546875" style="161"/>
    <col min="9742" max="9742" width="9.7109375" style="161" customWidth="1"/>
    <col min="9743" max="9747" width="8.85546875" style="161"/>
    <col min="9748" max="9748" width="9.85546875" style="161" customWidth="1"/>
    <col min="9749" max="9769" width="8.85546875" style="161"/>
    <col min="9770" max="9770" width="10.5703125" style="161" bestFit="1" customWidth="1"/>
    <col min="9771" max="9771" width="9" style="161" bestFit="1" customWidth="1"/>
    <col min="9772" max="9772" width="10.140625" style="161" bestFit="1" customWidth="1"/>
    <col min="9773" max="9773" width="10.5703125" style="161" bestFit="1" customWidth="1"/>
    <col min="9774" max="9774" width="9" style="161" bestFit="1" customWidth="1"/>
    <col min="9775" max="9775" width="10.140625" style="161" bestFit="1" customWidth="1"/>
    <col min="9776" max="9776" width="10.5703125" style="161" bestFit="1" customWidth="1"/>
    <col min="9777" max="9777" width="9" style="161" bestFit="1" customWidth="1"/>
    <col min="9778" max="9801" width="0" style="161" hidden="1" customWidth="1"/>
    <col min="9802" max="9806" width="9" style="161" bestFit="1" customWidth="1"/>
    <col min="9807" max="9820" width="8.85546875" style="161"/>
    <col min="9821" max="9821" width="10.28515625" style="161" customWidth="1"/>
    <col min="9822" max="9984" width="8.85546875" style="161"/>
    <col min="9985" max="9985" width="13.140625" style="161" customWidth="1"/>
    <col min="9986" max="9987" width="9.140625" style="161" customWidth="1"/>
    <col min="9988" max="9988" width="10.28515625" style="161" customWidth="1"/>
    <col min="9989" max="9989" width="9.140625" style="161" customWidth="1"/>
    <col min="9990" max="9991" width="10.28515625" style="161" customWidth="1"/>
    <col min="9992" max="9992" width="11.5703125" style="161" customWidth="1"/>
    <col min="9993" max="9994" width="8.85546875" style="161"/>
    <col min="9995" max="9995" width="10.140625" style="161" customWidth="1"/>
    <col min="9996" max="9997" width="8.85546875" style="161"/>
    <col min="9998" max="9998" width="9.7109375" style="161" customWidth="1"/>
    <col min="9999" max="10003" width="8.85546875" style="161"/>
    <col min="10004" max="10004" width="9.85546875" style="161" customWidth="1"/>
    <col min="10005" max="10025" width="8.85546875" style="161"/>
    <col min="10026" max="10026" width="10.5703125" style="161" bestFit="1" customWidth="1"/>
    <col min="10027" max="10027" width="9" style="161" bestFit="1" customWidth="1"/>
    <col min="10028" max="10028" width="10.140625" style="161" bestFit="1" customWidth="1"/>
    <col min="10029" max="10029" width="10.5703125" style="161" bestFit="1" customWidth="1"/>
    <col min="10030" max="10030" width="9" style="161" bestFit="1" customWidth="1"/>
    <col min="10031" max="10031" width="10.140625" style="161" bestFit="1" customWidth="1"/>
    <col min="10032" max="10032" width="10.5703125" style="161" bestFit="1" customWidth="1"/>
    <col min="10033" max="10033" width="9" style="161" bestFit="1" customWidth="1"/>
    <col min="10034" max="10057" width="0" style="161" hidden="1" customWidth="1"/>
    <col min="10058" max="10062" width="9" style="161" bestFit="1" customWidth="1"/>
    <col min="10063" max="10076" width="8.85546875" style="161"/>
    <col min="10077" max="10077" width="10.28515625" style="161" customWidth="1"/>
    <col min="10078" max="10240" width="8.85546875" style="161"/>
    <col min="10241" max="10241" width="13.140625" style="161" customWidth="1"/>
    <col min="10242" max="10243" width="9.140625" style="161" customWidth="1"/>
    <col min="10244" max="10244" width="10.28515625" style="161" customWidth="1"/>
    <col min="10245" max="10245" width="9.140625" style="161" customWidth="1"/>
    <col min="10246" max="10247" width="10.28515625" style="161" customWidth="1"/>
    <col min="10248" max="10248" width="11.5703125" style="161" customWidth="1"/>
    <col min="10249" max="10250" width="8.85546875" style="161"/>
    <col min="10251" max="10251" width="10.140625" style="161" customWidth="1"/>
    <col min="10252" max="10253" width="8.85546875" style="161"/>
    <col min="10254" max="10254" width="9.7109375" style="161" customWidth="1"/>
    <col min="10255" max="10259" width="8.85546875" style="161"/>
    <col min="10260" max="10260" width="9.85546875" style="161" customWidth="1"/>
    <col min="10261" max="10281" width="8.85546875" style="161"/>
    <col min="10282" max="10282" width="10.5703125" style="161" bestFit="1" customWidth="1"/>
    <col min="10283" max="10283" width="9" style="161" bestFit="1" customWidth="1"/>
    <col min="10284" max="10284" width="10.140625" style="161" bestFit="1" customWidth="1"/>
    <col min="10285" max="10285" width="10.5703125" style="161" bestFit="1" customWidth="1"/>
    <col min="10286" max="10286" width="9" style="161" bestFit="1" customWidth="1"/>
    <col min="10287" max="10287" width="10.140625" style="161" bestFit="1" customWidth="1"/>
    <col min="10288" max="10288" width="10.5703125" style="161" bestFit="1" customWidth="1"/>
    <col min="10289" max="10289" width="9" style="161" bestFit="1" customWidth="1"/>
    <col min="10290" max="10313" width="0" style="161" hidden="1" customWidth="1"/>
    <col min="10314" max="10318" width="9" style="161" bestFit="1" customWidth="1"/>
    <col min="10319" max="10332" width="8.85546875" style="161"/>
    <col min="10333" max="10333" width="10.28515625" style="161" customWidth="1"/>
    <col min="10334" max="10496" width="8.85546875" style="161"/>
    <col min="10497" max="10497" width="13.140625" style="161" customWidth="1"/>
    <col min="10498" max="10499" width="9.140625" style="161" customWidth="1"/>
    <col min="10500" max="10500" width="10.28515625" style="161" customWidth="1"/>
    <col min="10501" max="10501" width="9.140625" style="161" customWidth="1"/>
    <col min="10502" max="10503" width="10.28515625" style="161" customWidth="1"/>
    <col min="10504" max="10504" width="11.5703125" style="161" customWidth="1"/>
    <col min="10505" max="10506" width="8.85546875" style="161"/>
    <col min="10507" max="10507" width="10.140625" style="161" customWidth="1"/>
    <col min="10508" max="10509" width="8.85546875" style="161"/>
    <col min="10510" max="10510" width="9.7109375" style="161" customWidth="1"/>
    <col min="10511" max="10515" width="8.85546875" style="161"/>
    <col min="10516" max="10516" width="9.85546875" style="161" customWidth="1"/>
    <col min="10517" max="10537" width="8.85546875" style="161"/>
    <col min="10538" max="10538" width="10.5703125" style="161" bestFit="1" customWidth="1"/>
    <col min="10539" max="10539" width="9" style="161" bestFit="1" customWidth="1"/>
    <col min="10540" max="10540" width="10.140625" style="161" bestFit="1" customWidth="1"/>
    <col min="10541" max="10541" width="10.5703125" style="161" bestFit="1" customWidth="1"/>
    <col min="10542" max="10542" width="9" style="161" bestFit="1" customWidth="1"/>
    <col min="10543" max="10543" width="10.140625" style="161" bestFit="1" customWidth="1"/>
    <col min="10544" max="10544" width="10.5703125" style="161" bestFit="1" customWidth="1"/>
    <col min="10545" max="10545" width="9" style="161" bestFit="1" customWidth="1"/>
    <col min="10546" max="10569" width="0" style="161" hidden="1" customWidth="1"/>
    <col min="10570" max="10574" width="9" style="161" bestFit="1" customWidth="1"/>
    <col min="10575" max="10588" width="8.85546875" style="161"/>
    <col min="10589" max="10589" width="10.28515625" style="161" customWidth="1"/>
    <col min="10590" max="10752" width="8.85546875" style="161"/>
    <col min="10753" max="10753" width="13.140625" style="161" customWidth="1"/>
    <col min="10754" max="10755" width="9.140625" style="161" customWidth="1"/>
    <col min="10756" max="10756" width="10.28515625" style="161" customWidth="1"/>
    <col min="10757" max="10757" width="9.140625" style="161" customWidth="1"/>
    <col min="10758" max="10759" width="10.28515625" style="161" customWidth="1"/>
    <col min="10760" max="10760" width="11.5703125" style="161" customWidth="1"/>
    <col min="10761" max="10762" width="8.85546875" style="161"/>
    <col min="10763" max="10763" width="10.140625" style="161" customWidth="1"/>
    <col min="10764" max="10765" width="8.85546875" style="161"/>
    <col min="10766" max="10766" width="9.7109375" style="161" customWidth="1"/>
    <col min="10767" max="10771" width="8.85546875" style="161"/>
    <col min="10772" max="10772" width="9.85546875" style="161" customWidth="1"/>
    <col min="10773" max="10793" width="8.85546875" style="161"/>
    <col min="10794" max="10794" width="10.5703125" style="161" bestFit="1" customWidth="1"/>
    <col min="10795" max="10795" width="9" style="161" bestFit="1" customWidth="1"/>
    <col min="10796" max="10796" width="10.140625" style="161" bestFit="1" customWidth="1"/>
    <col min="10797" max="10797" width="10.5703125" style="161" bestFit="1" customWidth="1"/>
    <col min="10798" max="10798" width="9" style="161" bestFit="1" customWidth="1"/>
    <col min="10799" max="10799" width="10.140625" style="161" bestFit="1" customWidth="1"/>
    <col min="10800" max="10800" width="10.5703125" style="161" bestFit="1" customWidth="1"/>
    <col min="10801" max="10801" width="9" style="161" bestFit="1" customWidth="1"/>
    <col min="10802" max="10825" width="0" style="161" hidden="1" customWidth="1"/>
    <col min="10826" max="10830" width="9" style="161" bestFit="1" customWidth="1"/>
    <col min="10831" max="10844" width="8.85546875" style="161"/>
    <col min="10845" max="10845" width="10.28515625" style="161" customWidth="1"/>
    <col min="10846" max="11008" width="8.85546875" style="161"/>
    <col min="11009" max="11009" width="13.140625" style="161" customWidth="1"/>
    <col min="11010" max="11011" width="9.140625" style="161" customWidth="1"/>
    <col min="11012" max="11012" width="10.28515625" style="161" customWidth="1"/>
    <col min="11013" max="11013" width="9.140625" style="161" customWidth="1"/>
    <col min="11014" max="11015" width="10.28515625" style="161" customWidth="1"/>
    <col min="11016" max="11016" width="11.5703125" style="161" customWidth="1"/>
    <col min="11017" max="11018" width="8.85546875" style="161"/>
    <col min="11019" max="11019" width="10.140625" style="161" customWidth="1"/>
    <col min="11020" max="11021" width="8.85546875" style="161"/>
    <col min="11022" max="11022" width="9.7109375" style="161" customWidth="1"/>
    <col min="11023" max="11027" width="8.85546875" style="161"/>
    <col min="11028" max="11028" width="9.85546875" style="161" customWidth="1"/>
    <col min="11029" max="11049" width="8.85546875" style="161"/>
    <col min="11050" max="11050" width="10.5703125" style="161" bestFit="1" customWidth="1"/>
    <col min="11051" max="11051" width="9" style="161" bestFit="1" customWidth="1"/>
    <col min="11052" max="11052" width="10.140625" style="161" bestFit="1" customWidth="1"/>
    <col min="11053" max="11053" width="10.5703125" style="161" bestFit="1" customWidth="1"/>
    <col min="11054" max="11054" width="9" style="161" bestFit="1" customWidth="1"/>
    <col min="11055" max="11055" width="10.140625" style="161" bestFit="1" customWidth="1"/>
    <col min="11056" max="11056" width="10.5703125" style="161" bestFit="1" customWidth="1"/>
    <col min="11057" max="11057" width="9" style="161" bestFit="1" customWidth="1"/>
    <col min="11058" max="11081" width="0" style="161" hidden="1" customWidth="1"/>
    <col min="11082" max="11086" width="9" style="161" bestFit="1" customWidth="1"/>
    <col min="11087" max="11100" width="8.85546875" style="161"/>
    <col min="11101" max="11101" width="10.28515625" style="161" customWidth="1"/>
    <col min="11102" max="11264" width="8.85546875" style="161"/>
    <col min="11265" max="11265" width="13.140625" style="161" customWidth="1"/>
    <col min="11266" max="11267" width="9.140625" style="161" customWidth="1"/>
    <col min="11268" max="11268" width="10.28515625" style="161" customWidth="1"/>
    <col min="11269" max="11269" width="9.140625" style="161" customWidth="1"/>
    <col min="11270" max="11271" width="10.28515625" style="161" customWidth="1"/>
    <col min="11272" max="11272" width="11.5703125" style="161" customWidth="1"/>
    <col min="11273" max="11274" width="8.85546875" style="161"/>
    <col min="11275" max="11275" width="10.140625" style="161" customWidth="1"/>
    <col min="11276" max="11277" width="8.85546875" style="161"/>
    <col min="11278" max="11278" width="9.7109375" style="161" customWidth="1"/>
    <col min="11279" max="11283" width="8.85546875" style="161"/>
    <col min="11284" max="11284" width="9.85546875" style="161" customWidth="1"/>
    <col min="11285" max="11305" width="8.85546875" style="161"/>
    <col min="11306" max="11306" width="10.5703125" style="161" bestFit="1" customWidth="1"/>
    <col min="11307" max="11307" width="9" style="161" bestFit="1" customWidth="1"/>
    <col min="11308" max="11308" width="10.140625" style="161" bestFit="1" customWidth="1"/>
    <col min="11309" max="11309" width="10.5703125" style="161" bestFit="1" customWidth="1"/>
    <col min="11310" max="11310" width="9" style="161" bestFit="1" customWidth="1"/>
    <col min="11311" max="11311" width="10.140625" style="161" bestFit="1" customWidth="1"/>
    <col min="11312" max="11312" width="10.5703125" style="161" bestFit="1" customWidth="1"/>
    <col min="11313" max="11313" width="9" style="161" bestFit="1" customWidth="1"/>
    <col min="11314" max="11337" width="0" style="161" hidden="1" customWidth="1"/>
    <col min="11338" max="11342" width="9" style="161" bestFit="1" customWidth="1"/>
    <col min="11343" max="11356" width="8.85546875" style="161"/>
    <col min="11357" max="11357" width="10.28515625" style="161" customWidth="1"/>
    <col min="11358" max="11520" width="8.85546875" style="161"/>
    <col min="11521" max="11521" width="13.140625" style="161" customWidth="1"/>
    <col min="11522" max="11523" width="9.140625" style="161" customWidth="1"/>
    <col min="11524" max="11524" width="10.28515625" style="161" customWidth="1"/>
    <col min="11525" max="11525" width="9.140625" style="161" customWidth="1"/>
    <col min="11526" max="11527" width="10.28515625" style="161" customWidth="1"/>
    <col min="11528" max="11528" width="11.5703125" style="161" customWidth="1"/>
    <col min="11529" max="11530" width="8.85546875" style="161"/>
    <col min="11531" max="11531" width="10.140625" style="161" customWidth="1"/>
    <col min="11532" max="11533" width="8.85546875" style="161"/>
    <col min="11534" max="11534" width="9.7109375" style="161" customWidth="1"/>
    <col min="11535" max="11539" width="8.85546875" style="161"/>
    <col min="11540" max="11540" width="9.85546875" style="161" customWidth="1"/>
    <col min="11541" max="11561" width="8.85546875" style="161"/>
    <col min="11562" max="11562" width="10.5703125" style="161" bestFit="1" customWidth="1"/>
    <col min="11563" max="11563" width="9" style="161" bestFit="1" customWidth="1"/>
    <col min="11564" max="11564" width="10.140625" style="161" bestFit="1" customWidth="1"/>
    <col min="11565" max="11565" width="10.5703125" style="161" bestFit="1" customWidth="1"/>
    <col min="11566" max="11566" width="9" style="161" bestFit="1" customWidth="1"/>
    <col min="11567" max="11567" width="10.140625" style="161" bestFit="1" customWidth="1"/>
    <col min="11568" max="11568" width="10.5703125" style="161" bestFit="1" customWidth="1"/>
    <col min="11569" max="11569" width="9" style="161" bestFit="1" customWidth="1"/>
    <col min="11570" max="11593" width="0" style="161" hidden="1" customWidth="1"/>
    <col min="11594" max="11598" width="9" style="161" bestFit="1" customWidth="1"/>
    <col min="11599" max="11612" width="8.85546875" style="161"/>
    <col min="11613" max="11613" width="10.28515625" style="161" customWidth="1"/>
    <col min="11614" max="11776" width="8.85546875" style="161"/>
    <col min="11777" max="11777" width="13.140625" style="161" customWidth="1"/>
    <col min="11778" max="11779" width="9.140625" style="161" customWidth="1"/>
    <col min="11780" max="11780" width="10.28515625" style="161" customWidth="1"/>
    <col min="11781" max="11781" width="9.140625" style="161" customWidth="1"/>
    <col min="11782" max="11783" width="10.28515625" style="161" customWidth="1"/>
    <col min="11784" max="11784" width="11.5703125" style="161" customWidth="1"/>
    <col min="11785" max="11786" width="8.85546875" style="161"/>
    <col min="11787" max="11787" width="10.140625" style="161" customWidth="1"/>
    <col min="11788" max="11789" width="8.85546875" style="161"/>
    <col min="11790" max="11790" width="9.7109375" style="161" customWidth="1"/>
    <col min="11791" max="11795" width="8.85546875" style="161"/>
    <col min="11796" max="11796" width="9.85546875" style="161" customWidth="1"/>
    <col min="11797" max="11817" width="8.85546875" style="161"/>
    <col min="11818" max="11818" width="10.5703125" style="161" bestFit="1" customWidth="1"/>
    <col min="11819" max="11819" width="9" style="161" bestFit="1" customWidth="1"/>
    <col min="11820" max="11820" width="10.140625" style="161" bestFit="1" customWidth="1"/>
    <col min="11821" max="11821" width="10.5703125" style="161" bestFit="1" customWidth="1"/>
    <col min="11822" max="11822" width="9" style="161" bestFit="1" customWidth="1"/>
    <col min="11823" max="11823" width="10.140625" style="161" bestFit="1" customWidth="1"/>
    <col min="11824" max="11824" width="10.5703125" style="161" bestFit="1" customWidth="1"/>
    <col min="11825" max="11825" width="9" style="161" bestFit="1" customWidth="1"/>
    <col min="11826" max="11849" width="0" style="161" hidden="1" customWidth="1"/>
    <col min="11850" max="11854" width="9" style="161" bestFit="1" customWidth="1"/>
    <col min="11855" max="11868" width="8.85546875" style="161"/>
    <col min="11869" max="11869" width="10.28515625" style="161" customWidth="1"/>
    <col min="11870" max="12032" width="8.85546875" style="161"/>
    <col min="12033" max="12033" width="13.140625" style="161" customWidth="1"/>
    <col min="12034" max="12035" width="9.140625" style="161" customWidth="1"/>
    <col min="12036" max="12036" width="10.28515625" style="161" customWidth="1"/>
    <col min="12037" max="12037" width="9.140625" style="161" customWidth="1"/>
    <col min="12038" max="12039" width="10.28515625" style="161" customWidth="1"/>
    <col min="12040" max="12040" width="11.5703125" style="161" customWidth="1"/>
    <col min="12041" max="12042" width="8.85546875" style="161"/>
    <col min="12043" max="12043" width="10.140625" style="161" customWidth="1"/>
    <col min="12044" max="12045" width="8.85546875" style="161"/>
    <col min="12046" max="12046" width="9.7109375" style="161" customWidth="1"/>
    <col min="12047" max="12051" width="8.85546875" style="161"/>
    <col min="12052" max="12052" width="9.85546875" style="161" customWidth="1"/>
    <col min="12053" max="12073" width="8.85546875" style="161"/>
    <col min="12074" max="12074" width="10.5703125" style="161" bestFit="1" customWidth="1"/>
    <col min="12075" max="12075" width="9" style="161" bestFit="1" customWidth="1"/>
    <col min="12076" max="12076" width="10.140625" style="161" bestFit="1" customWidth="1"/>
    <col min="12077" max="12077" width="10.5703125" style="161" bestFit="1" customWidth="1"/>
    <col min="12078" max="12078" width="9" style="161" bestFit="1" customWidth="1"/>
    <col min="12079" max="12079" width="10.140625" style="161" bestFit="1" customWidth="1"/>
    <col min="12080" max="12080" width="10.5703125" style="161" bestFit="1" customWidth="1"/>
    <col min="12081" max="12081" width="9" style="161" bestFit="1" customWidth="1"/>
    <col min="12082" max="12105" width="0" style="161" hidden="1" customWidth="1"/>
    <col min="12106" max="12110" width="9" style="161" bestFit="1" customWidth="1"/>
    <col min="12111" max="12124" width="8.85546875" style="161"/>
    <col min="12125" max="12125" width="10.28515625" style="161" customWidth="1"/>
    <col min="12126" max="12288" width="8.85546875" style="161"/>
    <col min="12289" max="12289" width="13.140625" style="161" customWidth="1"/>
    <col min="12290" max="12291" width="9.140625" style="161" customWidth="1"/>
    <col min="12292" max="12292" width="10.28515625" style="161" customWidth="1"/>
    <col min="12293" max="12293" width="9.140625" style="161" customWidth="1"/>
    <col min="12294" max="12295" width="10.28515625" style="161" customWidth="1"/>
    <col min="12296" max="12296" width="11.5703125" style="161" customWidth="1"/>
    <col min="12297" max="12298" width="8.85546875" style="161"/>
    <col min="12299" max="12299" width="10.140625" style="161" customWidth="1"/>
    <col min="12300" max="12301" width="8.85546875" style="161"/>
    <col min="12302" max="12302" width="9.7109375" style="161" customWidth="1"/>
    <col min="12303" max="12307" width="8.85546875" style="161"/>
    <col min="12308" max="12308" width="9.85546875" style="161" customWidth="1"/>
    <col min="12309" max="12329" width="8.85546875" style="161"/>
    <col min="12330" max="12330" width="10.5703125" style="161" bestFit="1" customWidth="1"/>
    <col min="12331" max="12331" width="9" style="161" bestFit="1" customWidth="1"/>
    <col min="12332" max="12332" width="10.140625" style="161" bestFit="1" customWidth="1"/>
    <col min="12333" max="12333" width="10.5703125" style="161" bestFit="1" customWidth="1"/>
    <col min="12334" max="12334" width="9" style="161" bestFit="1" customWidth="1"/>
    <col min="12335" max="12335" width="10.140625" style="161" bestFit="1" customWidth="1"/>
    <col min="12336" max="12336" width="10.5703125" style="161" bestFit="1" customWidth="1"/>
    <col min="12337" max="12337" width="9" style="161" bestFit="1" customWidth="1"/>
    <col min="12338" max="12361" width="0" style="161" hidden="1" customWidth="1"/>
    <col min="12362" max="12366" width="9" style="161" bestFit="1" customWidth="1"/>
    <col min="12367" max="12380" width="8.85546875" style="161"/>
    <col min="12381" max="12381" width="10.28515625" style="161" customWidth="1"/>
    <col min="12382" max="12544" width="8.85546875" style="161"/>
    <col min="12545" max="12545" width="13.140625" style="161" customWidth="1"/>
    <col min="12546" max="12547" width="9.140625" style="161" customWidth="1"/>
    <col min="12548" max="12548" width="10.28515625" style="161" customWidth="1"/>
    <col min="12549" max="12549" width="9.140625" style="161" customWidth="1"/>
    <col min="12550" max="12551" width="10.28515625" style="161" customWidth="1"/>
    <col min="12552" max="12552" width="11.5703125" style="161" customWidth="1"/>
    <col min="12553" max="12554" width="8.85546875" style="161"/>
    <col min="12555" max="12555" width="10.140625" style="161" customWidth="1"/>
    <col min="12556" max="12557" width="8.85546875" style="161"/>
    <col min="12558" max="12558" width="9.7109375" style="161" customWidth="1"/>
    <col min="12559" max="12563" width="8.85546875" style="161"/>
    <col min="12564" max="12564" width="9.85546875" style="161" customWidth="1"/>
    <col min="12565" max="12585" width="8.85546875" style="161"/>
    <col min="12586" max="12586" width="10.5703125" style="161" bestFit="1" customWidth="1"/>
    <col min="12587" max="12587" width="9" style="161" bestFit="1" customWidth="1"/>
    <col min="12588" max="12588" width="10.140625" style="161" bestFit="1" customWidth="1"/>
    <col min="12589" max="12589" width="10.5703125" style="161" bestFit="1" customWidth="1"/>
    <col min="12590" max="12590" width="9" style="161" bestFit="1" customWidth="1"/>
    <col min="12591" max="12591" width="10.140625" style="161" bestFit="1" customWidth="1"/>
    <col min="12592" max="12592" width="10.5703125" style="161" bestFit="1" customWidth="1"/>
    <col min="12593" max="12593" width="9" style="161" bestFit="1" customWidth="1"/>
    <col min="12594" max="12617" width="0" style="161" hidden="1" customWidth="1"/>
    <col min="12618" max="12622" width="9" style="161" bestFit="1" customWidth="1"/>
    <col min="12623" max="12636" width="8.85546875" style="161"/>
    <col min="12637" max="12637" width="10.28515625" style="161" customWidth="1"/>
    <col min="12638" max="12800" width="8.85546875" style="161"/>
    <col min="12801" max="12801" width="13.140625" style="161" customWidth="1"/>
    <col min="12802" max="12803" width="9.140625" style="161" customWidth="1"/>
    <col min="12804" max="12804" width="10.28515625" style="161" customWidth="1"/>
    <col min="12805" max="12805" width="9.140625" style="161" customWidth="1"/>
    <col min="12806" max="12807" width="10.28515625" style="161" customWidth="1"/>
    <col min="12808" max="12808" width="11.5703125" style="161" customWidth="1"/>
    <col min="12809" max="12810" width="8.85546875" style="161"/>
    <col min="12811" max="12811" width="10.140625" style="161" customWidth="1"/>
    <col min="12812" max="12813" width="8.85546875" style="161"/>
    <col min="12814" max="12814" width="9.7109375" style="161" customWidth="1"/>
    <col min="12815" max="12819" width="8.85546875" style="161"/>
    <col min="12820" max="12820" width="9.85546875" style="161" customWidth="1"/>
    <col min="12821" max="12841" width="8.85546875" style="161"/>
    <col min="12842" max="12842" width="10.5703125" style="161" bestFit="1" customWidth="1"/>
    <col min="12843" max="12843" width="9" style="161" bestFit="1" customWidth="1"/>
    <col min="12844" max="12844" width="10.140625" style="161" bestFit="1" customWidth="1"/>
    <col min="12845" max="12845" width="10.5703125" style="161" bestFit="1" customWidth="1"/>
    <col min="12846" max="12846" width="9" style="161" bestFit="1" customWidth="1"/>
    <col min="12847" max="12847" width="10.140625" style="161" bestFit="1" customWidth="1"/>
    <col min="12848" max="12848" width="10.5703125" style="161" bestFit="1" customWidth="1"/>
    <col min="12849" max="12849" width="9" style="161" bestFit="1" customWidth="1"/>
    <col min="12850" max="12873" width="0" style="161" hidden="1" customWidth="1"/>
    <col min="12874" max="12878" width="9" style="161" bestFit="1" customWidth="1"/>
    <col min="12879" max="12892" width="8.85546875" style="161"/>
    <col min="12893" max="12893" width="10.28515625" style="161" customWidth="1"/>
    <col min="12894" max="13056" width="8.85546875" style="161"/>
    <col min="13057" max="13057" width="13.140625" style="161" customWidth="1"/>
    <col min="13058" max="13059" width="9.140625" style="161" customWidth="1"/>
    <col min="13060" max="13060" width="10.28515625" style="161" customWidth="1"/>
    <col min="13061" max="13061" width="9.140625" style="161" customWidth="1"/>
    <col min="13062" max="13063" width="10.28515625" style="161" customWidth="1"/>
    <col min="13064" max="13064" width="11.5703125" style="161" customWidth="1"/>
    <col min="13065" max="13066" width="8.85546875" style="161"/>
    <col min="13067" max="13067" width="10.140625" style="161" customWidth="1"/>
    <col min="13068" max="13069" width="8.85546875" style="161"/>
    <col min="13070" max="13070" width="9.7109375" style="161" customWidth="1"/>
    <col min="13071" max="13075" width="8.85546875" style="161"/>
    <col min="13076" max="13076" width="9.85546875" style="161" customWidth="1"/>
    <col min="13077" max="13097" width="8.85546875" style="161"/>
    <col min="13098" max="13098" width="10.5703125" style="161" bestFit="1" customWidth="1"/>
    <col min="13099" max="13099" width="9" style="161" bestFit="1" customWidth="1"/>
    <col min="13100" max="13100" width="10.140625" style="161" bestFit="1" customWidth="1"/>
    <col min="13101" max="13101" width="10.5703125" style="161" bestFit="1" customWidth="1"/>
    <col min="13102" max="13102" width="9" style="161" bestFit="1" customWidth="1"/>
    <col min="13103" max="13103" width="10.140625" style="161" bestFit="1" customWidth="1"/>
    <col min="13104" max="13104" width="10.5703125" style="161" bestFit="1" customWidth="1"/>
    <col min="13105" max="13105" width="9" style="161" bestFit="1" customWidth="1"/>
    <col min="13106" max="13129" width="0" style="161" hidden="1" customWidth="1"/>
    <col min="13130" max="13134" width="9" style="161" bestFit="1" customWidth="1"/>
    <col min="13135" max="13148" width="8.85546875" style="161"/>
    <col min="13149" max="13149" width="10.28515625" style="161" customWidth="1"/>
    <col min="13150" max="13312" width="8.85546875" style="161"/>
    <col min="13313" max="13313" width="13.140625" style="161" customWidth="1"/>
    <col min="13314" max="13315" width="9.140625" style="161" customWidth="1"/>
    <col min="13316" max="13316" width="10.28515625" style="161" customWidth="1"/>
    <col min="13317" max="13317" width="9.140625" style="161" customWidth="1"/>
    <col min="13318" max="13319" width="10.28515625" style="161" customWidth="1"/>
    <col min="13320" max="13320" width="11.5703125" style="161" customWidth="1"/>
    <col min="13321" max="13322" width="8.85546875" style="161"/>
    <col min="13323" max="13323" width="10.140625" style="161" customWidth="1"/>
    <col min="13324" max="13325" width="8.85546875" style="161"/>
    <col min="13326" max="13326" width="9.7109375" style="161" customWidth="1"/>
    <col min="13327" max="13331" width="8.85546875" style="161"/>
    <col min="13332" max="13332" width="9.85546875" style="161" customWidth="1"/>
    <col min="13333" max="13353" width="8.85546875" style="161"/>
    <col min="13354" max="13354" width="10.5703125" style="161" bestFit="1" customWidth="1"/>
    <col min="13355" max="13355" width="9" style="161" bestFit="1" customWidth="1"/>
    <col min="13356" max="13356" width="10.140625" style="161" bestFit="1" customWidth="1"/>
    <col min="13357" max="13357" width="10.5703125" style="161" bestFit="1" customWidth="1"/>
    <col min="13358" max="13358" width="9" style="161" bestFit="1" customWidth="1"/>
    <col min="13359" max="13359" width="10.140625" style="161" bestFit="1" customWidth="1"/>
    <col min="13360" max="13360" width="10.5703125" style="161" bestFit="1" customWidth="1"/>
    <col min="13361" max="13361" width="9" style="161" bestFit="1" customWidth="1"/>
    <col min="13362" max="13385" width="0" style="161" hidden="1" customWidth="1"/>
    <col min="13386" max="13390" width="9" style="161" bestFit="1" customWidth="1"/>
    <col min="13391" max="13404" width="8.85546875" style="161"/>
    <col min="13405" max="13405" width="10.28515625" style="161" customWidth="1"/>
    <col min="13406" max="13568" width="8.85546875" style="161"/>
    <col min="13569" max="13569" width="13.140625" style="161" customWidth="1"/>
    <col min="13570" max="13571" width="9.140625" style="161" customWidth="1"/>
    <col min="13572" max="13572" width="10.28515625" style="161" customWidth="1"/>
    <col min="13573" max="13573" width="9.140625" style="161" customWidth="1"/>
    <col min="13574" max="13575" width="10.28515625" style="161" customWidth="1"/>
    <col min="13576" max="13576" width="11.5703125" style="161" customWidth="1"/>
    <col min="13577" max="13578" width="8.85546875" style="161"/>
    <col min="13579" max="13579" width="10.140625" style="161" customWidth="1"/>
    <col min="13580" max="13581" width="8.85546875" style="161"/>
    <col min="13582" max="13582" width="9.7109375" style="161" customWidth="1"/>
    <col min="13583" max="13587" width="8.85546875" style="161"/>
    <col min="13588" max="13588" width="9.85546875" style="161" customWidth="1"/>
    <col min="13589" max="13609" width="8.85546875" style="161"/>
    <col min="13610" max="13610" width="10.5703125" style="161" bestFit="1" customWidth="1"/>
    <col min="13611" max="13611" width="9" style="161" bestFit="1" customWidth="1"/>
    <col min="13612" max="13612" width="10.140625" style="161" bestFit="1" customWidth="1"/>
    <col min="13613" max="13613" width="10.5703125" style="161" bestFit="1" customWidth="1"/>
    <col min="13614" max="13614" width="9" style="161" bestFit="1" customWidth="1"/>
    <col min="13615" max="13615" width="10.140625" style="161" bestFit="1" customWidth="1"/>
    <col min="13616" max="13616" width="10.5703125" style="161" bestFit="1" customWidth="1"/>
    <col min="13617" max="13617" width="9" style="161" bestFit="1" customWidth="1"/>
    <col min="13618" max="13641" width="0" style="161" hidden="1" customWidth="1"/>
    <col min="13642" max="13646" width="9" style="161" bestFit="1" customWidth="1"/>
    <col min="13647" max="13660" width="8.85546875" style="161"/>
    <col min="13661" max="13661" width="10.28515625" style="161" customWidth="1"/>
    <col min="13662" max="13824" width="8.85546875" style="161"/>
    <col min="13825" max="13825" width="13.140625" style="161" customWidth="1"/>
    <col min="13826" max="13827" width="9.140625" style="161" customWidth="1"/>
    <col min="13828" max="13828" width="10.28515625" style="161" customWidth="1"/>
    <col min="13829" max="13829" width="9.140625" style="161" customWidth="1"/>
    <col min="13830" max="13831" width="10.28515625" style="161" customWidth="1"/>
    <col min="13832" max="13832" width="11.5703125" style="161" customWidth="1"/>
    <col min="13833" max="13834" width="8.85546875" style="161"/>
    <col min="13835" max="13835" width="10.140625" style="161" customWidth="1"/>
    <col min="13836" max="13837" width="8.85546875" style="161"/>
    <col min="13838" max="13838" width="9.7109375" style="161" customWidth="1"/>
    <col min="13839" max="13843" width="8.85546875" style="161"/>
    <col min="13844" max="13844" width="9.85546875" style="161" customWidth="1"/>
    <col min="13845" max="13865" width="8.85546875" style="161"/>
    <col min="13866" max="13866" width="10.5703125" style="161" bestFit="1" customWidth="1"/>
    <col min="13867" max="13867" width="9" style="161" bestFit="1" customWidth="1"/>
    <col min="13868" max="13868" width="10.140625" style="161" bestFit="1" customWidth="1"/>
    <col min="13869" max="13869" width="10.5703125" style="161" bestFit="1" customWidth="1"/>
    <col min="13870" max="13870" width="9" style="161" bestFit="1" customWidth="1"/>
    <col min="13871" max="13871" width="10.140625" style="161" bestFit="1" customWidth="1"/>
    <col min="13872" max="13872" width="10.5703125" style="161" bestFit="1" customWidth="1"/>
    <col min="13873" max="13873" width="9" style="161" bestFit="1" customWidth="1"/>
    <col min="13874" max="13897" width="0" style="161" hidden="1" customWidth="1"/>
    <col min="13898" max="13902" width="9" style="161" bestFit="1" customWidth="1"/>
    <col min="13903" max="13916" width="8.85546875" style="161"/>
    <col min="13917" max="13917" width="10.28515625" style="161" customWidth="1"/>
    <col min="13918" max="14080" width="8.85546875" style="161"/>
    <col min="14081" max="14081" width="13.140625" style="161" customWidth="1"/>
    <col min="14082" max="14083" width="9.140625" style="161" customWidth="1"/>
    <col min="14084" max="14084" width="10.28515625" style="161" customWidth="1"/>
    <col min="14085" max="14085" width="9.140625" style="161" customWidth="1"/>
    <col min="14086" max="14087" width="10.28515625" style="161" customWidth="1"/>
    <col min="14088" max="14088" width="11.5703125" style="161" customWidth="1"/>
    <col min="14089" max="14090" width="8.85546875" style="161"/>
    <col min="14091" max="14091" width="10.140625" style="161" customWidth="1"/>
    <col min="14092" max="14093" width="8.85546875" style="161"/>
    <col min="14094" max="14094" width="9.7109375" style="161" customWidth="1"/>
    <col min="14095" max="14099" width="8.85546875" style="161"/>
    <col min="14100" max="14100" width="9.85546875" style="161" customWidth="1"/>
    <col min="14101" max="14121" width="8.85546875" style="161"/>
    <col min="14122" max="14122" width="10.5703125" style="161" bestFit="1" customWidth="1"/>
    <col min="14123" max="14123" width="9" style="161" bestFit="1" customWidth="1"/>
    <col min="14124" max="14124" width="10.140625" style="161" bestFit="1" customWidth="1"/>
    <col min="14125" max="14125" width="10.5703125" style="161" bestFit="1" customWidth="1"/>
    <col min="14126" max="14126" width="9" style="161" bestFit="1" customWidth="1"/>
    <col min="14127" max="14127" width="10.140625" style="161" bestFit="1" customWidth="1"/>
    <col min="14128" max="14128" width="10.5703125" style="161" bestFit="1" customWidth="1"/>
    <col min="14129" max="14129" width="9" style="161" bestFit="1" customWidth="1"/>
    <col min="14130" max="14153" width="0" style="161" hidden="1" customWidth="1"/>
    <col min="14154" max="14158" width="9" style="161" bestFit="1" customWidth="1"/>
    <col min="14159" max="14172" width="8.85546875" style="161"/>
    <col min="14173" max="14173" width="10.28515625" style="161" customWidth="1"/>
    <col min="14174" max="14336" width="8.85546875" style="161"/>
    <col min="14337" max="14337" width="13.140625" style="161" customWidth="1"/>
    <col min="14338" max="14339" width="9.140625" style="161" customWidth="1"/>
    <col min="14340" max="14340" width="10.28515625" style="161" customWidth="1"/>
    <col min="14341" max="14341" width="9.140625" style="161" customWidth="1"/>
    <col min="14342" max="14343" width="10.28515625" style="161" customWidth="1"/>
    <col min="14344" max="14344" width="11.5703125" style="161" customWidth="1"/>
    <col min="14345" max="14346" width="8.85546875" style="161"/>
    <col min="14347" max="14347" width="10.140625" style="161" customWidth="1"/>
    <col min="14348" max="14349" width="8.85546875" style="161"/>
    <col min="14350" max="14350" width="9.7109375" style="161" customWidth="1"/>
    <col min="14351" max="14355" width="8.85546875" style="161"/>
    <col min="14356" max="14356" width="9.85546875" style="161" customWidth="1"/>
    <col min="14357" max="14377" width="8.85546875" style="161"/>
    <col min="14378" max="14378" width="10.5703125" style="161" bestFit="1" customWidth="1"/>
    <col min="14379" max="14379" width="9" style="161" bestFit="1" customWidth="1"/>
    <col min="14380" max="14380" width="10.140625" style="161" bestFit="1" customWidth="1"/>
    <col min="14381" max="14381" width="10.5703125" style="161" bestFit="1" customWidth="1"/>
    <col min="14382" max="14382" width="9" style="161" bestFit="1" customWidth="1"/>
    <col min="14383" max="14383" width="10.140625" style="161" bestFit="1" customWidth="1"/>
    <col min="14384" max="14384" width="10.5703125" style="161" bestFit="1" customWidth="1"/>
    <col min="14385" max="14385" width="9" style="161" bestFit="1" customWidth="1"/>
    <col min="14386" max="14409" width="0" style="161" hidden="1" customWidth="1"/>
    <col min="14410" max="14414" width="9" style="161" bestFit="1" customWidth="1"/>
    <col min="14415" max="14428" width="8.85546875" style="161"/>
    <col min="14429" max="14429" width="10.28515625" style="161" customWidth="1"/>
    <col min="14430" max="14592" width="8.85546875" style="161"/>
    <col min="14593" max="14593" width="13.140625" style="161" customWidth="1"/>
    <col min="14594" max="14595" width="9.140625" style="161" customWidth="1"/>
    <col min="14596" max="14596" width="10.28515625" style="161" customWidth="1"/>
    <col min="14597" max="14597" width="9.140625" style="161" customWidth="1"/>
    <col min="14598" max="14599" width="10.28515625" style="161" customWidth="1"/>
    <col min="14600" max="14600" width="11.5703125" style="161" customWidth="1"/>
    <col min="14601" max="14602" width="8.85546875" style="161"/>
    <col min="14603" max="14603" width="10.140625" style="161" customWidth="1"/>
    <col min="14604" max="14605" width="8.85546875" style="161"/>
    <col min="14606" max="14606" width="9.7109375" style="161" customWidth="1"/>
    <col min="14607" max="14611" width="8.85546875" style="161"/>
    <col min="14612" max="14612" width="9.85546875" style="161" customWidth="1"/>
    <col min="14613" max="14633" width="8.85546875" style="161"/>
    <col min="14634" max="14634" width="10.5703125" style="161" bestFit="1" customWidth="1"/>
    <col min="14635" max="14635" width="9" style="161" bestFit="1" customWidth="1"/>
    <col min="14636" max="14636" width="10.140625" style="161" bestFit="1" customWidth="1"/>
    <col min="14637" max="14637" width="10.5703125" style="161" bestFit="1" customWidth="1"/>
    <col min="14638" max="14638" width="9" style="161" bestFit="1" customWidth="1"/>
    <col min="14639" max="14639" width="10.140625" style="161" bestFit="1" customWidth="1"/>
    <col min="14640" max="14640" width="10.5703125" style="161" bestFit="1" customWidth="1"/>
    <col min="14641" max="14641" width="9" style="161" bestFit="1" customWidth="1"/>
    <col min="14642" max="14665" width="0" style="161" hidden="1" customWidth="1"/>
    <col min="14666" max="14670" width="9" style="161" bestFit="1" customWidth="1"/>
    <col min="14671" max="14684" width="8.85546875" style="161"/>
    <col min="14685" max="14685" width="10.28515625" style="161" customWidth="1"/>
    <col min="14686" max="14848" width="8.85546875" style="161"/>
    <col min="14849" max="14849" width="13.140625" style="161" customWidth="1"/>
    <col min="14850" max="14851" width="9.140625" style="161" customWidth="1"/>
    <col min="14852" max="14852" width="10.28515625" style="161" customWidth="1"/>
    <col min="14853" max="14853" width="9.140625" style="161" customWidth="1"/>
    <col min="14854" max="14855" width="10.28515625" style="161" customWidth="1"/>
    <col min="14856" max="14856" width="11.5703125" style="161" customWidth="1"/>
    <col min="14857" max="14858" width="8.85546875" style="161"/>
    <col min="14859" max="14859" width="10.140625" style="161" customWidth="1"/>
    <col min="14860" max="14861" width="8.85546875" style="161"/>
    <col min="14862" max="14862" width="9.7109375" style="161" customWidth="1"/>
    <col min="14863" max="14867" width="8.85546875" style="161"/>
    <col min="14868" max="14868" width="9.85546875" style="161" customWidth="1"/>
    <col min="14869" max="14889" width="8.85546875" style="161"/>
    <col min="14890" max="14890" width="10.5703125" style="161" bestFit="1" customWidth="1"/>
    <col min="14891" max="14891" width="9" style="161" bestFit="1" customWidth="1"/>
    <col min="14892" max="14892" width="10.140625" style="161" bestFit="1" customWidth="1"/>
    <col min="14893" max="14893" width="10.5703125" style="161" bestFit="1" customWidth="1"/>
    <col min="14894" max="14894" width="9" style="161" bestFit="1" customWidth="1"/>
    <col min="14895" max="14895" width="10.140625" style="161" bestFit="1" customWidth="1"/>
    <col min="14896" max="14896" width="10.5703125" style="161" bestFit="1" customWidth="1"/>
    <col min="14897" max="14897" width="9" style="161" bestFit="1" customWidth="1"/>
    <col min="14898" max="14921" width="0" style="161" hidden="1" customWidth="1"/>
    <col min="14922" max="14926" width="9" style="161" bestFit="1" customWidth="1"/>
    <col min="14927" max="14940" width="8.85546875" style="161"/>
    <col min="14941" max="14941" width="10.28515625" style="161" customWidth="1"/>
    <col min="14942" max="15104" width="8.85546875" style="161"/>
    <col min="15105" max="15105" width="13.140625" style="161" customWidth="1"/>
    <col min="15106" max="15107" width="9.140625" style="161" customWidth="1"/>
    <col min="15108" max="15108" width="10.28515625" style="161" customWidth="1"/>
    <col min="15109" max="15109" width="9.140625" style="161" customWidth="1"/>
    <col min="15110" max="15111" width="10.28515625" style="161" customWidth="1"/>
    <col min="15112" max="15112" width="11.5703125" style="161" customWidth="1"/>
    <col min="15113" max="15114" width="8.85546875" style="161"/>
    <col min="15115" max="15115" width="10.140625" style="161" customWidth="1"/>
    <col min="15116" max="15117" width="8.85546875" style="161"/>
    <col min="15118" max="15118" width="9.7109375" style="161" customWidth="1"/>
    <col min="15119" max="15123" width="8.85546875" style="161"/>
    <col min="15124" max="15124" width="9.85546875" style="161" customWidth="1"/>
    <col min="15125" max="15145" width="8.85546875" style="161"/>
    <col min="15146" max="15146" width="10.5703125" style="161" bestFit="1" customWidth="1"/>
    <col min="15147" max="15147" width="9" style="161" bestFit="1" customWidth="1"/>
    <col min="15148" max="15148" width="10.140625" style="161" bestFit="1" customWidth="1"/>
    <col min="15149" max="15149" width="10.5703125" style="161" bestFit="1" customWidth="1"/>
    <col min="15150" max="15150" width="9" style="161" bestFit="1" customWidth="1"/>
    <col min="15151" max="15151" width="10.140625" style="161" bestFit="1" customWidth="1"/>
    <col min="15152" max="15152" width="10.5703125" style="161" bestFit="1" customWidth="1"/>
    <col min="15153" max="15153" width="9" style="161" bestFit="1" customWidth="1"/>
    <col min="15154" max="15177" width="0" style="161" hidden="1" customWidth="1"/>
    <col min="15178" max="15182" width="9" style="161" bestFit="1" customWidth="1"/>
    <col min="15183" max="15196" width="8.85546875" style="161"/>
    <col min="15197" max="15197" width="10.28515625" style="161" customWidth="1"/>
    <col min="15198" max="15360" width="8.85546875" style="161"/>
    <col min="15361" max="15361" width="13.140625" style="161" customWidth="1"/>
    <col min="15362" max="15363" width="9.140625" style="161" customWidth="1"/>
    <col min="15364" max="15364" width="10.28515625" style="161" customWidth="1"/>
    <col min="15365" max="15365" width="9.140625" style="161" customWidth="1"/>
    <col min="15366" max="15367" width="10.28515625" style="161" customWidth="1"/>
    <col min="15368" max="15368" width="11.5703125" style="161" customWidth="1"/>
    <col min="15369" max="15370" width="8.85546875" style="161"/>
    <col min="15371" max="15371" width="10.140625" style="161" customWidth="1"/>
    <col min="15372" max="15373" width="8.85546875" style="161"/>
    <col min="15374" max="15374" width="9.7109375" style="161" customWidth="1"/>
    <col min="15375" max="15379" width="8.85546875" style="161"/>
    <col min="15380" max="15380" width="9.85546875" style="161" customWidth="1"/>
    <col min="15381" max="15401" width="8.85546875" style="161"/>
    <col min="15402" max="15402" width="10.5703125" style="161" bestFit="1" customWidth="1"/>
    <col min="15403" max="15403" width="9" style="161" bestFit="1" customWidth="1"/>
    <col min="15404" max="15404" width="10.140625" style="161" bestFit="1" customWidth="1"/>
    <col min="15405" max="15405" width="10.5703125" style="161" bestFit="1" customWidth="1"/>
    <col min="15406" max="15406" width="9" style="161" bestFit="1" customWidth="1"/>
    <col min="15407" max="15407" width="10.140625" style="161" bestFit="1" customWidth="1"/>
    <col min="15408" max="15408" width="10.5703125" style="161" bestFit="1" customWidth="1"/>
    <col min="15409" max="15409" width="9" style="161" bestFit="1" customWidth="1"/>
    <col min="15410" max="15433" width="0" style="161" hidden="1" customWidth="1"/>
    <col min="15434" max="15438" width="9" style="161" bestFit="1" customWidth="1"/>
    <col min="15439" max="15452" width="8.85546875" style="161"/>
    <col min="15453" max="15453" width="10.28515625" style="161" customWidth="1"/>
    <col min="15454" max="15616" width="8.85546875" style="161"/>
    <col min="15617" max="15617" width="13.140625" style="161" customWidth="1"/>
    <col min="15618" max="15619" width="9.140625" style="161" customWidth="1"/>
    <col min="15620" max="15620" width="10.28515625" style="161" customWidth="1"/>
    <col min="15621" max="15621" width="9.140625" style="161" customWidth="1"/>
    <col min="15622" max="15623" width="10.28515625" style="161" customWidth="1"/>
    <col min="15624" max="15624" width="11.5703125" style="161" customWidth="1"/>
    <col min="15625" max="15626" width="8.85546875" style="161"/>
    <col min="15627" max="15627" width="10.140625" style="161" customWidth="1"/>
    <col min="15628" max="15629" width="8.85546875" style="161"/>
    <col min="15630" max="15630" width="9.7109375" style="161" customWidth="1"/>
    <col min="15631" max="15635" width="8.85546875" style="161"/>
    <col min="15636" max="15636" width="9.85546875" style="161" customWidth="1"/>
    <col min="15637" max="15657" width="8.85546875" style="161"/>
    <col min="15658" max="15658" width="10.5703125" style="161" bestFit="1" customWidth="1"/>
    <col min="15659" max="15659" width="9" style="161" bestFit="1" customWidth="1"/>
    <col min="15660" max="15660" width="10.140625" style="161" bestFit="1" customWidth="1"/>
    <col min="15661" max="15661" width="10.5703125" style="161" bestFit="1" customWidth="1"/>
    <col min="15662" max="15662" width="9" style="161" bestFit="1" customWidth="1"/>
    <col min="15663" max="15663" width="10.140625" style="161" bestFit="1" customWidth="1"/>
    <col min="15664" max="15664" width="10.5703125" style="161" bestFit="1" customWidth="1"/>
    <col min="15665" max="15665" width="9" style="161" bestFit="1" customWidth="1"/>
    <col min="15666" max="15689" width="0" style="161" hidden="1" customWidth="1"/>
    <col min="15690" max="15694" width="9" style="161" bestFit="1" customWidth="1"/>
    <col min="15695" max="15708" width="8.85546875" style="161"/>
    <col min="15709" max="15709" width="10.28515625" style="161" customWidth="1"/>
    <col min="15710" max="15872" width="8.85546875" style="161"/>
    <col min="15873" max="15873" width="13.140625" style="161" customWidth="1"/>
    <col min="15874" max="15875" width="9.140625" style="161" customWidth="1"/>
    <col min="15876" max="15876" width="10.28515625" style="161" customWidth="1"/>
    <col min="15877" max="15877" width="9.140625" style="161" customWidth="1"/>
    <col min="15878" max="15879" width="10.28515625" style="161" customWidth="1"/>
    <col min="15880" max="15880" width="11.5703125" style="161" customWidth="1"/>
    <col min="15881" max="15882" width="8.85546875" style="161"/>
    <col min="15883" max="15883" width="10.140625" style="161" customWidth="1"/>
    <col min="15884" max="15885" width="8.85546875" style="161"/>
    <col min="15886" max="15886" width="9.7109375" style="161" customWidth="1"/>
    <col min="15887" max="15891" width="8.85546875" style="161"/>
    <col min="15892" max="15892" width="9.85546875" style="161" customWidth="1"/>
    <col min="15893" max="15913" width="8.85546875" style="161"/>
    <col min="15914" max="15914" width="10.5703125" style="161" bestFit="1" customWidth="1"/>
    <col min="15915" max="15915" width="9" style="161" bestFit="1" customWidth="1"/>
    <col min="15916" max="15916" width="10.140625" style="161" bestFit="1" customWidth="1"/>
    <col min="15917" max="15917" width="10.5703125" style="161" bestFit="1" customWidth="1"/>
    <col min="15918" max="15918" width="9" style="161" bestFit="1" customWidth="1"/>
    <col min="15919" max="15919" width="10.140625" style="161" bestFit="1" customWidth="1"/>
    <col min="15920" max="15920" width="10.5703125" style="161" bestFit="1" customWidth="1"/>
    <col min="15921" max="15921" width="9" style="161" bestFit="1" customWidth="1"/>
    <col min="15922" max="15945" width="0" style="161" hidden="1" customWidth="1"/>
    <col min="15946" max="15950" width="9" style="161" bestFit="1" customWidth="1"/>
    <col min="15951" max="15964" width="8.85546875" style="161"/>
    <col min="15965" max="15965" width="10.28515625" style="161" customWidth="1"/>
    <col min="15966" max="16128" width="8.85546875" style="161"/>
    <col min="16129" max="16129" width="13.140625" style="161" customWidth="1"/>
    <col min="16130" max="16131" width="9.140625" style="161" customWidth="1"/>
    <col min="16132" max="16132" width="10.28515625" style="161" customWidth="1"/>
    <col min="16133" max="16133" width="9.140625" style="161" customWidth="1"/>
    <col min="16134" max="16135" width="10.28515625" style="161" customWidth="1"/>
    <col min="16136" max="16136" width="11.5703125" style="161" customWidth="1"/>
    <col min="16137" max="16138" width="8.85546875" style="161"/>
    <col min="16139" max="16139" width="10.140625" style="161" customWidth="1"/>
    <col min="16140" max="16141" width="8.85546875" style="161"/>
    <col min="16142" max="16142" width="9.7109375" style="161" customWidth="1"/>
    <col min="16143" max="16147" width="8.85546875" style="161"/>
    <col min="16148" max="16148" width="9.85546875" style="161" customWidth="1"/>
    <col min="16149" max="16169" width="8.85546875" style="161"/>
    <col min="16170" max="16170" width="10.5703125" style="161" bestFit="1" customWidth="1"/>
    <col min="16171" max="16171" width="9" style="161" bestFit="1" customWidth="1"/>
    <col min="16172" max="16172" width="10.140625" style="161" bestFit="1" customWidth="1"/>
    <col min="16173" max="16173" width="10.5703125" style="161" bestFit="1" customWidth="1"/>
    <col min="16174" max="16174" width="9" style="161" bestFit="1" customWidth="1"/>
    <col min="16175" max="16175" width="10.140625" style="161" bestFit="1" customWidth="1"/>
    <col min="16176" max="16176" width="10.5703125" style="161" bestFit="1" customWidth="1"/>
    <col min="16177" max="16177" width="9" style="161" bestFit="1" customWidth="1"/>
    <col min="16178" max="16201" width="0" style="161" hidden="1" customWidth="1"/>
    <col min="16202" max="16206" width="9" style="161" bestFit="1" customWidth="1"/>
    <col min="16207" max="16220" width="8.85546875" style="161"/>
    <col min="16221" max="16221" width="10.28515625" style="161" customWidth="1"/>
    <col min="16222" max="16384" width="8.85546875" style="161"/>
  </cols>
  <sheetData>
    <row r="1" spans="1:94" x14ac:dyDescent="0.2">
      <c r="A1" s="161" t="s">
        <v>115</v>
      </c>
    </row>
    <row r="2" spans="1:94" x14ac:dyDescent="0.2">
      <c r="A2" s="161" t="s">
        <v>71</v>
      </c>
    </row>
    <row r="3" spans="1:94" x14ac:dyDescent="0.2">
      <c r="A3" s="161" t="s">
        <v>116</v>
      </c>
    </row>
    <row r="4" spans="1:94" x14ac:dyDescent="0.2">
      <c r="A4" s="161" t="s">
        <v>147</v>
      </c>
    </row>
    <row r="5" spans="1:94" x14ac:dyDescent="0.2">
      <c r="A5" s="161" t="s">
        <v>148</v>
      </c>
    </row>
    <row r="6" spans="1:94" x14ac:dyDescent="0.2">
      <c r="A6" s="161" t="s">
        <v>75</v>
      </c>
      <c r="BV6" s="162" t="s">
        <v>149</v>
      </c>
    </row>
    <row r="7" spans="1:94" s="163" customFormat="1" x14ac:dyDescent="0.2">
      <c r="A7" s="163" t="s">
        <v>76</v>
      </c>
      <c r="BV7" s="163">
        <f>BV14/43515.16*100</f>
        <v>14.351825892401637</v>
      </c>
      <c r="BY7" s="163">
        <f>BY14/43515.16*100</f>
        <v>0.66073524721039734</v>
      </c>
      <c r="CB7" s="163">
        <f>CB14/43515.16*100</f>
        <v>0.47719001837520536</v>
      </c>
      <c r="CE7" s="163">
        <f>CE14/43515.16*100</f>
        <v>8.0218709985209742</v>
      </c>
      <c r="CH7" s="163">
        <f>CH14/43515.16*100</f>
        <v>40.884211387479674</v>
      </c>
      <c r="CK7" s="163">
        <f>CK14/43515.16*100</f>
        <v>35.604157263813335</v>
      </c>
      <c r="CN7" s="163">
        <f>SUM(BV7:CM7)</f>
        <v>99.999990807801225</v>
      </c>
    </row>
    <row r="8" spans="1:94" s="165" customFormat="1" ht="16.149999999999999" customHeight="1" x14ac:dyDescent="0.2">
      <c r="A8" s="1198" t="s">
        <v>0</v>
      </c>
      <c r="B8" s="164"/>
      <c r="C8" s="164"/>
      <c r="D8" s="164"/>
      <c r="E8" s="164"/>
      <c r="F8" s="164"/>
      <c r="G8" s="164"/>
      <c r="H8" s="1199" t="s">
        <v>77</v>
      </c>
      <c r="I8" s="1200"/>
      <c r="J8" s="1200"/>
      <c r="K8" s="1200"/>
      <c r="L8" s="1200"/>
      <c r="M8" s="1200"/>
      <c r="N8" s="1200"/>
      <c r="O8" s="1200"/>
      <c r="P8" s="1200"/>
      <c r="Q8" s="1200"/>
      <c r="R8" s="1200"/>
      <c r="S8" s="1200"/>
      <c r="T8" s="1200"/>
      <c r="U8" s="1200"/>
      <c r="V8" s="1200"/>
      <c r="W8" s="1200"/>
      <c r="X8" s="1200"/>
      <c r="Y8" s="1200"/>
      <c r="Z8" s="1200"/>
      <c r="AA8" s="1200"/>
      <c r="AB8" s="1201"/>
      <c r="AC8" s="1205" t="s">
        <v>78</v>
      </c>
      <c r="AD8" s="1206"/>
      <c r="AE8" s="1206"/>
      <c r="AF8" s="1206"/>
      <c r="AG8" s="1206"/>
      <c r="AH8" s="1206"/>
      <c r="AI8" s="1206"/>
      <c r="AJ8" s="1206"/>
      <c r="AK8" s="1206"/>
      <c r="AL8" s="1206"/>
      <c r="AM8" s="1206"/>
      <c r="AN8" s="1206"/>
      <c r="AO8" s="1206"/>
      <c r="AP8" s="1206"/>
      <c r="AQ8" s="1206"/>
      <c r="AR8" s="1206"/>
      <c r="AS8" s="1206"/>
      <c r="AT8" s="1206"/>
      <c r="AU8" s="1206"/>
      <c r="AV8" s="1206"/>
      <c r="AW8" s="1207"/>
      <c r="AX8" s="1205" t="s">
        <v>79</v>
      </c>
      <c r="AY8" s="1206"/>
      <c r="AZ8" s="1206"/>
      <c r="BA8" s="1206"/>
      <c r="BB8" s="1206"/>
      <c r="BC8" s="1206"/>
      <c r="BD8" s="1206"/>
      <c r="BE8" s="1206"/>
      <c r="BF8" s="1206"/>
      <c r="BG8" s="1206"/>
      <c r="BH8" s="1206"/>
      <c r="BI8" s="1206"/>
      <c r="BJ8" s="1206"/>
      <c r="BK8" s="1206"/>
      <c r="BL8" s="1206"/>
      <c r="BM8" s="1206"/>
      <c r="BN8" s="1206"/>
      <c r="BO8" s="1206"/>
      <c r="BP8" s="1206"/>
      <c r="BQ8" s="1206"/>
      <c r="BR8" s="1207"/>
      <c r="BS8" s="1198" t="s">
        <v>79</v>
      </c>
      <c r="BT8" s="1198"/>
      <c r="BU8" s="1198"/>
      <c r="BV8" s="1199" t="s">
        <v>81</v>
      </c>
      <c r="BW8" s="1200"/>
      <c r="BX8" s="1200"/>
      <c r="BY8" s="1200"/>
      <c r="BZ8" s="1200"/>
      <c r="CA8" s="1200"/>
      <c r="CB8" s="1200"/>
      <c r="CC8" s="1200"/>
      <c r="CD8" s="1200"/>
      <c r="CE8" s="1200"/>
      <c r="CF8" s="1200"/>
      <c r="CG8" s="1200"/>
      <c r="CH8" s="1200"/>
      <c r="CI8" s="1200"/>
      <c r="CJ8" s="1200"/>
      <c r="CK8" s="1200"/>
      <c r="CL8" s="1200"/>
      <c r="CM8" s="1200"/>
      <c r="CN8" s="1200"/>
      <c r="CO8" s="1200"/>
      <c r="CP8" s="1201"/>
    </row>
    <row r="9" spans="1:94" s="167" customFormat="1" ht="3.6" customHeight="1" x14ac:dyDescent="0.2">
      <c r="A9" s="1198"/>
      <c r="B9" s="166"/>
      <c r="C9" s="166"/>
      <c r="D9" s="166"/>
      <c r="E9" s="166"/>
      <c r="F9" s="166"/>
      <c r="G9" s="166"/>
      <c r="H9" s="1202"/>
      <c r="I9" s="1203"/>
      <c r="J9" s="1203"/>
      <c r="K9" s="1203"/>
      <c r="L9" s="1203"/>
      <c r="M9" s="1203"/>
      <c r="N9" s="1203"/>
      <c r="O9" s="1203"/>
      <c r="P9" s="1203"/>
      <c r="Q9" s="1203"/>
      <c r="R9" s="1203"/>
      <c r="S9" s="1203"/>
      <c r="T9" s="1203"/>
      <c r="U9" s="1203"/>
      <c r="V9" s="1203"/>
      <c r="W9" s="1203"/>
      <c r="X9" s="1203"/>
      <c r="Y9" s="1203"/>
      <c r="Z9" s="1203"/>
      <c r="AA9" s="1203"/>
      <c r="AB9" s="1204"/>
      <c r="AC9" s="1208"/>
      <c r="AD9" s="1209"/>
      <c r="AE9" s="1209"/>
      <c r="AF9" s="1209"/>
      <c r="AG9" s="1209"/>
      <c r="AH9" s="1209"/>
      <c r="AI9" s="1209"/>
      <c r="AJ9" s="1209"/>
      <c r="AK9" s="1209"/>
      <c r="AL9" s="1209"/>
      <c r="AM9" s="1209"/>
      <c r="AN9" s="1209"/>
      <c r="AO9" s="1209"/>
      <c r="AP9" s="1209"/>
      <c r="AQ9" s="1209"/>
      <c r="AR9" s="1209"/>
      <c r="AS9" s="1209"/>
      <c r="AT9" s="1209"/>
      <c r="AU9" s="1209"/>
      <c r="AV9" s="1209"/>
      <c r="AW9" s="1210"/>
      <c r="AX9" s="1208"/>
      <c r="AY9" s="1209"/>
      <c r="AZ9" s="1209"/>
      <c r="BA9" s="1209"/>
      <c r="BB9" s="1209"/>
      <c r="BC9" s="1209"/>
      <c r="BD9" s="1209"/>
      <c r="BE9" s="1209"/>
      <c r="BF9" s="1209"/>
      <c r="BG9" s="1209"/>
      <c r="BH9" s="1209"/>
      <c r="BI9" s="1209"/>
      <c r="BJ9" s="1209"/>
      <c r="BK9" s="1209"/>
      <c r="BL9" s="1209"/>
      <c r="BM9" s="1209"/>
      <c r="BN9" s="1209"/>
      <c r="BO9" s="1209"/>
      <c r="BP9" s="1209"/>
      <c r="BQ9" s="1209"/>
      <c r="BR9" s="1210"/>
      <c r="BS9" s="1198"/>
      <c r="BT9" s="1198"/>
      <c r="BU9" s="1198"/>
      <c r="BV9" s="1202"/>
      <c r="BW9" s="1203"/>
      <c r="BX9" s="1203"/>
      <c r="BY9" s="1203"/>
      <c r="BZ9" s="1203"/>
      <c r="CA9" s="1203"/>
      <c r="CB9" s="1203"/>
      <c r="CC9" s="1203"/>
      <c r="CD9" s="1203"/>
      <c r="CE9" s="1203"/>
      <c r="CF9" s="1203"/>
      <c r="CG9" s="1203"/>
      <c r="CH9" s="1203"/>
      <c r="CI9" s="1203"/>
      <c r="CJ9" s="1203"/>
      <c r="CK9" s="1203"/>
      <c r="CL9" s="1203"/>
      <c r="CM9" s="1203"/>
      <c r="CN9" s="1203"/>
      <c r="CO9" s="1203"/>
      <c r="CP9" s="1204"/>
    </row>
    <row r="10" spans="1:94" s="165" customFormat="1" ht="12.6" customHeight="1" x14ac:dyDescent="0.2">
      <c r="A10" s="1198"/>
      <c r="B10" s="168"/>
      <c r="C10" s="168"/>
      <c r="D10" s="168"/>
      <c r="E10" s="168"/>
      <c r="F10" s="168"/>
      <c r="G10" s="168"/>
      <c r="H10" s="1197" t="s">
        <v>121</v>
      </c>
      <c r="I10" s="1197"/>
      <c r="J10" s="1197"/>
      <c r="K10" s="1197" t="s">
        <v>122</v>
      </c>
      <c r="L10" s="1197"/>
      <c r="M10" s="1197"/>
      <c r="N10" s="1197"/>
      <c r="O10" s="1197"/>
      <c r="P10" s="1197"/>
      <c r="Q10" s="1197" t="s">
        <v>85</v>
      </c>
      <c r="R10" s="1197"/>
      <c r="S10" s="1197"/>
      <c r="T10" s="1197" t="s">
        <v>86</v>
      </c>
      <c r="U10" s="1197"/>
      <c r="V10" s="1197"/>
      <c r="W10" s="1197" t="s">
        <v>123</v>
      </c>
      <c r="X10" s="1197"/>
      <c r="Y10" s="1197"/>
      <c r="Z10" s="1197" t="s">
        <v>88</v>
      </c>
      <c r="AA10" s="1197"/>
      <c r="AB10" s="1197"/>
      <c r="AC10" s="1197" t="s">
        <v>121</v>
      </c>
      <c r="AD10" s="1197"/>
      <c r="AE10" s="1197"/>
      <c r="AF10" s="1197" t="s">
        <v>122</v>
      </c>
      <c r="AG10" s="1197"/>
      <c r="AH10" s="1197"/>
      <c r="AI10" s="1197"/>
      <c r="AJ10" s="1197"/>
      <c r="AK10" s="1197"/>
      <c r="AL10" s="1197" t="s">
        <v>85</v>
      </c>
      <c r="AM10" s="1197"/>
      <c r="AN10" s="1197"/>
      <c r="AO10" s="1197" t="s">
        <v>86</v>
      </c>
      <c r="AP10" s="1197"/>
      <c r="AQ10" s="1197"/>
      <c r="AR10" s="1197" t="s">
        <v>123</v>
      </c>
      <c r="AS10" s="1197"/>
      <c r="AT10" s="1197"/>
      <c r="AU10" s="1197" t="s">
        <v>88</v>
      </c>
      <c r="AV10" s="1197"/>
      <c r="AW10" s="1197"/>
      <c r="AX10" s="1197" t="s">
        <v>121</v>
      </c>
      <c r="AY10" s="1197"/>
      <c r="AZ10" s="1197"/>
      <c r="BA10" s="1197" t="s">
        <v>122</v>
      </c>
      <c r="BB10" s="1197"/>
      <c r="BC10" s="1197"/>
      <c r="BD10" s="1197"/>
      <c r="BE10" s="1197"/>
      <c r="BF10" s="1197"/>
      <c r="BG10" s="1197" t="s">
        <v>85</v>
      </c>
      <c r="BH10" s="1197"/>
      <c r="BI10" s="1197"/>
      <c r="BJ10" s="1197" t="s">
        <v>86</v>
      </c>
      <c r="BK10" s="1197"/>
      <c r="BL10" s="1197"/>
      <c r="BM10" s="1197" t="s">
        <v>123</v>
      </c>
      <c r="BN10" s="1197"/>
      <c r="BO10" s="1197"/>
      <c r="BP10" s="1197" t="s">
        <v>88</v>
      </c>
      <c r="BQ10" s="1197"/>
      <c r="BR10" s="1197"/>
      <c r="BS10" s="1198"/>
      <c r="BT10" s="1198"/>
      <c r="BU10" s="1198"/>
      <c r="BV10" s="1197" t="s">
        <v>121</v>
      </c>
      <c r="BW10" s="1197"/>
      <c r="BX10" s="1197"/>
      <c r="BY10" s="1197" t="s">
        <v>122</v>
      </c>
      <c r="BZ10" s="1197"/>
      <c r="CA10" s="1197"/>
      <c r="CB10" s="1197"/>
      <c r="CC10" s="1197"/>
      <c r="CD10" s="1197"/>
      <c r="CE10" s="1197" t="s">
        <v>85</v>
      </c>
      <c r="CF10" s="1197"/>
      <c r="CG10" s="1197"/>
      <c r="CH10" s="1197" t="s">
        <v>86</v>
      </c>
      <c r="CI10" s="1197"/>
      <c r="CJ10" s="1197"/>
      <c r="CK10" s="1197" t="s">
        <v>123</v>
      </c>
      <c r="CL10" s="1197"/>
      <c r="CM10" s="1197"/>
      <c r="CN10" s="1197" t="s">
        <v>88</v>
      </c>
      <c r="CO10" s="1197"/>
      <c r="CP10" s="1197"/>
    </row>
    <row r="11" spans="1:94" s="165" customFormat="1" ht="13.9" customHeight="1" x14ac:dyDescent="0.2">
      <c r="A11" s="1198"/>
      <c r="B11" s="168"/>
      <c r="C11" s="168"/>
      <c r="D11" s="168"/>
      <c r="E11" s="168"/>
      <c r="F11" s="168"/>
      <c r="G11" s="168"/>
      <c r="H11" s="1197"/>
      <c r="I11" s="1197"/>
      <c r="J11" s="1197"/>
      <c r="K11" s="1197" t="s">
        <v>93</v>
      </c>
      <c r="L11" s="1197"/>
      <c r="M11" s="1197"/>
      <c r="N11" s="1197" t="s">
        <v>92</v>
      </c>
      <c r="O11" s="1197"/>
      <c r="P11" s="1197"/>
      <c r="Q11" s="1197"/>
      <c r="R11" s="1197"/>
      <c r="S11" s="1197"/>
      <c r="T11" s="1197"/>
      <c r="U11" s="1197"/>
      <c r="V11" s="1197"/>
      <c r="W11" s="1197"/>
      <c r="X11" s="1197"/>
      <c r="Y11" s="1197"/>
      <c r="Z11" s="1197"/>
      <c r="AA11" s="1197"/>
      <c r="AB11" s="1197"/>
      <c r="AC11" s="1197"/>
      <c r="AD11" s="1197"/>
      <c r="AE11" s="1197"/>
      <c r="AF11" s="1197" t="s">
        <v>93</v>
      </c>
      <c r="AG11" s="1197"/>
      <c r="AH11" s="1197"/>
      <c r="AI11" s="1197" t="s">
        <v>92</v>
      </c>
      <c r="AJ11" s="1197"/>
      <c r="AK11" s="1197"/>
      <c r="AL11" s="1197"/>
      <c r="AM11" s="1197"/>
      <c r="AN11" s="1197"/>
      <c r="AO11" s="1197"/>
      <c r="AP11" s="1197"/>
      <c r="AQ11" s="1197"/>
      <c r="AR11" s="1197"/>
      <c r="AS11" s="1197"/>
      <c r="AT11" s="1197"/>
      <c r="AU11" s="1197"/>
      <c r="AV11" s="1197"/>
      <c r="AW11" s="1197"/>
      <c r="AX11" s="1197"/>
      <c r="AY11" s="1197"/>
      <c r="AZ11" s="1197"/>
      <c r="BA11" s="1197" t="s">
        <v>93</v>
      </c>
      <c r="BB11" s="1197"/>
      <c r="BC11" s="1197"/>
      <c r="BD11" s="1197" t="s">
        <v>92</v>
      </c>
      <c r="BE11" s="1197"/>
      <c r="BF11" s="1197"/>
      <c r="BG11" s="1197"/>
      <c r="BH11" s="1197"/>
      <c r="BI11" s="1197"/>
      <c r="BJ11" s="1197"/>
      <c r="BK11" s="1197"/>
      <c r="BL11" s="1197"/>
      <c r="BM11" s="1197"/>
      <c r="BN11" s="1197"/>
      <c r="BO11" s="1197"/>
      <c r="BP11" s="1197"/>
      <c r="BQ11" s="1197"/>
      <c r="BR11" s="1197"/>
      <c r="BS11" s="1198"/>
      <c r="BT11" s="1198"/>
      <c r="BU11" s="1198"/>
      <c r="BV11" s="1197"/>
      <c r="BW11" s="1197"/>
      <c r="BX11" s="1197"/>
      <c r="BY11" s="1197" t="s">
        <v>93</v>
      </c>
      <c r="BZ11" s="1197"/>
      <c r="CA11" s="1197"/>
      <c r="CB11" s="1197" t="s">
        <v>92</v>
      </c>
      <c r="CC11" s="1197"/>
      <c r="CD11" s="1197"/>
      <c r="CE11" s="1197"/>
      <c r="CF11" s="1197"/>
      <c r="CG11" s="1197"/>
      <c r="CH11" s="1197"/>
      <c r="CI11" s="1197"/>
      <c r="CJ11" s="1197"/>
      <c r="CK11" s="1197"/>
      <c r="CL11" s="1197"/>
      <c r="CM11" s="1197"/>
      <c r="CN11" s="1197"/>
      <c r="CO11" s="1197"/>
      <c r="CP11" s="1197"/>
    </row>
    <row r="12" spans="1:94" s="170" customFormat="1" ht="19.149999999999999" customHeight="1" x14ac:dyDescent="0.2">
      <c r="A12" s="1198"/>
      <c r="B12" s="169"/>
      <c r="C12" s="169"/>
      <c r="D12" s="169"/>
      <c r="E12" s="169"/>
      <c r="F12" s="169"/>
      <c r="G12" s="169"/>
      <c r="H12" s="78" t="s">
        <v>124</v>
      </c>
      <c r="I12" s="78" t="s">
        <v>125</v>
      </c>
      <c r="J12" s="78" t="s">
        <v>126</v>
      </c>
      <c r="K12" s="78" t="s">
        <v>124</v>
      </c>
      <c r="L12" s="78" t="s">
        <v>125</v>
      </c>
      <c r="M12" s="78" t="s">
        <v>126</v>
      </c>
      <c r="N12" s="78" t="s">
        <v>124</v>
      </c>
      <c r="O12" s="78" t="s">
        <v>125</v>
      </c>
      <c r="P12" s="78" t="s">
        <v>126</v>
      </c>
      <c r="Q12" s="78" t="s">
        <v>124</v>
      </c>
      <c r="R12" s="78" t="s">
        <v>125</v>
      </c>
      <c r="S12" s="78" t="s">
        <v>126</v>
      </c>
      <c r="T12" s="78" t="s">
        <v>124</v>
      </c>
      <c r="U12" s="78" t="s">
        <v>125</v>
      </c>
      <c r="V12" s="78" t="s">
        <v>126</v>
      </c>
      <c r="W12" s="78" t="s">
        <v>124</v>
      </c>
      <c r="X12" s="78" t="s">
        <v>125</v>
      </c>
      <c r="Y12" s="78" t="s">
        <v>126</v>
      </c>
      <c r="Z12" s="78" t="s">
        <v>124</v>
      </c>
      <c r="AA12" s="78" t="s">
        <v>125</v>
      </c>
      <c r="AB12" s="78" t="s">
        <v>126</v>
      </c>
      <c r="AC12" s="78" t="s">
        <v>124</v>
      </c>
      <c r="AD12" s="78" t="s">
        <v>125</v>
      </c>
      <c r="AE12" s="78" t="s">
        <v>126</v>
      </c>
      <c r="AF12" s="78" t="s">
        <v>124</v>
      </c>
      <c r="AG12" s="78" t="s">
        <v>125</v>
      </c>
      <c r="AH12" s="78" t="s">
        <v>126</v>
      </c>
      <c r="AI12" s="78" t="s">
        <v>124</v>
      </c>
      <c r="AJ12" s="78" t="s">
        <v>125</v>
      </c>
      <c r="AK12" s="78" t="s">
        <v>126</v>
      </c>
      <c r="AL12" s="78" t="s">
        <v>124</v>
      </c>
      <c r="AM12" s="78" t="s">
        <v>125</v>
      </c>
      <c r="AN12" s="78" t="s">
        <v>126</v>
      </c>
      <c r="AO12" s="78" t="s">
        <v>124</v>
      </c>
      <c r="AP12" s="78" t="s">
        <v>125</v>
      </c>
      <c r="AQ12" s="78" t="s">
        <v>126</v>
      </c>
      <c r="AR12" s="78" t="s">
        <v>124</v>
      </c>
      <c r="AS12" s="78" t="s">
        <v>125</v>
      </c>
      <c r="AT12" s="78" t="s">
        <v>126</v>
      </c>
      <c r="AU12" s="78" t="s">
        <v>124</v>
      </c>
      <c r="AV12" s="78" t="s">
        <v>125</v>
      </c>
      <c r="AW12" s="78" t="s">
        <v>126</v>
      </c>
      <c r="AX12" s="78" t="s">
        <v>124</v>
      </c>
      <c r="AY12" s="78" t="s">
        <v>125</v>
      </c>
      <c r="AZ12" s="78" t="s">
        <v>126</v>
      </c>
      <c r="BA12" s="78" t="s">
        <v>124</v>
      </c>
      <c r="BB12" s="78" t="s">
        <v>125</v>
      </c>
      <c r="BC12" s="78" t="s">
        <v>126</v>
      </c>
      <c r="BD12" s="78" t="s">
        <v>124</v>
      </c>
      <c r="BE12" s="78" t="s">
        <v>125</v>
      </c>
      <c r="BF12" s="78" t="s">
        <v>126</v>
      </c>
      <c r="BG12" s="78" t="s">
        <v>124</v>
      </c>
      <c r="BH12" s="78" t="s">
        <v>125</v>
      </c>
      <c r="BI12" s="78" t="s">
        <v>126</v>
      </c>
      <c r="BJ12" s="78" t="s">
        <v>124</v>
      </c>
      <c r="BK12" s="78" t="s">
        <v>125</v>
      </c>
      <c r="BL12" s="78" t="s">
        <v>126</v>
      </c>
      <c r="BM12" s="78" t="s">
        <v>124</v>
      </c>
      <c r="BN12" s="78" t="s">
        <v>125</v>
      </c>
      <c r="BO12" s="78" t="s">
        <v>126</v>
      </c>
      <c r="BP12" s="78" t="s">
        <v>124</v>
      </c>
      <c r="BQ12" s="78" t="s">
        <v>125</v>
      </c>
      <c r="BR12" s="78" t="s">
        <v>126</v>
      </c>
      <c r="BS12" s="78" t="s">
        <v>96</v>
      </c>
      <c r="BT12" s="78" t="s">
        <v>127</v>
      </c>
      <c r="BU12" s="78" t="s">
        <v>128</v>
      </c>
      <c r="BV12" s="78" t="s">
        <v>124</v>
      </c>
      <c r="BW12" s="78" t="s">
        <v>125</v>
      </c>
      <c r="BX12" s="78" t="s">
        <v>126</v>
      </c>
      <c r="BY12" s="78" t="s">
        <v>124</v>
      </c>
      <c r="BZ12" s="78" t="s">
        <v>125</v>
      </c>
      <c r="CA12" s="78" t="s">
        <v>126</v>
      </c>
      <c r="CB12" s="78" t="s">
        <v>124</v>
      </c>
      <c r="CC12" s="78" t="s">
        <v>125</v>
      </c>
      <c r="CD12" s="78" t="s">
        <v>126</v>
      </c>
      <c r="CE12" s="78" t="s">
        <v>124</v>
      </c>
      <c r="CF12" s="78" t="s">
        <v>125</v>
      </c>
      <c r="CG12" s="78" t="s">
        <v>126</v>
      </c>
      <c r="CH12" s="78" t="s">
        <v>124</v>
      </c>
      <c r="CI12" s="78" t="s">
        <v>125</v>
      </c>
      <c r="CJ12" s="78" t="s">
        <v>126</v>
      </c>
      <c r="CK12" s="78" t="s">
        <v>124</v>
      </c>
      <c r="CL12" s="78" t="s">
        <v>125</v>
      </c>
      <c r="CM12" s="78" t="s">
        <v>126</v>
      </c>
      <c r="CN12" s="78" t="s">
        <v>124</v>
      </c>
      <c r="CO12" s="78" t="s">
        <v>125</v>
      </c>
      <c r="CP12" s="78" t="s">
        <v>126</v>
      </c>
    </row>
    <row r="13" spans="1:94" s="170" customFormat="1" ht="19.149999999999999" customHeight="1" x14ac:dyDescent="0.2">
      <c r="A13" s="1198"/>
      <c r="B13" s="169" t="s">
        <v>144</v>
      </c>
      <c r="C13" s="169" t="s">
        <v>53</v>
      </c>
      <c r="D13" s="169" t="s">
        <v>150</v>
      </c>
      <c r="E13" s="169" t="s">
        <v>151</v>
      </c>
      <c r="F13" s="169" t="s">
        <v>152</v>
      </c>
      <c r="G13" s="169" t="s">
        <v>153</v>
      </c>
      <c r="H13" s="78" t="s">
        <v>124</v>
      </c>
      <c r="I13" s="78" t="s">
        <v>125</v>
      </c>
      <c r="J13" s="78" t="s">
        <v>126</v>
      </c>
      <c r="K13" s="78" t="s">
        <v>124</v>
      </c>
      <c r="L13" s="78" t="s">
        <v>125</v>
      </c>
      <c r="M13" s="78" t="s">
        <v>126</v>
      </c>
      <c r="N13" s="78" t="s">
        <v>124</v>
      </c>
      <c r="O13" s="78" t="s">
        <v>125</v>
      </c>
      <c r="P13" s="78" t="s">
        <v>126</v>
      </c>
      <c r="Q13" s="78" t="s">
        <v>124</v>
      </c>
      <c r="R13" s="78" t="s">
        <v>125</v>
      </c>
      <c r="S13" s="78" t="s">
        <v>126</v>
      </c>
      <c r="T13" s="78" t="s">
        <v>124</v>
      </c>
      <c r="U13" s="78" t="s">
        <v>125</v>
      </c>
      <c r="V13" s="78" t="s">
        <v>126</v>
      </c>
      <c r="W13" s="78" t="s">
        <v>124</v>
      </c>
      <c r="X13" s="78" t="s">
        <v>125</v>
      </c>
      <c r="Y13" s="78" t="s">
        <v>126</v>
      </c>
      <c r="Z13" s="78" t="s">
        <v>124</v>
      </c>
      <c r="AA13" s="78" t="s">
        <v>125</v>
      </c>
      <c r="AB13" s="78" t="s">
        <v>126</v>
      </c>
      <c r="AC13" s="78" t="s">
        <v>124</v>
      </c>
      <c r="AD13" s="78" t="s">
        <v>125</v>
      </c>
      <c r="AE13" s="78" t="s">
        <v>126</v>
      </c>
      <c r="AF13" s="78" t="s">
        <v>124</v>
      </c>
      <c r="AG13" s="78" t="s">
        <v>125</v>
      </c>
      <c r="AH13" s="78" t="s">
        <v>126</v>
      </c>
      <c r="AI13" s="78" t="s">
        <v>124</v>
      </c>
      <c r="AJ13" s="78" t="s">
        <v>125</v>
      </c>
      <c r="AK13" s="78" t="s">
        <v>126</v>
      </c>
      <c r="AL13" s="78" t="s">
        <v>124</v>
      </c>
      <c r="AM13" s="78" t="s">
        <v>125</v>
      </c>
      <c r="AN13" s="78" t="s">
        <v>126</v>
      </c>
      <c r="AO13" s="78" t="s">
        <v>124</v>
      </c>
      <c r="AP13" s="78" t="s">
        <v>125</v>
      </c>
      <c r="AQ13" s="78" t="s">
        <v>126</v>
      </c>
      <c r="AR13" s="78" t="s">
        <v>124</v>
      </c>
      <c r="AS13" s="78" t="s">
        <v>125</v>
      </c>
      <c r="AT13" s="78" t="s">
        <v>126</v>
      </c>
      <c r="AU13" s="78" t="s">
        <v>124</v>
      </c>
      <c r="AV13" s="78" t="s">
        <v>125</v>
      </c>
      <c r="AW13" s="78" t="s">
        <v>126</v>
      </c>
      <c r="AX13" s="78" t="s">
        <v>124</v>
      </c>
      <c r="AY13" s="78" t="s">
        <v>125</v>
      </c>
      <c r="AZ13" s="78" t="s">
        <v>126</v>
      </c>
      <c r="BA13" s="78" t="s">
        <v>124</v>
      </c>
      <c r="BB13" s="78" t="s">
        <v>125</v>
      </c>
      <c r="BC13" s="78" t="s">
        <v>126</v>
      </c>
      <c r="BD13" s="78" t="s">
        <v>124</v>
      </c>
      <c r="BE13" s="78" t="s">
        <v>125</v>
      </c>
      <c r="BF13" s="78" t="s">
        <v>126</v>
      </c>
      <c r="BG13" s="78" t="s">
        <v>124</v>
      </c>
      <c r="BH13" s="78" t="s">
        <v>125</v>
      </c>
      <c r="BI13" s="78" t="s">
        <v>126</v>
      </c>
      <c r="BJ13" s="78" t="s">
        <v>124</v>
      </c>
      <c r="BK13" s="78" t="s">
        <v>125</v>
      </c>
      <c r="BL13" s="78" t="s">
        <v>126</v>
      </c>
      <c r="BM13" s="78" t="s">
        <v>124</v>
      </c>
      <c r="BN13" s="78" t="s">
        <v>125</v>
      </c>
      <c r="BO13" s="78" t="s">
        <v>126</v>
      </c>
      <c r="BP13" s="78" t="s">
        <v>124</v>
      </c>
      <c r="BQ13" s="78" t="s">
        <v>125</v>
      </c>
      <c r="BR13" s="78" t="s">
        <v>126</v>
      </c>
      <c r="BS13" s="78" t="s">
        <v>96</v>
      </c>
      <c r="BT13" s="78" t="s">
        <v>127</v>
      </c>
      <c r="BU13" s="78" t="s">
        <v>128</v>
      </c>
      <c r="BV13" s="78" t="s">
        <v>124</v>
      </c>
      <c r="BW13" s="78" t="s">
        <v>125</v>
      </c>
      <c r="BX13" s="78" t="s">
        <v>126</v>
      </c>
      <c r="BY13" s="78" t="s">
        <v>124</v>
      </c>
      <c r="BZ13" s="78" t="s">
        <v>125</v>
      </c>
      <c r="CA13" s="78" t="s">
        <v>126</v>
      </c>
      <c r="CB13" s="78" t="s">
        <v>124</v>
      </c>
      <c r="CC13" s="78" t="s">
        <v>125</v>
      </c>
      <c r="CD13" s="78" t="s">
        <v>126</v>
      </c>
      <c r="CE13" s="78" t="s">
        <v>124</v>
      </c>
      <c r="CF13" s="78" t="s">
        <v>125</v>
      </c>
      <c r="CG13" s="78" t="s">
        <v>126</v>
      </c>
      <c r="CH13" s="78" t="s">
        <v>124</v>
      </c>
      <c r="CI13" s="78" t="s">
        <v>125</v>
      </c>
      <c r="CJ13" s="78" t="s">
        <v>126</v>
      </c>
      <c r="CK13" s="78" t="s">
        <v>124</v>
      </c>
      <c r="CL13" s="78" t="s">
        <v>125</v>
      </c>
      <c r="CM13" s="78" t="s">
        <v>126</v>
      </c>
      <c r="CN13" s="78" t="s">
        <v>124</v>
      </c>
      <c r="CO13" s="78" t="s">
        <v>125</v>
      </c>
      <c r="CP13" s="78" t="s">
        <v>126</v>
      </c>
    </row>
    <row r="14" spans="1:94" s="174" customFormat="1" ht="24.6" customHeight="1" x14ac:dyDescent="0.2">
      <c r="A14" s="171" t="s">
        <v>88</v>
      </c>
      <c r="B14" s="172">
        <v>56913.205199999997</v>
      </c>
      <c r="C14" s="172">
        <v>48290.66</v>
      </c>
      <c r="D14" s="172">
        <v>43515.155999999995</v>
      </c>
      <c r="E14" s="172">
        <f>C14/B14*100</f>
        <v>84.849658054401772</v>
      </c>
      <c r="F14" s="172">
        <f t="shared" ref="F14:F59" si="0">CN14/B14*100</f>
        <v>76.458803975426065</v>
      </c>
      <c r="G14" s="172">
        <f>CN14/C14*100</f>
        <v>90.110915858263269</v>
      </c>
      <c r="H14" s="173">
        <f>SUM(H15:H59)</f>
        <v>5726.44</v>
      </c>
      <c r="I14" s="173">
        <f>SUM(I15:I59)</f>
        <v>26801.120000000006</v>
      </c>
      <c r="J14" s="173">
        <f t="shared" ref="J14:J59" si="1">IF(H14,I14/H14,0)</f>
        <v>4.6802411271226116</v>
      </c>
      <c r="K14" s="173">
        <f>SUM(K15:K59)</f>
        <v>158.51999999999998</v>
      </c>
      <c r="L14" s="173">
        <f>SUM(L15:L59)</f>
        <v>809.66</v>
      </c>
      <c r="M14" s="173">
        <f t="shared" ref="M14:M59" si="2">IF(K14,L14/K14,0)</f>
        <v>5.1076204895281361</v>
      </c>
      <c r="N14" s="173">
        <f>SUM(N15:N59)</f>
        <v>181.67000000000002</v>
      </c>
      <c r="O14" s="173">
        <f>SUM(O15:O59)</f>
        <v>784.57</v>
      </c>
      <c r="P14" s="173">
        <f t="shared" ref="P14:P59" si="3">IF(N14,O14/N14,0)</f>
        <v>4.3186547035834204</v>
      </c>
      <c r="Q14" s="173">
        <f>SUM(Q15:Q59)</f>
        <v>2192.12</v>
      </c>
      <c r="R14" s="173">
        <f>SUM(R15:R59)</f>
        <v>7807.15</v>
      </c>
      <c r="S14" s="173">
        <f t="shared" ref="S14:S59" si="4">IF(Q14,R14/Q14,0)</f>
        <v>3.5614610514022953</v>
      </c>
      <c r="T14" s="173">
        <f>SUM(T15:T59)</f>
        <v>8155.23</v>
      </c>
      <c r="U14" s="173">
        <f>SUM(U15:U59)</f>
        <v>26676.6</v>
      </c>
      <c r="V14" s="173">
        <f t="shared" ref="V14:V26" si="5">IF(T14,U14/T14,0)</f>
        <v>3.2711033287841054</v>
      </c>
      <c r="W14" s="173">
        <f>SUM(W15:W59)</f>
        <v>6028.8200000000015</v>
      </c>
      <c r="X14" s="173">
        <f>SUM(X15:X59)</f>
        <v>22134.844999999998</v>
      </c>
      <c r="Y14" s="173">
        <f t="shared" ref="Y14:Y59" si="6">IF(W14,X14/W14,0)</f>
        <v>3.671505369209894</v>
      </c>
      <c r="Z14" s="173">
        <f>SUM(Z15:Z59)</f>
        <v>22442.799999999996</v>
      </c>
      <c r="AA14" s="173">
        <f>SUM(AA15:AA59)</f>
        <v>85013.945000000007</v>
      </c>
      <c r="AB14" s="173">
        <f t="shared" ref="AB14:AB59" si="7">IF(Z14,AA14/Z14,0)</f>
        <v>3.7880275634056368</v>
      </c>
      <c r="AC14" s="173">
        <f>SUM(AC15:AC59)</f>
        <v>518.78</v>
      </c>
      <c r="AD14" s="173">
        <f>SUM(AD15:AD59)</f>
        <v>2102.06</v>
      </c>
      <c r="AE14" s="173">
        <f t="shared" ref="AE14:AE59" si="8">IF(AC14,AD14/AC14,0)</f>
        <v>4.0519295269671156</v>
      </c>
      <c r="AF14" s="173">
        <f>SUM(AF15:AF59)</f>
        <v>129</v>
      </c>
      <c r="AG14" s="173">
        <f>SUM(AG15:AG59)</f>
        <v>452.95</v>
      </c>
      <c r="AH14" s="173">
        <f t="shared" ref="AH14:AH59" si="9">IF(AF14,AG14/AF14,0)</f>
        <v>3.5112403100775191</v>
      </c>
      <c r="AI14" s="173">
        <f>SUM(AI15:AI59)</f>
        <v>25.98</v>
      </c>
      <c r="AJ14" s="173">
        <f>SUM(AJ15:AJ59)</f>
        <v>62.6</v>
      </c>
      <c r="AK14" s="173">
        <f t="shared" ref="AK14:AK36" si="10">IF(AI14,AJ14/AI14,0)</f>
        <v>2.4095458044649729</v>
      </c>
      <c r="AL14" s="173">
        <f>SUM(AL15:AL59)</f>
        <v>1298.6100000000001</v>
      </c>
      <c r="AM14" s="173">
        <f>SUM(AM15:AM59)</f>
        <v>3845.07</v>
      </c>
      <c r="AN14" s="173">
        <f t="shared" ref="AN14:AN59" si="11">IF(AL14,AM14/AL14,0)</f>
        <v>2.9609120521172638</v>
      </c>
      <c r="AO14" s="173">
        <f>SUM(AO15:AO59)</f>
        <v>9635.6</v>
      </c>
      <c r="AP14" s="173">
        <f>SUM(AP15:AP59)</f>
        <v>29597.160000000003</v>
      </c>
      <c r="AQ14" s="173">
        <f t="shared" ref="AQ14:AQ59" si="12">IF(AO14,AP14/AO14,0)</f>
        <v>3.0716468097471878</v>
      </c>
      <c r="AR14" s="173">
        <f>SUM(AR15:AR59)</f>
        <v>9464.1360000000004</v>
      </c>
      <c r="AS14" s="173">
        <f>SUM(AS15:AS59)</f>
        <v>26417.017749999999</v>
      </c>
      <c r="AT14" s="173">
        <f t="shared" ref="AT14:AT59" si="13">IF(AR14,AS14/AR14,0)</f>
        <v>2.791276218980792</v>
      </c>
      <c r="AU14" s="173">
        <f t="shared" ref="AU14:AU59" si="14">SUM(AL14,AR14,AI14,AF14,AC14,AO14)</f>
        <v>21072.106</v>
      </c>
      <c r="AV14" s="173">
        <f>SUM(AV15:AV59)</f>
        <v>62475.85775000001</v>
      </c>
      <c r="AW14" s="173">
        <f t="shared" ref="AW14:AW59" si="15">IF(AU14,AV14/AU14,0)</f>
        <v>2.9648606432598625</v>
      </c>
      <c r="AX14" s="173">
        <f>SUM(AX15:AX59)</f>
        <v>0</v>
      </c>
      <c r="AY14" s="173">
        <f>SUM(AY15:AY59)</f>
        <v>0</v>
      </c>
      <c r="AZ14" s="173">
        <f t="shared" ref="AZ14:AZ59" si="16">IF(AX14,AY14/AX14,0)</f>
        <v>0</v>
      </c>
      <c r="BA14" s="173">
        <f>SUM(BA15:BA59)</f>
        <v>0</v>
      </c>
      <c r="BB14" s="173">
        <f>SUM(BB15:BB59)</f>
        <v>0</v>
      </c>
      <c r="BC14" s="173">
        <f t="shared" ref="BC14:BC59" si="17">IF(BA14,BB14/BA14,0)</f>
        <v>0</v>
      </c>
      <c r="BD14" s="173">
        <f>SUM(BD15:BD59)</f>
        <v>0</v>
      </c>
      <c r="BE14" s="173">
        <f>SUM(BE15:BE59)</f>
        <v>0</v>
      </c>
      <c r="BF14" s="173">
        <f t="shared" ref="BF14:BF59" si="18">IF(BD14,BE14/BD14,0)</f>
        <v>0</v>
      </c>
      <c r="BG14" s="173">
        <f>SUM(BG15:BG59)</f>
        <v>0</v>
      </c>
      <c r="BH14" s="173">
        <f>SUM(BH15:BH59)</f>
        <v>0</v>
      </c>
      <c r="BI14" s="173">
        <f t="shared" ref="BI14:BI59" si="19">IF(BG14,BH14/BG14,0)</f>
        <v>0</v>
      </c>
      <c r="BJ14" s="173">
        <f>SUM(BJ15:BJ59)</f>
        <v>0</v>
      </c>
      <c r="BK14" s="173">
        <f>SUM(BK15:BK59)</f>
        <v>0</v>
      </c>
      <c r="BL14" s="173">
        <f t="shared" ref="BL14:BL59" si="20">IF(BJ14,BK14/BJ14,0)</f>
        <v>0</v>
      </c>
      <c r="BM14" s="173">
        <f>SUM(BM15:BM59)</f>
        <v>0.25</v>
      </c>
      <c r="BN14" s="173">
        <f>SUM(BN15:BN59)</f>
        <v>0.55000000000000004</v>
      </c>
      <c r="BO14" s="173">
        <f t="shared" ref="BO14:BO59" si="21">IF(BM14,BN14/BM14,0)</f>
        <v>2.2000000000000002</v>
      </c>
      <c r="BP14" s="173">
        <f>SUM(BP15:BP59)</f>
        <v>0.25</v>
      </c>
      <c r="BQ14" s="173">
        <f>SUM(BQ15:BQ59)</f>
        <v>0.55000000000000004</v>
      </c>
      <c r="BR14" s="173">
        <f t="shared" ref="BR14:BR59" si="22">IF(BP14,BQ14/BP14,0)</f>
        <v>2.2000000000000002</v>
      </c>
      <c r="BS14" s="173">
        <f>SUM(BS15:BS59)</f>
        <v>0</v>
      </c>
      <c r="BT14" s="173">
        <f>SUM(BT15:BT59)</f>
        <v>0</v>
      </c>
      <c r="BU14" s="173">
        <f t="shared" ref="BU14:BU59" si="23">IF(BS14,BT14/BS14,0)</f>
        <v>0</v>
      </c>
      <c r="BV14" s="173">
        <f>SUM(BV15:BV59)</f>
        <v>6245.2200000000012</v>
      </c>
      <c r="BW14" s="173">
        <f>SUM(BW15:BW59)</f>
        <v>28903.180000000004</v>
      </c>
      <c r="BX14" s="173">
        <f t="shared" ref="BX14:BX59" si="24">IF(BV14,BW14/BV14,0)</f>
        <v>4.6280483313638268</v>
      </c>
      <c r="BY14" s="173">
        <f>SUM(BY15:BY59)</f>
        <v>287.52</v>
      </c>
      <c r="BZ14" s="173">
        <f>SUM(BZ15:BZ59)</f>
        <v>1262.6100000000001</v>
      </c>
      <c r="CA14" s="173">
        <f t="shared" ref="CA14:CA59" si="25">IF(BY14,BZ14/BY14,0)</f>
        <v>4.3913814691151929</v>
      </c>
      <c r="CB14" s="173">
        <f>SUM(CB15:CB59)</f>
        <v>207.65</v>
      </c>
      <c r="CC14" s="173">
        <f>SUM(CC15:CC59)</f>
        <v>847.17</v>
      </c>
      <c r="CD14" s="173">
        <f t="shared" ref="CD14:CD59" si="26">IF(CB14,CC14/CB14,0)</f>
        <v>4.0797977365759692</v>
      </c>
      <c r="CE14" s="173">
        <f>SUM(CE15:CE59)</f>
        <v>3490.73</v>
      </c>
      <c r="CF14" s="173">
        <f>SUM(CF15:CF59)</f>
        <v>11652.22</v>
      </c>
      <c r="CG14" s="173">
        <f t="shared" ref="CG14:CG59" si="27">IF(CE14,CF14/CE14,0)</f>
        <v>3.3380467695868772</v>
      </c>
      <c r="CH14" s="173">
        <f>SUM(CH15:CH59)</f>
        <v>17790.830000000002</v>
      </c>
      <c r="CI14" s="173">
        <f>SUM(CI15:CI59)</f>
        <v>56273.760000000009</v>
      </c>
      <c r="CJ14" s="173">
        <f t="shared" ref="CJ14:CJ59" si="28">IF(CH14,CI14/CH14,0)</f>
        <v>3.1630767086189908</v>
      </c>
      <c r="CK14" s="173">
        <f>SUM(CK15:CK59)</f>
        <v>15493.205999999996</v>
      </c>
      <c r="CL14" s="173">
        <f>SUM(CL15:CL59)</f>
        <v>48552.412749999996</v>
      </c>
      <c r="CM14" s="173">
        <f t="shared" ref="CM14:CM59" si="29">IF(CK14,CL14/CK14,0)</f>
        <v>3.133787335558567</v>
      </c>
      <c r="CN14" s="173">
        <f>SUM(CN15:CN59)</f>
        <v>43515.155999999995</v>
      </c>
      <c r="CO14" s="173">
        <f>SUM(CO15:CO59)</f>
        <v>147490.35274999996</v>
      </c>
      <c r="CP14" s="173">
        <f>IF(CN14,CO14/CN14,0)</f>
        <v>3.3894019074641482</v>
      </c>
    </row>
    <row r="15" spans="1:94" x14ac:dyDescent="0.2">
      <c r="A15" s="175" t="s">
        <v>5</v>
      </c>
      <c r="B15" s="176">
        <v>78</v>
      </c>
      <c r="C15" s="176">
        <v>58.5</v>
      </c>
      <c r="D15" s="176">
        <v>56.5</v>
      </c>
      <c r="E15" s="172">
        <f t="shared" ref="E15:E59" si="30">C15/B15*100</f>
        <v>75</v>
      </c>
      <c r="F15" s="172">
        <f t="shared" si="0"/>
        <v>72.435897435897431</v>
      </c>
      <c r="G15" s="172">
        <f t="shared" ref="G15:G59" si="31">CN15/C15*100</f>
        <v>96.581196581196579</v>
      </c>
      <c r="H15" s="177"/>
      <c r="I15" s="177"/>
      <c r="J15" s="177">
        <f t="shared" si="1"/>
        <v>0</v>
      </c>
      <c r="K15" s="177"/>
      <c r="L15" s="177"/>
      <c r="M15" s="177">
        <f t="shared" si="2"/>
        <v>0</v>
      </c>
      <c r="N15" s="177"/>
      <c r="O15" s="177"/>
      <c r="P15" s="177">
        <f t="shared" si="3"/>
        <v>0</v>
      </c>
      <c r="Q15" s="177"/>
      <c r="R15" s="177"/>
      <c r="S15" s="177">
        <f t="shared" si="4"/>
        <v>0</v>
      </c>
      <c r="T15" s="177"/>
      <c r="U15" s="177"/>
      <c r="V15" s="177">
        <f t="shared" si="5"/>
        <v>0</v>
      </c>
      <c r="W15" s="177">
        <v>1.5</v>
      </c>
      <c r="X15" s="177">
        <v>5</v>
      </c>
      <c r="Y15" s="177">
        <f t="shared" si="6"/>
        <v>3.3333333333333335</v>
      </c>
      <c r="Z15" s="177">
        <f t="shared" ref="Z15:Z26" si="32">SUM(W15,T15,Q15,N15,K15,H15)</f>
        <v>1.5</v>
      </c>
      <c r="AA15" s="177">
        <f t="shared" ref="AA15:AA26" si="33">SUM(X15,R15,U15,O15,L15,I15)</f>
        <v>5</v>
      </c>
      <c r="AB15" s="177">
        <f t="shared" si="7"/>
        <v>3.3333333333333335</v>
      </c>
      <c r="AC15" s="177"/>
      <c r="AD15" s="177"/>
      <c r="AE15" s="177">
        <f t="shared" si="8"/>
        <v>0</v>
      </c>
      <c r="AF15" s="177"/>
      <c r="AG15" s="177"/>
      <c r="AH15" s="177">
        <f t="shared" si="9"/>
        <v>0</v>
      </c>
      <c r="AI15" s="177"/>
      <c r="AJ15" s="177"/>
      <c r="AK15" s="177">
        <f t="shared" si="10"/>
        <v>0</v>
      </c>
      <c r="AL15" s="177"/>
      <c r="AM15" s="177"/>
      <c r="AN15" s="177">
        <f t="shared" si="11"/>
        <v>0</v>
      </c>
      <c r="AO15" s="177"/>
      <c r="AP15" s="177"/>
      <c r="AQ15" s="177">
        <f t="shared" si="12"/>
        <v>0</v>
      </c>
      <c r="AR15" s="177">
        <v>55</v>
      </c>
      <c r="AS15" s="177">
        <v>160</v>
      </c>
      <c r="AT15" s="177">
        <f t="shared" si="13"/>
        <v>2.9090909090909092</v>
      </c>
      <c r="AU15" s="177">
        <f t="shared" si="14"/>
        <v>55</v>
      </c>
      <c r="AV15" s="177">
        <f t="shared" ref="AV15:AV46" si="34">SUM(AS15,AP15,AM15,AJ15,AG15,AD15)</f>
        <v>160</v>
      </c>
      <c r="AW15" s="177">
        <f t="shared" si="15"/>
        <v>2.9090909090909092</v>
      </c>
      <c r="AX15" s="177"/>
      <c r="AY15" s="177"/>
      <c r="AZ15" s="177">
        <f t="shared" si="16"/>
        <v>0</v>
      </c>
      <c r="BA15" s="177"/>
      <c r="BB15" s="177"/>
      <c r="BC15" s="177">
        <f t="shared" si="17"/>
        <v>0</v>
      </c>
      <c r="BD15" s="177"/>
      <c r="BE15" s="177"/>
      <c r="BF15" s="177">
        <f t="shared" si="18"/>
        <v>0</v>
      </c>
      <c r="BG15" s="177"/>
      <c r="BH15" s="177"/>
      <c r="BI15" s="177">
        <f t="shared" si="19"/>
        <v>0</v>
      </c>
      <c r="BJ15" s="177"/>
      <c r="BK15" s="177"/>
      <c r="BL15" s="177">
        <f t="shared" si="20"/>
        <v>0</v>
      </c>
      <c r="BM15" s="177"/>
      <c r="BN15" s="178"/>
      <c r="BO15" s="178">
        <f t="shared" si="21"/>
        <v>0</v>
      </c>
      <c r="BP15" s="178">
        <f t="shared" ref="BP15:BP59" si="35">SUM(BM15,BJ15,BG15,BD15,BA15,AX15)</f>
        <v>0</v>
      </c>
      <c r="BQ15" s="178">
        <f t="shared" ref="BQ15:BQ59" si="36">SUM(BN15,BH15,BK15,BE15,BB15,AY15)</f>
        <v>0</v>
      </c>
      <c r="BR15" s="178">
        <f t="shared" si="22"/>
        <v>0</v>
      </c>
      <c r="BS15" s="178"/>
      <c r="BT15" s="178"/>
      <c r="BU15" s="178">
        <f t="shared" si="23"/>
        <v>0</v>
      </c>
      <c r="BV15" s="178">
        <f t="shared" ref="BV15:BW59" si="37">SUM(AX15,AC15,H15)</f>
        <v>0</v>
      </c>
      <c r="BW15" s="178">
        <f t="shared" si="37"/>
        <v>0</v>
      </c>
      <c r="BX15" s="178">
        <f t="shared" si="24"/>
        <v>0</v>
      </c>
      <c r="BY15" s="178">
        <f t="shared" ref="BY15:BZ59" si="38">SUM(BA15,AF15,K15)</f>
        <v>0</v>
      </c>
      <c r="BZ15" s="178">
        <f t="shared" si="38"/>
        <v>0</v>
      </c>
      <c r="CA15" s="178">
        <f t="shared" si="25"/>
        <v>0</v>
      </c>
      <c r="CB15" s="178">
        <f t="shared" ref="CB15:CC59" si="39">SUM(BD15,AI15,N15)</f>
        <v>0</v>
      </c>
      <c r="CC15" s="178">
        <f t="shared" si="39"/>
        <v>0</v>
      </c>
      <c r="CD15" s="178">
        <f t="shared" si="26"/>
        <v>0</v>
      </c>
      <c r="CE15" s="178">
        <f t="shared" ref="CE15:CE59" si="40">SUM(AL15,Q15,BG15)</f>
        <v>0</v>
      </c>
      <c r="CF15" s="178">
        <f t="shared" ref="CF15:CF59" si="41">SUM(R15,AM15,BH15)</f>
        <v>0</v>
      </c>
      <c r="CG15" s="178">
        <f t="shared" si="27"/>
        <v>0</v>
      </c>
      <c r="CH15" s="178">
        <f t="shared" ref="CH15:CI59" si="42">SUM(T15,AO15,BJ15)</f>
        <v>0</v>
      </c>
      <c r="CI15" s="178">
        <f t="shared" si="42"/>
        <v>0</v>
      </c>
      <c r="CJ15" s="178">
        <f t="shared" si="28"/>
        <v>0</v>
      </c>
      <c r="CK15" s="178">
        <f t="shared" ref="CK15:CL59" si="43">SUM(W15,AR15,BM15)</f>
        <v>56.5</v>
      </c>
      <c r="CL15" s="178">
        <f t="shared" si="43"/>
        <v>165</v>
      </c>
      <c r="CM15" s="178">
        <f t="shared" si="29"/>
        <v>2.9203539823008851</v>
      </c>
      <c r="CN15" s="178">
        <f t="shared" ref="CN15:CO26" si="44">SUM(Z15,AU15,BP15)</f>
        <v>56.5</v>
      </c>
      <c r="CO15" s="178">
        <f t="shared" si="44"/>
        <v>165</v>
      </c>
      <c r="CP15" s="178">
        <f>IF(CN15,CO15/CN15,0)</f>
        <v>2.9203539823008851</v>
      </c>
    </row>
    <row r="16" spans="1:94" x14ac:dyDescent="0.2">
      <c r="A16" s="175" t="s">
        <v>6</v>
      </c>
      <c r="B16" s="176">
        <v>607</v>
      </c>
      <c r="C16" s="176">
        <v>607</v>
      </c>
      <c r="D16" s="176">
        <v>607</v>
      </c>
      <c r="E16" s="172">
        <f t="shared" si="30"/>
        <v>100</v>
      </c>
      <c r="F16" s="172">
        <f t="shared" si="0"/>
        <v>100</v>
      </c>
      <c r="G16" s="172">
        <f t="shared" si="31"/>
        <v>100</v>
      </c>
      <c r="H16" s="177">
        <v>0.75</v>
      </c>
      <c r="I16" s="177">
        <v>3.7</v>
      </c>
      <c r="J16" s="177">
        <f t="shared" si="1"/>
        <v>4.9333333333333336</v>
      </c>
      <c r="K16" s="177"/>
      <c r="L16" s="177"/>
      <c r="M16" s="177">
        <f t="shared" si="2"/>
        <v>0</v>
      </c>
      <c r="N16" s="177"/>
      <c r="O16" s="177"/>
      <c r="P16" s="177">
        <f t="shared" si="3"/>
        <v>0</v>
      </c>
      <c r="Q16" s="177"/>
      <c r="R16" s="177"/>
      <c r="S16" s="177">
        <f t="shared" si="4"/>
        <v>0</v>
      </c>
      <c r="T16" s="177">
        <v>126.25</v>
      </c>
      <c r="U16" s="177">
        <v>458.96</v>
      </c>
      <c r="V16" s="177">
        <f t="shared" si="5"/>
        <v>3.635326732673267</v>
      </c>
      <c r="W16" s="177"/>
      <c r="X16" s="177"/>
      <c r="Y16" s="177">
        <f t="shared" si="6"/>
        <v>0</v>
      </c>
      <c r="Z16" s="177">
        <f t="shared" si="32"/>
        <v>127</v>
      </c>
      <c r="AA16" s="177">
        <f t="shared" si="33"/>
        <v>462.65999999999997</v>
      </c>
      <c r="AB16" s="177">
        <f t="shared" si="7"/>
        <v>3.6429921259842519</v>
      </c>
      <c r="AC16" s="177"/>
      <c r="AD16" s="177"/>
      <c r="AE16" s="177">
        <f t="shared" si="8"/>
        <v>0</v>
      </c>
      <c r="AF16" s="177"/>
      <c r="AG16" s="177"/>
      <c r="AH16" s="177">
        <f t="shared" si="9"/>
        <v>0</v>
      </c>
      <c r="AI16" s="177"/>
      <c r="AJ16" s="177"/>
      <c r="AK16" s="177">
        <f t="shared" si="10"/>
        <v>0</v>
      </c>
      <c r="AL16" s="177"/>
      <c r="AM16" s="177"/>
      <c r="AN16" s="177">
        <f t="shared" si="11"/>
        <v>0</v>
      </c>
      <c r="AO16" s="177">
        <v>480</v>
      </c>
      <c r="AP16" s="177">
        <v>1630.47</v>
      </c>
      <c r="AQ16" s="177">
        <f t="shared" si="12"/>
        <v>3.3968125000000002</v>
      </c>
      <c r="AR16" s="177"/>
      <c r="AS16" s="177"/>
      <c r="AT16" s="177">
        <f t="shared" si="13"/>
        <v>0</v>
      </c>
      <c r="AU16" s="177">
        <f t="shared" si="14"/>
        <v>480</v>
      </c>
      <c r="AV16" s="177">
        <f t="shared" si="34"/>
        <v>1630.47</v>
      </c>
      <c r="AW16" s="177">
        <f t="shared" si="15"/>
        <v>3.3968125000000002</v>
      </c>
      <c r="AX16" s="177"/>
      <c r="AY16" s="177"/>
      <c r="AZ16" s="177">
        <f t="shared" si="16"/>
        <v>0</v>
      </c>
      <c r="BA16" s="177"/>
      <c r="BB16" s="177"/>
      <c r="BC16" s="177">
        <f t="shared" si="17"/>
        <v>0</v>
      </c>
      <c r="BD16" s="177"/>
      <c r="BE16" s="177"/>
      <c r="BF16" s="177">
        <f t="shared" si="18"/>
        <v>0</v>
      </c>
      <c r="BG16" s="177"/>
      <c r="BH16" s="177"/>
      <c r="BI16" s="177">
        <f t="shared" si="19"/>
        <v>0</v>
      </c>
      <c r="BJ16" s="177"/>
      <c r="BK16" s="177"/>
      <c r="BL16" s="177">
        <f t="shared" si="20"/>
        <v>0</v>
      </c>
      <c r="BM16" s="177"/>
      <c r="BN16" s="178"/>
      <c r="BO16" s="178">
        <f t="shared" si="21"/>
        <v>0</v>
      </c>
      <c r="BP16" s="178">
        <f t="shared" si="35"/>
        <v>0</v>
      </c>
      <c r="BQ16" s="178">
        <f t="shared" si="36"/>
        <v>0</v>
      </c>
      <c r="BR16" s="178">
        <f t="shared" si="22"/>
        <v>0</v>
      </c>
      <c r="BS16" s="178"/>
      <c r="BT16" s="178"/>
      <c r="BU16" s="178">
        <f t="shared" si="23"/>
        <v>0</v>
      </c>
      <c r="BV16" s="178">
        <f t="shared" si="37"/>
        <v>0.75</v>
      </c>
      <c r="BW16" s="178">
        <f t="shared" si="37"/>
        <v>3.7</v>
      </c>
      <c r="BX16" s="178">
        <f t="shared" si="24"/>
        <v>4.9333333333333336</v>
      </c>
      <c r="BY16" s="178">
        <f t="shared" si="38"/>
        <v>0</v>
      </c>
      <c r="BZ16" s="178">
        <f t="shared" si="38"/>
        <v>0</v>
      </c>
      <c r="CA16" s="178">
        <f t="shared" si="25"/>
        <v>0</v>
      </c>
      <c r="CB16" s="178">
        <f t="shared" si="39"/>
        <v>0</v>
      </c>
      <c r="CC16" s="178">
        <f t="shared" si="39"/>
        <v>0</v>
      </c>
      <c r="CD16" s="178">
        <f t="shared" si="26"/>
        <v>0</v>
      </c>
      <c r="CE16" s="178">
        <f t="shared" si="40"/>
        <v>0</v>
      </c>
      <c r="CF16" s="178">
        <f t="shared" si="41"/>
        <v>0</v>
      </c>
      <c r="CG16" s="178">
        <f t="shared" si="27"/>
        <v>0</v>
      </c>
      <c r="CH16" s="178">
        <f t="shared" si="42"/>
        <v>606.25</v>
      </c>
      <c r="CI16" s="178">
        <f t="shared" si="42"/>
        <v>2089.4299999999998</v>
      </c>
      <c r="CJ16" s="178">
        <f t="shared" si="28"/>
        <v>3.4464824742268036</v>
      </c>
      <c r="CK16" s="178">
        <f t="shared" si="43"/>
        <v>0</v>
      </c>
      <c r="CL16" s="178">
        <f t="shared" si="43"/>
        <v>0</v>
      </c>
      <c r="CM16" s="178">
        <f t="shared" si="29"/>
        <v>0</v>
      </c>
      <c r="CN16" s="178">
        <f t="shared" si="44"/>
        <v>607</v>
      </c>
      <c r="CO16" s="178">
        <f t="shared" si="44"/>
        <v>2093.13</v>
      </c>
      <c r="CP16" s="178">
        <f>IF(CN16,CO16/CN16,0)</f>
        <v>3.4483196046128501</v>
      </c>
    </row>
    <row r="17" spans="1:94" x14ac:dyDescent="0.2">
      <c r="A17" s="175" t="s">
        <v>7</v>
      </c>
      <c r="B17" s="176">
        <v>80</v>
      </c>
      <c r="C17" s="176">
        <v>77</v>
      </c>
      <c r="D17" s="176">
        <v>58.6</v>
      </c>
      <c r="E17" s="172">
        <f t="shared" si="30"/>
        <v>96.25</v>
      </c>
      <c r="F17" s="172">
        <f t="shared" si="0"/>
        <v>73.25</v>
      </c>
      <c r="G17" s="172">
        <f t="shared" si="31"/>
        <v>76.103896103896105</v>
      </c>
      <c r="H17" s="177"/>
      <c r="I17" s="177"/>
      <c r="J17" s="177">
        <f t="shared" si="1"/>
        <v>0</v>
      </c>
      <c r="K17" s="177"/>
      <c r="L17" s="177"/>
      <c r="M17" s="177">
        <f t="shared" si="2"/>
        <v>0</v>
      </c>
      <c r="N17" s="177"/>
      <c r="O17" s="177"/>
      <c r="P17" s="177">
        <f t="shared" si="3"/>
        <v>0</v>
      </c>
      <c r="Q17" s="177"/>
      <c r="R17" s="177"/>
      <c r="S17" s="177">
        <f t="shared" si="4"/>
        <v>0</v>
      </c>
      <c r="T17" s="177"/>
      <c r="U17" s="177"/>
      <c r="V17" s="177">
        <f t="shared" si="5"/>
        <v>0</v>
      </c>
      <c r="W17" s="177"/>
      <c r="X17" s="177"/>
      <c r="Y17" s="177">
        <f t="shared" si="6"/>
        <v>0</v>
      </c>
      <c r="Z17" s="177">
        <f t="shared" si="32"/>
        <v>0</v>
      </c>
      <c r="AA17" s="177">
        <f t="shared" si="33"/>
        <v>0</v>
      </c>
      <c r="AB17" s="177">
        <f t="shared" si="7"/>
        <v>0</v>
      </c>
      <c r="AC17" s="177"/>
      <c r="AD17" s="177"/>
      <c r="AE17" s="177">
        <f t="shared" si="8"/>
        <v>0</v>
      </c>
      <c r="AF17" s="177"/>
      <c r="AG17" s="177"/>
      <c r="AH17" s="177">
        <f t="shared" si="9"/>
        <v>0</v>
      </c>
      <c r="AI17" s="177"/>
      <c r="AJ17" s="177"/>
      <c r="AK17" s="177">
        <f t="shared" si="10"/>
        <v>0</v>
      </c>
      <c r="AL17" s="177">
        <v>1</v>
      </c>
      <c r="AM17" s="177">
        <v>3</v>
      </c>
      <c r="AN17" s="177">
        <f t="shared" si="11"/>
        <v>3</v>
      </c>
      <c r="AO17" s="177">
        <v>8.6</v>
      </c>
      <c r="AP17" s="177">
        <v>16</v>
      </c>
      <c r="AQ17" s="177">
        <f t="shared" si="12"/>
        <v>1.8604651162790697</v>
      </c>
      <c r="AR17" s="177">
        <v>49</v>
      </c>
      <c r="AS17" s="177">
        <v>150</v>
      </c>
      <c r="AT17" s="177">
        <f t="shared" si="13"/>
        <v>3.0612244897959182</v>
      </c>
      <c r="AU17" s="177">
        <f t="shared" si="14"/>
        <v>58.6</v>
      </c>
      <c r="AV17" s="177">
        <f t="shared" si="34"/>
        <v>169</v>
      </c>
      <c r="AW17" s="177">
        <f t="shared" si="15"/>
        <v>2.8839590443686007</v>
      </c>
      <c r="AX17" s="177"/>
      <c r="AY17" s="177"/>
      <c r="AZ17" s="177">
        <f t="shared" si="16"/>
        <v>0</v>
      </c>
      <c r="BA17" s="177"/>
      <c r="BB17" s="177"/>
      <c r="BC17" s="177">
        <f t="shared" si="17"/>
        <v>0</v>
      </c>
      <c r="BD17" s="177"/>
      <c r="BE17" s="177"/>
      <c r="BF17" s="177">
        <f t="shared" si="18"/>
        <v>0</v>
      </c>
      <c r="BG17" s="177"/>
      <c r="BH17" s="177"/>
      <c r="BI17" s="177">
        <f t="shared" si="19"/>
        <v>0</v>
      </c>
      <c r="BJ17" s="177"/>
      <c r="BK17" s="177"/>
      <c r="BL17" s="177">
        <f t="shared" si="20"/>
        <v>0</v>
      </c>
      <c r="BM17" s="177"/>
      <c r="BN17" s="178"/>
      <c r="BO17" s="178">
        <f t="shared" si="21"/>
        <v>0</v>
      </c>
      <c r="BP17" s="178">
        <f t="shared" si="35"/>
        <v>0</v>
      </c>
      <c r="BQ17" s="178">
        <f t="shared" si="36"/>
        <v>0</v>
      </c>
      <c r="BR17" s="178">
        <f t="shared" si="22"/>
        <v>0</v>
      </c>
      <c r="BS17" s="178"/>
      <c r="BT17" s="178"/>
      <c r="BU17" s="178">
        <f t="shared" si="23"/>
        <v>0</v>
      </c>
      <c r="BV17" s="178">
        <f t="shared" si="37"/>
        <v>0</v>
      </c>
      <c r="BW17" s="178">
        <f t="shared" si="37"/>
        <v>0</v>
      </c>
      <c r="BX17" s="178">
        <f t="shared" si="24"/>
        <v>0</v>
      </c>
      <c r="BY17" s="178">
        <f t="shared" si="38"/>
        <v>0</v>
      </c>
      <c r="BZ17" s="178">
        <f t="shared" si="38"/>
        <v>0</v>
      </c>
      <c r="CA17" s="178">
        <f t="shared" si="25"/>
        <v>0</v>
      </c>
      <c r="CB17" s="178">
        <f t="shared" si="39"/>
        <v>0</v>
      </c>
      <c r="CC17" s="178">
        <f t="shared" si="39"/>
        <v>0</v>
      </c>
      <c r="CD17" s="178">
        <f t="shared" si="26"/>
        <v>0</v>
      </c>
      <c r="CE17" s="178">
        <f t="shared" si="40"/>
        <v>1</v>
      </c>
      <c r="CF17" s="178">
        <f t="shared" si="41"/>
        <v>3</v>
      </c>
      <c r="CG17" s="178">
        <f t="shared" si="27"/>
        <v>3</v>
      </c>
      <c r="CH17" s="178">
        <f t="shared" si="42"/>
        <v>8.6</v>
      </c>
      <c r="CI17" s="178">
        <f t="shared" si="42"/>
        <v>16</v>
      </c>
      <c r="CJ17" s="178">
        <f t="shared" si="28"/>
        <v>1.8604651162790697</v>
      </c>
      <c r="CK17" s="178">
        <f t="shared" si="43"/>
        <v>49</v>
      </c>
      <c r="CL17" s="178">
        <f t="shared" si="43"/>
        <v>150</v>
      </c>
      <c r="CM17" s="178">
        <f t="shared" si="29"/>
        <v>3.0612244897959182</v>
      </c>
      <c r="CN17" s="178">
        <f t="shared" si="44"/>
        <v>58.6</v>
      </c>
      <c r="CO17" s="178">
        <f t="shared" si="44"/>
        <v>169</v>
      </c>
      <c r="CP17" s="178">
        <f t="shared" ref="CP17:CP59" si="45">IF(CN17,CO17/CN17,0)</f>
        <v>2.8839590443686007</v>
      </c>
    </row>
    <row r="18" spans="1:94" x14ac:dyDescent="0.2">
      <c r="A18" s="175" t="s">
        <v>8</v>
      </c>
      <c r="B18" s="176">
        <v>738.61</v>
      </c>
      <c r="C18" s="176">
        <v>553.95749999999998</v>
      </c>
      <c r="D18" s="176">
        <v>528</v>
      </c>
      <c r="E18" s="172">
        <f t="shared" si="30"/>
        <v>75</v>
      </c>
      <c r="F18" s="172">
        <f t="shared" si="0"/>
        <v>71.48562841012172</v>
      </c>
      <c r="G18" s="172">
        <f t="shared" si="31"/>
        <v>95.314171213495626</v>
      </c>
      <c r="H18" s="177"/>
      <c r="I18" s="177"/>
      <c r="J18" s="177">
        <f t="shared" si="1"/>
        <v>0</v>
      </c>
      <c r="K18" s="177"/>
      <c r="L18" s="177"/>
      <c r="M18" s="177">
        <f t="shared" si="2"/>
        <v>0</v>
      </c>
      <c r="N18" s="177"/>
      <c r="O18" s="177"/>
      <c r="P18" s="177">
        <f t="shared" si="3"/>
        <v>0</v>
      </c>
      <c r="Q18" s="177"/>
      <c r="R18" s="177"/>
      <c r="S18" s="177">
        <f t="shared" si="4"/>
        <v>0</v>
      </c>
      <c r="T18" s="177">
        <v>83</v>
      </c>
      <c r="U18" s="177">
        <v>265</v>
      </c>
      <c r="V18" s="177">
        <f t="shared" si="5"/>
        <v>3.1927710843373496</v>
      </c>
      <c r="W18" s="177">
        <v>100</v>
      </c>
      <c r="X18" s="177">
        <v>312</v>
      </c>
      <c r="Y18" s="177">
        <f t="shared" si="6"/>
        <v>3.12</v>
      </c>
      <c r="Z18" s="177">
        <f t="shared" si="32"/>
        <v>183</v>
      </c>
      <c r="AA18" s="177">
        <f t="shared" si="33"/>
        <v>577</v>
      </c>
      <c r="AB18" s="177">
        <f t="shared" si="7"/>
        <v>3.1530054644808745</v>
      </c>
      <c r="AC18" s="177">
        <v>11</v>
      </c>
      <c r="AD18" s="177">
        <v>41.92</v>
      </c>
      <c r="AE18" s="177">
        <f t="shared" si="8"/>
        <v>3.810909090909091</v>
      </c>
      <c r="AF18" s="177"/>
      <c r="AG18" s="177"/>
      <c r="AH18" s="177">
        <f t="shared" si="9"/>
        <v>0</v>
      </c>
      <c r="AI18" s="177"/>
      <c r="AJ18" s="177"/>
      <c r="AK18" s="177">
        <f t="shared" si="10"/>
        <v>0</v>
      </c>
      <c r="AL18" s="177">
        <v>34</v>
      </c>
      <c r="AM18" s="177">
        <v>102</v>
      </c>
      <c r="AN18" s="177">
        <f t="shared" si="11"/>
        <v>3</v>
      </c>
      <c r="AO18" s="177">
        <v>200</v>
      </c>
      <c r="AP18" s="177">
        <v>569</v>
      </c>
      <c r="AQ18" s="177">
        <f t="shared" si="12"/>
        <v>2.8450000000000002</v>
      </c>
      <c r="AR18" s="177">
        <v>100</v>
      </c>
      <c r="AS18" s="177">
        <v>298</v>
      </c>
      <c r="AT18" s="177">
        <f t="shared" si="13"/>
        <v>2.98</v>
      </c>
      <c r="AU18" s="177">
        <f t="shared" si="14"/>
        <v>345</v>
      </c>
      <c r="AV18" s="177">
        <f t="shared" si="34"/>
        <v>1010.92</v>
      </c>
      <c r="AW18" s="177">
        <f t="shared" si="15"/>
        <v>2.9302028985507245</v>
      </c>
      <c r="AX18" s="177"/>
      <c r="AY18" s="177"/>
      <c r="AZ18" s="177">
        <f t="shared" si="16"/>
        <v>0</v>
      </c>
      <c r="BA18" s="177"/>
      <c r="BB18" s="177"/>
      <c r="BC18" s="177">
        <f t="shared" si="17"/>
        <v>0</v>
      </c>
      <c r="BD18" s="177"/>
      <c r="BE18" s="177"/>
      <c r="BF18" s="177">
        <f t="shared" si="18"/>
        <v>0</v>
      </c>
      <c r="BG18" s="177"/>
      <c r="BH18" s="177"/>
      <c r="BI18" s="177">
        <f t="shared" si="19"/>
        <v>0</v>
      </c>
      <c r="BJ18" s="177"/>
      <c r="BK18" s="177"/>
      <c r="BL18" s="177">
        <f t="shared" si="20"/>
        <v>0</v>
      </c>
      <c r="BM18" s="177"/>
      <c r="BN18" s="178"/>
      <c r="BO18" s="178">
        <f t="shared" si="21"/>
        <v>0</v>
      </c>
      <c r="BP18" s="178">
        <f t="shared" si="35"/>
        <v>0</v>
      </c>
      <c r="BQ18" s="178">
        <f t="shared" si="36"/>
        <v>0</v>
      </c>
      <c r="BR18" s="178">
        <f t="shared" si="22"/>
        <v>0</v>
      </c>
      <c r="BS18" s="178"/>
      <c r="BT18" s="178"/>
      <c r="BU18" s="178">
        <f t="shared" si="23"/>
        <v>0</v>
      </c>
      <c r="BV18" s="178">
        <f t="shared" si="37"/>
        <v>11</v>
      </c>
      <c r="BW18" s="178">
        <f t="shared" si="37"/>
        <v>41.92</v>
      </c>
      <c r="BX18" s="178">
        <f t="shared" si="24"/>
        <v>3.810909090909091</v>
      </c>
      <c r="BY18" s="178">
        <f t="shared" si="38"/>
        <v>0</v>
      </c>
      <c r="BZ18" s="178">
        <f t="shared" si="38"/>
        <v>0</v>
      </c>
      <c r="CA18" s="178">
        <f t="shared" si="25"/>
        <v>0</v>
      </c>
      <c r="CB18" s="178">
        <f t="shared" si="39"/>
        <v>0</v>
      </c>
      <c r="CC18" s="178">
        <f t="shared" si="39"/>
        <v>0</v>
      </c>
      <c r="CD18" s="178">
        <f t="shared" si="26"/>
        <v>0</v>
      </c>
      <c r="CE18" s="178">
        <f t="shared" si="40"/>
        <v>34</v>
      </c>
      <c r="CF18" s="178">
        <f t="shared" si="41"/>
        <v>102</v>
      </c>
      <c r="CG18" s="178">
        <f t="shared" si="27"/>
        <v>3</v>
      </c>
      <c r="CH18" s="178">
        <f t="shared" si="42"/>
        <v>283</v>
      </c>
      <c r="CI18" s="178">
        <f t="shared" si="42"/>
        <v>834</v>
      </c>
      <c r="CJ18" s="178">
        <f t="shared" si="28"/>
        <v>2.9469964664310955</v>
      </c>
      <c r="CK18" s="178">
        <f t="shared" si="43"/>
        <v>200</v>
      </c>
      <c r="CL18" s="178">
        <f t="shared" si="43"/>
        <v>610</v>
      </c>
      <c r="CM18" s="178">
        <f t="shared" si="29"/>
        <v>3.05</v>
      </c>
      <c r="CN18" s="178">
        <f t="shared" si="44"/>
        <v>528</v>
      </c>
      <c r="CO18" s="178">
        <f t="shared" si="44"/>
        <v>1587.92</v>
      </c>
      <c r="CP18" s="178">
        <f t="shared" si="45"/>
        <v>3.0074242424242428</v>
      </c>
    </row>
    <row r="19" spans="1:94" x14ac:dyDescent="0.2">
      <c r="A19" s="175" t="s">
        <v>9</v>
      </c>
      <c r="B19" s="176">
        <v>1294</v>
      </c>
      <c r="C19" s="176">
        <v>1251</v>
      </c>
      <c r="D19" s="176">
        <v>905.4</v>
      </c>
      <c r="E19" s="172">
        <f t="shared" si="30"/>
        <v>96.676970633693969</v>
      </c>
      <c r="F19" s="172">
        <f t="shared" si="0"/>
        <v>69.969088098918093</v>
      </c>
      <c r="G19" s="172">
        <f t="shared" si="31"/>
        <v>72.374100719424462</v>
      </c>
      <c r="H19" s="177">
        <v>2.4</v>
      </c>
      <c r="I19" s="177">
        <v>14.4</v>
      </c>
      <c r="J19" s="177">
        <f t="shared" si="1"/>
        <v>6</v>
      </c>
      <c r="K19" s="177"/>
      <c r="L19" s="177"/>
      <c r="M19" s="177">
        <f t="shared" si="2"/>
        <v>0</v>
      </c>
      <c r="N19" s="177"/>
      <c r="O19" s="177"/>
      <c r="P19" s="177">
        <f t="shared" si="3"/>
        <v>0</v>
      </c>
      <c r="Q19" s="177">
        <v>2</v>
      </c>
      <c r="R19" s="177">
        <v>7.6</v>
      </c>
      <c r="S19" s="177">
        <f t="shared" si="4"/>
        <v>3.8</v>
      </c>
      <c r="T19" s="177">
        <v>4</v>
      </c>
      <c r="U19" s="177">
        <v>14.4</v>
      </c>
      <c r="V19" s="177">
        <f t="shared" si="5"/>
        <v>3.6</v>
      </c>
      <c r="W19" s="177">
        <v>270</v>
      </c>
      <c r="X19" s="177">
        <v>1213.2</v>
      </c>
      <c r="Y19" s="177">
        <f t="shared" si="6"/>
        <v>4.4933333333333332</v>
      </c>
      <c r="Z19" s="177">
        <f t="shared" si="32"/>
        <v>278.39999999999998</v>
      </c>
      <c r="AA19" s="177">
        <f t="shared" si="33"/>
        <v>1249.6000000000001</v>
      </c>
      <c r="AB19" s="177">
        <f t="shared" si="7"/>
        <v>4.488505747126438</v>
      </c>
      <c r="AC19" s="177"/>
      <c r="AD19" s="177"/>
      <c r="AE19" s="177">
        <f t="shared" si="8"/>
        <v>0</v>
      </c>
      <c r="AF19" s="177"/>
      <c r="AG19" s="177"/>
      <c r="AH19" s="177">
        <f t="shared" si="9"/>
        <v>0</v>
      </c>
      <c r="AI19" s="177"/>
      <c r="AJ19" s="177"/>
      <c r="AK19" s="177">
        <f t="shared" si="10"/>
        <v>0</v>
      </c>
      <c r="AL19" s="177">
        <v>7</v>
      </c>
      <c r="AM19" s="177">
        <v>25.9</v>
      </c>
      <c r="AN19" s="177">
        <f t="shared" si="11"/>
        <v>3.6999999999999997</v>
      </c>
      <c r="AO19" s="177">
        <v>167</v>
      </c>
      <c r="AP19" s="177">
        <v>575</v>
      </c>
      <c r="AQ19" s="177">
        <f t="shared" si="12"/>
        <v>3.44311377245509</v>
      </c>
      <c r="AR19" s="177">
        <v>453</v>
      </c>
      <c r="AS19" s="177">
        <v>1399.8</v>
      </c>
      <c r="AT19" s="177">
        <f t="shared" si="13"/>
        <v>3.0900662251655628</v>
      </c>
      <c r="AU19" s="177">
        <f t="shared" si="14"/>
        <v>627</v>
      </c>
      <c r="AV19" s="177">
        <f t="shared" si="34"/>
        <v>2000.7</v>
      </c>
      <c r="AW19" s="177">
        <f t="shared" si="15"/>
        <v>3.1909090909090909</v>
      </c>
      <c r="AX19" s="177"/>
      <c r="AY19" s="177"/>
      <c r="AZ19" s="177">
        <f t="shared" si="16"/>
        <v>0</v>
      </c>
      <c r="BA19" s="177"/>
      <c r="BB19" s="177"/>
      <c r="BC19" s="177">
        <f t="shared" si="17"/>
        <v>0</v>
      </c>
      <c r="BD19" s="177"/>
      <c r="BE19" s="177"/>
      <c r="BF19" s="177">
        <f t="shared" si="18"/>
        <v>0</v>
      </c>
      <c r="BG19" s="177"/>
      <c r="BH19" s="177"/>
      <c r="BI19" s="177">
        <f t="shared" si="19"/>
        <v>0</v>
      </c>
      <c r="BJ19" s="177"/>
      <c r="BK19" s="177"/>
      <c r="BL19" s="177">
        <f t="shared" si="20"/>
        <v>0</v>
      </c>
      <c r="BM19" s="177"/>
      <c r="BN19" s="178"/>
      <c r="BO19" s="178">
        <f t="shared" si="21"/>
        <v>0</v>
      </c>
      <c r="BP19" s="178">
        <f t="shared" si="35"/>
        <v>0</v>
      </c>
      <c r="BQ19" s="178">
        <f t="shared" si="36"/>
        <v>0</v>
      </c>
      <c r="BR19" s="178">
        <f t="shared" si="22"/>
        <v>0</v>
      </c>
      <c r="BS19" s="178"/>
      <c r="BT19" s="178"/>
      <c r="BU19" s="178">
        <f t="shared" si="23"/>
        <v>0</v>
      </c>
      <c r="BV19" s="178">
        <f t="shared" si="37"/>
        <v>2.4</v>
      </c>
      <c r="BW19" s="178">
        <f t="shared" si="37"/>
        <v>14.4</v>
      </c>
      <c r="BX19" s="178">
        <f t="shared" si="24"/>
        <v>6</v>
      </c>
      <c r="BY19" s="178">
        <f t="shared" si="38"/>
        <v>0</v>
      </c>
      <c r="BZ19" s="178">
        <f t="shared" si="38"/>
        <v>0</v>
      </c>
      <c r="CA19" s="178">
        <f t="shared" si="25"/>
        <v>0</v>
      </c>
      <c r="CB19" s="178">
        <f t="shared" si="39"/>
        <v>0</v>
      </c>
      <c r="CC19" s="178">
        <f t="shared" si="39"/>
        <v>0</v>
      </c>
      <c r="CD19" s="178">
        <f t="shared" si="26"/>
        <v>0</v>
      </c>
      <c r="CE19" s="178">
        <f t="shared" si="40"/>
        <v>9</v>
      </c>
      <c r="CF19" s="178">
        <f t="shared" si="41"/>
        <v>33.5</v>
      </c>
      <c r="CG19" s="178">
        <f t="shared" si="27"/>
        <v>3.7222222222222223</v>
      </c>
      <c r="CH19" s="178">
        <f t="shared" si="42"/>
        <v>171</v>
      </c>
      <c r="CI19" s="178">
        <f t="shared" si="42"/>
        <v>589.4</v>
      </c>
      <c r="CJ19" s="178">
        <f t="shared" si="28"/>
        <v>3.4467836257309941</v>
      </c>
      <c r="CK19" s="178">
        <f t="shared" si="43"/>
        <v>723</v>
      </c>
      <c r="CL19" s="178">
        <f t="shared" si="43"/>
        <v>2613</v>
      </c>
      <c r="CM19" s="178">
        <f t="shared" si="29"/>
        <v>3.6141078838174274</v>
      </c>
      <c r="CN19" s="178">
        <f t="shared" si="44"/>
        <v>905.4</v>
      </c>
      <c r="CO19" s="178">
        <f t="shared" si="44"/>
        <v>3250.3</v>
      </c>
      <c r="CP19" s="178">
        <f t="shared" si="45"/>
        <v>3.5899050143582949</v>
      </c>
    </row>
    <row r="20" spans="1:94" x14ac:dyDescent="0.2">
      <c r="A20" s="175" t="s">
        <v>10</v>
      </c>
      <c r="B20" s="176">
        <v>1521</v>
      </c>
      <c r="C20" s="176">
        <v>1521</v>
      </c>
      <c r="D20" s="176">
        <v>1521</v>
      </c>
      <c r="E20" s="172">
        <f t="shared" si="30"/>
        <v>100</v>
      </c>
      <c r="F20" s="172">
        <f t="shared" si="0"/>
        <v>100</v>
      </c>
      <c r="G20" s="172">
        <f t="shared" si="31"/>
        <v>100</v>
      </c>
      <c r="H20" s="177">
        <v>2</v>
      </c>
      <c r="I20" s="177">
        <v>7.2</v>
      </c>
      <c r="J20" s="177">
        <f t="shared" si="1"/>
        <v>3.6</v>
      </c>
      <c r="K20" s="177"/>
      <c r="L20" s="177"/>
      <c r="M20" s="177">
        <f t="shared" si="2"/>
        <v>0</v>
      </c>
      <c r="N20" s="177"/>
      <c r="O20" s="177"/>
      <c r="P20" s="177">
        <f t="shared" si="3"/>
        <v>0</v>
      </c>
      <c r="Q20" s="177"/>
      <c r="R20" s="177"/>
      <c r="S20" s="177">
        <f t="shared" si="4"/>
        <v>0</v>
      </c>
      <c r="T20" s="177"/>
      <c r="U20" s="177"/>
      <c r="V20" s="177">
        <f t="shared" si="5"/>
        <v>0</v>
      </c>
      <c r="W20" s="177">
        <v>94.75</v>
      </c>
      <c r="X20" s="177">
        <v>274.58999999999997</v>
      </c>
      <c r="Y20" s="177">
        <f t="shared" si="6"/>
        <v>2.8980474934036935</v>
      </c>
      <c r="Z20" s="177">
        <f t="shared" si="32"/>
        <v>96.75</v>
      </c>
      <c r="AA20" s="177">
        <f t="shared" si="33"/>
        <v>281.78999999999996</v>
      </c>
      <c r="AB20" s="177">
        <f t="shared" si="7"/>
        <v>2.9125581395348834</v>
      </c>
      <c r="AC20" s="177">
        <v>152.25</v>
      </c>
      <c r="AD20" s="177">
        <v>541.1</v>
      </c>
      <c r="AE20" s="177">
        <f t="shared" si="8"/>
        <v>3.5540229885057473</v>
      </c>
      <c r="AF20" s="177">
        <v>5</v>
      </c>
      <c r="AG20" s="177">
        <v>20</v>
      </c>
      <c r="AH20" s="177">
        <f t="shared" si="9"/>
        <v>4</v>
      </c>
      <c r="AI20" s="177"/>
      <c r="AJ20" s="177"/>
      <c r="AK20" s="177">
        <f t="shared" si="10"/>
        <v>0</v>
      </c>
      <c r="AL20" s="177"/>
      <c r="AM20" s="177"/>
      <c r="AN20" s="177">
        <f t="shared" si="11"/>
        <v>0</v>
      </c>
      <c r="AO20" s="177"/>
      <c r="AP20" s="177"/>
      <c r="AQ20" s="177">
        <f t="shared" si="12"/>
        <v>0</v>
      </c>
      <c r="AR20" s="177">
        <v>1267</v>
      </c>
      <c r="AS20" s="177">
        <v>3641</v>
      </c>
      <c r="AT20" s="177">
        <f t="shared" si="13"/>
        <v>2.8737174427782164</v>
      </c>
      <c r="AU20" s="177">
        <f t="shared" si="14"/>
        <v>1424.25</v>
      </c>
      <c r="AV20" s="177">
        <f t="shared" si="34"/>
        <v>4202.1000000000004</v>
      </c>
      <c r="AW20" s="177">
        <f t="shared" si="15"/>
        <v>2.9503949447077411</v>
      </c>
      <c r="AX20" s="177"/>
      <c r="AY20" s="177"/>
      <c r="AZ20" s="177">
        <f t="shared" si="16"/>
        <v>0</v>
      </c>
      <c r="BA20" s="177"/>
      <c r="BB20" s="177"/>
      <c r="BC20" s="177">
        <f t="shared" si="17"/>
        <v>0</v>
      </c>
      <c r="BD20" s="177"/>
      <c r="BE20" s="177"/>
      <c r="BF20" s="177">
        <f t="shared" si="18"/>
        <v>0</v>
      </c>
      <c r="BG20" s="177"/>
      <c r="BH20" s="177"/>
      <c r="BI20" s="177">
        <f t="shared" si="19"/>
        <v>0</v>
      </c>
      <c r="BJ20" s="177"/>
      <c r="BK20" s="177"/>
      <c r="BL20" s="177">
        <f t="shared" si="20"/>
        <v>0</v>
      </c>
      <c r="BM20" s="177"/>
      <c r="BN20" s="178"/>
      <c r="BO20" s="178">
        <f t="shared" si="21"/>
        <v>0</v>
      </c>
      <c r="BP20" s="178">
        <f t="shared" si="35"/>
        <v>0</v>
      </c>
      <c r="BQ20" s="178">
        <f t="shared" si="36"/>
        <v>0</v>
      </c>
      <c r="BR20" s="178">
        <f t="shared" si="22"/>
        <v>0</v>
      </c>
      <c r="BS20" s="178"/>
      <c r="BT20" s="178"/>
      <c r="BU20" s="178">
        <f t="shared" si="23"/>
        <v>0</v>
      </c>
      <c r="BV20" s="178">
        <f t="shared" si="37"/>
        <v>154.25</v>
      </c>
      <c r="BW20" s="178">
        <f t="shared" si="37"/>
        <v>548.30000000000007</v>
      </c>
      <c r="BX20" s="178">
        <f t="shared" si="24"/>
        <v>3.5546191247974073</v>
      </c>
      <c r="BY20" s="178">
        <f t="shared" si="38"/>
        <v>5</v>
      </c>
      <c r="BZ20" s="178">
        <f t="shared" si="38"/>
        <v>20</v>
      </c>
      <c r="CA20" s="178">
        <f t="shared" si="25"/>
        <v>4</v>
      </c>
      <c r="CB20" s="178">
        <f t="shared" si="39"/>
        <v>0</v>
      </c>
      <c r="CC20" s="178">
        <f t="shared" si="39"/>
        <v>0</v>
      </c>
      <c r="CD20" s="178">
        <f t="shared" si="26"/>
        <v>0</v>
      </c>
      <c r="CE20" s="178">
        <f t="shared" si="40"/>
        <v>0</v>
      </c>
      <c r="CF20" s="178">
        <f t="shared" si="41"/>
        <v>0</v>
      </c>
      <c r="CG20" s="178">
        <f t="shared" si="27"/>
        <v>0</v>
      </c>
      <c r="CH20" s="178">
        <f t="shared" si="42"/>
        <v>0</v>
      </c>
      <c r="CI20" s="178">
        <f t="shared" si="42"/>
        <v>0</v>
      </c>
      <c r="CJ20" s="178">
        <f t="shared" si="28"/>
        <v>0</v>
      </c>
      <c r="CK20" s="178">
        <f t="shared" si="43"/>
        <v>1361.75</v>
      </c>
      <c r="CL20" s="178">
        <f t="shared" si="43"/>
        <v>3915.59</v>
      </c>
      <c r="CM20" s="178">
        <f t="shared" si="29"/>
        <v>2.8754103176060219</v>
      </c>
      <c r="CN20" s="178">
        <f t="shared" si="44"/>
        <v>1521</v>
      </c>
      <c r="CO20" s="178">
        <f t="shared" si="44"/>
        <v>4483.8900000000003</v>
      </c>
      <c r="CP20" s="178">
        <f t="shared" si="45"/>
        <v>2.9479881656804734</v>
      </c>
    </row>
    <row r="21" spans="1:94" x14ac:dyDescent="0.2">
      <c r="A21" s="175" t="s">
        <v>11</v>
      </c>
      <c r="B21" s="176">
        <v>184</v>
      </c>
      <c r="C21" s="176">
        <v>167.6</v>
      </c>
      <c r="D21" s="176">
        <v>156.75</v>
      </c>
      <c r="E21" s="172">
        <f t="shared" si="30"/>
        <v>91.086956521739125</v>
      </c>
      <c r="F21" s="172">
        <f t="shared" si="0"/>
        <v>85.190217391304344</v>
      </c>
      <c r="G21" s="172">
        <f t="shared" si="31"/>
        <v>93.52625298329356</v>
      </c>
      <c r="H21" s="177"/>
      <c r="I21" s="177"/>
      <c r="J21" s="177">
        <f t="shared" si="1"/>
        <v>0</v>
      </c>
      <c r="K21" s="177"/>
      <c r="L21" s="177"/>
      <c r="M21" s="177">
        <f t="shared" si="2"/>
        <v>0</v>
      </c>
      <c r="N21" s="177"/>
      <c r="O21" s="177"/>
      <c r="P21" s="177">
        <f t="shared" si="3"/>
        <v>0</v>
      </c>
      <c r="Q21" s="177"/>
      <c r="R21" s="177"/>
      <c r="S21" s="177">
        <f t="shared" si="4"/>
        <v>0</v>
      </c>
      <c r="T21" s="177"/>
      <c r="U21" s="177"/>
      <c r="V21" s="177">
        <f t="shared" si="5"/>
        <v>0</v>
      </c>
      <c r="W21" s="177"/>
      <c r="X21" s="177"/>
      <c r="Y21" s="177">
        <f t="shared" si="6"/>
        <v>0</v>
      </c>
      <c r="Z21" s="177">
        <f t="shared" si="32"/>
        <v>0</v>
      </c>
      <c r="AA21" s="177">
        <f t="shared" si="33"/>
        <v>0</v>
      </c>
      <c r="AB21" s="177">
        <f t="shared" si="7"/>
        <v>0</v>
      </c>
      <c r="AC21" s="177">
        <v>1.75</v>
      </c>
      <c r="AD21" s="177">
        <v>8</v>
      </c>
      <c r="AE21" s="177">
        <f t="shared" si="8"/>
        <v>4.5714285714285712</v>
      </c>
      <c r="AF21" s="177"/>
      <c r="AG21" s="177"/>
      <c r="AH21" s="177">
        <f t="shared" si="9"/>
        <v>0</v>
      </c>
      <c r="AI21" s="177"/>
      <c r="AJ21" s="177"/>
      <c r="AK21" s="177">
        <f t="shared" si="10"/>
        <v>0</v>
      </c>
      <c r="AL21" s="177">
        <v>15</v>
      </c>
      <c r="AM21" s="177">
        <v>41</v>
      </c>
      <c r="AN21" s="177">
        <f t="shared" si="11"/>
        <v>2.7333333333333334</v>
      </c>
      <c r="AO21" s="177"/>
      <c r="AP21" s="177"/>
      <c r="AQ21" s="177">
        <f t="shared" si="12"/>
        <v>0</v>
      </c>
      <c r="AR21" s="177">
        <v>140</v>
      </c>
      <c r="AS21" s="177">
        <v>352.5</v>
      </c>
      <c r="AT21" s="177">
        <f t="shared" si="13"/>
        <v>2.5178571428571428</v>
      </c>
      <c r="AU21" s="177">
        <f t="shared" si="14"/>
        <v>156.75</v>
      </c>
      <c r="AV21" s="177">
        <f t="shared" si="34"/>
        <v>401.5</v>
      </c>
      <c r="AW21" s="177">
        <f t="shared" si="15"/>
        <v>2.5614035087719298</v>
      </c>
      <c r="AX21" s="177"/>
      <c r="AY21" s="177"/>
      <c r="AZ21" s="177">
        <f t="shared" si="16"/>
        <v>0</v>
      </c>
      <c r="BA21" s="177"/>
      <c r="BB21" s="177"/>
      <c r="BC21" s="177">
        <f t="shared" si="17"/>
        <v>0</v>
      </c>
      <c r="BD21" s="177"/>
      <c r="BE21" s="177"/>
      <c r="BF21" s="177">
        <f t="shared" si="18"/>
        <v>0</v>
      </c>
      <c r="BG21" s="177"/>
      <c r="BH21" s="177"/>
      <c r="BI21" s="177">
        <f t="shared" si="19"/>
        <v>0</v>
      </c>
      <c r="BJ21" s="177"/>
      <c r="BK21" s="177"/>
      <c r="BL21" s="177">
        <f t="shared" si="20"/>
        <v>0</v>
      </c>
      <c r="BM21" s="177"/>
      <c r="BN21" s="178"/>
      <c r="BO21" s="178">
        <f t="shared" si="21"/>
        <v>0</v>
      </c>
      <c r="BP21" s="178">
        <f t="shared" si="35"/>
        <v>0</v>
      </c>
      <c r="BQ21" s="178">
        <f t="shared" si="36"/>
        <v>0</v>
      </c>
      <c r="BR21" s="178">
        <f t="shared" si="22"/>
        <v>0</v>
      </c>
      <c r="BS21" s="178"/>
      <c r="BT21" s="178"/>
      <c r="BU21" s="178">
        <f t="shared" si="23"/>
        <v>0</v>
      </c>
      <c r="BV21" s="178">
        <f t="shared" si="37"/>
        <v>1.75</v>
      </c>
      <c r="BW21" s="178">
        <f t="shared" si="37"/>
        <v>8</v>
      </c>
      <c r="BX21" s="178">
        <f t="shared" si="24"/>
        <v>4.5714285714285712</v>
      </c>
      <c r="BY21" s="178">
        <f t="shared" si="38"/>
        <v>0</v>
      </c>
      <c r="BZ21" s="178">
        <f t="shared" si="38"/>
        <v>0</v>
      </c>
      <c r="CA21" s="178">
        <f t="shared" si="25"/>
        <v>0</v>
      </c>
      <c r="CB21" s="178">
        <f t="shared" si="39"/>
        <v>0</v>
      </c>
      <c r="CC21" s="178">
        <f t="shared" si="39"/>
        <v>0</v>
      </c>
      <c r="CD21" s="178">
        <f t="shared" si="26"/>
        <v>0</v>
      </c>
      <c r="CE21" s="178">
        <f t="shared" si="40"/>
        <v>15</v>
      </c>
      <c r="CF21" s="178">
        <f t="shared" si="41"/>
        <v>41</v>
      </c>
      <c r="CG21" s="178">
        <f t="shared" si="27"/>
        <v>2.7333333333333334</v>
      </c>
      <c r="CH21" s="178">
        <f t="shared" si="42"/>
        <v>0</v>
      </c>
      <c r="CI21" s="178">
        <f t="shared" si="42"/>
        <v>0</v>
      </c>
      <c r="CJ21" s="178">
        <f t="shared" si="28"/>
        <v>0</v>
      </c>
      <c r="CK21" s="178">
        <f t="shared" si="43"/>
        <v>140</v>
      </c>
      <c r="CL21" s="178">
        <f t="shared" si="43"/>
        <v>352.5</v>
      </c>
      <c r="CM21" s="178">
        <f t="shared" si="29"/>
        <v>2.5178571428571428</v>
      </c>
      <c r="CN21" s="178">
        <f t="shared" si="44"/>
        <v>156.75</v>
      </c>
      <c r="CO21" s="178">
        <f t="shared" si="44"/>
        <v>401.5</v>
      </c>
      <c r="CP21" s="178">
        <f t="shared" si="45"/>
        <v>2.5614035087719298</v>
      </c>
    </row>
    <row r="22" spans="1:94" x14ac:dyDescent="0.2">
      <c r="A22" s="175" t="s">
        <v>12</v>
      </c>
      <c r="B22" s="176">
        <v>197.5</v>
      </c>
      <c r="C22" s="176">
        <v>98.85</v>
      </c>
      <c r="D22" s="176">
        <v>98</v>
      </c>
      <c r="E22" s="172">
        <f t="shared" si="30"/>
        <v>50.050632911392398</v>
      </c>
      <c r="F22" s="172">
        <f t="shared" si="0"/>
        <v>49.620253164556956</v>
      </c>
      <c r="G22" s="172">
        <f t="shared" si="31"/>
        <v>99.140111279716749</v>
      </c>
      <c r="H22" s="177">
        <v>2</v>
      </c>
      <c r="I22" s="177">
        <v>4.7</v>
      </c>
      <c r="J22" s="177">
        <f t="shared" si="1"/>
        <v>2.35</v>
      </c>
      <c r="K22" s="177"/>
      <c r="L22" s="177"/>
      <c r="M22" s="177">
        <f t="shared" si="2"/>
        <v>0</v>
      </c>
      <c r="N22" s="177"/>
      <c r="O22" s="177"/>
      <c r="P22" s="177">
        <f t="shared" si="3"/>
        <v>0</v>
      </c>
      <c r="Q22" s="177"/>
      <c r="R22" s="177"/>
      <c r="S22" s="177">
        <f t="shared" si="4"/>
        <v>0</v>
      </c>
      <c r="T22" s="177">
        <v>22.3</v>
      </c>
      <c r="U22" s="177">
        <v>57.54</v>
      </c>
      <c r="V22" s="177">
        <f t="shared" si="5"/>
        <v>2.580269058295964</v>
      </c>
      <c r="W22" s="177">
        <v>10.7</v>
      </c>
      <c r="X22" s="177">
        <v>39.590000000000003</v>
      </c>
      <c r="Y22" s="177">
        <f t="shared" si="6"/>
        <v>3.7000000000000006</v>
      </c>
      <c r="Z22" s="177">
        <f t="shared" si="32"/>
        <v>35</v>
      </c>
      <c r="AA22" s="177">
        <f t="shared" si="33"/>
        <v>101.83</v>
      </c>
      <c r="AB22" s="177">
        <f t="shared" si="7"/>
        <v>2.9094285714285713</v>
      </c>
      <c r="AC22" s="177"/>
      <c r="AD22" s="177"/>
      <c r="AE22" s="177">
        <f t="shared" si="8"/>
        <v>0</v>
      </c>
      <c r="AF22" s="177"/>
      <c r="AG22" s="177"/>
      <c r="AH22" s="177">
        <f t="shared" si="9"/>
        <v>0</v>
      </c>
      <c r="AI22" s="177"/>
      <c r="AJ22" s="177"/>
      <c r="AK22" s="177">
        <f t="shared" si="10"/>
        <v>0</v>
      </c>
      <c r="AL22" s="177"/>
      <c r="AM22" s="177"/>
      <c r="AN22" s="177">
        <f t="shared" si="11"/>
        <v>0</v>
      </c>
      <c r="AO22" s="177"/>
      <c r="AP22" s="177"/>
      <c r="AQ22" s="177">
        <f t="shared" si="12"/>
        <v>0</v>
      </c>
      <c r="AR22" s="177">
        <v>63</v>
      </c>
      <c r="AS22" s="177">
        <v>178</v>
      </c>
      <c r="AT22" s="177">
        <f t="shared" si="13"/>
        <v>2.8253968253968256</v>
      </c>
      <c r="AU22" s="177">
        <f t="shared" si="14"/>
        <v>63</v>
      </c>
      <c r="AV22" s="177">
        <f t="shared" si="34"/>
        <v>178</v>
      </c>
      <c r="AW22" s="177">
        <f t="shared" si="15"/>
        <v>2.8253968253968256</v>
      </c>
      <c r="AX22" s="177"/>
      <c r="AY22" s="177"/>
      <c r="AZ22" s="177">
        <f t="shared" si="16"/>
        <v>0</v>
      </c>
      <c r="BA22" s="177"/>
      <c r="BB22" s="177"/>
      <c r="BC22" s="177">
        <f t="shared" si="17"/>
        <v>0</v>
      </c>
      <c r="BD22" s="177"/>
      <c r="BE22" s="177"/>
      <c r="BF22" s="177">
        <f t="shared" si="18"/>
        <v>0</v>
      </c>
      <c r="BG22" s="177"/>
      <c r="BH22" s="177"/>
      <c r="BI22" s="177">
        <f t="shared" si="19"/>
        <v>0</v>
      </c>
      <c r="BJ22" s="177"/>
      <c r="BK22" s="177"/>
      <c r="BL22" s="177">
        <f t="shared" si="20"/>
        <v>0</v>
      </c>
      <c r="BM22" s="177"/>
      <c r="BN22" s="178"/>
      <c r="BO22" s="178">
        <f t="shared" si="21"/>
        <v>0</v>
      </c>
      <c r="BP22" s="178">
        <f t="shared" si="35"/>
        <v>0</v>
      </c>
      <c r="BQ22" s="178">
        <f t="shared" si="36"/>
        <v>0</v>
      </c>
      <c r="BR22" s="178">
        <f t="shared" si="22"/>
        <v>0</v>
      </c>
      <c r="BS22" s="178"/>
      <c r="BT22" s="178"/>
      <c r="BU22" s="178">
        <f t="shared" si="23"/>
        <v>0</v>
      </c>
      <c r="BV22" s="178">
        <f t="shared" si="37"/>
        <v>2</v>
      </c>
      <c r="BW22" s="178">
        <f t="shared" si="37"/>
        <v>4.7</v>
      </c>
      <c r="BX22" s="178">
        <f t="shared" si="24"/>
        <v>2.35</v>
      </c>
      <c r="BY22" s="178">
        <f t="shared" si="38"/>
        <v>0</v>
      </c>
      <c r="BZ22" s="178">
        <f t="shared" si="38"/>
        <v>0</v>
      </c>
      <c r="CA22" s="178">
        <f t="shared" si="25"/>
        <v>0</v>
      </c>
      <c r="CB22" s="178">
        <f t="shared" si="39"/>
        <v>0</v>
      </c>
      <c r="CC22" s="178">
        <f t="shared" si="39"/>
        <v>0</v>
      </c>
      <c r="CD22" s="178">
        <f t="shared" si="26"/>
        <v>0</v>
      </c>
      <c r="CE22" s="178">
        <f t="shared" si="40"/>
        <v>0</v>
      </c>
      <c r="CF22" s="178">
        <f t="shared" si="41"/>
        <v>0</v>
      </c>
      <c r="CG22" s="178">
        <f t="shared" si="27"/>
        <v>0</v>
      </c>
      <c r="CH22" s="178">
        <f t="shared" si="42"/>
        <v>22.3</v>
      </c>
      <c r="CI22" s="178">
        <f t="shared" si="42"/>
        <v>57.54</v>
      </c>
      <c r="CJ22" s="178">
        <f t="shared" si="28"/>
        <v>2.580269058295964</v>
      </c>
      <c r="CK22" s="178">
        <f t="shared" si="43"/>
        <v>73.7</v>
      </c>
      <c r="CL22" s="178">
        <f t="shared" si="43"/>
        <v>217.59</v>
      </c>
      <c r="CM22" s="178">
        <f t="shared" si="29"/>
        <v>2.9523744911804615</v>
      </c>
      <c r="CN22" s="178">
        <f t="shared" si="44"/>
        <v>98</v>
      </c>
      <c r="CO22" s="178">
        <f t="shared" si="44"/>
        <v>279.83</v>
      </c>
      <c r="CP22" s="178">
        <f t="shared" si="45"/>
        <v>2.8554081632653059</v>
      </c>
    </row>
    <row r="23" spans="1:94" x14ac:dyDescent="0.2">
      <c r="A23" s="175" t="s">
        <v>13</v>
      </c>
      <c r="B23" s="176">
        <v>369</v>
      </c>
      <c r="C23" s="176">
        <v>251.07</v>
      </c>
      <c r="D23" s="176">
        <v>203.46599999999995</v>
      </c>
      <c r="E23" s="172">
        <f t="shared" si="30"/>
        <v>68.040650406504071</v>
      </c>
      <c r="F23" s="172">
        <f t="shared" si="0"/>
        <v>55.13983739837397</v>
      </c>
      <c r="G23" s="172">
        <f t="shared" si="31"/>
        <v>81.039550722905943</v>
      </c>
      <c r="H23" s="177"/>
      <c r="I23" s="177"/>
      <c r="J23" s="177">
        <f t="shared" si="1"/>
        <v>0</v>
      </c>
      <c r="K23" s="177"/>
      <c r="L23" s="177"/>
      <c r="M23" s="177">
        <f t="shared" si="2"/>
        <v>0</v>
      </c>
      <c r="N23" s="177"/>
      <c r="O23" s="177"/>
      <c r="P23" s="177">
        <f t="shared" si="3"/>
        <v>0</v>
      </c>
      <c r="Q23" s="177"/>
      <c r="R23" s="177"/>
      <c r="S23" s="177">
        <f t="shared" si="4"/>
        <v>0</v>
      </c>
      <c r="T23" s="177"/>
      <c r="U23" s="177"/>
      <c r="V23" s="177">
        <f t="shared" si="5"/>
        <v>0</v>
      </c>
      <c r="W23" s="177"/>
      <c r="X23" s="177"/>
      <c r="Y23" s="177">
        <f t="shared" si="6"/>
        <v>0</v>
      </c>
      <c r="Z23" s="177">
        <f t="shared" si="32"/>
        <v>0</v>
      </c>
      <c r="AA23" s="177">
        <f t="shared" si="33"/>
        <v>0</v>
      </c>
      <c r="AB23" s="177">
        <f t="shared" si="7"/>
        <v>0</v>
      </c>
      <c r="AC23" s="177"/>
      <c r="AD23" s="177"/>
      <c r="AE23" s="177">
        <f t="shared" si="8"/>
        <v>0</v>
      </c>
      <c r="AF23" s="177"/>
      <c r="AG23" s="177"/>
      <c r="AH23" s="177">
        <f t="shared" si="9"/>
        <v>0</v>
      </c>
      <c r="AI23" s="177"/>
      <c r="AJ23" s="177"/>
      <c r="AK23" s="177">
        <f t="shared" si="10"/>
        <v>0</v>
      </c>
      <c r="AL23" s="177"/>
      <c r="AM23" s="177"/>
      <c r="AN23" s="177">
        <f t="shared" si="11"/>
        <v>0</v>
      </c>
      <c r="AO23" s="177">
        <v>3.03</v>
      </c>
      <c r="AP23" s="177">
        <v>4.3</v>
      </c>
      <c r="AQ23" s="177">
        <f t="shared" si="12"/>
        <v>1.4191419141914192</v>
      </c>
      <c r="AR23" s="177">
        <v>200.43599999999995</v>
      </c>
      <c r="AS23" s="177">
        <v>312.43775000000005</v>
      </c>
      <c r="AT23" s="177">
        <f t="shared" si="13"/>
        <v>1.558790586521384</v>
      </c>
      <c r="AU23" s="177">
        <f t="shared" si="14"/>
        <v>203.46599999999995</v>
      </c>
      <c r="AV23" s="177">
        <f t="shared" si="34"/>
        <v>316.73775000000006</v>
      </c>
      <c r="AW23" s="177">
        <f t="shared" si="15"/>
        <v>1.5567109492495068</v>
      </c>
      <c r="AX23" s="177"/>
      <c r="AY23" s="177"/>
      <c r="AZ23" s="177">
        <f t="shared" si="16"/>
        <v>0</v>
      </c>
      <c r="BA23" s="177"/>
      <c r="BB23" s="177"/>
      <c r="BC23" s="177">
        <f t="shared" si="17"/>
        <v>0</v>
      </c>
      <c r="BD23" s="177"/>
      <c r="BE23" s="177"/>
      <c r="BF23" s="177">
        <f t="shared" si="18"/>
        <v>0</v>
      </c>
      <c r="BG23" s="177"/>
      <c r="BH23" s="177"/>
      <c r="BI23" s="177">
        <f t="shared" si="19"/>
        <v>0</v>
      </c>
      <c r="BJ23" s="177"/>
      <c r="BK23" s="177"/>
      <c r="BL23" s="177">
        <f t="shared" si="20"/>
        <v>0</v>
      </c>
      <c r="BM23" s="177"/>
      <c r="BN23" s="178"/>
      <c r="BO23" s="178">
        <f t="shared" si="21"/>
        <v>0</v>
      </c>
      <c r="BP23" s="178">
        <f t="shared" si="35"/>
        <v>0</v>
      </c>
      <c r="BQ23" s="178">
        <f t="shared" si="36"/>
        <v>0</v>
      </c>
      <c r="BR23" s="178">
        <f t="shared" si="22"/>
        <v>0</v>
      </c>
      <c r="BS23" s="178"/>
      <c r="BT23" s="178"/>
      <c r="BU23" s="178">
        <f t="shared" si="23"/>
        <v>0</v>
      </c>
      <c r="BV23" s="178">
        <f t="shared" si="37"/>
        <v>0</v>
      </c>
      <c r="BW23" s="178">
        <f t="shared" si="37"/>
        <v>0</v>
      </c>
      <c r="BX23" s="178">
        <f t="shared" si="24"/>
        <v>0</v>
      </c>
      <c r="BY23" s="178">
        <f t="shared" si="38"/>
        <v>0</v>
      </c>
      <c r="BZ23" s="178">
        <f t="shared" si="38"/>
        <v>0</v>
      </c>
      <c r="CA23" s="178">
        <f t="shared" si="25"/>
        <v>0</v>
      </c>
      <c r="CB23" s="178">
        <f t="shared" si="39"/>
        <v>0</v>
      </c>
      <c r="CC23" s="178">
        <f t="shared" si="39"/>
        <v>0</v>
      </c>
      <c r="CD23" s="178">
        <f t="shared" si="26"/>
        <v>0</v>
      </c>
      <c r="CE23" s="178">
        <f t="shared" si="40"/>
        <v>0</v>
      </c>
      <c r="CF23" s="178">
        <f t="shared" si="41"/>
        <v>0</v>
      </c>
      <c r="CG23" s="178">
        <f t="shared" si="27"/>
        <v>0</v>
      </c>
      <c r="CH23" s="178">
        <f t="shared" si="42"/>
        <v>3.03</v>
      </c>
      <c r="CI23" s="178">
        <f t="shared" si="42"/>
        <v>4.3</v>
      </c>
      <c r="CJ23" s="178">
        <f t="shared" si="28"/>
        <v>1.4191419141914192</v>
      </c>
      <c r="CK23" s="178">
        <f t="shared" si="43"/>
        <v>200.43599999999995</v>
      </c>
      <c r="CL23" s="178">
        <f t="shared" si="43"/>
        <v>312.43775000000005</v>
      </c>
      <c r="CM23" s="178">
        <f t="shared" si="29"/>
        <v>1.558790586521384</v>
      </c>
      <c r="CN23" s="178">
        <f t="shared" si="44"/>
        <v>203.46599999999995</v>
      </c>
      <c r="CO23" s="178">
        <f t="shared" si="44"/>
        <v>316.73775000000006</v>
      </c>
      <c r="CP23" s="178">
        <f t="shared" si="45"/>
        <v>1.5567109492495068</v>
      </c>
    </row>
    <row r="24" spans="1:94" x14ac:dyDescent="0.2">
      <c r="A24" s="175" t="s">
        <v>14</v>
      </c>
      <c r="B24" s="176">
        <v>146.47999999999999</v>
      </c>
      <c r="C24" s="176">
        <v>52.2</v>
      </c>
      <c r="D24" s="176">
        <v>25.41</v>
      </c>
      <c r="E24" s="172">
        <f t="shared" si="30"/>
        <v>35.636264336428184</v>
      </c>
      <c r="F24" s="172">
        <f t="shared" si="0"/>
        <v>17.347078099399237</v>
      </c>
      <c r="G24" s="172">
        <f t="shared" si="31"/>
        <v>48.678160919540225</v>
      </c>
      <c r="H24" s="177"/>
      <c r="I24" s="177"/>
      <c r="J24" s="177">
        <f t="shared" si="1"/>
        <v>0</v>
      </c>
      <c r="K24" s="177"/>
      <c r="L24" s="177"/>
      <c r="M24" s="177">
        <f t="shared" si="2"/>
        <v>0</v>
      </c>
      <c r="N24" s="177"/>
      <c r="O24" s="177"/>
      <c r="P24" s="177">
        <f t="shared" si="3"/>
        <v>0</v>
      </c>
      <c r="Q24" s="177"/>
      <c r="R24" s="177"/>
      <c r="S24" s="177">
        <f t="shared" si="4"/>
        <v>0</v>
      </c>
      <c r="T24" s="177"/>
      <c r="U24" s="177"/>
      <c r="V24" s="177">
        <f t="shared" si="5"/>
        <v>0</v>
      </c>
      <c r="W24" s="177">
        <v>24.66</v>
      </c>
      <c r="X24" s="177">
        <v>114.8</v>
      </c>
      <c r="Y24" s="177">
        <f t="shared" si="6"/>
        <v>4.6553122465531223</v>
      </c>
      <c r="Z24" s="177">
        <f t="shared" si="32"/>
        <v>24.66</v>
      </c>
      <c r="AA24" s="177">
        <f t="shared" si="33"/>
        <v>114.8</v>
      </c>
      <c r="AB24" s="177">
        <f t="shared" si="7"/>
        <v>4.6553122465531223</v>
      </c>
      <c r="AC24" s="177"/>
      <c r="AD24" s="177"/>
      <c r="AE24" s="177">
        <f t="shared" si="8"/>
        <v>0</v>
      </c>
      <c r="AF24" s="177"/>
      <c r="AG24" s="177"/>
      <c r="AH24" s="177">
        <f t="shared" si="9"/>
        <v>0</v>
      </c>
      <c r="AI24" s="177"/>
      <c r="AJ24" s="177"/>
      <c r="AK24" s="177">
        <f t="shared" si="10"/>
        <v>0</v>
      </c>
      <c r="AL24" s="177"/>
      <c r="AM24" s="177"/>
      <c r="AN24" s="177">
        <f t="shared" si="11"/>
        <v>0</v>
      </c>
      <c r="AO24" s="177"/>
      <c r="AP24" s="177"/>
      <c r="AQ24" s="177">
        <f t="shared" si="12"/>
        <v>0</v>
      </c>
      <c r="AR24" s="177">
        <v>0.75</v>
      </c>
      <c r="AS24" s="177">
        <v>2.8</v>
      </c>
      <c r="AT24" s="177">
        <f t="shared" si="13"/>
        <v>3.7333333333333329</v>
      </c>
      <c r="AU24" s="177">
        <f t="shared" si="14"/>
        <v>0.75</v>
      </c>
      <c r="AV24" s="177">
        <f t="shared" si="34"/>
        <v>2.8</v>
      </c>
      <c r="AW24" s="177">
        <f t="shared" si="15"/>
        <v>3.7333333333333329</v>
      </c>
      <c r="AX24" s="177"/>
      <c r="AY24" s="177"/>
      <c r="AZ24" s="177">
        <f t="shared" si="16"/>
        <v>0</v>
      </c>
      <c r="BA24" s="177"/>
      <c r="BB24" s="177"/>
      <c r="BC24" s="177">
        <f t="shared" si="17"/>
        <v>0</v>
      </c>
      <c r="BD24" s="177"/>
      <c r="BE24" s="177"/>
      <c r="BF24" s="177">
        <f t="shared" si="18"/>
        <v>0</v>
      </c>
      <c r="BG24" s="177"/>
      <c r="BH24" s="177"/>
      <c r="BI24" s="177">
        <f t="shared" si="19"/>
        <v>0</v>
      </c>
      <c r="BJ24" s="177"/>
      <c r="BK24" s="177"/>
      <c r="BL24" s="177">
        <f t="shared" si="20"/>
        <v>0</v>
      </c>
      <c r="BM24" s="177"/>
      <c r="BN24" s="178"/>
      <c r="BO24" s="178">
        <f t="shared" si="21"/>
        <v>0</v>
      </c>
      <c r="BP24" s="178">
        <f t="shared" si="35"/>
        <v>0</v>
      </c>
      <c r="BQ24" s="178">
        <f t="shared" si="36"/>
        <v>0</v>
      </c>
      <c r="BR24" s="178">
        <f t="shared" si="22"/>
        <v>0</v>
      </c>
      <c r="BS24" s="178"/>
      <c r="BT24" s="178"/>
      <c r="BU24" s="178">
        <f t="shared" si="23"/>
        <v>0</v>
      </c>
      <c r="BV24" s="178">
        <f t="shared" si="37"/>
        <v>0</v>
      </c>
      <c r="BW24" s="178">
        <f t="shared" si="37"/>
        <v>0</v>
      </c>
      <c r="BX24" s="178">
        <f t="shared" si="24"/>
        <v>0</v>
      </c>
      <c r="BY24" s="178">
        <f t="shared" si="38"/>
        <v>0</v>
      </c>
      <c r="BZ24" s="178">
        <f t="shared" si="38"/>
        <v>0</v>
      </c>
      <c r="CA24" s="178">
        <f t="shared" si="25"/>
        <v>0</v>
      </c>
      <c r="CB24" s="178">
        <f t="shared" si="39"/>
        <v>0</v>
      </c>
      <c r="CC24" s="178">
        <f t="shared" si="39"/>
        <v>0</v>
      </c>
      <c r="CD24" s="178">
        <f t="shared" si="26"/>
        <v>0</v>
      </c>
      <c r="CE24" s="178">
        <f t="shared" si="40"/>
        <v>0</v>
      </c>
      <c r="CF24" s="178">
        <f t="shared" si="41"/>
        <v>0</v>
      </c>
      <c r="CG24" s="178">
        <f t="shared" si="27"/>
        <v>0</v>
      </c>
      <c r="CH24" s="178">
        <f t="shared" si="42"/>
        <v>0</v>
      </c>
      <c r="CI24" s="178">
        <f t="shared" si="42"/>
        <v>0</v>
      </c>
      <c r="CJ24" s="178">
        <f t="shared" si="28"/>
        <v>0</v>
      </c>
      <c r="CK24" s="178">
        <f t="shared" si="43"/>
        <v>25.41</v>
      </c>
      <c r="CL24" s="178">
        <f t="shared" si="43"/>
        <v>117.6</v>
      </c>
      <c r="CM24" s="178">
        <f t="shared" si="29"/>
        <v>4.6280991735537187</v>
      </c>
      <c r="CN24" s="178">
        <f t="shared" si="44"/>
        <v>25.41</v>
      </c>
      <c r="CO24" s="178">
        <f t="shared" si="44"/>
        <v>117.6</v>
      </c>
      <c r="CP24" s="178">
        <f t="shared" si="45"/>
        <v>4.6280991735537187</v>
      </c>
    </row>
    <row r="25" spans="1:94" x14ac:dyDescent="0.2">
      <c r="A25" s="175" t="s">
        <v>15</v>
      </c>
      <c r="B25" s="176">
        <v>278</v>
      </c>
      <c r="C25" s="176">
        <v>265.17</v>
      </c>
      <c r="D25" s="176">
        <v>263.75</v>
      </c>
      <c r="E25" s="172">
        <f t="shared" si="30"/>
        <v>95.384892086330936</v>
      </c>
      <c r="F25" s="172">
        <f t="shared" si="0"/>
        <v>94.874100719424462</v>
      </c>
      <c r="G25" s="172">
        <f t="shared" si="31"/>
        <v>99.46449447524229</v>
      </c>
      <c r="H25" s="177"/>
      <c r="I25" s="177"/>
      <c r="J25" s="177">
        <f t="shared" si="1"/>
        <v>0</v>
      </c>
      <c r="K25" s="177"/>
      <c r="L25" s="177"/>
      <c r="M25" s="177">
        <f t="shared" si="2"/>
        <v>0</v>
      </c>
      <c r="N25" s="177"/>
      <c r="O25" s="177"/>
      <c r="P25" s="177">
        <f t="shared" si="3"/>
        <v>0</v>
      </c>
      <c r="Q25" s="177"/>
      <c r="R25" s="177"/>
      <c r="S25" s="177">
        <f t="shared" si="4"/>
        <v>0</v>
      </c>
      <c r="T25" s="177"/>
      <c r="U25" s="177"/>
      <c r="V25" s="177">
        <f t="shared" si="5"/>
        <v>0</v>
      </c>
      <c r="W25" s="177"/>
      <c r="X25" s="177"/>
      <c r="Y25" s="177">
        <f t="shared" si="6"/>
        <v>0</v>
      </c>
      <c r="Z25" s="177">
        <f t="shared" si="32"/>
        <v>0</v>
      </c>
      <c r="AA25" s="177">
        <f t="shared" si="33"/>
        <v>0</v>
      </c>
      <c r="AB25" s="177">
        <f t="shared" si="7"/>
        <v>0</v>
      </c>
      <c r="AC25" s="177">
        <v>17.7</v>
      </c>
      <c r="AD25" s="177">
        <v>68.010000000000005</v>
      </c>
      <c r="AE25" s="177">
        <f t="shared" si="8"/>
        <v>3.8423728813559328</v>
      </c>
      <c r="AF25" s="177"/>
      <c r="AG25" s="177"/>
      <c r="AH25" s="177">
        <f t="shared" si="9"/>
        <v>0</v>
      </c>
      <c r="AI25" s="177"/>
      <c r="AJ25" s="177"/>
      <c r="AK25" s="177">
        <f t="shared" si="10"/>
        <v>0</v>
      </c>
      <c r="AL25" s="177"/>
      <c r="AM25" s="177"/>
      <c r="AN25" s="177">
        <f t="shared" si="11"/>
        <v>0</v>
      </c>
      <c r="AO25" s="177">
        <v>45.1</v>
      </c>
      <c r="AP25" s="177">
        <v>118.73</v>
      </c>
      <c r="AQ25" s="177">
        <f t="shared" si="12"/>
        <v>2.6325942350332596</v>
      </c>
      <c r="AR25" s="177">
        <v>200.95</v>
      </c>
      <c r="AS25" s="177">
        <v>505.31</v>
      </c>
      <c r="AT25" s="177">
        <f t="shared" si="13"/>
        <v>2.5146056232893756</v>
      </c>
      <c r="AU25" s="177">
        <f t="shared" si="14"/>
        <v>263.75</v>
      </c>
      <c r="AV25" s="177">
        <f t="shared" si="34"/>
        <v>692.05</v>
      </c>
      <c r="AW25" s="177">
        <f t="shared" si="15"/>
        <v>2.6238862559241705</v>
      </c>
      <c r="AX25" s="177"/>
      <c r="AY25" s="177"/>
      <c r="AZ25" s="177">
        <f t="shared" si="16"/>
        <v>0</v>
      </c>
      <c r="BA25" s="177"/>
      <c r="BB25" s="177"/>
      <c r="BC25" s="177">
        <f t="shared" si="17"/>
        <v>0</v>
      </c>
      <c r="BD25" s="177"/>
      <c r="BE25" s="177"/>
      <c r="BF25" s="177">
        <f t="shared" si="18"/>
        <v>0</v>
      </c>
      <c r="BG25" s="177"/>
      <c r="BH25" s="177"/>
      <c r="BI25" s="177">
        <f t="shared" si="19"/>
        <v>0</v>
      </c>
      <c r="BJ25" s="177"/>
      <c r="BK25" s="177"/>
      <c r="BL25" s="177">
        <f t="shared" si="20"/>
        <v>0</v>
      </c>
      <c r="BM25" s="177"/>
      <c r="BN25" s="178"/>
      <c r="BO25" s="178">
        <f t="shared" si="21"/>
        <v>0</v>
      </c>
      <c r="BP25" s="178">
        <f t="shared" si="35"/>
        <v>0</v>
      </c>
      <c r="BQ25" s="178">
        <f t="shared" si="36"/>
        <v>0</v>
      </c>
      <c r="BR25" s="178">
        <f t="shared" si="22"/>
        <v>0</v>
      </c>
      <c r="BS25" s="178"/>
      <c r="BT25" s="178"/>
      <c r="BU25" s="178">
        <f t="shared" si="23"/>
        <v>0</v>
      </c>
      <c r="BV25" s="178">
        <f t="shared" si="37"/>
        <v>17.7</v>
      </c>
      <c r="BW25" s="178">
        <f t="shared" si="37"/>
        <v>68.010000000000005</v>
      </c>
      <c r="BX25" s="178">
        <f t="shared" si="24"/>
        <v>3.8423728813559328</v>
      </c>
      <c r="BY25" s="178">
        <f t="shared" si="38"/>
        <v>0</v>
      </c>
      <c r="BZ25" s="178">
        <f t="shared" si="38"/>
        <v>0</v>
      </c>
      <c r="CA25" s="178">
        <f t="shared" si="25"/>
        <v>0</v>
      </c>
      <c r="CB25" s="178">
        <f t="shared" si="39"/>
        <v>0</v>
      </c>
      <c r="CC25" s="178">
        <f t="shared" si="39"/>
        <v>0</v>
      </c>
      <c r="CD25" s="178">
        <f t="shared" si="26"/>
        <v>0</v>
      </c>
      <c r="CE25" s="178">
        <f t="shared" si="40"/>
        <v>0</v>
      </c>
      <c r="CF25" s="178">
        <f t="shared" si="41"/>
        <v>0</v>
      </c>
      <c r="CG25" s="178">
        <f t="shared" si="27"/>
        <v>0</v>
      </c>
      <c r="CH25" s="178">
        <f t="shared" si="42"/>
        <v>45.1</v>
      </c>
      <c r="CI25" s="178">
        <f t="shared" si="42"/>
        <v>118.73</v>
      </c>
      <c r="CJ25" s="178">
        <f t="shared" si="28"/>
        <v>2.6325942350332596</v>
      </c>
      <c r="CK25" s="178">
        <f t="shared" si="43"/>
        <v>200.95</v>
      </c>
      <c r="CL25" s="178">
        <f t="shared" si="43"/>
        <v>505.31</v>
      </c>
      <c r="CM25" s="178">
        <f t="shared" si="29"/>
        <v>2.5146056232893756</v>
      </c>
      <c r="CN25" s="178">
        <f t="shared" si="44"/>
        <v>263.75</v>
      </c>
      <c r="CO25" s="178">
        <f t="shared" si="44"/>
        <v>692.05</v>
      </c>
      <c r="CP25" s="178">
        <f t="shared" si="45"/>
        <v>2.6238862559241705</v>
      </c>
    </row>
    <row r="26" spans="1:94" x14ac:dyDescent="0.2">
      <c r="A26" s="175" t="s">
        <v>16</v>
      </c>
      <c r="B26" s="176">
        <v>980.5</v>
      </c>
      <c r="C26" s="176">
        <v>1241.2</v>
      </c>
      <c r="D26" s="176">
        <v>985.1</v>
      </c>
      <c r="E26" s="172">
        <f t="shared" si="30"/>
        <v>126.58847526772054</v>
      </c>
      <c r="F26" s="172">
        <f t="shared" si="0"/>
        <v>100.46914839367669</v>
      </c>
      <c r="G26" s="172">
        <f t="shared" si="31"/>
        <v>79.366741862713496</v>
      </c>
      <c r="H26" s="177">
        <v>17.600000000000001</v>
      </c>
      <c r="I26" s="177">
        <v>93.28</v>
      </c>
      <c r="J26" s="177">
        <f t="shared" si="1"/>
        <v>5.3</v>
      </c>
      <c r="K26" s="177"/>
      <c r="L26" s="177"/>
      <c r="M26" s="177">
        <f t="shared" si="2"/>
        <v>0</v>
      </c>
      <c r="N26" s="177"/>
      <c r="O26" s="177"/>
      <c r="P26" s="177">
        <f t="shared" si="3"/>
        <v>0</v>
      </c>
      <c r="Q26" s="177">
        <v>35</v>
      </c>
      <c r="R26" s="177">
        <v>143.85</v>
      </c>
      <c r="S26" s="177">
        <f t="shared" si="4"/>
        <v>4.1099999999999994</v>
      </c>
      <c r="T26" s="177">
        <v>5</v>
      </c>
      <c r="U26" s="177">
        <v>17</v>
      </c>
      <c r="V26" s="177">
        <f t="shared" si="5"/>
        <v>3.4</v>
      </c>
      <c r="W26" s="177">
        <v>477</v>
      </c>
      <c r="X26" s="177">
        <v>1865.5</v>
      </c>
      <c r="Y26" s="177">
        <f t="shared" si="6"/>
        <v>3.9109014675052411</v>
      </c>
      <c r="Z26" s="177">
        <f t="shared" si="32"/>
        <v>534.6</v>
      </c>
      <c r="AA26" s="177">
        <f t="shared" si="33"/>
        <v>2119.63</v>
      </c>
      <c r="AB26" s="177">
        <f t="shared" si="7"/>
        <v>3.9648896371118592</v>
      </c>
      <c r="AC26" s="177"/>
      <c r="AD26" s="177"/>
      <c r="AE26" s="177">
        <f t="shared" si="8"/>
        <v>0</v>
      </c>
      <c r="AF26" s="177"/>
      <c r="AG26" s="177"/>
      <c r="AH26" s="177">
        <f t="shared" si="9"/>
        <v>0</v>
      </c>
      <c r="AI26" s="177"/>
      <c r="AJ26" s="177"/>
      <c r="AK26" s="177">
        <f t="shared" si="10"/>
        <v>0</v>
      </c>
      <c r="AL26" s="177">
        <v>2.5</v>
      </c>
      <c r="AM26" s="177">
        <v>8.5</v>
      </c>
      <c r="AN26" s="177">
        <f t="shared" si="11"/>
        <v>3.4</v>
      </c>
      <c r="AO26" s="177"/>
      <c r="AP26" s="177"/>
      <c r="AQ26" s="177">
        <f t="shared" si="12"/>
        <v>0</v>
      </c>
      <c r="AR26" s="177">
        <v>448</v>
      </c>
      <c r="AS26" s="177">
        <v>1299</v>
      </c>
      <c r="AT26" s="177">
        <f t="shared" si="13"/>
        <v>2.8995535714285716</v>
      </c>
      <c r="AU26" s="177">
        <f t="shared" si="14"/>
        <v>450.5</v>
      </c>
      <c r="AV26" s="177">
        <f t="shared" si="34"/>
        <v>1307.5</v>
      </c>
      <c r="AW26" s="177">
        <f t="shared" si="15"/>
        <v>2.9023307436182022</v>
      </c>
      <c r="AX26" s="177"/>
      <c r="AY26" s="177"/>
      <c r="AZ26" s="177">
        <f t="shared" si="16"/>
        <v>0</v>
      </c>
      <c r="BA26" s="177"/>
      <c r="BB26" s="177"/>
      <c r="BC26" s="177">
        <f t="shared" si="17"/>
        <v>0</v>
      </c>
      <c r="BD26" s="177"/>
      <c r="BE26" s="177"/>
      <c r="BF26" s="177">
        <f t="shared" si="18"/>
        <v>0</v>
      </c>
      <c r="BG26" s="177"/>
      <c r="BH26" s="177"/>
      <c r="BI26" s="177">
        <f t="shared" si="19"/>
        <v>0</v>
      </c>
      <c r="BJ26" s="177"/>
      <c r="BK26" s="177"/>
      <c r="BL26" s="177">
        <f t="shared" si="20"/>
        <v>0</v>
      </c>
      <c r="BM26" s="177"/>
      <c r="BN26" s="178"/>
      <c r="BO26" s="178">
        <f t="shared" si="21"/>
        <v>0</v>
      </c>
      <c r="BP26" s="178">
        <f t="shared" si="35"/>
        <v>0</v>
      </c>
      <c r="BQ26" s="178">
        <f t="shared" si="36"/>
        <v>0</v>
      </c>
      <c r="BR26" s="178">
        <f t="shared" si="22"/>
        <v>0</v>
      </c>
      <c r="BS26" s="178"/>
      <c r="BT26" s="178"/>
      <c r="BU26" s="178">
        <f t="shared" si="23"/>
        <v>0</v>
      </c>
      <c r="BV26" s="178">
        <f t="shared" si="37"/>
        <v>17.600000000000001</v>
      </c>
      <c r="BW26" s="178">
        <f t="shared" si="37"/>
        <v>93.28</v>
      </c>
      <c r="BX26" s="178">
        <f t="shared" si="24"/>
        <v>5.3</v>
      </c>
      <c r="BY26" s="178">
        <f t="shared" si="38"/>
        <v>0</v>
      </c>
      <c r="BZ26" s="178">
        <f t="shared" si="38"/>
        <v>0</v>
      </c>
      <c r="CA26" s="178">
        <f t="shared" si="25"/>
        <v>0</v>
      </c>
      <c r="CB26" s="178">
        <f t="shared" si="39"/>
        <v>0</v>
      </c>
      <c r="CC26" s="178">
        <f t="shared" si="39"/>
        <v>0</v>
      </c>
      <c r="CD26" s="178">
        <f t="shared" si="26"/>
        <v>0</v>
      </c>
      <c r="CE26" s="178">
        <f t="shared" si="40"/>
        <v>37.5</v>
      </c>
      <c r="CF26" s="178">
        <f t="shared" si="41"/>
        <v>152.35</v>
      </c>
      <c r="CG26" s="178">
        <f t="shared" si="27"/>
        <v>4.0626666666666669</v>
      </c>
      <c r="CH26" s="178">
        <f t="shared" si="42"/>
        <v>5</v>
      </c>
      <c r="CI26" s="178">
        <f t="shared" si="42"/>
        <v>17</v>
      </c>
      <c r="CJ26" s="178">
        <f t="shared" si="28"/>
        <v>3.4</v>
      </c>
      <c r="CK26" s="178">
        <f t="shared" si="43"/>
        <v>925</v>
      </c>
      <c r="CL26" s="178">
        <f t="shared" si="43"/>
        <v>3164.5</v>
      </c>
      <c r="CM26" s="178">
        <f t="shared" si="29"/>
        <v>3.421081081081081</v>
      </c>
      <c r="CN26" s="178">
        <f t="shared" si="44"/>
        <v>985.1</v>
      </c>
      <c r="CO26" s="178">
        <f t="shared" si="44"/>
        <v>3427.13</v>
      </c>
      <c r="CP26" s="178">
        <f t="shared" si="45"/>
        <v>3.4789666023753933</v>
      </c>
    </row>
    <row r="27" spans="1:94" x14ac:dyDescent="0.2">
      <c r="A27" s="179" t="s">
        <v>18</v>
      </c>
      <c r="B27" s="176">
        <v>1250</v>
      </c>
      <c r="C27" s="176">
        <v>1202.25</v>
      </c>
      <c r="D27" s="176">
        <v>1202.25</v>
      </c>
      <c r="E27" s="172">
        <f t="shared" si="30"/>
        <v>96.179999999999993</v>
      </c>
      <c r="F27" s="172">
        <f t="shared" si="0"/>
        <v>96.179999999999993</v>
      </c>
      <c r="G27" s="172">
        <f t="shared" si="31"/>
        <v>100</v>
      </c>
      <c r="H27" s="177"/>
      <c r="I27" s="177"/>
      <c r="J27" s="177">
        <f t="shared" si="1"/>
        <v>0</v>
      </c>
      <c r="K27" s="177"/>
      <c r="L27" s="177"/>
      <c r="M27" s="177">
        <f t="shared" si="2"/>
        <v>0</v>
      </c>
      <c r="N27" s="177"/>
      <c r="O27" s="177"/>
      <c r="P27" s="177">
        <f t="shared" si="3"/>
        <v>0</v>
      </c>
      <c r="Q27" s="177"/>
      <c r="R27" s="177"/>
      <c r="S27" s="177">
        <f t="shared" si="4"/>
        <v>0</v>
      </c>
      <c r="T27" s="177"/>
      <c r="U27" s="177"/>
      <c r="V27" s="177">
        <v>1.8169811320754716</v>
      </c>
      <c r="W27" s="177"/>
      <c r="X27" s="177"/>
      <c r="Y27" s="177">
        <f t="shared" si="6"/>
        <v>0</v>
      </c>
      <c r="Z27" s="177">
        <v>0</v>
      </c>
      <c r="AA27" s="177">
        <v>0</v>
      </c>
      <c r="AB27" s="177">
        <f t="shared" si="7"/>
        <v>0</v>
      </c>
      <c r="AC27" s="177"/>
      <c r="AD27" s="177"/>
      <c r="AE27" s="177">
        <f t="shared" si="8"/>
        <v>0</v>
      </c>
      <c r="AF27" s="177"/>
      <c r="AG27" s="177"/>
      <c r="AH27" s="177">
        <f t="shared" si="9"/>
        <v>0</v>
      </c>
      <c r="AI27" s="177"/>
      <c r="AJ27" s="177"/>
      <c r="AK27" s="177">
        <f t="shared" si="10"/>
        <v>0</v>
      </c>
      <c r="AL27" s="177">
        <v>4</v>
      </c>
      <c r="AM27" s="177">
        <v>12</v>
      </c>
      <c r="AN27" s="177">
        <f t="shared" si="11"/>
        <v>3</v>
      </c>
      <c r="AO27" s="177">
        <v>691</v>
      </c>
      <c r="AP27" s="177">
        <v>1443.05</v>
      </c>
      <c r="AQ27" s="177">
        <f t="shared" si="12"/>
        <v>2.0883502170767003</v>
      </c>
      <c r="AR27" s="177">
        <v>507.25</v>
      </c>
      <c r="AS27" s="177">
        <v>549.22</v>
      </c>
      <c r="AT27" s="177">
        <f t="shared" si="13"/>
        <v>1.0827402661409562</v>
      </c>
      <c r="AU27" s="177">
        <f t="shared" si="14"/>
        <v>1202.25</v>
      </c>
      <c r="AV27" s="177">
        <f t="shared" si="34"/>
        <v>2004.27</v>
      </c>
      <c r="AW27" s="177">
        <f t="shared" si="15"/>
        <v>1.6670991890205864</v>
      </c>
      <c r="AX27" s="177"/>
      <c r="AY27" s="177"/>
      <c r="AZ27" s="177">
        <f t="shared" si="16"/>
        <v>0</v>
      </c>
      <c r="BA27" s="177"/>
      <c r="BB27" s="177"/>
      <c r="BC27" s="177">
        <f t="shared" si="17"/>
        <v>0</v>
      </c>
      <c r="BD27" s="177"/>
      <c r="BE27" s="177"/>
      <c r="BF27" s="177">
        <f t="shared" si="18"/>
        <v>0</v>
      </c>
      <c r="BG27" s="177"/>
      <c r="BH27" s="177"/>
      <c r="BI27" s="177">
        <f t="shared" si="19"/>
        <v>0</v>
      </c>
      <c r="BJ27" s="177"/>
      <c r="BK27" s="177"/>
      <c r="BL27" s="177">
        <f t="shared" si="20"/>
        <v>0</v>
      </c>
      <c r="BM27" s="177"/>
      <c r="BN27" s="178"/>
      <c r="BO27" s="178">
        <f t="shared" si="21"/>
        <v>0</v>
      </c>
      <c r="BP27" s="178">
        <f t="shared" si="35"/>
        <v>0</v>
      </c>
      <c r="BQ27" s="178">
        <f t="shared" si="36"/>
        <v>0</v>
      </c>
      <c r="BR27" s="178">
        <f t="shared" si="22"/>
        <v>0</v>
      </c>
      <c r="BS27" s="178"/>
      <c r="BT27" s="178"/>
      <c r="BU27" s="178">
        <f t="shared" si="23"/>
        <v>0</v>
      </c>
      <c r="BV27" s="178">
        <f t="shared" si="37"/>
        <v>0</v>
      </c>
      <c r="BW27" s="178">
        <f t="shared" si="37"/>
        <v>0</v>
      </c>
      <c r="BX27" s="178">
        <f t="shared" si="24"/>
        <v>0</v>
      </c>
      <c r="BY27" s="178">
        <f t="shared" si="38"/>
        <v>0</v>
      </c>
      <c r="BZ27" s="178">
        <f t="shared" si="38"/>
        <v>0</v>
      </c>
      <c r="CA27" s="178">
        <f t="shared" si="25"/>
        <v>0</v>
      </c>
      <c r="CB27" s="178">
        <f t="shared" si="39"/>
        <v>0</v>
      </c>
      <c r="CC27" s="178">
        <f t="shared" si="39"/>
        <v>0</v>
      </c>
      <c r="CD27" s="178">
        <f t="shared" si="26"/>
        <v>0</v>
      </c>
      <c r="CE27" s="178">
        <f t="shared" si="40"/>
        <v>4</v>
      </c>
      <c r="CF27" s="178">
        <f t="shared" si="41"/>
        <v>12</v>
      </c>
      <c r="CG27" s="178">
        <f t="shared" si="27"/>
        <v>3</v>
      </c>
      <c r="CH27" s="178">
        <f t="shared" si="42"/>
        <v>691</v>
      </c>
      <c r="CI27" s="178">
        <f t="shared" si="42"/>
        <v>1443.05</v>
      </c>
      <c r="CJ27" s="178">
        <f t="shared" si="28"/>
        <v>2.0883502170767003</v>
      </c>
      <c r="CK27" s="178">
        <f t="shared" si="43"/>
        <v>507.25</v>
      </c>
      <c r="CL27" s="178">
        <f t="shared" si="43"/>
        <v>549.22</v>
      </c>
      <c r="CM27" s="178">
        <f t="shared" si="29"/>
        <v>1.0827402661409562</v>
      </c>
      <c r="CN27" s="178">
        <f>SUM(BV27,BY27,CB27,CE27,CH27,CK27)</f>
        <v>1202.25</v>
      </c>
      <c r="CO27" s="178">
        <f>SUM(BW27,BZ27,CC27,CF27,CI27,CL27)</f>
        <v>2004.27</v>
      </c>
      <c r="CP27" s="178">
        <f t="shared" si="45"/>
        <v>1.6670991890205864</v>
      </c>
    </row>
    <row r="28" spans="1:94" x14ac:dyDescent="0.2">
      <c r="A28" s="179" t="s">
        <v>19</v>
      </c>
      <c r="B28" s="176">
        <v>608.35</v>
      </c>
      <c r="C28" s="176">
        <v>506.75</v>
      </c>
      <c r="D28" s="176">
        <v>425.7</v>
      </c>
      <c r="E28" s="172">
        <f t="shared" si="30"/>
        <v>83.299087696227502</v>
      </c>
      <c r="F28" s="172">
        <f t="shared" si="0"/>
        <v>69.976165036574329</v>
      </c>
      <c r="G28" s="172">
        <f t="shared" si="31"/>
        <v>84.005920078934381</v>
      </c>
      <c r="H28" s="177">
        <v>6.4</v>
      </c>
      <c r="I28" s="177">
        <v>34.56</v>
      </c>
      <c r="J28" s="177">
        <f t="shared" si="1"/>
        <v>5.4</v>
      </c>
      <c r="K28" s="177"/>
      <c r="L28" s="177"/>
      <c r="M28" s="177">
        <f t="shared" si="2"/>
        <v>0</v>
      </c>
      <c r="N28" s="177">
        <v>2</v>
      </c>
      <c r="O28" s="177">
        <v>8.5399999999999991</v>
      </c>
      <c r="P28" s="177">
        <f t="shared" si="3"/>
        <v>4.2699999999999996</v>
      </c>
      <c r="Q28" s="177"/>
      <c r="R28" s="177"/>
      <c r="S28" s="177">
        <f t="shared" si="4"/>
        <v>0</v>
      </c>
      <c r="T28" s="177">
        <v>38</v>
      </c>
      <c r="U28" s="177">
        <v>140</v>
      </c>
      <c r="V28" s="177">
        <f t="shared" ref="V28:V59" si="46">IF(T28,U28/T28,0)</f>
        <v>3.6842105263157894</v>
      </c>
      <c r="W28" s="177"/>
      <c r="X28" s="177"/>
      <c r="Y28" s="177">
        <f t="shared" si="6"/>
        <v>0</v>
      </c>
      <c r="Z28" s="177">
        <f t="shared" ref="Z28:Z59" si="47">SUM(W28,T28,Q28,N28,K28,H28)</f>
        <v>46.4</v>
      </c>
      <c r="AA28" s="177">
        <f t="shared" ref="AA28:AA59" si="48">SUM(X28,R28,U28,O28,L28,I28)</f>
        <v>183.1</v>
      </c>
      <c r="AB28" s="177">
        <f t="shared" si="7"/>
        <v>3.9461206896551726</v>
      </c>
      <c r="AC28" s="177">
        <v>5.55</v>
      </c>
      <c r="AD28" s="177">
        <v>28.2</v>
      </c>
      <c r="AE28" s="177">
        <f t="shared" si="8"/>
        <v>5.0810810810810807</v>
      </c>
      <c r="AF28" s="177">
        <v>4</v>
      </c>
      <c r="AG28" s="177">
        <v>6.5</v>
      </c>
      <c r="AH28" s="177">
        <f t="shared" si="9"/>
        <v>1.625</v>
      </c>
      <c r="AI28" s="177"/>
      <c r="AJ28" s="177"/>
      <c r="AK28" s="177">
        <f t="shared" si="10"/>
        <v>0</v>
      </c>
      <c r="AL28" s="177"/>
      <c r="AM28" s="177"/>
      <c r="AN28" s="177">
        <f t="shared" si="11"/>
        <v>0</v>
      </c>
      <c r="AO28" s="177">
        <v>172.75</v>
      </c>
      <c r="AP28" s="177">
        <v>499.2</v>
      </c>
      <c r="AQ28" s="177">
        <f t="shared" si="12"/>
        <v>2.88972503617945</v>
      </c>
      <c r="AR28" s="177">
        <v>197</v>
      </c>
      <c r="AS28" s="177">
        <v>610.70000000000005</v>
      </c>
      <c r="AT28" s="177">
        <f t="shared" si="13"/>
        <v>3.1</v>
      </c>
      <c r="AU28" s="177">
        <f t="shared" si="14"/>
        <v>379.3</v>
      </c>
      <c r="AV28" s="177">
        <f t="shared" si="34"/>
        <v>1144.6000000000001</v>
      </c>
      <c r="AW28" s="177">
        <f t="shared" si="15"/>
        <v>3.0176641181123123</v>
      </c>
      <c r="AX28" s="177"/>
      <c r="AY28" s="177"/>
      <c r="AZ28" s="177">
        <f t="shared" si="16"/>
        <v>0</v>
      </c>
      <c r="BA28" s="177"/>
      <c r="BB28" s="177"/>
      <c r="BC28" s="177">
        <f t="shared" si="17"/>
        <v>0</v>
      </c>
      <c r="BD28" s="177"/>
      <c r="BE28" s="177"/>
      <c r="BF28" s="177">
        <f t="shared" si="18"/>
        <v>0</v>
      </c>
      <c r="BG28" s="177"/>
      <c r="BH28" s="177"/>
      <c r="BI28" s="177">
        <f t="shared" si="19"/>
        <v>0</v>
      </c>
      <c r="BJ28" s="177"/>
      <c r="BK28" s="177"/>
      <c r="BL28" s="177">
        <f t="shared" si="20"/>
        <v>0</v>
      </c>
      <c r="BM28" s="177"/>
      <c r="BN28" s="178"/>
      <c r="BO28" s="178">
        <f t="shared" si="21"/>
        <v>0</v>
      </c>
      <c r="BP28" s="178">
        <f t="shared" si="35"/>
        <v>0</v>
      </c>
      <c r="BQ28" s="178">
        <f t="shared" si="36"/>
        <v>0</v>
      </c>
      <c r="BR28" s="178">
        <f t="shared" si="22"/>
        <v>0</v>
      </c>
      <c r="BS28" s="178"/>
      <c r="BT28" s="178"/>
      <c r="BU28" s="178">
        <f t="shared" si="23"/>
        <v>0</v>
      </c>
      <c r="BV28" s="178">
        <f t="shared" si="37"/>
        <v>11.95</v>
      </c>
      <c r="BW28" s="178">
        <f t="shared" si="37"/>
        <v>62.760000000000005</v>
      </c>
      <c r="BX28" s="178">
        <f t="shared" si="24"/>
        <v>5.2518828451882849</v>
      </c>
      <c r="BY28" s="178">
        <f t="shared" si="38"/>
        <v>4</v>
      </c>
      <c r="BZ28" s="178">
        <f t="shared" si="38"/>
        <v>6.5</v>
      </c>
      <c r="CA28" s="178">
        <f t="shared" si="25"/>
        <v>1.625</v>
      </c>
      <c r="CB28" s="178">
        <f t="shared" si="39"/>
        <v>2</v>
      </c>
      <c r="CC28" s="178">
        <f t="shared" si="39"/>
        <v>8.5399999999999991</v>
      </c>
      <c r="CD28" s="178">
        <f t="shared" si="26"/>
        <v>4.2699999999999996</v>
      </c>
      <c r="CE28" s="178">
        <f t="shared" si="40"/>
        <v>0</v>
      </c>
      <c r="CF28" s="178">
        <f t="shared" si="41"/>
        <v>0</v>
      </c>
      <c r="CG28" s="178">
        <f t="shared" si="27"/>
        <v>0</v>
      </c>
      <c r="CH28" s="178">
        <f t="shared" si="42"/>
        <v>210.75</v>
      </c>
      <c r="CI28" s="178">
        <f t="shared" si="42"/>
        <v>639.20000000000005</v>
      </c>
      <c r="CJ28" s="178">
        <f t="shared" si="28"/>
        <v>3.0329774614472127</v>
      </c>
      <c r="CK28" s="178">
        <f t="shared" si="43"/>
        <v>197</v>
      </c>
      <c r="CL28" s="178">
        <f t="shared" si="43"/>
        <v>610.70000000000005</v>
      </c>
      <c r="CM28" s="178">
        <f t="shared" si="29"/>
        <v>3.1</v>
      </c>
      <c r="CN28" s="178">
        <f t="shared" ref="CN28:CO59" si="49">SUM(Z28,AU28,BP28)</f>
        <v>425.7</v>
      </c>
      <c r="CO28" s="178">
        <f t="shared" si="49"/>
        <v>1327.7</v>
      </c>
      <c r="CP28" s="178">
        <f t="shared" si="45"/>
        <v>3.1188630490956073</v>
      </c>
    </row>
    <row r="29" spans="1:94" x14ac:dyDescent="0.2">
      <c r="A29" s="179" t="s">
        <v>20</v>
      </c>
      <c r="B29" s="176">
        <v>324.49</v>
      </c>
      <c r="C29" s="176">
        <v>348.43</v>
      </c>
      <c r="D29" s="176">
        <v>348.43</v>
      </c>
      <c r="E29" s="172">
        <f t="shared" si="30"/>
        <v>107.3777312089741</v>
      </c>
      <c r="F29" s="172">
        <f t="shared" si="0"/>
        <v>107.3777312089741</v>
      </c>
      <c r="G29" s="172">
        <f t="shared" si="31"/>
        <v>100</v>
      </c>
      <c r="H29" s="177">
        <v>24.82</v>
      </c>
      <c r="I29" s="177">
        <v>133.91</v>
      </c>
      <c r="J29" s="177">
        <f t="shared" si="1"/>
        <v>5.3952457695406926</v>
      </c>
      <c r="K29" s="177"/>
      <c r="L29" s="177"/>
      <c r="M29" s="177">
        <f t="shared" si="2"/>
        <v>0</v>
      </c>
      <c r="N29" s="177"/>
      <c r="O29" s="177"/>
      <c r="P29" s="177">
        <f t="shared" si="3"/>
        <v>0</v>
      </c>
      <c r="Q29" s="177"/>
      <c r="R29" s="177"/>
      <c r="S29" s="177">
        <f t="shared" si="4"/>
        <v>0</v>
      </c>
      <c r="T29" s="177">
        <v>4.75</v>
      </c>
      <c r="U29" s="177">
        <v>20.58</v>
      </c>
      <c r="V29" s="177">
        <f t="shared" si="46"/>
        <v>4.3326315789473684</v>
      </c>
      <c r="W29" s="177">
        <v>197.61</v>
      </c>
      <c r="X29" s="177">
        <v>545.61</v>
      </c>
      <c r="Y29" s="177">
        <f t="shared" si="6"/>
        <v>2.7610444815545772</v>
      </c>
      <c r="Z29" s="177">
        <f t="shared" si="47"/>
        <v>227.18</v>
      </c>
      <c r="AA29" s="177">
        <f t="shared" si="48"/>
        <v>700.1</v>
      </c>
      <c r="AB29" s="177">
        <f t="shared" si="7"/>
        <v>3.0816973325116646</v>
      </c>
      <c r="AC29" s="177">
        <v>7.43</v>
      </c>
      <c r="AD29" s="177">
        <v>21.61</v>
      </c>
      <c r="AE29" s="177">
        <f t="shared" si="8"/>
        <v>2.9084791386271873</v>
      </c>
      <c r="AF29" s="177"/>
      <c r="AG29" s="177"/>
      <c r="AH29" s="177">
        <f t="shared" si="9"/>
        <v>0</v>
      </c>
      <c r="AI29" s="177"/>
      <c r="AJ29" s="177"/>
      <c r="AK29" s="177">
        <f t="shared" si="10"/>
        <v>0</v>
      </c>
      <c r="AL29" s="177"/>
      <c r="AM29" s="177"/>
      <c r="AN29" s="177">
        <f t="shared" si="11"/>
        <v>0</v>
      </c>
      <c r="AO29" s="177">
        <v>0.9</v>
      </c>
      <c r="AP29" s="177">
        <v>2.6</v>
      </c>
      <c r="AQ29" s="177">
        <f t="shared" si="12"/>
        <v>2.8888888888888888</v>
      </c>
      <c r="AR29" s="177">
        <v>112.92</v>
      </c>
      <c r="AS29" s="177">
        <v>212.33</v>
      </c>
      <c r="AT29" s="177">
        <f t="shared" si="13"/>
        <v>1.880357775416224</v>
      </c>
      <c r="AU29" s="177">
        <f t="shared" si="14"/>
        <v>121.25</v>
      </c>
      <c r="AV29" s="177">
        <f t="shared" si="34"/>
        <v>236.54000000000002</v>
      </c>
      <c r="AW29" s="177">
        <f t="shared" si="15"/>
        <v>1.9508453608247425</v>
      </c>
      <c r="AX29" s="177"/>
      <c r="AY29" s="177"/>
      <c r="AZ29" s="177">
        <f t="shared" si="16"/>
        <v>0</v>
      </c>
      <c r="BA29" s="177"/>
      <c r="BB29" s="177"/>
      <c r="BC29" s="177">
        <f t="shared" si="17"/>
        <v>0</v>
      </c>
      <c r="BD29" s="177"/>
      <c r="BE29" s="177"/>
      <c r="BF29" s="177">
        <f t="shared" si="18"/>
        <v>0</v>
      </c>
      <c r="BG29" s="177"/>
      <c r="BH29" s="177"/>
      <c r="BI29" s="177">
        <f t="shared" si="19"/>
        <v>0</v>
      </c>
      <c r="BJ29" s="177"/>
      <c r="BK29" s="177"/>
      <c r="BL29" s="177">
        <f t="shared" si="20"/>
        <v>0</v>
      </c>
      <c r="BM29" s="177"/>
      <c r="BN29" s="178"/>
      <c r="BO29" s="178">
        <f t="shared" si="21"/>
        <v>0</v>
      </c>
      <c r="BP29" s="178">
        <f t="shared" si="35"/>
        <v>0</v>
      </c>
      <c r="BQ29" s="178">
        <f t="shared" si="36"/>
        <v>0</v>
      </c>
      <c r="BR29" s="178">
        <f t="shared" si="22"/>
        <v>0</v>
      </c>
      <c r="BS29" s="178"/>
      <c r="BT29" s="178"/>
      <c r="BU29" s="178">
        <f t="shared" si="23"/>
        <v>0</v>
      </c>
      <c r="BV29" s="178">
        <f t="shared" si="37"/>
        <v>32.25</v>
      </c>
      <c r="BW29" s="178">
        <f t="shared" si="37"/>
        <v>155.51999999999998</v>
      </c>
      <c r="BX29" s="178">
        <f t="shared" si="24"/>
        <v>4.8223255813953481</v>
      </c>
      <c r="BY29" s="178">
        <f t="shared" si="38"/>
        <v>0</v>
      </c>
      <c r="BZ29" s="178">
        <f t="shared" si="38"/>
        <v>0</v>
      </c>
      <c r="CA29" s="178">
        <f t="shared" si="25"/>
        <v>0</v>
      </c>
      <c r="CB29" s="178">
        <f t="shared" si="39"/>
        <v>0</v>
      </c>
      <c r="CC29" s="178">
        <f t="shared" si="39"/>
        <v>0</v>
      </c>
      <c r="CD29" s="178">
        <f t="shared" si="26"/>
        <v>0</v>
      </c>
      <c r="CE29" s="178">
        <f t="shared" si="40"/>
        <v>0</v>
      </c>
      <c r="CF29" s="178">
        <f t="shared" si="41"/>
        <v>0</v>
      </c>
      <c r="CG29" s="178">
        <f t="shared" si="27"/>
        <v>0</v>
      </c>
      <c r="CH29" s="178">
        <f t="shared" si="42"/>
        <v>5.65</v>
      </c>
      <c r="CI29" s="178">
        <f t="shared" si="42"/>
        <v>23.18</v>
      </c>
      <c r="CJ29" s="178">
        <f t="shared" si="28"/>
        <v>4.1026548672566365</v>
      </c>
      <c r="CK29" s="178">
        <f t="shared" si="43"/>
        <v>310.53000000000003</v>
      </c>
      <c r="CL29" s="178">
        <f t="shared" si="43"/>
        <v>757.94</v>
      </c>
      <c r="CM29" s="178">
        <f t="shared" si="29"/>
        <v>2.4407947702315398</v>
      </c>
      <c r="CN29" s="178">
        <f t="shared" si="49"/>
        <v>348.43</v>
      </c>
      <c r="CO29" s="178">
        <f t="shared" si="49"/>
        <v>936.6400000000001</v>
      </c>
      <c r="CP29" s="178">
        <f t="shared" si="45"/>
        <v>2.6881726602186955</v>
      </c>
    </row>
    <row r="30" spans="1:94" x14ac:dyDescent="0.2">
      <c r="A30" s="179" t="s">
        <v>21</v>
      </c>
      <c r="B30" s="176">
        <v>4130</v>
      </c>
      <c r="C30" s="176">
        <v>3097.5</v>
      </c>
      <c r="D30" s="176">
        <v>2891.5</v>
      </c>
      <c r="E30" s="172">
        <f t="shared" si="30"/>
        <v>75</v>
      </c>
      <c r="F30" s="172">
        <f t="shared" si="0"/>
        <v>70.012106537530258</v>
      </c>
      <c r="G30" s="172">
        <f t="shared" si="31"/>
        <v>93.349475383373687</v>
      </c>
      <c r="H30" s="177">
        <v>2313</v>
      </c>
      <c r="I30" s="177">
        <v>9252</v>
      </c>
      <c r="J30" s="177">
        <f t="shared" si="1"/>
        <v>4</v>
      </c>
      <c r="K30" s="177">
        <v>4</v>
      </c>
      <c r="L30" s="177">
        <v>20.8</v>
      </c>
      <c r="M30" s="177">
        <f t="shared" si="2"/>
        <v>5.2</v>
      </c>
      <c r="N30" s="177"/>
      <c r="O30" s="177"/>
      <c r="P30" s="177">
        <f t="shared" si="3"/>
        <v>0</v>
      </c>
      <c r="Q30" s="177">
        <v>21.5</v>
      </c>
      <c r="R30" s="177">
        <v>91.15</v>
      </c>
      <c r="S30" s="177">
        <f t="shared" si="4"/>
        <v>4.2395348837209301</v>
      </c>
      <c r="T30" s="177"/>
      <c r="U30" s="177"/>
      <c r="V30" s="177">
        <f t="shared" si="46"/>
        <v>0</v>
      </c>
      <c r="W30" s="177">
        <v>219</v>
      </c>
      <c r="X30" s="177">
        <v>856.53499999999997</v>
      </c>
      <c r="Y30" s="177">
        <f t="shared" si="6"/>
        <v>3.9111187214611869</v>
      </c>
      <c r="Z30" s="177">
        <f t="shared" si="47"/>
        <v>2557.5</v>
      </c>
      <c r="AA30" s="177">
        <f t="shared" si="48"/>
        <v>10220.485000000001</v>
      </c>
      <c r="AB30" s="177">
        <f t="shared" si="7"/>
        <v>3.9962795698924731</v>
      </c>
      <c r="AC30" s="177"/>
      <c r="AD30" s="177"/>
      <c r="AE30" s="177">
        <f t="shared" si="8"/>
        <v>0</v>
      </c>
      <c r="AF30" s="177"/>
      <c r="AG30" s="177"/>
      <c r="AH30" s="177">
        <f t="shared" si="9"/>
        <v>0</v>
      </c>
      <c r="AI30" s="177"/>
      <c r="AJ30" s="177"/>
      <c r="AK30" s="177">
        <f t="shared" si="10"/>
        <v>0</v>
      </c>
      <c r="AL30" s="177"/>
      <c r="AM30" s="177"/>
      <c r="AN30" s="177">
        <f t="shared" si="11"/>
        <v>0</v>
      </c>
      <c r="AO30" s="177"/>
      <c r="AP30" s="177"/>
      <c r="AQ30" s="177">
        <f t="shared" si="12"/>
        <v>0</v>
      </c>
      <c r="AR30" s="177">
        <v>334</v>
      </c>
      <c r="AS30" s="177">
        <v>968.6</v>
      </c>
      <c r="AT30" s="177">
        <f t="shared" si="13"/>
        <v>2.9</v>
      </c>
      <c r="AU30" s="177">
        <f t="shared" si="14"/>
        <v>334</v>
      </c>
      <c r="AV30" s="177">
        <f t="shared" si="34"/>
        <v>968.6</v>
      </c>
      <c r="AW30" s="177">
        <f t="shared" si="15"/>
        <v>2.9</v>
      </c>
      <c r="AX30" s="177"/>
      <c r="AY30" s="177"/>
      <c r="AZ30" s="177">
        <f t="shared" si="16"/>
        <v>0</v>
      </c>
      <c r="BA30" s="177"/>
      <c r="BB30" s="177"/>
      <c r="BC30" s="177">
        <f t="shared" si="17"/>
        <v>0</v>
      </c>
      <c r="BD30" s="177"/>
      <c r="BE30" s="177"/>
      <c r="BF30" s="177">
        <f t="shared" si="18"/>
        <v>0</v>
      </c>
      <c r="BG30" s="177"/>
      <c r="BH30" s="177"/>
      <c r="BI30" s="177">
        <f t="shared" si="19"/>
        <v>0</v>
      </c>
      <c r="BJ30" s="177"/>
      <c r="BK30" s="177"/>
      <c r="BL30" s="177">
        <f t="shared" si="20"/>
        <v>0</v>
      </c>
      <c r="BM30" s="177"/>
      <c r="BN30" s="178"/>
      <c r="BO30" s="178">
        <f t="shared" si="21"/>
        <v>0</v>
      </c>
      <c r="BP30" s="178">
        <f t="shared" si="35"/>
        <v>0</v>
      </c>
      <c r="BQ30" s="178">
        <f t="shared" si="36"/>
        <v>0</v>
      </c>
      <c r="BR30" s="178">
        <f t="shared" si="22"/>
        <v>0</v>
      </c>
      <c r="BS30" s="178"/>
      <c r="BT30" s="178"/>
      <c r="BU30" s="178">
        <f t="shared" si="23"/>
        <v>0</v>
      </c>
      <c r="BV30" s="178">
        <f t="shared" si="37"/>
        <v>2313</v>
      </c>
      <c r="BW30" s="178">
        <f t="shared" si="37"/>
        <v>9252</v>
      </c>
      <c r="BX30" s="178">
        <f t="shared" si="24"/>
        <v>4</v>
      </c>
      <c r="BY30" s="178">
        <f t="shared" si="38"/>
        <v>4</v>
      </c>
      <c r="BZ30" s="178">
        <f t="shared" si="38"/>
        <v>20.8</v>
      </c>
      <c r="CA30" s="178">
        <f t="shared" si="25"/>
        <v>5.2</v>
      </c>
      <c r="CB30" s="178">
        <f t="shared" si="39"/>
        <v>0</v>
      </c>
      <c r="CC30" s="178">
        <f t="shared" si="39"/>
        <v>0</v>
      </c>
      <c r="CD30" s="178">
        <f t="shared" si="26"/>
        <v>0</v>
      </c>
      <c r="CE30" s="178">
        <f t="shared" si="40"/>
        <v>21.5</v>
      </c>
      <c r="CF30" s="178">
        <f t="shared" si="41"/>
        <v>91.15</v>
      </c>
      <c r="CG30" s="178">
        <f t="shared" si="27"/>
        <v>4.2395348837209301</v>
      </c>
      <c r="CH30" s="178">
        <f t="shared" si="42"/>
        <v>0</v>
      </c>
      <c r="CI30" s="178">
        <f t="shared" si="42"/>
        <v>0</v>
      </c>
      <c r="CJ30" s="178">
        <f t="shared" si="28"/>
        <v>0</v>
      </c>
      <c r="CK30" s="178">
        <f t="shared" si="43"/>
        <v>553</v>
      </c>
      <c r="CL30" s="178">
        <f t="shared" si="43"/>
        <v>1825.135</v>
      </c>
      <c r="CM30" s="178">
        <f t="shared" si="29"/>
        <v>3.3004249547920432</v>
      </c>
      <c r="CN30" s="178">
        <f t="shared" si="49"/>
        <v>2891.5</v>
      </c>
      <c r="CO30" s="178">
        <f t="shared" si="49"/>
        <v>11189.085000000001</v>
      </c>
      <c r="CP30" s="178">
        <f t="shared" si="45"/>
        <v>3.8696472419159611</v>
      </c>
    </row>
    <row r="31" spans="1:94" x14ac:dyDescent="0.2">
      <c r="A31" s="179" t="s">
        <v>22</v>
      </c>
      <c r="B31" s="176">
        <v>926</v>
      </c>
      <c r="C31" s="176">
        <v>796.3</v>
      </c>
      <c r="D31" s="176">
        <v>647.95000000000005</v>
      </c>
      <c r="E31" s="172">
        <f t="shared" si="30"/>
        <v>85.993520518358523</v>
      </c>
      <c r="F31" s="172">
        <f t="shared" si="0"/>
        <v>69.973002159827217</v>
      </c>
      <c r="G31" s="172">
        <f t="shared" si="31"/>
        <v>81.370086650759774</v>
      </c>
      <c r="H31" s="177">
        <v>14.45</v>
      </c>
      <c r="I31" s="177">
        <v>73.930000000000007</v>
      </c>
      <c r="J31" s="177">
        <f t="shared" si="1"/>
        <v>5.1162629757785476</v>
      </c>
      <c r="K31" s="177">
        <v>2</v>
      </c>
      <c r="L31" s="177">
        <v>9.4</v>
      </c>
      <c r="M31" s="177">
        <f t="shared" si="2"/>
        <v>4.7</v>
      </c>
      <c r="N31" s="177"/>
      <c r="O31" s="177"/>
      <c r="P31" s="177">
        <f t="shared" si="3"/>
        <v>0</v>
      </c>
      <c r="Q31" s="177"/>
      <c r="R31" s="177"/>
      <c r="S31" s="177">
        <f t="shared" si="4"/>
        <v>0</v>
      </c>
      <c r="T31" s="177">
        <v>26.4</v>
      </c>
      <c r="U31" s="177">
        <v>99.03</v>
      </c>
      <c r="V31" s="177">
        <f t="shared" si="46"/>
        <v>3.7511363636363639</v>
      </c>
      <c r="W31" s="177">
        <v>88.5</v>
      </c>
      <c r="X31" s="177">
        <v>315.27999999999997</v>
      </c>
      <c r="Y31" s="177">
        <f t="shared" si="6"/>
        <v>3.5624858757062143</v>
      </c>
      <c r="Z31" s="177">
        <f t="shared" si="47"/>
        <v>131.35</v>
      </c>
      <c r="AA31" s="177">
        <f t="shared" si="48"/>
        <v>497.63999999999993</v>
      </c>
      <c r="AB31" s="177">
        <f t="shared" si="7"/>
        <v>3.788656261895698</v>
      </c>
      <c r="AC31" s="177">
        <v>1</v>
      </c>
      <c r="AD31" s="177">
        <v>5</v>
      </c>
      <c r="AE31" s="177">
        <f t="shared" si="8"/>
        <v>5</v>
      </c>
      <c r="AF31" s="177"/>
      <c r="AG31" s="177"/>
      <c r="AH31" s="177">
        <f t="shared" si="9"/>
        <v>0</v>
      </c>
      <c r="AI31" s="177"/>
      <c r="AJ31" s="177"/>
      <c r="AK31" s="177">
        <f t="shared" si="10"/>
        <v>0</v>
      </c>
      <c r="AL31" s="177"/>
      <c r="AM31" s="177"/>
      <c r="AN31" s="177">
        <f t="shared" si="11"/>
        <v>0</v>
      </c>
      <c r="AO31" s="177">
        <v>59.6</v>
      </c>
      <c r="AP31" s="177">
        <v>190</v>
      </c>
      <c r="AQ31" s="177">
        <f t="shared" si="12"/>
        <v>3.1879194630872481</v>
      </c>
      <c r="AR31" s="177">
        <v>456</v>
      </c>
      <c r="AS31" s="177">
        <v>1449.66</v>
      </c>
      <c r="AT31" s="177">
        <f t="shared" si="13"/>
        <v>3.1790789473684211</v>
      </c>
      <c r="AU31" s="177">
        <f t="shared" si="14"/>
        <v>516.6</v>
      </c>
      <c r="AV31" s="177">
        <f t="shared" si="34"/>
        <v>1644.66</v>
      </c>
      <c r="AW31" s="177">
        <f t="shared" si="15"/>
        <v>3.1836236933797908</v>
      </c>
      <c r="AX31" s="177">
        <v>0</v>
      </c>
      <c r="AY31" s="177"/>
      <c r="AZ31" s="177">
        <f t="shared" si="16"/>
        <v>0</v>
      </c>
      <c r="BA31" s="177"/>
      <c r="BB31" s="177"/>
      <c r="BC31" s="177">
        <f t="shared" si="17"/>
        <v>0</v>
      </c>
      <c r="BD31" s="177"/>
      <c r="BE31" s="177"/>
      <c r="BF31" s="177">
        <f t="shared" si="18"/>
        <v>0</v>
      </c>
      <c r="BG31" s="177"/>
      <c r="BH31" s="177"/>
      <c r="BI31" s="177">
        <f t="shared" si="19"/>
        <v>0</v>
      </c>
      <c r="BJ31" s="177"/>
      <c r="BK31" s="177"/>
      <c r="BL31" s="177">
        <f t="shared" si="20"/>
        <v>0</v>
      </c>
      <c r="BM31" s="177"/>
      <c r="BN31" s="178"/>
      <c r="BO31" s="178">
        <f t="shared" si="21"/>
        <v>0</v>
      </c>
      <c r="BP31" s="178">
        <f t="shared" si="35"/>
        <v>0</v>
      </c>
      <c r="BQ31" s="178">
        <f t="shared" si="36"/>
        <v>0</v>
      </c>
      <c r="BR31" s="178">
        <f t="shared" si="22"/>
        <v>0</v>
      </c>
      <c r="BS31" s="178"/>
      <c r="BT31" s="178"/>
      <c r="BU31" s="178">
        <f t="shared" si="23"/>
        <v>0</v>
      </c>
      <c r="BV31" s="178">
        <f t="shared" si="37"/>
        <v>15.45</v>
      </c>
      <c r="BW31" s="178">
        <f t="shared" si="37"/>
        <v>78.930000000000007</v>
      </c>
      <c r="BX31" s="178">
        <f t="shared" si="24"/>
        <v>5.1087378640776704</v>
      </c>
      <c r="BY31" s="178">
        <f t="shared" si="38"/>
        <v>2</v>
      </c>
      <c r="BZ31" s="178">
        <f t="shared" si="38"/>
        <v>9.4</v>
      </c>
      <c r="CA31" s="178">
        <f t="shared" si="25"/>
        <v>4.7</v>
      </c>
      <c r="CB31" s="178">
        <f t="shared" si="39"/>
        <v>0</v>
      </c>
      <c r="CC31" s="178">
        <f t="shared" si="39"/>
        <v>0</v>
      </c>
      <c r="CD31" s="178">
        <f t="shared" si="26"/>
        <v>0</v>
      </c>
      <c r="CE31" s="178">
        <f t="shared" si="40"/>
        <v>0</v>
      </c>
      <c r="CF31" s="178">
        <f t="shared" si="41"/>
        <v>0</v>
      </c>
      <c r="CG31" s="178">
        <f t="shared" si="27"/>
        <v>0</v>
      </c>
      <c r="CH31" s="178">
        <f t="shared" si="42"/>
        <v>86</v>
      </c>
      <c r="CI31" s="178">
        <f t="shared" si="42"/>
        <v>289.02999999999997</v>
      </c>
      <c r="CJ31" s="178">
        <f t="shared" si="28"/>
        <v>3.3608139534883716</v>
      </c>
      <c r="CK31" s="178">
        <f t="shared" si="43"/>
        <v>544.5</v>
      </c>
      <c r="CL31" s="178">
        <f t="shared" si="43"/>
        <v>1764.94</v>
      </c>
      <c r="CM31" s="178">
        <f t="shared" si="29"/>
        <v>3.2413957759412306</v>
      </c>
      <c r="CN31" s="178">
        <f t="shared" si="49"/>
        <v>647.95000000000005</v>
      </c>
      <c r="CO31" s="178">
        <f t="shared" si="49"/>
        <v>2142.3000000000002</v>
      </c>
      <c r="CP31" s="178">
        <f t="shared" si="45"/>
        <v>3.3062736322247086</v>
      </c>
    </row>
    <row r="32" spans="1:94" x14ac:dyDescent="0.2">
      <c r="A32" s="179" t="s">
        <v>23</v>
      </c>
      <c r="B32" s="176">
        <v>529</v>
      </c>
      <c r="C32" s="176">
        <v>480.55</v>
      </c>
      <c r="D32" s="176">
        <v>477.75</v>
      </c>
      <c r="E32" s="172">
        <f t="shared" si="30"/>
        <v>90.84120982986768</v>
      </c>
      <c r="F32" s="172">
        <f t="shared" si="0"/>
        <v>90.311909262759926</v>
      </c>
      <c r="G32" s="172">
        <f t="shared" si="31"/>
        <v>99.417334304442832</v>
      </c>
      <c r="H32" s="177"/>
      <c r="I32" s="177"/>
      <c r="J32" s="177">
        <f t="shared" si="1"/>
        <v>0</v>
      </c>
      <c r="K32" s="177"/>
      <c r="L32" s="177"/>
      <c r="M32" s="177">
        <f t="shared" si="2"/>
        <v>0</v>
      </c>
      <c r="N32" s="177"/>
      <c r="O32" s="177"/>
      <c r="P32" s="177">
        <f t="shared" si="3"/>
        <v>0</v>
      </c>
      <c r="Q32" s="177"/>
      <c r="R32" s="177"/>
      <c r="S32" s="177">
        <f t="shared" si="4"/>
        <v>0</v>
      </c>
      <c r="T32" s="177"/>
      <c r="U32" s="177"/>
      <c r="V32" s="177">
        <f t="shared" si="46"/>
        <v>0</v>
      </c>
      <c r="W32" s="177"/>
      <c r="X32" s="177"/>
      <c r="Y32" s="177">
        <f t="shared" si="6"/>
        <v>0</v>
      </c>
      <c r="Z32" s="177">
        <f t="shared" si="47"/>
        <v>0</v>
      </c>
      <c r="AA32" s="177">
        <f t="shared" si="48"/>
        <v>0</v>
      </c>
      <c r="AB32" s="177">
        <f t="shared" si="7"/>
        <v>0</v>
      </c>
      <c r="AC32" s="177"/>
      <c r="AD32" s="177"/>
      <c r="AE32" s="177">
        <f t="shared" si="8"/>
        <v>0</v>
      </c>
      <c r="AF32" s="177"/>
      <c r="AG32" s="177"/>
      <c r="AH32" s="177">
        <f t="shared" si="9"/>
        <v>0</v>
      </c>
      <c r="AI32" s="177">
        <v>4.75</v>
      </c>
      <c r="AJ32" s="177">
        <v>9.6</v>
      </c>
      <c r="AK32" s="177">
        <f t="shared" si="10"/>
        <v>2.0210526315789474</v>
      </c>
      <c r="AL32" s="177"/>
      <c r="AM32" s="177"/>
      <c r="AN32" s="177">
        <f t="shared" si="11"/>
        <v>0</v>
      </c>
      <c r="AO32" s="177">
        <v>405</v>
      </c>
      <c r="AP32" s="177">
        <v>972</v>
      </c>
      <c r="AQ32" s="177">
        <f t="shared" si="12"/>
        <v>2.4</v>
      </c>
      <c r="AR32" s="177">
        <v>68</v>
      </c>
      <c r="AS32" s="177">
        <v>330.1</v>
      </c>
      <c r="AT32" s="177">
        <f t="shared" si="13"/>
        <v>4.8544117647058824</v>
      </c>
      <c r="AU32" s="177">
        <f t="shared" si="14"/>
        <v>477.75</v>
      </c>
      <c r="AV32" s="177">
        <f t="shared" si="34"/>
        <v>1311.6999999999998</v>
      </c>
      <c r="AW32" s="177">
        <f t="shared" si="15"/>
        <v>2.7455782312925168</v>
      </c>
      <c r="AX32" s="177"/>
      <c r="AY32" s="177"/>
      <c r="AZ32" s="177">
        <f t="shared" si="16"/>
        <v>0</v>
      </c>
      <c r="BA32" s="177"/>
      <c r="BB32" s="177"/>
      <c r="BC32" s="177">
        <f t="shared" si="17"/>
        <v>0</v>
      </c>
      <c r="BD32" s="177"/>
      <c r="BE32" s="177"/>
      <c r="BF32" s="177">
        <f t="shared" si="18"/>
        <v>0</v>
      </c>
      <c r="BG32" s="177"/>
      <c r="BH32" s="177"/>
      <c r="BI32" s="177">
        <f t="shared" si="19"/>
        <v>0</v>
      </c>
      <c r="BJ32" s="177"/>
      <c r="BK32" s="177"/>
      <c r="BL32" s="177">
        <f t="shared" si="20"/>
        <v>0</v>
      </c>
      <c r="BM32" s="177"/>
      <c r="BN32" s="178"/>
      <c r="BO32" s="178">
        <f t="shared" si="21"/>
        <v>0</v>
      </c>
      <c r="BP32" s="178">
        <f t="shared" si="35"/>
        <v>0</v>
      </c>
      <c r="BQ32" s="178">
        <f t="shared" si="36"/>
        <v>0</v>
      </c>
      <c r="BR32" s="178">
        <f t="shared" si="22"/>
        <v>0</v>
      </c>
      <c r="BS32" s="178"/>
      <c r="BT32" s="178"/>
      <c r="BU32" s="178">
        <f t="shared" si="23"/>
        <v>0</v>
      </c>
      <c r="BV32" s="178">
        <f t="shared" si="37"/>
        <v>0</v>
      </c>
      <c r="BW32" s="178">
        <f t="shared" si="37"/>
        <v>0</v>
      </c>
      <c r="BX32" s="178">
        <f t="shared" si="24"/>
        <v>0</v>
      </c>
      <c r="BY32" s="178">
        <f t="shared" si="38"/>
        <v>0</v>
      </c>
      <c r="BZ32" s="178">
        <f t="shared" si="38"/>
        <v>0</v>
      </c>
      <c r="CA32" s="178">
        <f t="shared" si="25"/>
        <v>0</v>
      </c>
      <c r="CB32" s="178">
        <f t="shared" si="39"/>
        <v>4.75</v>
      </c>
      <c r="CC32" s="178">
        <f t="shared" si="39"/>
        <v>9.6</v>
      </c>
      <c r="CD32" s="178">
        <f t="shared" si="26"/>
        <v>2.0210526315789474</v>
      </c>
      <c r="CE32" s="178">
        <f t="shared" si="40"/>
        <v>0</v>
      </c>
      <c r="CF32" s="178">
        <f t="shared" si="41"/>
        <v>0</v>
      </c>
      <c r="CG32" s="178">
        <f t="shared" si="27"/>
        <v>0</v>
      </c>
      <c r="CH32" s="178">
        <f t="shared" si="42"/>
        <v>405</v>
      </c>
      <c r="CI32" s="178">
        <f t="shared" si="42"/>
        <v>972</v>
      </c>
      <c r="CJ32" s="178">
        <f t="shared" si="28"/>
        <v>2.4</v>
      </c>
      <c r="CK32" s="178">
        <f t="shared" si="43"/>
        <v>68</v>
      </c>
      <c r="CL32" s="178">
        <f t="shared" si="43"/>
        <v>330.1</v>
      </c>
      <c r="CM32" s="178">
        <f t="shared" si="29"/>
        <v>4.8544117647058824</v>
      </c>
      <c r="CN32" s="178">
        <f t="shared" si="49"/>
        <v>477.75</v>
      </c>
      <c r="CO32" s="178">
        <f t="shared" si="49"/>
        <v>1311.6999999999998</v>
      </c>
      <c r="CP32" s="178">
        <f t="shared" si="45"/>
        <v>2.7455782312925168</v>
      </c>
    </row>
    <row r="33" spans="1:94" x14ac:dyDescent="0.2">
      <c r="A33" s="179" t="s">
        <v>24</v>
      </c>
      <c r="B33" s="176">
        <v>547</v>
      </c>
      <c r="C33" s="176">
        <v>490.25</v>
      </c>
      <c r="D33" s="176">
        <v>455.25</v>
      </c>
      <c r="E33" s="172">
        <f t="shared" si="30"/>
        <v>89.625228519195616</v>
      </c>
      <c r="F33" s="172">
        <f t="shared" si="0"/>
        <v>83.226691042047534</v>
      </c>
      <c r="G33" s="172">
        <f t="shared" si="31"/>
        <v>92.860785313615509</v>
      </c>
      <c r="H33" s="177"/>
      <c r="I33" s="177"/>
      <c r="J33" s="177">
        <f t="shared" si="1"/>
        <v>0</v>
      </c>
      <c r="K33" s="177"/>
      <c r="L33" s="177"/>
      <c r="M33" s="177">
        <f t="shared" si="2"/>
        <v>0</v>
      </c>
      <c r="N33" s="177"/>
      <c r="O33" s="177"/>
      <c r="P33" s="177">
        <f t="shared" si="3"/>
        <v>0</v>
      </c>
      <c r="Q33" s="177"/>
      <c r="R33" s="177"/>
      <c r="S33" s="177">
        <f t="shared" si="4"/>
        <v>0</v>
      </c>
      <c r="T33" s="177"/>
      <c r="U33" s="177"/>
      <c r="V33" s="177">
        <f t="shared" si="46"/>
        <v>0</v>
      </c>
      <c r="W33" s="177">
        <v>32.700000000000003</v>
      </c>
      <c r="X33" s="177">
        <v>136.9</v>
      </c>
      <c r="Y33" s="177">
        <f t="shared" si="6"/>
        <v>4.186544342507645</v>
      </c>
      <c r="Z33" s="177">
        <f t="shared" si="47"/>
        <v>32.700000000000003</v>
      </c>
      <c r="AA33" s="177">
        <f t="shared" si="48"/>
        <v>136.9</v>
      </c>
      <c r="AB33" s="177">
        <f t="shared" si="7"/>
        <v>4.186544342507645</v>
      </c>
      <c r="AC33" s="177"/>
      <c r="AD33" s="177"/>
      <c r="AE33" s="177">
        <f t="shared" si="8"/>
        <v>0</v>
      </c>
      <c r="AF33" s="177"/>
      <c r="AG33" s="177"/>
      <c r="AH33" s="177">
        <f t="shared" si="9"/>
        <v>0</v>
      </c>
      <c r="AI33" s="177">
        <v>4.75</v>
      </c>
      <c r="AJ33" s="177">
        <v>11</v>
      </c>
      <c r="AK33" s="177">
        <f t="shared" si="10"/>
        <v>2.3157894736842106</v>
      </c>
      <c r="AL33" s="177">
        <v>405.8</v>
      </c>
      <c r="AM33" s="177">
        <v>865</v>
      </c>
      <c r="AN33" s="177">
        <f t="shared" si="11"/>
        <v>2.1315919172005913</v>
      </c>
      <c r="AO33" s="177"/>
      <c r="AP33" s="177"/>
      <c r="AQ33" s="177">
        <f t="shared" si="12"/>
        <v>0</v>
      </c>
      <c r="AR33" s="177">
        <v>12</v>
      </c>
      <c r="AS33" s="177">
        <v>21</v>
      </c>
      <c r="AT33" s="177">
        <f t="shared" si="13"/>
        <v>1.75</v>
      </c>
      <c r="AU33" s="177">
        <f t="shared" si="14"/>
        <v>422.55</v>
      </c>
      <c r="AV33" s="177">
        <f t="shared" si="34"/>
        <v>897</v>
      </c>
      <c r="AW33" s="177">
        <f t="shared" si="15"/>
        <v>2.1228257011004614</v>
      </c>
      <c r="AX33" s="177"/>
      <c r="AY33" s="177"/>
      <c r="AZ33" s="177">
        <f t="shared" si="16"/>
        <v>0</v>
      </c>
      <c r="BA33" s="177"/>
      <c r="BB33" s="177"/>
      <c r="BC33" s="177">
        <f t="shared" si="17"/>
        <v>0</v>
      </c>
      <c r="BD33" s="177"/>
      <c r="BE33" s="177"/>
      <c r="BF33" s="177">
        <f t="shared" si="18"/>
        <v>0</v>
      </c>
      <c r="BG33" s="177"/>
      <c r="BH33" s="177"/>
      <c r="BI33" s="177">
        <f t="shared" si="19"/>
        <v>0</v>
      </c>
      <c r="BJ33" s="177"/>
      <c r="BK33" s="177"/>
      <c r="BL33" s="177">
        <f t="shared" si="20"/>
        <v>0</v>
      </c>
      <c r="BM33" s="177"/>
      <c r="BN33" s="178"/>
      <c r="BO33" s="178">
        <f t="shared" si="21"/>
        <v>0</v>
      </c>
      <c r="BP33" s="178">
        <f t="shared" si="35"/>
        <v>0</v>
      </c>
      <c r="BQ33" s="178">
        <f t="shared" si="36"/>
        <v>0</v>
      </c>
      <c r="BR33" s="178">
        <f t="shared" si="22"/>
        <v>0</v>
      </c>
      <c r="BS33" s="178"/>
      <c r="BT33" s="178"/>
      <c r="BU33" s="178">
        <f t="shared" si="23"/>
        <v>0</v>
      </c>
      <c r="BV33" s="178">
        <f t="shared" si="37"/>
        <v>0</v>
      </c>
      <c r="BW33" s="178">
        <f t="shared" si="37"/>
        <v>0</v>
      </c>
      <c r="BX33" s="178">
        <f t="shared" si="24"/>
        <v>0</v>
      </c>
      <c r="BY33" s="178">
        <f t="shared" si="38"/>
        <v>0</v>
      </c>
      <c r="BZ33" s="178">
        <f t="shared" si="38"/>
        <v>0</v>
      </c>
      <c r="CA33" s="178">
        <f t="shared" si="25"/>
        <v>0</v>
      </c>
      <c r="CB33" s="178">
        <f t="shared" si="39"/>
        <v>4.75</v>
      </c>
      <c r="CC33" s="178">
        <f t="shared" si="39"/>
        <v>11</v>
      </c>
      <c r="CD33" s="178">
        <f t="shared" si="26"/>
        <v>2.3157894736842106</v>
      </c>
      <c r="CE33" s="178">
        <f t="shared" si="40"/>
        <v>405.8</v>
      </c>
      <c r="CF33" s="178">
        <f t="shared" si="41"/>
        <v>865</v>
      </c>
      <c r="CG33" s="178">
        <f t="shared" si="27"/>
        <v>2.1315919172005913</v>
      </c>
      <c r="CH33" s="178">
        <f t="shared" si="42"/>
        <v>0</v>
      </c>
      <c r="CI33" s="178">
        <f t="shared" si="42"/>
        <v>0</v>
      </c>
      <c r="CJ33" s="178">
        <f t="shared" si="28"/>
        <v>0</v>
      </c>
      <c r="CK33" s="178">
        <f t="shared" si="43"/>
        <v>44.7</v>
      </c>
      <c r="CL33" s="178">
        <f t="shared" si="43"/>
        <v>157.9</v>
      </c>
      <c r="CM33" s="178">
        <f t="shared" si="29"/>
        <v>3.5324384787472036</v>
      </c>
      <c r="CN33" s="178">
        <f t="shared" si="49"/>
        <v>455.25</v>
      </c>
      <c r="CO33" s="178">
        <f t="shared" si="49"/>
        <v>1033.9000000000001</v>
      </c>
      <c r="CP33" s="178">
        <f t="shared" si="45"/>
        <v>2.271059857221307</v>
      </c>
    </row>
    <row r="34" spans="1:94" x14ac:dyDescent="0.2">
      <c r="A34" s="179" t="s">
        <v>114</v>
      </c>
      <c r="B34" s="176">
        <v>461</v>
      </c>
      <c r="C34" s="176">
        <v>86.65</v>
      </c>
      <c r="D34" s="176">
        <v>86</v>
      </c>
      <c r="E34" s="172">
        <f t="shared" si="30"/>
        <v>18.796095444685466</v>
      </c>
      <c r="F34" s="172">
        <f t="shared" si="0"/>
        <v>18.655097613882862</v>
      </c>
      <c r="G34" s="172">
        <f t="shared" si="31"/>
        <v>99.249855741488744</v>
      </c>
      <c r="H34" s="177"/>
      <c r="I34" s="177"/>
      <c r="J34" s="177">
        <f t="shared" si="1"/>
        <v>0</v>
      </c>
      <c r="K34" s="177"/>
      <c r="L34" s="177"/>
      <c r="M34" s="177">
        <f t="shared" si="2"/>
        <v>0</v>
      </c>
      <c r="N34" s="177"/>
      <c r="O34" s="177"/>
      <c r="P34" s="177">
        <f t="shared" si="3"/>
        <v>0</v>
      </c>
      <c r="Q34" s="177"/>
      <c r="R34" s="177"/>
      <c r="S34" s="177">
        <f t="shared" si="4"/>
        <v>0</v>
      </c>
      <c r="T34" s="177"/>
      <c r="U34" s="177"/>
      <c r="V34" s="177">
        <f t="shared" si="46"/>
        <v>0</v>
      </c>
      <c r="W34" s="177"/>
      <c r="X34" s="177"/>
      <c r="Y34" s="177">
        <f t="shared" si="6"/>
        <v>0</v>
      </c>
      <c r="Z34" s="177">
        <f t="shared" si="47"/>
        <v>0</v>
      </c>
      <c r="AA34" s="177">
        <f t="shared" si="48"/>
        <v>0</v>
      </c>
      <c r="AB34" s="177">
        <f t="shared" si="7"/>
        <v>0</v>
      </c>
      <c r="AC34" s="177"/>
      <c r="AD34" s="177"/>
      <c r="AE34" s="177">
        <f t="shared" si="8"/>
        <v>0</v>
      </c>
      <c r="AF34" s="177"/>
      <c r="AG34" s="177"/>
      <c r="AH34" s="177">
        <f t="shared" si="9"/>
        <v>0</v>
      </c>
      <c r="AI34" s="177"/>
      <c r="AJ34" s="177"/>
      <c r="AK34" s="177">
        <f t="shared" si="10"/>
        <v>0</v>
      </c>
      <c r="AL34" s="177">
        <v>4</v>
      </c>
      <c r="AM34" s="177">
        <v>8.4</v>
      </c>
      <c r="AN34" s="177">
        <f t="shared" si="11"/>
        <v>2.1</v>
      </c>
      <c r="AO34" s="177">
        <v>70</v>
      </c>
      <c r="AP34" s="177">
        <v>154</v>
      </c>
      <c r="AQ34" s="177">
        <f t="shared" si="12"/>
        <v>2.2000000000000002</v>
      </c>
      <c r="AR34" s="177">
        <v>12</v>
      </c>
      <c r="AS34" s="177">
        <v>11.62</v>
      </c>
      <c r="AT34" s="177">
        <f t="shared" si="13"/>
        <v>0.96833333333333327</v>
      </c>
      <c r="AU34" s="177">
        <f t="shared" si="14"/>
        <v>86</v>
      </c>
      <c r="AV34" s="177">
        <f t="shared" si="34"/>
        <v>174.02</v>
      </c>
      <c r="AW34" s="177">
        <f t="shared" si="15"/>
        <v>2.0234883720930235</v>
      </c>
      <c r="AX34" s="177"/>
      <c r="AY34" s="177"/>
      <c r="AZ34" s="177">
        <f t="shared" si="16"/>
        <v>0</v>
      </c>
      <c r="BA34" s="177"/>
      <c r="BB34" s="177"/>
      <c r="BC34" s="177">
        <f t="shared" si="17"/>
        <v>0</v>
      </c>
      <c r="BD34" s="177"/>
      <c r="BE34" s="177"/>
      <c r="BF34" s="177">
        <f t="shared" si="18"/>
        <v>0</v>
      </c>
      <c r="BG34" s="177"/>
      <c r="BH34" s="177"/>
      <c r="BI34" s="177">
        <f t="shared" si="19"/>
        <v>0</v>
      </c>
      <c r="BJ34" s="177"/>
      <c r="BK34" s="177"/>
      <c r="BL34" s="177">
        <f t="shared" si="20"/>
        <v>0</v>
      </c>
      <c r="BM34" s="177"/>
      <c r="BN34" s="178"/>
      <c r="BO34" s="178">
        <f t="shared" si="21"/>
        <v>0</v>
      </c>
      <c r="BP34" s="178">
        <f t="shared" si="35"/>
        <v>0</v>
      </c>
      <c r="BQ34" s="178">
        <f t="shared" si="36"/>
        <v>0</v>
      </c>
      <c r="BR34" s="178">
        <f t="shared" si="22"/>
        <v>0</v>
      </c>
      <c r="BS34" s="178"/>
      <c r="BT34" s="178"/>
      <c r="BU34" s="178">
        <f t="shared" si="23"/>
        <v>0</v>
      </c>
      <c r="BV34" s="178">
        <f t="shared" si="37"/>
        <v>0</v>
      </c>
      <c r="BW34" s="178">
        <f t="shared" si="37"/>
        <v>0</v>
      </c>
      <c r="BX34" s="178">
        <f t="shared" si="24"/>
        <v>0</v>
      </c>
      <c r="BY34" s="178">
        <f t="shared" si="38"/>
        <v>0</v>
      </c>
      <c r="BZ34" s="178">
        <f t="shared" si="38"/>
        <v>0</v>
      </c>
      <c r="CA34" s="178">
        <f t="shared" si="25"/>
        <v>0</v>
      </c>
      <c r="CB34" s="178">
        <f t="shared" si="39"/>
        <v>0</v>
      </c>
      <c r="CC34" s="178">
        <f t="shared" si="39"/>
        <v>0</v>
      </c>
      <c r="CD34" s="178">
        <f t="shared" si="26"/>
        <v>0</v>
      </c>
      <c r="CE34" s="178">
        <f t="shared" si="40"/>
        <v>4</v>
      </c>
      <c r="CF34" s="178">
        <f t="shared" si="41"/>
        <v>8.4</v>
      </c>
      <c r="CG34" s="178">
        <f t="shared" si="27"/>
        <v>2.1</v>
      </c>
      <c r="CH34" s="178">
        <f t="shared" si="42"/>
        <v>70</v>
      </c>
      <c r="CI34" s="178">
        <f t="shared" si="42"/>
        <v>154</v>
      </c>
      <c r="CJ34" s="178">
        <f t="shared" si="28"/>
        <v>2.2000000000000002</v>
      </c>
      <c r="CK34" s="178">
        <f t="shared" si="43"/>
        <v>12</v>
      </c>
      <c r="CL34" s="178">
        <f t="shared" si="43"/>
        <v>11.62</v>
      </c>
      <c r="CM34" s="178">
        <f t="shared" si="29"/>
        <v>0.96833333333333327</v>
      </c>
      <c r="CN34" s="178">
        <f t="shared" si="49"/>
        <v>86</v>
      </c>
      <c r="CO34" s="178">
        <f t="shared" si="49"/>
        <v>174.02</v>
      </c>
      <c r="CP34" s="178">
        <f t="shared" si="45"/>
        <v>2.0234883720930235</v>
      </c>
    </row>
    <row r="35" spans="1:94" x14ac:dyDescent="0.2">
      <c r="A35" s="179" t="s">
        <v>26</v>
      </c>
      <c r="B35" s="176">
        <v>984.53</v>
      </c>
      <c r="C35" s="176">
        <v>738.39750000000004</v>
      </c>
      <c r="D35" s="176">
        <v>523</v>
      </c>
      <c r="E35" s="172">
        <f t="shared" si="30"/>
        <v>75.000000000000014</v>
      </c>
      <c r="F35" s="172">
        <f t="shared" si="0"/>
        <v>53.121794155586933</v>
      </c>
      <c r="G35" s="172">
        <f t="shared" si="31"/>
        <v>70.829058874115901</v>
      </c>
      <c r="H35" s="177">
        <v>8.5</v>
      </c>
      <c r="I35" s="177">
        <v>24.9</v>
      </c>
      <c r="J35" s="177">
        <f t="shared" si="1"/>
        <v>2.9294117647058822</v>
      </c>
      <c r="K35" s="177"/>
      <c r="L35" s="177"/>
      <c r="M35" s="177">
        <f t="shared" si="2"/>
        <v>0</v>
      </c>
      <c r="N35" s="177"/>
      <c r="O35" s="177"/>
      <c r="P35" s="177">
        <f t="shared" si="3"/>
        <v>0</v>
      </c>
      <c r="Q35" s="177"/>
      <c r="R35" s="177"/>
      <c r="S35" s="177">
        <f t="shared" si="4"/>
        <v>0</v>
      </c>
      <c r="T35" s="177">
        <v>25</v>
      </c>
      <c r="U35" s="177">
        <v>81</v>
      </c>
      <c r="V35" s="177">
        <f t="shared" si="46"/>
        <v>3.24</v>
      </c>
      <c r="W35" s="177">
        <v>82</v>
      </c>
      <c r="X35" s="177">
        <v>237</v>
      </c>
      <c r="Y35" s="177">
        <f t="shared" si="6"/>
        <v>2.8902439024390243</v>
      </c>
      <c r="Z35" s="177">
        <f t="shared" si="47"/>
        <v>115.5</v>
      </c>
      <c r="AA35" s="177">
        <f t="shared" si="48"/>
        <v>342.9</v>
      </c>
      <c r="AB35" s="177">
        <f t="shared" si="7"/>
        <v>2.9688311688311688</v>
      </c>
      <c r="AC35" s="177">
        <v>13.5</v>
      </c>
      <c r="AD35" s="177">
        <v>76.599999999999994</v>
      </c>
      <c r="AE35" s="177">
        <f t="shared" si="8"/>
        <v>5.674074074074074</v>
      </c>
      <c r="AF35" s="177"/>
      <c r="AG35" s="177"/>
      <c r="AH35" s="177">
        <f t="shared" si="9"/>
        <v>0</v>
      </c>
      <c r="AI35" s="177"/>
      <c r="AJ35" s="177"/>
      <c r="AK35" s="177">
        <f t="shared" si="10"/>
        <v>0</v>
      </c>
      <c r="AL35" s="177">
        <v>10</v>
      </c>
      <c r="AM35" s="177">
        <v>37</v>
      </c>
      <c r="AN35" s="177">
        <f t="shared" si="11"/>
        <v>3.7</v>
      </c>
      <c r="AO35" s="177">
        <v>167</v>
      </c>
      <c r="AP35" s="177">
        <v>375</v>
      </c>
      <c r="AQ35" s="177">
        <f t="shared" si="12"/>
        <v>2.2455089820359282</v>
      </c>
      <c r="AR35" s="177">
        <v>217</v>
      </c>
      <c r="AS35" s="177">
        <v>468.42</v>
      </c>
      <c r="AT35" s="177">
        <f t="shared" si="13"/>
        <v>2.1586175115207373</v>
      </c>
      <c r="AU35" s="177">
        <f t="shared" si="14"/>
        <v>407.5</v>
      </c>
      <c r="AV35" s="177">
        <f t="shared" si="34"/>
        <v>957.0200000000001</v>
      </c>
      <c r="AW35" s="177">
        <f t="shared" si="15"/>
        <v>2.3485153374233132</v>
      </c>
      <c r="AX35" s="177"/>
      <c r="AY35" s="177"/>
      <c r="AZ35" s="177">
        <f t="shared" si="16"/>
        <v>0</v>
      </c>
      <c r="BA35" s="177"/>
      <c r="BB35" s="177"/>
      <c r="BC35" s="177">
        <f t="shared" si="17"/>
        <v>0</v>
      </c>
      <c r="BD35" s="177"/>
      <c r="BE35" s="177"/>
      <c r="BF35" s="177">
        <f t="shared" si="18"/>
        <v>0</v>
      </c>
      <c r="BG35" s="177"/>
      <c r="BH35" s="177"/>
      <c r="BI35" s="177">
        <f t="shared" si="19"/>
        <v>0</v>
      </c>
      <c r="BJ35" s="177"/>
      <c r="BK35" s="177"/>
      <c r="BL35" s="177">
        <f t="shared" si="20"/>
        <v>0</v>
      </c>
      <c r="BM35" s="177"/>
      <c r="BN35" s="178"/>
      <c r="BO35" s="178">
        <f t="shared" si="21"/>
        <v>0</v>
      </c>
      <c r="BP35" s="178">
        <f t="shared" si="35"/>
        <v>0</v>
      </c>
      <c r="BQ35" s="178">
        <f t="shared" si="36"/>
        <v>0</v>
      </c>
      <c r="BR35" s="178">
        <f t="shared" si="22"/>
        <v>0</v>
      </c>
      <c r="BS35" s="178"/>
      <c r="BT35" s="178"/>
      <c r="BU35" s="178">
        <f t="shared" si="23"/>
        <v>0</v>
      </c>
      <c r="BV35" s="178">
        <f t="shared" si="37"/>
        <v>22</v>
      </c>
      <c r="BW35" s="178">
        <f t="shared" si="37"/>
        <v>101.5</v>
      </c>
      <c r="BX35" s="178">
        <f t="shared" si="24"/>
        <v>4.6136363636363633</v>
      </c>
      <c r="BY35" s="178">
        <f t="shared" si="38"/>
        <v>0</v>
      </c>
      <c r="BZ35" s="178">
        <f t="shared" si="38"/>
        <v>0</v>
      </c>
      <c r="CA35" s="178">
        <f t="shared" si="25"/>
        <v>0</v>
      </c>
      <c r="CB35" s="178">
        <f t="shared" si="39"/>
        <v>0</v>
      </c>
      <c r="CC35" s="178">
        <f t="shared" si="39"/>
        <v>0</v>
      </c>
      <c r="CD35" s="178">
        <f t="shared" si="26"/>
        <v>0</v>
      </c>
      <c r="CE35" s="178">
        <f t="shared" si="40"/>
        <v>10</v>
      </c>
      <c r="CF35" s="178">
        <f t="shared" si="41"/>
        <v>37</v>
      </c>
      <c r="CG35" s="178">
        <f t="shared" si="27"/>
        <v>3.7</v>
      </c>
      <c r="CH35" s="178">
        <f t="shared" si="42"/>
        <v>192</v>
      </c>
      <c r="CI35" s="178">
        <f t="shared" si="42"/>
        <v>456</v>
      </c>
      <c r="CJ35" s="178">
        <f t="shared" si="28"/>
        <v>2.375</v>
      </c>
      <c r="CK35" s="178">
        <f t="shared" si="43"/>
        <v>299</v>
      </c>
      <c r="CL35" s="178">
        <f t="shared" si="43"/>
        <v>705.42000000000007</v>
      </c>
      <c r="CM35" s="178">
        <f t="shared" si="29"/>
        <v>2.359264214046823</v>
      </c>
      <c r="CN35" s="178">
        <f t="shared" si="49"/>
        <v>523</v>
      </c>
      <c r="CO35" s="178">
        <f t="shared" si="49"/>
        <v>1299.92</v>
      </c>
      <c r="CP35" s="178">
        <f t="shared" si="45"/>
        <v>2.4855066921606119</v>
      </c>
    </row>
    <row r="36" spans="1:94" x14ac:dyDescent="0.2">
      <c r="A36" s="179" t="s">
        <v>27</v>
      </c>
      <c r="B36" s="176">
        <v>590</v>
      </c>
      <c r="C36" s="176">
        <v>442.5</v>
      </c>
      <c r="D36" s="176">
        <v>410</v>
      </c>
      <c r="E36" s="172">
        <f t="shared" si="30"/>
        <v>75</v>
      </c>
      <c r="F36" s="172">
        <f t="shared" si="0"/>
        <v>69.491525423728817</v>
      </c>
      <c r="G36" s="172">
        <f t="shared" si="31"/>
        <v>92.655367231638422</v>
      </c>
      <c r="H36" s="177"/>
      <c r="I36" s="177"/>
      <c r="J36" s="177">
        <f t="shared" si="1"/>
        <v>0</v>
      </c>
      <c r="K36" s="177"/>
      <c r="L36" s="177"/>
      <c r="M36" s="177">
        <f t="shared" si="2"/>
        <v>0</v>
      </c>
      <c r="N36" s="177"/>
      <c r="O36" s="177"/>
      <c r="P36" s="177">
        <f t="shared" si="3"/>
        <v>0</v>
      </c>
      <c r="Q36" s="177"/>
      <c r="R36" s="177"/>
      <c r="S36" s="177">
        <f t="shared" si="4"/>
        <v>0</v>
      </c>
      <c r="T36" s="177"/>
      <c r="U36" s="177"/>
      <c r="V36" s="177">
        <f t="shared" si="46"/>
        <v>0</v>
      </c>
      <c r="W36" s="177"/>
      <c r="X36" s="177"/>
      <c r="Y36" s="177">
        <f t="shared" si="6"/>
        <v>0</v>
      </c>
      <c r="Z36" s="177">
        <f t="shared" si="47"/>
        <v>0</v>
      </c>
      <c r="AA36" s="177">
        <f t="shared" si="48"/>
        <v>0</v>
      </c>
      <c r="AB36" s="177">
        <f t="shared" si="7"/>
        <v>0</v>
      </c>
      <c r="AC36" s="177"/>
      <c r="AD36" s="177"/>
      <c r="AE36" s="177">
        <f t="shared" si="8"/>
        <v>0</v>
      </c>
      <c r="AF36" s="177"/>
      <c r="AG36" s="177"/>
      <c r="AH36" s="177">
        <f t="shared" si="9"/>
        <v>0</v>
      </c>
      <c r="AI36" s="177"/>
      <c r="AJ36" s="177"/>
      <c r="AK36" s="177">
        <f t="shared" si="10"/>
        <v>0</v>
      </c>
      <c r="AL36" s="177"/>
      <c r="AM36" s="177"/>
      <c r="AN36" s="177">
        <f t="shared" si="11"/>
        <v>0</v>
      </c>
      <c r="AO36" s="177">
        <v>154</v>
      </c>
      <c r="AP36" s="177">
        <v>332</v>
      </c>
      <c r="AQ36" s="177">
        <f t="shared" si="12"/>
        <v>2.1558441558441559</v>
      </c>
      <c r="AR36" s="177">
        <v>256</v>
      </c>
      <c r="AS36" s="177">
        <v>523</v>
      </c>
      <c r="AT36" s="177">
        <f t="shared" si="13"/>
        <v>2.04296875</v>
      </c>
      <c r="AU36" s="177">
        <f t="shared" si="14"/>
        <v>410</v>
      </c>
      <c r="AV36" s="177">
        <f t="shared" si="34"/>
        <v>855</v>
      </c>
      <c r="AW36" s="177">
        <f t="shared" si="15"/>
        <v>2.0853658536585367</v>
      </c>
      <c r="AX36" s="177"/>
      <c r="AY36" s="177"/>
      <c r="AZ36" s="177">
        <f t="shared" si="16"/>
        <v>0</v>
      </c>
      <c r="BA36" s="177"/>
      <c r="BB36" s="177"/>
      <c r="BC36" s="177">
        <f t="shared" si="17"/>
        <v>0</v>
      </c>
      <c r="BD36" s="177"/>
      <c r="BE36" s="177"/>
      <c r="BF36" s="177">
        <f t="shared" si="18"/>
        <v>0</v>
      </c>
      <c r="BG36" s="177"/>
      <c r="BH36" s="177"/>
      <c r="BI36" s="177">
        <f t="shared" si="19"/>
        <v>0</v>
      </c>
      <c r="BJ36" s="177"/>
      <c r="BK36" s="177"/>
      <c r="BL36" s="177">
        <f t="shared" si="20"/>
        <v>0</v>
      </c>
      <c r="BM36" s="177"/>
      <c r="BN36" s="178"/>
      <c r="BO36" s="178">
        <f t="shared" si="21"/>
        <v>0</v>
      </c>
      <c r="BP36" s="178">
        <f t="shared" si="35"/>
        <v>0</v>
      </c>
      <c r="BQ36" s="178">
        <f t="shared" si="36"/>
        <v>0</v>
      </c>
      <c r="BR36" s="178">
        <f t="shared" si="22"/>
        <v>0</v>
      </c>
      <c r="BS36" s="178"/>
      <c r="BT36" s="178"/>
      <c r="BU36" s="178">
        <f t="shared" si="23"/>
        <v>0</v>
      </c>
      <c r="BV36" s="178">
        <f t="shared" si="37"/>
        <v>0</v>
      </c>
      <c r="BW36" s="178">
        <f t="shared" si="37"/>
        <v>0</v>
      </c>
      <c r="BX36" s="178">
        <f t="shared" si="24"/>
        <v>0</v>
      </c>
      <c r="BY36" s="178">
        <f t="shared" si="38"/>
        <v>0</v>
      </c>
      <c r="BZ36" s="178">
        <f t="shared" si="38"/>
        <v>0</v>
      </c>
      <c r="CA36" s="178">
        <f t="shared" si="25"/>
        <v>0</v>
      </c>
      <c r="CB36" s="178">
        <f t="shared" si="39"/>
        <v>0</v>
      </c>
      <c r="CC36" s="178">
        <f t="shared" si="39"/>
        <v>0</v>
      </c>
      <c r="CD36" s="178">
        <f t="shared" si="26"/>
        <v>0</v>
      </c>
      <c r="CE36" s="178">
        <f t="shared" si="40"/>
        <v>0</v>
      </c>
      <c r="CF36" s="178">
        <f t="shared" si="41"/>
        <v>0</v>
      </c>
      <c r="CG36" s="178">
        <f t="shared" si="27"/>
        <v>0</v>
      </c>
      <c r="CH36" s="178">
        <f t="shared" si="42"/>
        <v>154</v>
      </c>
      <c r="CI36" s="178">
        <f t="shared" si="42"/>
        <v>332</v>
      </c>
      <c r="CJ36" s="178">
        <f t="shared" si="28"/>
        <v>2.1558441558441559</v>
      </c>
      <c r="CK36" s="178">
        <f t="shared" si="43"/>
        <v>256</v>
      </c>
      <c r="CL36" s="178">
        <f t="shared" si="43"/>
        <v>523</v>
      </c>
      <c r="CM36" s="178">
        <f t="shared" si="29"/>
        <v>2.04296875</v>
      </c>
      <c r="CN36" s="178">
        <f t="shared" si="49"/>
        <v>410</v>
      </c>
      <c r="CO36" s="178">
        <f t="shared" si="49"/>
        <v>855</v>
      </c>
      <c r="CP36" s="178">
        <f t="shared" si="45"/>
        <v>2.0853658536585367</v>
      </c>
    </row>
    <row r="37" spans="1:94" x14ac:dyDescent="0.2">
      <c r="A37" s="179" t="s">
        <v>28</v>
      </c>
      <c r="B37" s="176">
        <v>3649.92</v>
      </c>
      <c r="C37" s="176">
        <v>3137.44</v>
      </c>
      <c r="D37" s="176">
        <v>3076.94</v>
      </c>
      <c r="E37" s="172">
        <f t="shared" si="30"/>
        <v>85.959144310012263</v>
      </c>
      <c r="F37" s="172">
        <f t="shared" si="0"/>
        <v>84.301573733122908</v>
      </c>
      <c r="G37" s="172">
        <f t="shared" si="31"/>
        <v>98.071676271099989</v>
      </c>
      <c r="H37" s="177">
        <v>360.64</v>
      </c>
      <c r="I37" s="177">
        <v>1796.48</v>
      </c>
      <c r="J37" s="177">
        <f t="shared" si="1"/>
        <v>4.9813664596273295</v>
      </c>
      <c r="K37" s="177">
        <v>34</v>
      </c>
      <c r="L37" s="177">
        <v>148.63</v>
      </c>
      <c r="M37" s="177">
        <f t="shared" si="2"/>
        <v>4.3714705882352938</v>
      </c>
      <c r="N37" s="177">
        <v>2</v>
      </c>
      <c r="O37" s="177">
        <v>7.4</v>
      </c>
      <c r="P37" s="177">
        <f t="shared" si="3"/>
        <v>3.7</v>
      </c>
      <c r="Q37" s="177">
        <v>81.25</v>
      </c>
      <c r="R37" s="177">
        <v>227.86</v>
      </c>
      <c r="S37" s="177">
        <f t="shared" si="4"/>
        <v>2.8044307692307693</v>
      </c>
      <c r="T37" s="177">
        <v>545</v>
      </c>
      <c r="U37" s="177">
        <v>1437.32</v>
      </c>
      <c r="V37" s="177">
        <f t="shared" si="46"/>
        <v>2.6372844036697245</v>
      </c>
      <c r="W37" s="177">
        <v>1232</v>
      </c>
      <c r="X37" s="177">
        <v>4371</v>
      </c>
      <c r="Y37" s="177">
        <f t="shared" si="6"/>
        <v>3.5478896103896105</v>
      </c>
      <c r="Z37" s="177">
        <f t="shared" si="47"/>
        <v>2254.89</v>
      </c>
      <c r="AA37" s="177">
        <f t="shared" si="48"/>
        <v>7988.6899999999987</v>
      </c>
      <c r="AB37" s="177">
        <f t="shared" si="7"/>
        <v>3.5428291402241348</v>
      </c>
      <c r="AC37" s="177">
        <v>37.549999999999997</v>
      </c>
      <c r="AD37" s="177">
        <v>154.13999999999999</v>
      </c>
      <c r="AE37" s="177">
        <f t="shared" si="8"/>
        <v>4.1049267643142473</v>
      </c>
      <c r="AF37" s="177">
        <v>6.5</v>
      </c>
      <c r="AG37" s="177">
        <v>28.9</v>
      </c>
      <c r="AH37" s="177">
        <f t="shared" si="9"/>
        <v>4.4461538461538463</v>
      </c>
      <c r="AI37" s="177"/>
      <c r="AJ37" s="177"/>
      <c r="AK37" s="177">
        <v>0</v>
      </c>
      <c r="AL37" s="177">
        <v>22</v>
      </c>
      <c r="AM37" s="177">
        <v>59.4</v>
      </c>
      <c r="AN37" s="177">
        <f t="shared" si="11"/>
        <v>2.6999999999999997</v>
      </c>
      <c r="AO37" s="177">
        <v>640.75</v>
      </c>
      <c r="AP37" s="177">
        <v>1253.1099999999999</v>
      </c>
      <c r="AQ37" s="177">
        <f t="shared" si="12"/>
        <v>1.955692547795552</v>
      </c>
      <c r="AR37" s="177">
        <v>115</v>
      </c>
      <c r="AS37" s="177">
        <v>369.03</v>
      </c>
      <c r="AT37" s="177">
        <f t="shared" si="13"/>
        <v>3.2089565217391303</v>
      </c>
      <c r="AU37" s="177">
        <f t="shared" si="14"/>
        <v>821.8</v>
      </c>
      <c r="AV37" s="177">
        <f t="shared" si="34"/>
        <v>1864.58</v>
      </c>
      <c r="AW37" s="177">
        <f t="shared" si="15"/>
        <v>2.2688975419810173</v>
      </c>
      <c r="AX37" s="177"/>
      <c r="AY37" s="177"/>
      <c r="AZ37" s="177">
        <f t="shared" si="16"/>
        <v>0</v>
      </c>
      <c r="BA37" s="177"/>
      <c r="BB37" s="177"/>
      <c r="BC37" s="177">
        <f t="shared" si="17"/>
        <v>0</v>
      </c>
      <c r="BD37" s="177"/>
      <c r="BE37" s="177"/>
      <c r="BF37" s="177">
        <f t="shared" si="18"/>
        <v>0</v>
      </c>
      <c r="BG37" s="177"/>
      <c r="BH37" s="177"/>
      <c r="BI37" s="177">
        <f t="shared" si="19"/>
        <v>0</v>
      </c>
      <c r="BJ37" s="177"/>
      <c r="BK37" s="177"/>
      <c r="BL37" s="177">
        <f t="shared" si="20"/>
        <v>0</v>
      </c>
      <c r="BM37" s="177">
        <v>0.25</v>
      </c>
      <c r="BN37" s="178">
        <v>0.55000000000000004</v>
      </c>
      <c r="BO37" s="178">
        <f t="shared" si="21"/>
        <v>2.2000000000000002</v>
      </c>
      <c r="BP37" s="178">
        <f t="shared" si="35"/>
        <v>0.25</v>
      </c>
      <c r="BQ37" s="178">
        <f t="shared" si="36"/>
        <v>0.55000000000000004</v>
      </c>
      <c r="BR37" s="178">
        <f t="shared" si="22"/>
        <v>2.2000000000000002</v>
      </c>
      <c r="BS37" s="178"/>
      <c r="BT37" s="178"/>
      <c r="BU37" s="178">
        <f t="shared" si="23"/>
        <v>0</v>
      </c>
      <c r="BV37" s="178">
        <f t="shared" si="37"/>
        <v>398.19</v>
      </c>
      <c r="BW37" s="178">
        <f t="shared" si="37"/>
        <v>1950.62</v>
      </c>
      <c r="BX37" s="178">
        <f t="shared" si="24"/>
        <v>4.898716693035988</v>
      </c>
      <c r="BY37" s="178">
        <f t="shared" si="38"/>
        <v>40.5</v>
      </c>
      <c r="BZ37" s="178">
        <f t="shared" si="38"/>
        <v>177.53</v>
      </c>
      <c r="CA37" s="178">
        <f t="shared" si="25"/>
        <v>4.3834567901234571</v>
      </c>
      <c r="CB37" s="178">
        <f t="shared" si="39"/>
        <v>2</v>
      </c>
      <c r="CC37" s="178">
        <f t="shared" si="39"/>
        <v>7.4</v>
      </c>
      <c r="CD37" s="178">
        <f t="shared" si="26"/>
        <v>3.7</v>
      </c>
      <c r="CE37" s="178">
        <f t="shared" si="40"/>
        <v>103.25</v>
      </c>
      <c r="CF37" s="178">
        <f t="shared" si="41"/>
        <v>287.26</v>
      </c>
      <c r="CG37" s="178">
        <f t="shared" si="27"/>
        <v>2.7821791767554478</v>
      </c>
      <c r="CH37" s="178">
        <f t="shared" si="42"/>
        <v>1185.75</v>
      </c>
      <c r="CI37" s="178">
        <f t="shared" si="42"/>
        <v>2690.43</v>
      </c>
      <c r="CJ37" s="178">
        <f t="shared" si="28"/>
        <v>2.2689690069576218</v>
      </c>
      <c r="CK37" s="178">
        <f t="shared" si="43"/>
        <v>1347.25</v>
      </c>
      <c r="CL37" s="178">
        <f t="shared" si="43"/>
        <v>4740.58</v>
      </c>
      <c r="CM37" s="178">
        <f t="shared" si="29"/>
        <v>3.518708480237521</v>
      </c>
      <c r="CN37" s="178">
        <f t="shared" si="49"/>
        <v>3076.9399999999996</v>
      </c>
      <c r="CO37" s="178">
        <f t="shared" si="49"/>
        <v>9853.8199999999979</v>
      </c>
      <c r="CP37" s="178">
        <f t="shared" si="45"/>
        <v>3.2024738863936246</v>
      </c>
    </row>
    <row r="38" spans="1:94" x14ac:dyDescent="0.2">
      <c r="A38" s="179" t="s">
        <v>29</v>
      </c>
      <c r="B38" s="176">
        <v>2527</v>
      </c>
      <c r="C38" s="176">
        <v>2412</v>
      </c>
      <c r="D38" s="176">
        <v>2077.75</v>
      </c>
      <c r="E38" s="172">
        <f t="shared" si="30"/>
        <v>95.449149188761368</v>
      </c>
      <c r="F38" s="172">
        <f t="shared" si="0"/>
        <v>82.222002374356933</v>
      </c>
      <c r="G38" s="172">
        <f t="shared" si="31"/>
        <v>86.142205638474294</v>
      </c>
      <c r="H38" s="177">
        <v>141</v>
      </c>
      <c r="I38" s="177">
        <v>612</v>
      </c>
      <c r="J38" s="177">
        <f t="shared" si="1"/>
        <v>4.3404255319148932</v>
      </c>
      <c r="K38" s="177"/>
      <c r="L38" s="177"/>
      <c r="M38" s="177">
        <f t="shared" si="2"/>
        <v>0</v>
      </c>
      <c r="N38" s="177"/>
      <c r="O38" s="177"/>
      <c r="P38" s="177">
        <f t="shared" si="3"/>
        <v>0</v>
      </c>
      <c r="Q38" s="177">
        <v>130</v>
      </c>
      <c r="R38" s="177">
        <v>495</v>
      </c>
      <c r="S38" s="177">
        <f t="shared" si="4"/>
        <v>3.8076923076923075</v>
      </c>
      <c r="T38" s="177">
        <v>224</v>
      </c>
      <c r="U38" s="177">
        <v>861</v>
      </c>
      <c r="V38" s="177">
        <f t="shared" si="46"/>
        <v>3.84375</v>
      </c>
      <c r="W38" s="177">
        <v>213</v>
      </c>
      <c r="X38" s="177">
        <v>712</v>
      </c>
      <c r="Y38" s="177">
        <f t="shared" si="6"/>
        <v>3.3427230046948355</v>
      </c>
      <c r="Z38" s="177">
        <f t="shared" si="47"/>
        <v>708</v>
      </c>
      <c r="AA38" s="177">
        <f t="shared" si="48"/>
        <v>2680</v>
      </c>
      <c r="AB38" s="177">
        <f t="shared" si="7"/>
        <v>3.7853107344632768</v>
      </c>
      <c r="AC38" s="177">
        <v>45</v>
      </c>
      <c r="AD38" s="177">
        <v>177.75</v>
      </c>
      <c r="AE38" s="177">
        <f t="shared" si="8"/>
        <v>3.95</v>
      </c>
      <c r="AF38" s="177">
        <v>1</v>
      </c>
      <c r="AG38" s="177">
        <v>3.8</v>
      </c>
      <c r="AH38" s="177">
        <f t="shared" si="9"/>
        <v>3.8</v>
      </c>
      <c r="AI38" s="177">
        <v>4</v>
      </c>
      <c r="AJ38" s="177">
        <v>12.36</v>
      </c>
      <c r="AK38" s="177">
        <f t="shared" ref="AK38:AK59" si="50">IF(AI38,AJ38/AI38,0)</f>
        <v>3.09</v>
      </c>
      <c r="AL38" s="177">
        <v>14.75</v>
      </c>
      <c r="AM38" s="177">
        <v>49.16</v>
      </c>
      <c r="AN38" s="177">
        <f t="shared" si="11"/>
        <v>3.3328813559322032</v>
      </c>
      <c r="AO38" s="177">
        <v>301</v>
      </c>
      <c r="AP38" s="177">
        <v>907</v>
      </c>
      <c r="AQ38" s="177">
        <f t="shared" si="12"/>
        <v>3.0132890365448506</v>
      </c>
      <c r="AR38" s="177">
        <v>1004</v>
      </c>
      <c r="AS38" s="177">
        <v>2911.6</v>
      </c>
      <c r="AT38" s="177">
        <f t="shared" si="13"/>
        <v>2.9</v>
      </c>
      <c r="AU38" s="177">
        <f t="shared" si="14"/>
        <v>1369.75</v>
      </c>
      <c r="AV38" s="177">
        <f t="shared" si="34"/>
        <v>4061.67</v>
      </c>
      <c r="AW38" s="177">
        <f t="shared" si="15"/>
        <v>2.9652637342580763</v>
      </c>
      <c r="AX38" s="177"/>
      <c r="AY38" s="177"/>
      <c r="AZ38" s="177">
        <f t="shared" si="16"/>
        <v>0</v>
      </c>
      <c r="BA38" s="177"/>
      <c r="BB38" s="177"/>
      <c r="BC38" s="177">
        <f t="shared" si="17"/>
        <v>0</v>
      </c>
      <c r="BD38" s="177"/>
      <c r="BE38" s="177"/>
      <c r="BF38" s="177">
        <f t="shared" si="18"/>
        <v>0</v>
      </c>
      <c r="BG38" s="177"/>
      <c r="BH38" s="177"/>
      <c r="BI38" s="177">
        <f t="shared" si="19"/>
        <v>0</v>
      </c>
      <c r="BJ38" s="177"/>
      <c r="BK38" s="177"/>
      <c r="BL38" s="177">
        <f t="shared" si="20"/>
        <v>0</v>
      </c>
      <c r="BM38" s="177"/>
      <c r="BN38" s="178"/>
      <c r="BO38" s="178">
        <f t="shared" si="21"/>
        <v>0</v>
      </c>
      <c r="BP38" s="178">
        <f t="shared" si="35"/>
        <v>0</v>
      </c>
      <c r="BQ38" s="178">
        <f t="shared" si="36"/>
        <v>0</v>
      </c>
      <c r="BR38" s="178">
        <f t="shared" si="22"/>
        <v>0</v>
      </c>
      <c r="BS38" s="178"/>
      <c r="BT38" s="178"/>
      <c r="BU38" s="178">
        <f t="shared" si="23"/>
        <v>0</v>
      </c>
      <c r="BV38" s="178">
        <f t="shared" si="37"/>
        <v>186</v>
      </c>
      <c r="BW38" s="178">
        <f t="shared" si="37"/>
        <v>789.75</v>
      </c>
      <c r="BX38" s="178">
        <f t="shared" si="24"/>
        <v>4.245967741935484</v>
      </c>
      <c r="BY38" s="178">
        <f t="shared" si="38"/>
        <v>1</v>
      </c>
      <c r="BZ38" s="178">
        <f t="shared" si="38"/>
        <v>3.8</v>
      </c>
      <c r="CA38" s="178">
        <f t="shared" si="25"/>
        <v>3.8</v>
      </c>
      <c r="CB38" s="178">
        <f t="shared" si="39"/>
        <v>4</v>
      </c>
      <c r="CC38" s="178">
        <f t="shared" si="39"/>
        <v>12.36</v>
      </c>
      <c r="CD38" s="178">
        <f t="shared" si="26"/>
        <v>3.09</v>
      </c>
      <c r="CE38" s="178">
        <f t="shared" si="40"/>
        <v>144.75</v>
      </c>
      <c r="CF38" s="178">
        <f t="shared" si="41"/>
        <v>544.16</v>
      </c>
      <c r="CG38" s="178">
        <f t="shared" si="27"/>
        <v>3.7593091537132985</v>
      </c>
      <c r="CH38" s="178">
        <f t="shared" si="42"/>
        <v>525</v>
      </c>
      <c r="CI38" s="178">
        <f t="shared" si="42"/>
        <v>1768</v>
      </c>
      <c r="CJ38" s="178">
        <f t="shared" si="28"/>
        <v>3.3676190476190477</v>
      </c>
      <c r="CK38" s="178">
        <f t="shared" si="43"/>
        <v>1217</v>
      </c>
      <c r="CL38" s="178">
        <f t="shared" si="43"/>
        <v>3623.6</v>
      </c>
      <c r="CM38" s="178">
        <f t="shared" si="29"/>
        <v>2.9774856203779785</v>
      </c>
      <c r="CN38" s="178">
        <f t="shared" si="49"/>
        <v>2077.75</v>
      </c>
      <c r="CO38" s="178">
        <f t="shared" si="49"/>
        <v>6741.67</v>
      </c>
      <c r="CP38" s="178">
        <f t="shared" si="45"/>
        <v>3.244697389002527</v>
      </c>
    </row>
    <row r="39" spans="1:94" x14ac:dyDescent="0.2">
      <c r="A39" s="179" t="s">
        <v>30</v>
      </c>
      <c r="B39" s="176">
        <v>2182.5</v>
      </c>
      <c r="C39" s="176">
        <v>1820.875</v>
      </c>
      <c r="D39" s="176">
        <v>1649.76</v>
      </c>
      <c r="E39" s="172">
        <f t="shared" si="30"/>
        <v>83.430698739977089</v>
      </c>
      <c r="F39" s="172">
        <f t="shared" si="0"/>
        <v>75.590378006872854</v>
      </c>
      <c r="G39" s="172">
        <f t="shared" si="31"/>
        <v>90.602594906295053</v>
      </c>
      <c r="H39" s="177"/>
      <c r="I39" s="177"/>
      <c r="J39" s="177">
        <f t="shared" si="1"/>
        <v>0</v>
      </c>
      <c r="K39" s="177"/>
      <c r="L39" s="177"/>
      <c r="M39" s="177">
        <f t="shared" si="2"/>
        <v>0</v>
      </c>
      <c r="N39" s="177"/>
      <c r="O39" s="177"/>
      <c r="P39" s="177">
        <f t="shared" si="3"/>
        <v>0</v>
      </c>
      <c r="Q39" s="177">
        <v>13</v>
      </c>
      <c r="R39" s="177">
        <v>52</v>
      </c>
      <c r="S39" s="177">
        <f t="shared" si="4"/>
        <v>4</v>
      </c>
      <c r="T39" s="177">
        <v>71</v>
      </c>
      <c r="U39" s="177">
        <v>276.89999999999998</v>
      </c>
      <c r="V39" s="177">
        <f t="shared" si="46"/>
        <v>3.8999999999999995</v>
      </c>
      <c r="W39" s="177">
        <v>48</v>
      </c>
      <c r="X39" s="177">
        <v>181.4</v>
      </c>
      <c r="Y39" s="177">
        <f t="shared" si="6"/>
        <v>3.7791666666666668</v>
      </c>
      <c r="Z39" s="177">
        <f t="shared" si="47"/>
        <v>132</v>
      </c>
      <c r="AA39" s="177">
        <f t="shared" si="48"/>
        <v>510.29999999999995</v>
      </c>
      <c r="AB39" s="177">
        <f t="shared" si="7"/>
        <v>3.8659090909090907</v>
      </c>
      <c r="AC39" s="177">
        <v>15</v>
      </c>
      <c r="AD39" s="177">
        <v>67.5</v>
      </c>
      <c r="AE39" s="177">
        <f t="shared" si="8"/>
        <v>4.5</v>
      </c>
      <c r="AF39" s="177">
        <v>1</v>
      </c>
      <c r="AG39" s="177">
        <v>4</v>
      </c>
      <c r="AH39" s="177">
        <f t="shared" si="9"/>
        <v>4</v>
      </c>
      <c r="AI39" s="177"/>
      <c r="AJ39" s="177"/>
      <c r="AK39" s="177">
        <f t="shared" si="50"/>
        <v>0</v>
      </c>
      <c r="AL39" s="177">
        <v>65</v>
      </c>
      <c r="AM39" s="177">
        <v>195</v>
      </c>
      <c r="AN39" s="177">
        <f t="shared" si="11"/>
        <v>3</v>
      </c>
      <c r="AO39" s="177">
        <v>1282</v>
      </c>
      <c r="AP39" s="177">
        <v>3974</v>
      </c>
      <c r="AQ39" s="177">
        <f t="shared" si="12"/>
        <v>3.0998439937597504</v>
      </c>
      <c r="AR39" s="177">
        <v>154.76</v>
      </c>
      <c r="AS39" s="177">
        <v>897</v>
      </c>
      <c r="AT39" s="177">
        <f t="shared" si="13"/>
        <v>5.7960713362626004</v>
      </c>
      <c r="AU39" s="177">
        <f t="shared" si="14"/>
        <v>1517.76</v>
      </c>
      <c r="AV39" s="177">
        <f t="shared" si="34"/>
        <v>5137.5</v>
      </c>
      <c r="AW39" s="177">
        <f t="shared" si="15"/>
        <v>3.3849225173940543</v>
      </c>
      <c r="AX39" s="177"/>
      <c r="AY39" s="177"/>
      <c r="AZ39" s="177">
        <f t="shared" si="16"/>
        <v>0</v>
      </c>
      <c r="BA39" s="177"/>
      <c r="BB39" s="177"/>
      <c r="BC39" s="177">
        <f t="shared" si="17"/>
        <v>0</v>
      </c>
      <c r="BD39" s="177"/>
      <c r="BE39" s="177"/>
      <c r="BF39" s="177">
        <f t="shared" si="18"/>
        <v>0</v>
      </c>
      <c r="BG39" s="177"/>
      <c r="BH39" s="177"/>
      <c r="BI39" s="177">
        <f t="shared" si="19"/>
        <v>0</v>
      </c>
      <c r="BJ39" s="177"/>
      <c r="BK39" s="177"/>
      <c r="BL39" s="177">
        <f t="shared" si="20"/>
        <v>0</v>
      </c>
      <c r="BM39" s="177"/>
      <c r="BN39" s="178"/>
      <c r="BO39" s="178">
        <f t="shared" si="21"/>
        <v>0</v>
      </c>
      <c r="BP39" s="178">
        <f t="shared" si="35"/>
        <v>0</v>
      </c>
      <c r="BQ39" s="178">
        <f t="shared" si="36"/>
        <v>0</v>
      </c>
      <c r="BR39" s="178">
        <f t="shared" si="22"/>
        <v>0</v>
      </c>
      <c r="BS39" s="178"/>
      <c r="BT39" s="178"/>
      <c r="BU39" s="178">
        <f t="shared" si="23"/>
        <v>0</v>
      </c>
      <c r="BV39" s="178">
        <f t="shared" si="37"/>
        <v>15</v>
      </c>
      <c r="BW39" s="178">
        <f t="shared" si="37"/>
        <v>67.5</v>
      </c>
      <c r="BX39" s="178">
        <f t="shared" si="24"/>
        <v>4.5</v>
      </c>
      <c r="BY39" s="178">
        <f t="shared" si="38"/>
        <v>1</v>
      </c>
      <c r="BZ39" s="178">
        <f t="shared" si="38"/>
        <v>4</v>
      </c>
      <c r="CA39" s="178">
        <f t="shared" si="25"/>
        <v>4</v>
      </c>
      <c r="CB39" s="178">
        <f t="shared" si="39"/>
        <v>0</v>
      </c>
      <c r="CC39" s="178">
        <f t="shared" si="39"/>
        <v>0</v>
      </c>
      <c r="CD39" s="178">
        <f t="shared" si="26"/>
        <v>0</v>
      </c>
      <c r="CE39" s="178">
        <f t="shared" si="40"/>
        <v>78</v>
      </c>
      <c r="CF39" s="178">
        <f t="shared" si="41"/>
        <v>247</v>
      </c>
      <c r="CG39" s="178">
        <f t="shared" si="27"/>
        <v>3.1666666666666665</v>
      </c>
      <c r="CH39" s="178">
        <f t="shared" si="42"/>
        <v>1353</v>
      </c>
      <c r="CI39" s="178">
        <f t="shared" si="42"/>
        <v>4250.8999999999996</v>
      </c>
      <c r="CJ39" s="178">
        <f t="shared" si="28"/>
        <v>3.1418329637841831</v>
      </c>
      <c r="CK39" s="178">
        <f t="shared" si="43"/>
        <v>202.76</v>
      </c>
      <c r="CL39" s="178">
        <f t="shared" si="43"/>
        <v>1078.4000000000001</v>
      </c>
      <c r="CM39" s="178">
        <f t="shared" si="29"/>
        <v>5.3186032748076553</v>
      </c>
      <c r="CN39" s="178">
        <f t="shared" si="49"/>
        <v>1649.76</v>
      </c>
      <c r="CO39" s="178">
        <f t="shared" si="49"/>
        <v>5647.8</v>
      </c>
      <c r="CP39" s="178">
        <f t="shared" si="45"/>
        <v>3.4234070410241491</v>
      </c>
    </row>
    <row r="40" spans="1:94" x14ac:dyDescent="0.2">
      <c r="A40" s="179" t="s">
        <v>31</v>
      </c>
      <c r="B40" s="176">
        <v>7199</v>
      </c>
      <c r="C40" s="176">
        <v>5983</v>
      </c>
      <c r="D40" s="176">
        <v>5796.3</v>
      </c>
      <c r="E40" s="172">
        <f t="shared" si="30"/>
        <v>83.108765106264755</v>
      </c>
      <c r="F40" s="172">
        <f t="shared" si="0"/>
        <v>80.51534935407696</v>
      </c>
      <c r="G40" s="172">
        <f t="shared" si="31"/>
        <v>96.879491893698827</v>
      </c>
      <c r="H40" s="177">
        <v>600.79999999999995</v>
      </c>
      <c r="I40" s="177">
        <v>2883.8</v>
      </c>
      <c r="J40" s="177">
        <f t="shared" si="1"/>
        <v>4.7999334221038623</v>
      </c>
      <c r="K40" s="177">
        <v>12</v>
      </c>
      <c r="L40" s="177">
        <v>45</v>
      </c>
      <c r="M40" s="177">
        <f t="shared" si="2"/>
        <v>3.75</v>
      </c>
      <c r="N40" s="177">
        <v>0.5</v>
      </c>
      <c r="O40" s="177">
        <v>1.92</v>
      </c>
      <c r="P40" s="177">
        <f t="shared" si="3"/>
        <v>3.84</v>
      </c>
      <c r="Q40" s="177">
        <v>485</v>
      </c>
      <c r="R40" s="177">
        <v>1599</v>
      </c>
      <c r="S40" s="177">
        <f t="shared" si="4"/>
        <v>3.2969072164948452</v>
      </c>
      <c r="T40" s="177">
        <v>1781</v>
      </c>
      <c r="U40" s="177">
        <v>6233.5</v>
      </c>
      <c r="V40" s="177">
        <f t="shared" si="46"/>
        <v>3.5</v>
      </c>
      <c r="W40" s="177">
        <v>220</v>
      </c>
      <c r="X40" s="177">
        <v>836</v>
      </c>
      <c r="Y40" s="177">
        <f t="shared" si="6"/>
        <v>3.8</v>
      </c>
      <c r="Z40" s="177">
        <f t="shared" si="47"/>
        <v>3099.3</v>
      </c>
      <c r="AA40" s="177">
        <f t="shared" si="48"/>
        <v>11599.220000000001</v>
      </c>
      <c r="AB40" s="177">
        <f t="shared" si="7"/>
        <v>3.7425289581518411</v>
      </c>
      <c r="AC40" s="177">
        <v>91.5</v>
      </c>
      <c r="AD40" s="177">
        <v>393.45</v>
      </c>
      <c r="AE40" s="177">
        <f t="shared" si="8"/>
        <v>4.3</v>
      </c>
      <c r="AF40" s="177">
        <v>58.6</v>
      </c>
      <c r="AG40" s="177">
        <v>161.69999999999999</v>
      </c>
      <c r="AH40" s="177">
        <f t="shared" si="9"/>
        <v>2.7593856655290101</v>
      </c>
      <c r="AI40" s="177">
        <v>2</v>
      </c>
      <c r="AJ40" s="177">
        <v>6.64</v>
      </c>
      <c r="AK40" s="177">
        <f t="shared" si="50"/>
        <v>3.32</v>
      </c>
      <c r="AL40" s="177">
        <v>86.02</v>
      </c>
      <c r="AM40" s="177">
        <v>250.85</v>
      </c>
      <c r="AN40" s="177">
        <f t="shared" si="11"/>
        <v>2.916182283189956</v>
      </c>
      <c r="AO40" s="177">
        <v>1914</v>
      </c>
      <c r="AP40" s="177">
        <v>5742</v>
      </c>
      <c r="AQ40" s="177">
        <f t="shared" si="12"/>
        <v>3</v>
      </c>
      <c r="AR40" s="177">
        <v>544.88</v>
      </c>
      <c r="AS40" s="177">
        <v>1644.82</v>
      </c>
      <c r="AT40" s="177">
        <f t="shared" si="13"/>
        <v>3.0186830127734545</v>
      </c>
      <c r="AU40" s="177">
        <f t="shared" si="14"/>
        <v>2697</v>
      </c>
      <c r="AV40" s="177">
        <f t="shared" si="34"/>
        <v>8199.4600000000009</v>
      </c>
      <c r="AW40" s="177">
        <f t="shared" si="15"/>
        <v>3.0402150537634411</v>
      </c>
      <c r="AX40" s="177"/>
      <c r="AY40" s="177"/>
      <c r="AZ40" s="177">
        <f t="shared" si="16"/>
        <v>0</v>
      </c>
      <c r="BA40" s="177"/>
      <c r="BB40" s="177"/>
      <c r="BC40" s="177">
        <f t="shared" si="17"/>
        <v>0</v>
      </c>
      <c r="BD40" s="177"/>
      <c r="BE40" s="177"/>
      <c r="BF40" s="177">
        <f t="shared" si="18"/>
        <v>0</v>
      </c>
      <c r="BG40" s="177"/>
      <c r="BH40" s="177"/>
      <c r="BI40" s="177">
        <f t="shared" si="19"/>
        <v>0</v>
      </c>
      <c r="BJ40" s="177"/>
      <c r="BK40" s="177"/>
      <c r="BL40" s="177">
        <f t="shared" si="20"/>
        <v>0</v>
      </c>
      <c r="BM40" s="177"/>
      <c r="BN40" s="178"/>
      <c r="BO40" s="178">
        <f t="shared" si="21"/>
        <v>0</v>
      </c>
      <c r="BP40" s="178">
        <f t="shared" si="35"/>
        <v>0</v>
      </c>
      <c r="BQ40" s="178">
        <f t="shared" si="36"/>
        <v>0</v>
      </c>
      <c r="BR40" s="178">
        <f t="shared" si="22"/>
        <v>0</v>
      </c>
      <c r="BS40" s="178"/>
      <c r="BT40" s="178"/>
      <c r="BU40" s="178">
        <f t="shared" si="23"/>
        <v>0</v>
      </c>
      <c r="BV40" s="178">
        <f t="shared" si="37"/>
        <v>692.3</v>
      </c>
      <c r="BW40" s="178">
        <f t="shared" si="37"/>
        <v>3277.25</v>
      </c>
      <c r="BX40" s="178">
        <f t="shared" si="24"/>
        <v>4.7338581539794893</v>
      </c>
      <c r="BY40" s="178">
        <f t="shared" si="38"/>
        <v>70.599999999999994</v>
      </c>
      <c r="BZ40" s="178">
        <f t="shared" si="38"/>
        <v>206.7</v>
      </c>
      <c r="CA40" s="178">
        <f t="shared" si="25"/>
        <v>2.9277620396600565</v>
      </c>
      <c r="CB40" s="178">
        <f t="shared" si="39"/>
        <v>2.5</v>
      </c>
      <c r="CC40" s="178">
        <f t="shared" si="39"/>
        <v>8.5599999999999987</v>
      </c>
      <c r="CD40" s="178">
        <f t="shared" si="26"/>
        <v>3.4239999999999995</v>
      </c>
      <c r="CE40" s="178">
        <f t="shared" si="40"/>
        <v>571.02</v>
      </c>
      <c r="CF40" s="178">
        <f t="shared" si="41"/>
        <v>1849.85</v>
      </c>
      <c r="CG40" s="178">
        <f t="shared" si="27"/>
        <v>3.2395537809533814</v>
      </c>
      <c r="CH40" s="178">
        <f t="shared" si="42"/>
        <v>3695</v>
      </c>
      <c r="CI40" s="178">
        <f t="shared" si="42"/>
        <v>11975.5</v>
      </c>
      <c r="CJ40" s="178">
        <f t="shared" si="28"/>
        <v>3.2410013531799731</v>
      </c>
      <c r="CK40" s="178">
        <f t="shared" si="43"/>
        <v>764.88</v>
      </c>
      <c r="CL40" s="178">
        <f t="shared" si="43"/>
        <v>2480.8199999999997</v>
      </c>
      <c r="CM40" s="178">
        <f t="shared" si="29"/>
        <v>3.2434107310950733</v>
      </c>
      <c r="CN40" s="178">
        <f t="shared" si="49"/>
        <v>5796.3</v>
      </c>
      <c r="CO40" s="178">
        <f t="shared" si="49"/>
        <v>19798.68</v>
      </c>
      <c r="CP40" s="178">
        <f t="shared" si="45"/>
        <v>3.4157445266808137</v>
      </c>
    </row>
    <row r="41" spans="1:94" x14ac:dyDescent="0.2">
      <c r="A41" s="180" t="s">
        <v>33</v>
      </c>
      <c r="B41" s="176">
        <v>1701</v>
      </c>
      <c r="C41" s="176">
        <v>1275.75</v>
      </c>
      <c r="D41" s="176">
        <v>1312</v>
      </c>
      <c r="E41" s="172">
        <f t="shared" si="30"/>
        <v>75</v>
      </c>
      <c r="F41" s="172">
        <f t="shared" si="0"/>
        <v>77.131099353321574</v>
      </c>
      <c r="G41" s="172">
        <f t="shared" si="31"/>
        <v>102.84146580442876</v>
      </c>
      <c r="H41" s="177">
        <v>29</v>
      </c>
      <c r="I41" s="177">
        <v>133.4</v>
      </c>
      <c r="J41" s="177">
        <f t="shared" si="1"/>
        <v>4.6000000000000005</v>
      </c>
      <c r="K41" s="177"/>
      <c r="L41" s="177"/>
      <c r="M41" s="177">
        <f t="shared" si="2"/>
        <v>0</v>
      </c>
      <c r="N41" s="177"/>
      <c r="O41" s="177"/>
      <c r="P41" s="177">
        <f t="shared" si="3"/>
        <v>0</v>
      </c>
      <c r="Q41" s="177">
        <v>213</v>
      </c>
      <c r="R41" s="177">
        <v>715.3</v>
      </c>
      <c r="S41" s="177">
        <f t="shared" si="4"/>
        <v>3.3582159624413142</v>
      </c>
      <c r="T41" s="177">
        <v>514</v>
      </c>
      <c r="U41" s="177">
        <v>1800</v>
      </c>
      <c r="V41" s="177">
        <f t="shared" si="46"/>
        <v>3.5019455252918288</v>
      </c>
      <c r="W41" s="177">
        <v>188</v>
      </c>
      <c r="X41" s="177">
        <v>625.9</v>
      </c>
      <c r="Y41" s="177">
        <f t="shared" si="6"/>
        <v>3.329255319148936</v>
      </c>
      <c r="Z41" s="177">
        <f t="shared" si="47"/>
        <v>944</v>
      </c>
      <c r="AA41" s="177">
        <f t="shared" si="48"/>
        <v>3274.6</v>
      </c>
      <c r="AB41" s="177">
        <f t="shared" si="7"/>
        <v>3.4688559322033896</v>
      </c>
      <c r="AC41" s="177">
        <v>3</v>
      </c>
      <c r="AD41" s="177">
        <v>13</v>
      </c>
      <c r="AE41" s="177">
        <f t="shared" si="8"/>
        <v>4.333333333333333</v>
      </c>
      <c r="AF41" s="177"/>
      <c r="AG41" s="177"/>
      <c r="AH41" s="177">
        <f t="shared" si="9"/>
        <v>0</v>
      </c>
      <c r="AI41" s="177"/>
      <c r="AJ41" s="177"/>
      <c r="AK41" s="177">
        <f t="shared" si="50"/>
        <v>0</v>
      </c>
      <c r="AL41" s="177">
        <v>5</v>
      </c>
      <c r="AM41" s="177">
        <v>14.5</v>
      </c>
      <c r="AN41" s="177">
        <f t="shared" si="11"/>
        <v>2.9</v>
      </c>
      <c r="AO41" s="177">
        <v>210</v>
      </c>
      <c r="AP41" s="177">
        <v>627</v>
      </c>
      <c r="AQ41" s="177">
        <f t="shared" si="12"/>
        <v>2.9857142857142858</v>
      </c>
      <c r="AR41" s="177">
        <v>150</v>
      </c>
      <c r="AS41" s="177">
        <v>420</v>
      </c>
      <c r="AT41" s="177">
        <f t="shared" si="13"/>
        <v>2.8</v>
      </c>
      <c r="AU41" s="177">
        <f t="shared" si="14"/>
        <v>368</v>
      </c>
      <c r="AV41" s="177">
        <f t="shared" si="34"/>
        <v>1074.5</v>
      </c>
      <c r="AW41" s="177">
        <f t="shared" si="15"/>
        <v>2.9198369565217392</v>
      </c>
      <c r="AX41" s="177"/>
      <c r="AY41" s="177"/>
      <c r="AZ41" s="177">
        <f t="shared" si="16"/>
        <v>0</v>
      </c>
      <c r="BA41" s="177"/>
      <c r="BB41" s="177"/>
      <c r="BC41" s="177">
        <f t="shared" si="17"/>
        <v>0</v>
      </c>
      <c r="BD41" s="177"/>
      <c r="BE41" s="177"/>
      <c r="BF41" s="177">
        <f t="shared" si="18"/>
        <v>0</v>
      </c>
      <c r="BG41" s="177"/>
      <c r="BH41" s="177"/>
      <c r="BI41" s="177">
        <f t="shared" si="19"/>
        <v>0</v>
      </c>
      <c r="BJ41" s="177"/>
      <c r="BK41" s="177"/>
      <c r="BL41" s="177">
        <f t="shared" si="20"/>
        <v>0</v>
      </c>
      <c r="BM41" s="177"/>
      <c r="BN41" s="178"/>
      <c r="BO41" s="178">
        <f t="shared" si="21"/>
        <v>0</v>
      </c>
      <c r="BP41" s="178">
        <f t="shared" si="35"/>
        <v>0</v>
      </c>
      <c r="BQ41" s="178">
        <f t="shared" si="36"/>
        <v>0</v>
      </c>
      <c r="BR41" s="178">
        <f t="shared" si="22"/>
        <v>0</v>
      </c>
      <c r="BS41" s="178"/>
      <c r="BT41" s="178"/>
      <c r="BU41" s="178">
        <f t="shared" si="23"/>
        <v>0</v>
      </c>
      <c r="BV41" s="178">
        <f t="shared" si="37"/>
        <v>32</v>
      </c>
      <c r="BW41" s="178">
        <f t="shared" si="37"/>
        <v>146.4</v>
      </c>
      <c r="BX41" s="178">
        <f t="shared" si="24"/>
        <v>4.5750000000000002</v>
      </c>
      <c r="BY41" s="178">
        <f t="shared" si="38"/>
        <v>0</v>
      </c>
      <c r="BZ41" s="178">
        <f t="shared" si="38"/>
        <v>0</v>
      </c>
      <c r="CA41" s="178">
        <f t="shared" si="25"/>
        <v>0</v>
      </c>
      <c r="CB41" s="178">
        <f t="shared" si="39"/>
        <v>0</v>
      </c>
      <c r="CC41" s="178">
        <f t="shared" si="39"/>
        <v>0</v>
      </c>
      <c r="CD41" s="178">
        <f t="shared" si="26"/>
        <v>0</v>
      </c>
      <c r="CE41" s="178">
        <f t="shared" si="40"/>
        <v>218</v>
      </c>
      <c r="CF41" s="178">
        <f t="shared" si="41"/>
        <v>729.8</v>
      </c>
      <c r="CG41" s="178">
        <f t="shared" si="27"/>
        <v>3.3477064220183483</v>
      </c>
      <c r="CH41" s="178">
        <f t="shared" si="42"/>
        <v>724</v>
      </c>
      <c r="CI41" s="178">
        <f t="shared" si="42"/>
        <v>2427</v>
      </c>
      <c r="CJ41" s="178">
        <f t="shared" si="28"/>
        <v>3.3522099447513813</v>
      </c>
      <c r="CK41" s="178">
        <f t="shared" si="43"/>
        <v>338</v>
      </c>
      <c r="CL41" s="178">
        <f t="shared" si="43"/>
        <v>1045.9000000000001</v>
      </c>
      <c r="CM41" s="178">
        <f t="shared" si="29"/>
        <v>3.0943786982248525</v>
      </c>
      <c r="CN41" s="178">
        <f t="shared" si="49"/>
        <v>1312</v>
      </c>
      <c r="CO41" s="178">
        <f t="shared" si="49"/>
        <v>4349.1000000000004</v>
      </c>
      <c r="CP41" s="178">
        <f t="shared" si="45"/>
        <v>3.3148628048780489</v>
      </c>
    </row>
    <row r="42" spans="1:94" x14ac:dyDescent="0.2">
      <c r="A42" s="180" t="s">
        <v>34</v>
      </c>
      <c r="B42" s="176">
        <v>166.57</v>
      </c>
      <c r="C42" s="176">
        <v>149</v>
      </c>
      <c r="D42" s="176">
        <v>137.19999999999999</v>
      </c>
      <c r="E42" s="172">
        <f t="shared" si="30"/>
        <v>89.451882091613143</v>
      </c>
      <c r="F42" s="172">
        <f t="shared" si="0"/>
        <v>82.367773308518935</v>
      </c>
      <c r="G42" s="172">
        <f t="shared" si="31"/>
        <v>92.080536912751668</v>
      </c>
      <c r="H42" s="177"/>
      <c r="I42" s="177"/>
      <c r="J42" s="177">
        <f t="shared" si="1"/>
        <v>0</v>
      </c>
      <c r="K42" s="177"/>
      <c r="L42" s="177"/>
      <c r="M42" s="177">
        <f t="shared" si="2"/>
        <v>0</v>
      </c>
      <c r="N42" s="177">
        <v>3.9</v>
      </c>
      <c r="O42" s="177">
        <v>3.9</v>
      </c>
      <c r="P42" s="177">
        <f t="shared" si="3"/>
        <v>1</v>
      </c>
      <c r="Q42" s="177">
        <v>40</v>
      </c>
      <c r="R42" s="177">
        <v>142.4</v>
      </c>
      <c r="S42" s="177">
        <f t="shared" si="4"/>
        <v>3.56</v>
      </c>
      <c r="T42" s="177"/>
      <c r="U42" s="177"/>
      <c r="V42" s="177">
        <f t="shared" si="46"/>
        <v>0</v>
      </c>
      <c r="W42" s="177"/>
      <c r="X42" s="177"/>
      <c r="Y42" s="177">
        <f t="shared" si="6"/>
        <v>0</v>
      </c>
      <c r="Z42" s="177">
        <f t="shared" si="47"/>
        <v>43.9</v>
      </c>
      <c r="AA42" s="177">
        <f t="shared" si="48"/>
        <v>146.30000000000001</v>
      </c>
      <c r="AB42" s="177">
        <f t="shared" si="7"/>
        <v>3.3325740318906609</v>
      </c>
      <c r="AC42" s="177"/>
      <c r="AD42" s="177"/>
      <c r="AE42" s="177">
        <f t="shared" si="8"/>
        <v>0</v>
      </c>
      <c r="AF42" s="177"/>
      <c r="AG42" s="177"/>
      <c r="AH42" s="177">
        <f t="shared" si="9"/>
        <v>0</v>
      </c>
      <c r="AI42" s="177">
        <v>6.3</v>
      </c>
      <c r="AJ42" s="177">
        <v>7.3</v>
      </c>
      <c r="AK42" s="177">
        <f t="shared" si="50"/>
        <v>1.1587301587301588</v>
      </c>
      <c r="AL42" s="177">
        <v>87</v>
      </c>
      <c r="AM42" s="177">
        <v>243</v>
      </c>
      <c r="AN42" s="177">
        <f t="shared" si="11"/>
        <v>2.7931034482758621</v>
      </c>
      <c r="AO42" s="177"/>
      <c r="AP42" s="177"/>
      <c r="AQ42" s="177">
        <f t="shared" si="12"/>
        <v>0</v>
      </c>
      <c r="AR42" s="177"/>
      <c r="AS42" s="177"/>
      <c r="AT42" s="177">
        <f t="shared" si="13"/>
        <v>0</v>
      </c>
      <c r="AU42" s="177">
        <f t="shared" si="14"/>
        <v>93.3</v>
      </c>
      <c r="AV42" s="177">
        <f t="shared" si="34"/>
        <v>250.3</v>
      </c>
      <c r="AW42" s="177">
        <f t="shared" si="15"/>
        <v>2.6827438370846735</v>
      </c>
      <c r="AX42" s="177"/>
      <c r="AY42" s="177"/>
      <c r="AZ42" s="177">
        <f t="shared" si="16"/>
        <v>0</v>
      </c>
      <c r="BA42" s="177"/>
      <c r="BB42" s="177"/>
      <c r="BC42" s="177">
        <f t="shared" si="17"/>
        <v>0</v>
      </c>
      <c r="BD42" s="177"/>
      <c r="BE42" s="177"/>
      <c r="BF42" s="177">
        <f t="shared" si="18"/>
        <v>0</v>
      </c>
      <c r="BG42" s="177"/>
      <c r="BH42" s="177"/>
      <c r="BI42" s="177">
        <f t="shared" si="19"/>
        <v>0</v>
      </c>
      <c r="BJ42" s="177"/>
      <c r="BK42" s="177"/>
      <c r="BL42" s="177">
        <f t="shared" si="20"/>
        <v>0</v>
      </c>
      <c r="BM42" s="177"/>
      <c r="BN42" s="178"/>
      <c r="BO42" s="178">
        <f t="shared" si="21"/>
        <v>0</v>
      </c>
      <c r="BP42" s="178">
        <f t="shared" si="35"/>
        <v>0</v>
      </c>
      <c r="BQ42" s="178">
        <f t="shared" si="36"/>
        <v>0</v>
      </c>
      <c r="BR42" s="178">
        <f t="shared" si="22"/>
        <v>0</v>
      </c>
      <c r="BS42" s="178"/>
      <c r="BT42" s="178"/>
      <c r="BU42" s="178">
        <f t="shared" si="23"/>
        <v>0</v>
      </c>
      <c r="BV42" s="178">
        <f t="shared" si="37"/>
        <v>0</v>
      </c>
      <c r="BW42" s="178">
        <f t="shared" si="37"/>
        <v>0</v>
      </c>
      <c r="BX42" s="178">
        <f t="shared" si="24"/>
        <v>0</v>
      </c>
      <c r="BY42" s="178">
        <f t="shared" si="38"/>
        <v>0</v>
      </c>
      <c r="BZ42" s="178">
        <f t="shared" si="38"/>
        <v>0</v>
      </c>
      <c r="CA42" s="178">
        <f t="shared" si="25"/>
        <v>0</v>
      </c>
      <c r="CB42" s="178">
        <f t="shared" si="39"/>
        <v>10.199999999999999</v>
      </c>
      <c r="CC42" s="178">
        <f t="shared" si="39"/>
        <v>11.2</v>
      </c>
      <c r="CD42" s="178">
        <f t="shared" si="26"/>
        <v>1.0980392156862746</v>
      </c>
      <c r="CE42" s="178">
        <f t="shared" si="40"/>
        <v>127</v>
      </c>
      <c r="CF42" s="178">
        <f t="shared" si="41"/>
        <v>385.4</v>
      </c>
      <c r="CG42" s="178">
        <f t="shared" si="27"/>
        <v>3.0346456692913386</v>
      </c>
      <c r="CH42" s="178">
        <f t="shared" si="42"/>
        <v>0</v>
      </c>
      <c r="CI42" s="178">
        <f t="shared" si="42"/>
        <v>0</v>
      </c>
      <c r="CJ42" s="178">
        <f t="shared" si="28"/>
        <v>0</v>
      </c>
      <c r="CK42" s="178">
        <f t="shared" si="43"/>
        <v>0</v>
      </c>
      <c r="CL42" s="178">
        <f t="shared" si="43"/>
        <v>0</v>
      </c>
      <c r="CM42" s="178">
        <f t="shared" si="29"/>
        <v>0</v>
      </c>
      <c r="CN42" s="178">
        <f t="shared" si="49"/>
        <v>137.19999999999999</v>
      </c>
      <c r="CO42" s="178">
        <f t="shared" si="49"/>
        <v>396.6</v>
      </c>
      <c r="CP42" s="178">
        <f t="shared" si="45"/>
        <v>2.8906705539358604</v>
      </c>
    </row>
    <row r="43" spans="1:94" x14ac:dyDescent="0.2">
      <c r="A43" s="180" t="s">
        <v>35</v>
      </c>
      <c r="B43" s="176">
        <v>1008</v>
      </c>
      <c r="C43" s="176">
        <v>970</v>
      </c>
      <c r="D43" s="176">
        <v>733.5</v>
      </c>
      <c r="E43" s="172">
        <f t="shared" si="30"/>
        <v>96.230158730158735</v>
      </c>
      <c r="F43" s="172">
        <f t="shared" si="0"/>
        <v>72.767857142857139</v>
      </c>
      <c r="G43" s="172">
        <f t="shared" si="31"/>
        <v>75.618556701030926</v>
      </c>
      <c r="H43" s="177">
        <v>120.5</v>
      </c>
      <c r="I43" s="177">
        <v>378.18</v>
      </c>
      <c r="J43" s="177">
        <f t="shared" si="1"/>
        <v>3.138423236514523</v>
      </c>
      <c r="K43" s="177"/>
      <c r="L43" s="177"/>
      <c r="M43" s="177">
        <f t="shared" si="2"/>
        <v>0</v>
      </c>
      <c r="N43" s="177"/>
      <c r="O43" s="177"/>
      <c r="P43" s="177">
        <f t="shared" si="3"/>
        <v>0</v>
      </c>
      <c r="Q43" s="177"/>
      <c r="R43" s="177"/>
      <c r="S43" s="177">
        <f t="shared" si="4"/>
        <v>0</v>
      </c>
      <c r="T43" s="177"/>
      <c r="U43" s="177"/>
      <c r="V43" s="177">
        <f t="shared" si="46"/>
        <v>0</v>
      </c>
      <c r="W43" s="177">
        <v>207</v>
      </c>
      <c r="X43" s="177">
        <v>601.35</v>
      </c>
      <c r="Y43" s="177">
        <f t="shared" si="6"/>
        <v>2.905072463768116</v>
      </c>
      <c r="Z43" s="177">
        <f t="shared" si="47"/>
        <v>327.5</v>
      </c>
      <c r="AA43" s="177">
        <f t="shared" si="48"/>
        <v>979.53</v>
      </c>
      <c r="AB43" s="177">
        <f t="shared" si="7"/>
        <v>2.9909312977099236</v>
      </c>
      <c r="AC43" s="177">
        <v>3</v>
      </c>
      <c r="AD43" s="177">
        <v>9.3000000000000007</v>
      </c>
      <c r="AE43" s="177">
        <f t="shared" si="8"/>
        <v>3.1</v>
      </c>
      <c r="AF43" s="177"/>
      <c r="AG43" s="177"/>
      <c r="AH43" s="177">
        <f t="shared" si="9"/>
        <v>0</v>
      </c>
      <c r="AI43" s="177"/>
      <c r="AJ43" s="177"/>
      <c r="AK43" s="177">
        <f t="shared" si="50"/>
        <v>0</v>
      </c>
      <c r="AL43" s="177"/>
      <c r="AM43" s="177"/>
      <c r="AN43" s="177">
        <f t="shared" si="11"/>
        <v>0</v>
      </c>
      <c r="AO43" s="177"/>
      <c r="AP43" s="177"/>
      <c r="AQ43" s="177">
        <f t="shared" si="12"/>
        <v>0</v>
      </c>
      <c r="AR43" s="177">
        <v>403</v>
      </c>
      <c r="AS43" s="177">
        <v>1172.0999999999999</v>
      </c>
      <c r="AT43" s="177">
        <f t="shared" si="13"/>
        <v>2.9084367245657567</v>
      </c>
      <c r="AU43" s="177">
        <f t="shared" si="14"/>
        <v>406</v>
      </c>
      <c r="AV43" s="177">
        <f t="shared" si="34"/>
        <v>1181.3999999999999</v>
      </c>
      <c r="AW43" s="177">
        <f t="shared" si="15"/>
        <v>2.9098522167487682</v>
      </c>
      <c r="AX43" s="177"/>
      <c r="AY43" s="177"/>
      <c r="AZ43" s="177">
        <f t="shared" si="16"/>
        <v>0</v>
      </c>
      <c r="BA43" s="177"/>
      <c r="BB43" s="177"/>
      <c r="BC43" s="177">
        <f t="shared" si="17"/>
        <v>0</v>
      </c>
      <c r="BD43" s="177"/>
      <c r="BE43" s="177"/>
      <c r="BF43" s="177">
        <f t="shared" si="18"/>
        <v>0</v>
      </c>
      <c r="BG43" s="177"/>
      <c r="BH43" s="177"/>
      <c r="BI43" s="177">
        <f t="shared" si="19"/>
        <v>0</v>
      </c>
      <c r="BJ43" s="177"/>
      <c r="BK43" s="177"/>
      <c r="BL43" s="177">
        <f t="shared" si="20"/>
        <v>0</v>
      </c>
      <c r="BM43" s="177"/>
      <c r="BN43" s="178"/>
      <c r="BO43" s="178">
        <f t="shared" si="21"/>
        <v>0</v>
      </c>
      <c r="BP43" s="178">
        <f t="shared" si="35"/>
        <v>0</v>
      </c>
      <c r="BQ43" s="178">
        <f t="shared" si="36"/>
        <v>0</v>
      </c>
      <c r="BR43" s="178">
        <f t="shared" si="22"/>
        <v>0</v>
      </c>
      <c r="BS43" s="178"/>
      <c r="BT43" s="178"/>
      <c r="BU43" s="178">
        <f t="shared" si="23"/>
        <v>0</v>
      </c>
      <c r="BV43" s="178">
        <f t="shared" si="37"/>
        <v>123.5</v>
      </c>
      <c r="BW43" s="178">
        <f t="shared" si="37"/>
        <v>387.48</v>
      </c>
      <c r="BX43" s="178">
        <f t="shared" si="24"/>
        <v>3.1374898785425103</v>
      </c>
      <c r="BY43" s="178">
        <f t="shared" si="38"/>
        <v>0</v>
      </c>
      <c r="BZ43" s="178">
        <f t="shared" si="38"/>
        <v>0</v>
      </c>
      <c r="CA43" s="178">
        <f t="shared" si="25"/>
        <v>0</v>
      </c>
      <c r="CB43" s="178">
        <f t="shared" si="39"/>
        <v>0</v>
      </c>
      <c r="CC43" s="178">
        <f t="shared" si="39"/>
        <v>0</v>
      </c>
      <c r="CD43" s="178">
        <f t="shared" si="26"/>
        <v>0</v>
      </c>
      <c r="CE43" s="178">
        <f t="shared" si="40"/>
        <v>0</v>
      </c>
      <c r="CF43" s="178">
        <f t="shared" si="41"/>
        <v>0</v>
      </c>
      <c r="CG43" s="178">
        <f t="shared" si="27"/>
        <v>0</v>
      </c>
      <c r="CH43" s="178">
        <f t="shared" si="42"/>
        <v>0</v>
      </c>
      <c r="CI43" s="178">
        <f t="shared" si="42"/>
        <v>0</v>
      </c>
      <c r="CJ43" s="178">
        <f t="shared" si="28"/>
        <v>0</v>
      </c>
      <c r="CK43" s="178">
        <f t="shared" si="43"/>
        <v>610</v>
      </c>
      <c r="CL43" s="178">
        <f t="shared" si="43"/>
        <v>1773.4499999999998</v>
      </c>
      <c r="CM43" s="178">
        <f t="shared" si="29"/>
        <v>2.907295081967213</v>
      </c>
      <c r="CN43" s="178">
        <f t="shared" si="49"/>
        <v>733.5</v>
      </c>
      <c r="CO43" s="178">
        <f t="shared" si="49"/>
        <v>2160.9299999999998</v>
      </c>
      <c r="CP43" s="178">
        <f t="shared" si="45"/>
        <v>2.9460531697341512</v>
      </c>
    </row>
    <row r="44" spans="1:94" x14ac:dyDescent="0.2">
      <c r="A44" s="180" t="s">
        <v>36</v>
      </c>
      <c r="B44" s="176">
        <v>1140.8399999999999</v>
      </c>
      <c r="C44" s="176">
        <v>1085.97</v>
      </c>
      <c r="D44" s="176">
        <v>1085.97</v>
      </c>
      <c r="E44" s="172">
        <f t="shared" si="30"/>
        <v>95.190386031345327</v>
      </c>
      <c r="F44" s="172">
        <f t="shared" si="0"/>
        <v>95.190386031345327</v>
      </c>
      <c r="G44" s="172">
        <f t="shared" si="31"/>
        <v>100</v>
      </c>
      <c r="H44" s="177">
        <v>233.32</v>
      </c>
      <c r="I44" s="177">
        <v>1171.76</v>
      </c>
      <c r="J44" s="177">
        <f t="shared" si="1"/>
        <v>5.0221155494599694</v>
      </c>
      <c r="K44" s="177"/>
      <c r="L44" s="177"/>
      <c r="M44" s="177">
        <f t="shared" si="2"/>
        <v>0</v>
      </c>
      <c r="N44" s="177">
        <v>7.6</v>
      </c>
      <c r="O44" s="177">
        <v>17.2</v>
      </c>
      <c r="P44" s="177">
        <f t="shared" si="3"/>
        <v>2.263157894736842</v>
      </c>
      <c r="Q44" s="177">
        <v>656.13</v>
      </c>
      <c r="R44" s="177">
        <v>2183.85</v>
      </c>
      <c r="S44" s="177">
        <f t="shared" si="4"/>
        <v>3.3283800466370992</v>
      </c>
      <c r="T44" s="177"/>
      <c r="U44" s="177"/>
      <c r="V44" s="177">
        <f t="shared" si="46"/>
        <v>0</v>
      </c>
      <c r="W44" s="177"/>
      <c r="X44" s="177"/>
      <c r="Y44" s="177">
        <f t="shared" si="6"/>
        <v>0</v>
      </c>
      <c r="Z44" s="177">
        <f t="shared" si="47"/>
        <v>897.05</v>
      </c>
      <c r="AA44" s="177">
        <f t="shared" si="48"/>
        <v>3372.8099999999995</v>
      </c>
      <c r="AB44" s="177">
        <f t="shared" si="7"/>
        <v>3.7598907530237997</v>
      </c>
      <c r="AC44" s="177">
        <v>3.06</v>
      </c>
      <c r="AD44" s="177">
        <v>12.1</v>
      </c>
      <c r="AE44" s="177">
        <f t="shared" si="8"/>
        <v>3.9542483660130716</v>
      </c>
      <c r="AF44" s="177"/>
      <c r="AG44" s="177"/>
      <c r="AH44" s="177">
        <f t="shared" si="9"/>
        <v>0</v>
      </c>
      <c r="AI44" s="177"/>
      <c r="AJ44" s="177"/>
      <c r="AK44" s="177">
        <f t="shared" si="50"/>
        <v>0</v>
      </c>
      <c r="AL44" s="177">
        <v>1.25</v>
      </c>
      <c r="AM44" s="177">
        <v>4.05</v>
      </c>
      <c r="AN44" s="177">
        <f t="shared" si="11"/>
        <v>3.2399999999999998</v>
      </c>
      <c r="AO44" s="177">
        <v>184.61</v>
      </c>
      <c r="AP44" s="177">
        <v>562.04</v>
      </c>
      <c r="AQ44" s="177">
        <f t="shared" si="12"/>
        <v>3.0444721304371374</v>
      </c>
      <c r="AR44" s="177"/>
      <c r="AS44" s="177"/>
      <c r="AT44" s="177">
        <f t="shared" si="13"/>
        <v>0</v>
      </c>
      <c r="AU44" s="177">
        <f t="shared" si="14"/>
        <v>188.92000000000002</v>
      </c>
      <c r="AV44" s="177">
        <f t="shared" si="34"/>
        <v>578.18999999999994</v>
      </c>
      <c r="AW44" s="177">
        <f t="shared" si="15"/>
        <v>3.0605017997035775</v>
      </c>
      <c r="AX44" s="177"/>
      <c r="AY44" s="177"/>
      <c r="AZ44" s="177">
        <f t="shared" si="16"/>
        <v>0</v>
      </c>
      <c r="BA44" s="177"/>
      <c r="BB44" s="177"/>
      <c r="BC44" s="177">
        <f t="shared" si="17"/>
        <v>0</v>
      </c>
      <c r="BD44" s="177"/>
      <c r="BE44" s="177"/>
      <c r="BF44" s="177">
        <f t="shared" si="18"/>
        <v>0</v>
      </c>
      <c r="BG44" s="177"/>
      <c r="BH44" s="177"/>
      <c r="BI44" s="177">
        <f t="shared" si="19"/>
        <v>0</v>
      </c>
      <c r="BJ44" s="177"/>
      <c r="BK44" s="177"/>
      <c r="BL44" s="177">
        <f t="shared" si="20"/>
        <v>0</v>
      </c>
      <c r="BM44" s="177"/>
      <c r="BN44" s="178"/>
      <c r="BO44" s="178">
        <f t="shared" si="21"/>
        <v>0</v>
      </c>
      <c r="BP44" s="178">
        <f t="shared" si="35"/>
        <v>0</v>
      </c>
      <c r="BQ44" s="178">
        <f t="shared" si="36"/>
        <v>0</v>
      </c>
      <c r="BR44" s="178">
        <f t="shared" si="22"/>
        <v>0</v>
      </c>
      <c r="BS44" s="178"/>
      <c r="BT44" s="178"/>
      <c r="BU44" s="178">
        <f t="shared" si="23"/>
        <v>0</v>
      </c>
      <c r="BV44" s="178">
        <f t="shared" si="37"/>
        <v>236.38</v>
      </c>
      <c r="BW44" s="178">
        <f t="shared" si="37"/>
        <v>1183.8599999999999</v>
      </c>
      <c r="BX44" s="178">
        <f t="shared" si="24"/>
        <v>5.0082917336492088</v>
      </c>
      <c r="BY44" s="178">
        <f t="shared" si="38"/>
        <v>0</v>
      </c>
      <c r="BZ44" s="178">
        <f t="shared" si="38"/>
        <v>0</v>
      </c>
      <c r="CA44" s="178">
        <f t="shared" si="25"/>
        <v>0</v>
      </c>
      <c r="CB44" s="178">
        <f t="shared" si="39"/>
        <v>7.6</v>
      </c>
      <c r="CC44" s="178">
        <f t="shared" si="39"/>
        <v>17.2</v>
      </c>
      <c r="CD44" s="178">
        <f t="shared" si="26"/>
        <v>2.263157894736842</v>
      </c>
      <c r="CE44" s="178">
        <f t="shared" si="40"/>
        <v>657.38</v>
      </c>
      <c r="CF44" s="178">
        <f t="shared" si="41"/>
        <v>2187.9</v>
      </c>
      <c r="CG44" s="178">
        <f t="shared" si="27"/>
        <v>3.3282119930633729</v>
      </c>
      <c r="CH44" s="178">
        <f t="shared" si="42"/>
        <v>184.61</v>
      </c>
      <c r="CI44" s="178">
        <f t="shared" si="42"/>
        <v>562.04</v>
      </c>
      <c r="CJ44" s="178">
        <f t="shared" si="28"/>
        <v>3.0444721304371374</v>
      </c>
      <c r="CK44" s="178">
        <f t="shared" si="43"/>
        <v>0</v>
      </c>
      <c r="CL44" s="178">
        <f t="shared" si="43"/>
        <v>0</v>
      </c>
      <c r="CM44" s="178">
        <f t="shared" si="29"/>
        <v>0</v>
      </c>
      <c r="CN44" s="178">
        <f t="shared" si="49"/>
        <v>1085.97</v>
      </c>
      <c r="CO44" s="178">
        <f t="shared" si="49"/>
        <v>3950.9999999999995</v>
      </c>
      <c r="CP44" s="178">
        <f t="shared" si="45"/>
        <v>3.6382220503328817</v>
      </c>
    </row>
    <row r="45" spans="1:94" x14ac:dyDescent="0.2">
      <c r="A45" s="180" t="s">
        <v>37</v>
      </c>
      <c r="B45" s="176">
        <v>1657</v>
      </c>
      <c r="C45" s="176">
        <v>1645.7</v>
      </c>
      <c r="D45" s="176">
        <v>1645</v>
      </c>
      <c r="E45" s="172">
        <f t="shared" si="30"/>
        <v>99.318044659022334</v>
      </c>
      <c r="F45" s="172">
        <f t="shared" si="0"/>
        <v>99.275799637899823</v>
      </c>
      <c r="G45" s="172">
        <f t="shared" si="31"/>
        <v>99.957464908549554</v>
      </c>
      <c r="H45" s="177">
        <v>130.30000000000001</v>
      </c>
      <c r="I45" s="177">
        <v>683.65</v>
      </c>
      <c r="J45" s="177">
        <f t="shared" si="1"/>
        <v>5.2467382962394469</v>
      </c>
      <c r="K45" s="177">
        <v>16.32</v>
      </c>
      <c r="L45" s="177">
        <v>75.599999999999994</v>
      </c>
      <c r="M45" s="177">
        <f t="shared" si="2"/>
        <v>4.6323529411764701</v>
      </c>
      <c r="N45" s="177"/>
      <c r="O45" s="177"/>
      <c r="P45" s="177">
        <f t="shared" si="3"/>
        <v>0</v>
      </c>
      <c r="Q45" s="177">
        <v>32.5</v>
      </c>
      <c r="R45" s="177">
        <v>132.72</v>
      </c>
      <c r="S45" s="177">
        <f t="shared" si="4"/>
        <v>4.0836923076923073</v>
      </c>
      <c r="T45" s="177">
        <v>1105.8800000000001</v>
      </c>
      <c r="U45" s="177">
        <v>4188.63</v>
      </c>
      <c r="V45" s="177">
        <f t="shared" si="46"/>
        <v>3.7875990161681194</v>
      </c>
      <c r="W45" s="177"/>
      <c r="X45" s="177"/>
      <c r="Y45" s="177">
        <f t="shared" si="6"/>
        <v>0</v>
      </c>
      <c r="Z45" s="177">
        <f t="shared" si="47"/>
        <v>1285</v>
      </c>
      <c r="AA45" s="177">
        <f t="shared" si="48"/>
        <v>5080.6000000000004</v>
      </c>
      <c r="AB45" s="177">
        <f t="shared" si="7"/>
        <v>3.9537743190661483</v>
      </c>
      <c r="AC45" s="177"/>
      <c r="AD45" s="177"/>
      <c r="AE45" s="177">
        <f t="shared" si="8"/>
        <v>0</v>
      </c>
      <c r="AF45" s="177"/>
      <c r="AG45" s="177"/>
      <c r="AH45" s="177">
        <f t="shared" si="9"/>
        <v>0</v>
      </c>
      <c r="AI45" s="177"/>
      <c r="AJ45" s="177"/>
      <c r="AK45" s="177">
        <f t="shared" si="50"/>
        <v>0</v>
      </c>
      <c r="AL45" s="177"/>
      <c r="AM45" s="177"/>
      <c r="AN45" s="177">
        <f t="shared" si="11"/>
        <v>0</v>
      </c>
      <c r="AO45" s="177">
        <v>360</v>
      </c>
      <c r="AP45" s="177">
        <v>1111.08</v>
      </c>
      <c r="AQ45" s="177">
        <f t="shared" si="12"/>
        <v>3.0863333333333332</v>
      </c>
      <c r="AR45" s="177"/>
      <c r="AS45" s="177"/>
      <c r="AT45" s="177">
        <f t="shared" si="13"/>
        <v>0</v>
      </c>
      <c r="AU45" s="177">
        <f t="shared" si="14"/>
        <v>360</v>
      </c>
      <c r="AV45" s="177">
        <f t="shared" si="34"/>
        <v>1111.08</v>
      </c>
      <c r="AW45" s="177">
        <f t="shared" si="15"/>
        <v>3.0863333333333332</v>
      </c>
      <c r="AX45" s="177"/>
      <c r="AY45" s="177"/>
      <c r="AZ45" s="177">
        <f t="shared" si="16"/>
        <v>0</v>
      </c>
      <c r="BA45" s="177"/>
      <c r="BB45" s="177"/>
      <c r="BC45" s="177">
        <f t="shared" si="17"/>
        <v>0</v>
      </c>
      <c r="BD45" s="177"/>
      <c r="BE45" s="177"/>
      <c r="BF45" s="177">
        <f t="shared" si="18"/>
        <v>0</v>
      </c>
      <c r="BG45" s="177"/>
      <c r="BH45" s="177"/>
      <c r="BI45" s="177">
        <f t="shared" si="19"/>
        <v>0</v>
      </c>
      <c r="BJ45" s="177"/>
      <c r="BK45" s="177"/>
      <c r="BL45" s="177">
        <f t="shared" si="20"/>
        <v>0</v>
      </c>
      <c r="BM45" s="177"/>
      <c r="BN45" s="178"/>
      <c r="BO45" s="178">
        <f t="shared" si="21"/>
        <v>0</v>
      </c>
      <c r="BP45" s="178">
        <f t="shared" si="35"/>
        <v>0</v>
      </c>
      <c r="BQ45" s="178">
        <f t="shared" si="36"/>
        <v>0</v>
      </c>
      <c r="BR45" s="178">
        <f t="shared" si="22"/>
        <v>0</v>
      </c>
      <c r="BS45" s="178"/>
      <c r="BT45" s="178"/>
      <c r="BU45" s="178">
        <f t="shared" si="23"/>
        <v>0</v>
      </c>
      <c r="BV45" s="178">
        <f t="shared" si="37"/>
        <v>130.30000000000001</v>
      </c>
      <c r="BW45" s="178">
        <f t="shared" si="37"/>
        <v>683.65</v>
      </c>
      <c r="BX45" s="178">
        <f t="shared" si="24"/>
        <v>5.2467382962394469</v>
      </c>
      <c r="BY45" s="178">
        <f t="shared" si="38"/>
        <v>16.32</v>
      </c>
      <c r="BZ45" s="178">
        <f t="shared" si="38"/>
        <v>75.599999999999994</v>
      </c>
      <c r="CA45" s="178">
        <f t="shared" si="25"/>
        <v>4.6323529411764701</v>
      </c>
      <c r="CB45" s="178">
        <f t="shared" si="39"/>
        <v>0</v>
      </c>
      <c r="CC45" s="178">
        <f t="shared" si="39"/>
        <v>0</v>
      </c>
      <c r="CD45" s="178">
        <f t="shared" si="26"/>
        <v>0</v>
      </c>
      <c r="CE45" s="178">
        <f t="shared" si="40"/>
        <v>32.5</v>
      </c>
      <c r="CF45" s="178">
        <f t="shared" si="41"/>
        <v>132.72</v>
      </c>
      <c r="CG45" s="178">
        <f t="shared" si="27"/>
        <v>4.0836923076923073</v>
      </c>
      <c r="CH45" s="178">
        <f t="shared" si="42"/>
        <v>1465.88</v>
      </c>
      <c r="CI45" s="178">
        <f t="shared" si="42"/>
        <v>5299.71</v>
      </c>
      <c r="CJ45" s="178">
        <f t="shared" si="28"/>
        <v>3.6153777935438098</v>
      </c>
      <c r="CK45" s="178">
        <f t="shared" si="43"/>
        <v>0</v>
      </c>
      <c r="CL45" s="178">
        <f t="shared" si="43"/>
        <v>0</v>
      </c>
      <c r="CM45" s="178">
        <f t="shared" si="29"/>
        <v>0</v>
      </c>
      <c r="CN45" s="178">
        <f t="shared" si="49"/>
        <v>1645</v>
      </c>
      <c r="CO45" s="178">
        <f t="shared" si="49"/>
        <v>6191.68</v>
      </c>
      <c r="CP45" s="178">
        <f t="shared" si="45"/>
        <v>3.7639392097264439</v>
      </c>
    </row>
    <row r="46" spans="1:94" x14ac:dyDescent="0.2">
      <c r="A46" s="180" t="s">
        <v>38</v>
      </c>
      <c r="B46" s="176">
        <v>3677.73</v>
      </c>
      <c r="C46" s="176">
        <v>3677.45</v>
      </c>
      <c r="D46" s="176">
        <v>1073.1600000000001</v>
      </c>
      <c r="E46" s="172">
        <f t="shared" si="30"/>
        <v>99.992386608043546</v>
      </c>
      <c r="F46" s="172">
        <f t="shared" si="0"/>
        <v>29.179956114233512</v>
      </c>
      <c r="G46" s="172">
        <f t="shared" si="31"/>
        <v>29.182177867816016</v>
      </c>
      <c r="H46" s="177">
        <v>28.7</v>
      </c>
      <c r="I46" s="177">
        <v>164.06</v>
      </c>
      <c r="J46" s="177">
        <f t="shared" si="1"/>
        <v>5.7163763066202096</v>
      </c>
      <c r="K46" s="177">
        <v>5.0999999999999996</v>
      </c>
      <c r="L46" s="177">
        <v>24.73</v>
      </c>
      <c r="M46" s="177">
        <f t="shared" si="2"/>
        <v>4.8490196078431378</v>
      </c>
      <c r="N46" s="177">
        <v>3</v>
      </c>
      <c r="O46" s="177">
        <v>13.06</v>
      </c>
      <c r="P46" s="177">
        <f t="shared" si="3"/>
        <v>4.3533333333333335</v>
      </c>
      <c r="Q46" s="177">
        <v>1</v>
      </c>
      <c r="R46" s="177">
        <v>3.2</v>
      </c>
      <c r="S46" s="177">
        <f t="shared" si="4"/>
        <v>3.2</v>
      </c>
      <c r="T46" s="177">
        <v>631.13</v>
      </c>
      <c r="U46" s="177">
        <v>1961.91</v>
      </c>
      <c r="V46" s="177">
        <f t="shared" si="46"/>
        <v>3.1085671731655919</v>
      </c>
      <c r="W46" s="177">
        <v>102.05</v>
      </c>
      <c r="X46" s="177">
        <v>318.42</v>
      </c>
      <c r="Y46" s="177">
        <f t="shared" si="6"/>
        <v>3.1202351788339051</v>
      </c>
      <c r="Z46" s="177">
        <f t="shared" si="47"/>
        <v>770.98</v>
      </c>
      <c r="AA46" s="177">
        <f t="shared" si="48"/>
        <v>2485.38</v>
      </c>
      <c r="AB46" s="177">
        <f t="shared" si="7"/>
        <v>3.2236633894523852</v>
      </c>
      <c r="AC46" s="177"/>
      <c r="AD46" s="177"/>
      <c r="AE46" s="177">
        <f t="shared" si="8"/>
        <v>0</v>
      </c>
      <c r="AF46" s="177"/>
      <c r="AG46" s="177"/>
      <c r="AH46" s="177">
        <f t="shared" si="9"/>
        <v>0</v>
      </c>
      <c r="AI46" s="177"/>
      <c r="AJ46" s="177"/>
      <c r="AK46" s="177">
        <f t="shared" si="50"/>
        <v>0</v>
      </c>
      <c r="AL46" s="177"/>
      <c r="AM46" s="177"/>
      <c r="AN46" s="177">
        <f t="shared" si="11"/>
        <v>0</v>
      </c>
      <c r="AO46" s="177">
        <v>235.4</v>
      </c>
      <c r="AP46" s="177">
        <v>759.57</v>
      </c>
      <c r="AQ46" s="177">
        <f t="shared" si="12"/>
        <v>3.2267204757858963</v>
      </c>
      <c r="AR46" s="177">
        <v>66.78</v>
      </c>
      <c r="AS46" s="177">
        <v>218.69</v>
      </c>
      <c r="AT46" s="177">
        <f t="shared" si="13"/>
        <v>3.2747828691224918</v>
      </c>
      <c r="AU46" s="177">
        <f t="shared" si="14"/>
        <v>302.18</v>
      </c>
      <c r="AV46" s="177">
        <f t="shared" si="34"/>
        <v>978.26</v>
      </c>
      <c r="AW46" s="177">
        <f t="shared" si="15"/>
        <v>3.2373419816003706</v>
      </c>
      <c r="AX46" s="177"/>
      <c r="AY46" s="177"/>
      <c r="AZ46" s="177">
        <f t="shared" si="16"/>
        <v>0</v>
      </c>
      <c r="BA46" s="177"/>
      <c r="BB46" s="177"/>
      <c r="BC46" s="177">
        <f t="shared" si="17"/>
        <v>0</v>
      </c>
      <c r="BD46" s="177"/>
      <c r="BE46" s="177"/>
      <c r="BF46" s="177">
        <f t="shared" si="18"/>
        <v>0</v>
      </c>
      <c r="BG46" s="177"/>
      <c r="BH46" s="177"/>
      <c r="BI46" s="177">
        <f t="shared" si="19"/>
        <v>0</v>
      </c>
      <c r="BJ46" s="177"/>
      <c r="BK46" s="177"/>
      <c r="BL46" s="177">
        <f t="shared" si="20"/>
        <v>0</v>
      </c>
      <c r="BM46" s="177"/>
      <c r="BN46" s="178"/>
      <c r="BO46" s="178">
        <f t="shared" si="21"/>
        <v>0</v>
      </c>
      <c r="BP46" s="178">
        <f t="shared" si="35"/>
        <v>0</v>
      </c>
      <c r="BQ46" s="178">
        <f t="shared" si="36"/>
        <v>0</v>
      </c>
      <c r="BR46" s="178">
        <f t="shared" si="22"/>
        <v>0</v>
      </c>
      <c r="BS46" s="178"/>
      <c r="BT46" s="178"/>
      <c r="BU46" s="178">
        <f t="shared" si="23"/>
        <v>0</v>
      </c>
      <c r="BV46" s="178">
        <f t="shared" si="37"/>
        <v>28.7</v>
      </c>
      <c r="BW46" s="178">
        <f t="shared" si="37"/>
        <v>164.06</v>
      </c>
      <c r="BX46" s="178">
        <f t="shared" si="24"/>
        <v>5.7163763066202096</v>
      </c>
      <c r="BY46" s="178">
        <f t="shared" si="38"/>
        <v>5.0999999999999996</v>
      </c>
      <c r="BZ46" s="178">
        <f t="shared" si="38"/>
        <v>24.73</v>
      </c>
      <c r="CA46" s="178">
        <f t="shared" si="25"/>
        <v>4.8490196078431378</v>
      </c>
      <c r="CB46" s="178">
        <f t="shared" si="39"/>
        <v>3</v>
      </c>
      <c r="CC46" s="178">
        <f t="shared" si="39"/>
        <v>13.06</v>
      </c>
      <c r="CD46" s="178">
        <f t="shared" si="26"/>
        <v>4.3533333333333335</v>
      </c>
      <c r="CE46" s="178">
        <f t="shared" si="40"/>
        <v>1</v>
      </c>
      <c r="CF46" s="178">
        <f t="shared" si="41"/>
        <v>3.2</v>
      </c>
      <c r="CG46" s="178">
        <f t="shared" si="27"/>
        <v>3.2</v>
      </c>
      <c r="CH46" s="178">
        <f t="shared" si="42"/>
        <v>866.53</v>
      </c>
      <c r="CI46" s="178">
        <f t="shared" si="42"/>
        <v>2721.48</v>
      </c>
      <c r="CJ46" s="178">
        <f t="shared" si="28"/>
        <v>3.1406644894002516</v>
      </c>
      <c r="CK46" s="178">
        <f t="shared" si="43"/>
        <v>168.82999999999998</v>
      </c>
      <c r="CL46" s="178">
        <f t="shared" si="43"/>
        <v>537.11</v>
      </c>
      <c r="CM46" s="178">
        <f t="shared" si="29"/>
        <v>3.1813658709944921</v>
      </c>
      <c r="CN46" s="178">
        <f t="shared" si="49"/>
        <v>1073.1600000000001</v>
      </c>
      <c r="CO46" s="178">
        <f t="shared" si="49"/>
        <v>3463.6400000000003</v>
      </c>
      <c r="CP46" s="178">
        <f t="shared" si="45"/>
        <v>3.2275150024227517</v>
      </c>
    </row>
    <row r="47" spans="1:94" x14ac:dyDescent="0.2">
      <c r="A47" s="180" t="s">
        <v>39</v>
      </c>
      <c r="B47" s="176">
        <v>506.5</v>
      </c>
      <c r="C47" s="176">
        <v>507.9</v>
      </c>
      <c r="D47" s="176">
        <v>512.88</v>
      </c>
      <c r="E47" s="172">
        <f t="shared" si="30"/>
        <v>100.27640671273446</v>
      </c>
      <c r="F47" s="172">
        <f t="shared" si="0"/>
        <v>101.25962487660414</v>
      </c>
      <c r="G47" s="172">
        <f t="shared" si="31"/>
        <v>100.98050797401064</v>
      </c>
      <c r="H47" s="177">
        <v>280.63</v>
      </c>
      <c r="I47" s="177">
        <v>1195.9000000000001</v>
      </c>
      <c r="J47" s="177">
        <f t="shared" si="1"/>
        <v>4.2614830916152941</v>
      </c>
      <c r="K47" s="177">
        <v>4.25</v>
      </c>
      <c r="L47" s="177">
        <v>17</v>
      </c>
      <c r="M47" s="177">
        <f t="shared" si="2"/>
        <v>4</v>
      </c>
      <c r="N47" s="177">
        <v>2</v>
      </c>
      <c r="O47" s="177">
        <v>8</v>
      </c>
      <c r="P47" s="177">
        <f t="shared" si="3"/>
        <v>4</v>
      </c>
      <c r="Q47" s="177">
        <v>27.75</v>
      </c>
      <c r="R47" s="177">
        <v>58</v>
      </c>
      <c r="S47" s="177">
        <f t="shared" si="4"/>
        <v>2.0900900900900901</v>
      </c>
      <c r="T47" s="177">
        <v>1.75</v>
      </c>
      <c r="U47" s="177">
        <v>7</v>
      </c>
      <c r="V47" s="177">
        <f t="shared" si="46"/>
        <v>4</v>
      </c>
      <c r="W47" s="177">
        <v>1.75</v>
      </c>
      <c r="X47" s="177">
        <v>7</v>
      </c>
      <c r="Y47" s="177">
        <f t="shared" si="6"/>
        <v>4</v>
      </c>
      <c r="Z47" s="177">
        <f t="shared" si="47"/>
        <v>318.13</v>
      </c>
      <c r="AA47" s="177">
        <f t="shared" si="48"/>
        <v>1292.9000000000001</v>
      </c>
      <c r="AB47" s="177">
        <f t="shared" si="7"/>
        <v>4.0640618615031592</v>
      </c>
      <c r="AC47" s="177">
        <v>49.75</v>
      </c>
      <c r="AD47" s="177">
        <v>204</v>
      </c>
      <c r="AE47" s="177">
        <f t="shared" si="8"/>
        <v>4.1005025125628141</v>
      </c>
      <c r="AF47" s="177">
        <v>2.5</v>
      </c>
      <c r="AG47" s="177">
        <v>10</v>
      </c>
      <c r="AH47" s="177">
        <f t="shared" si="9"/>
        <v>4</v>
      </c>
      <c r="AI47" s="177">
        <v>2.75</v>
      </c>
      <c r="AJ47" s="177">
        <v>11</v>
      </c>
      <c r="AK47" s="177">
        <f t="shared" si="50"/>
        <v>4</v>
      </c>
      <c r="AL47" s="177">
        <v>21.25</v>
      </c>
      <c r="AM47" s="177">
        <v>85</v>
      </c>
      <c r="AN47" s="177">
        <f t="shared" si="11"/>
        <v>4</v>
      </c>
      <c r="AO47" s="177">
        <v>8.25</v>
      </c>
      <c r="AP47" s="177">
        <v>33</v>
      </c>
      <c r="AQ47" s="177">
        <f t="shared" si="12"/>
        <v>4</v>
      </c>
      <c r="AR47" s="177">
        <v>110.25</v>
      </c>
      <c r="AS47" s="177">
        <v>278</v>
      </c>
      <c r="AT47" s="177">
        <f t="shared" si="13"/>
        <v>2.5215419501133787</v>
      </c>
      <c r="AU47" s="177">
        <f t="shared" si="14"/>
        <v>194.75</v>
      </c>
      <c r="AV47" s="177">
        <v>620</v>
      </c>
      <c r="AW47" s="177">
        <f t="shared" si="15"/>
        <v>3.1835686777920409</v>
      </c>
      <c r="AX47" s="177"/>
      <c r="AY47" s="177"/>
      <c r="AZ47" s="177">
        <f t="shared" si="16"/>
        <v>0</v>
      </c>
      <c r="BA47" s="177"/>
      <c r="BB47" s="177"/>
      <c r="BC47" s="177">
        <f t="shared" si="17"/>
        <v>0</v>
      </c>
      <c r="BD47" s="177"/>
      <c r="BE47" s="177"/>
      <c r="BF47" s="177">
        <f t="shared" si="18"/>
        <v>0</v>
      </c>
      <c r="BG47" s="177"/>
      <c r="BH47" s="177"/>
      <c r="BI47" s="177">
        <f t="shared" si="19"/>
        <v>0</v>
      </c>
      <c r="BJ47" s="177"/>
      <c r="BK47" s="177"/>
      <c r="BL47" s="177">
        <f t="shared" si="20"/>
        <v>0</v>
      </c>
      <c r="BM47" s="177"/>
      <c r="BN47" s="178"/>
      <c r="BO47" s="178">
        <f t="shared" si="21"/>
        <v>0</v>
      </c>
      <c r="BP47" s="178">
        <f t="shared" si="35"/>
        <v>0</v>
      </c>
      <c r="BQ47" s="178">
        <f t="shared" si="36"/>
        <v>0</v>
      </c>
      <c r="BR47" s="178">
        <f t="shared" si="22"/>
        <v>0</v>
      </c>
      <c r="BS47" s="178"/>
      <c r="BT47" s="178"/>
      <c r="BU47" s="178">
        <f t="shared" si="23"/>
        <v>0</v>
      </c>
      <c r="BV47" s="178">
        <f t="shared" si="37"/>
        <v>330.38</v>
      </c>
      <c r="BW47" s="178">
        <f t="shared" si="37"/>
        <v>1399.9</v>
      </c>
      <c r="BX47" s="178">
        <f t="shared" si="24"/>
        <v>4.2372419637992618</v>
      </c>
      <c r="BY47" s="178">
        <f t="shared" si="38"/>
        <v>6.75</v>
      </c>
      <c r="BZ47" s="178">
        <f t="shared" si="38"/>
        <v>27</v>
      </c>
      <c r="CA47" s="178">
        <f t="shared" si="25"/>
        <v>4</v>
      </c>
      <c r="CB47" s="178">
        <f t="shared" si="39"/>
        <v>4.75</v>
      </c>
      <c r="CC47" s="178">
        <f t="shared" si="39"/>
        <v>19</v>
      </c>
      <c r="CD47" s="178">
        <f t="shared" si="26"/>
        <v>4</v>
      </c>
      <c r="CE47" s="178">
        <f t="shared" si="40"/>
        <v>49</v>
      </c>
      <c r="CF47" s="178">
        <f t="shared" si="41"/>
        <v>143</v>
      </c>
      <c r="CG47" s="178">
        <f t="shared" si="27"/>
        <v>2.9183673469387754</v>
      </c>
      <c r="CH47" s="178">
        <f t="shared" si="42"/>
        <v>10</v>
      </c>
      <c r="CI47" s="178">
        <f t="shared" si="42"/>
        <v>40</v>
      </c>
      <c r="CJ47" s="178">
        <f t="shared" si="28"/>
        <v>4</v>
      </c>
      <c r="CK47" s="178">
        <f t="shared" si="43"/>
        <v>112</v>
      </c>
      <c r="CL47" s="178">
        <f t="shared" si="43"/>
        <v>285</v>
      </c>
      <c r="CM47" s="178">
        <f t="shared" si="29"/>
        <v>2.5446428571428572</v>
      </c>
      <c r="CN47" s="178">
        <f t="shared" si="49"/>
        <v>512.88</v>
      </c>
      <c r="CO47" s="178">
        <f t="shared" si="49"/>
        <v>1912.9</v>
      </c>
      <c r="CP47" s="178">
        <f t="shared" si="45"/>
        <v>3.7297223522071441</v>
      </c>
    </row>
    <row r="48" spans="1:94" x14ac:dyDescent="0.2">
      <c r="A48" s="180" t="s">
        <v>40</v>
      </c>
      <c r="B48" s="176">
        <v>572</v>
      </c>
      <c r="C48" s="176">
        <v>571.4</v>
      </c>
      <c r="D48" s="176">
        <v>295.69</v>
      </c>
      <c r="E48" s="172">
        <f t="shared" si="30"/>
        <v>99.895104895104893</v>
      </c>
      <c r="F48" s="172">
        <f t="shared" si="0"/>
        <v>51.694055944055947</v>
      </c>
      <c r="G48" s="172">
        <f t="shared" si="31"/>
        <v>51.748337416870861</v>
      </c>
      <c r="H48" s="177">
        <v>9.3699999999999992</v>
      </c>
      <c r="I48" s="177">
        <v>49.52</v>
      </c>
      <c r="J48" s="177">
        <f t="shared" si="1"/>
        <v>5.28495197438634</v>
      </c>
      <c r="K48" s="177">
        <v>3.1</v>
      </c>
      <c r="L48" s="177">
        <v>11.98</v>
      </c>
      <c r="M48" s="177">
        <f t="shared" si="2"/>
        <v>3.8645161290322583</v>
      </c>
      <c r="N48" s="177">
        <v>90.92</v>
      </c>
      <c r="O48" s="177">
        <v>409.18</v>
      </c>
      <c r="P48" s="177">
        <f t="shared" si="3"/>
        <v>4.5004399472063357</v>
      </c>
      <c r="Q48" s="177">
        <v>95.51</v>
      </c>
      <c r="R48" s="177">
        <v>419.8</v>
      </c>
      <c r="S48" s="177">
        <f t="shared" si="4"/>
        <v>4.3953512721181029</v>
      </c>
      <c r="T48" s="177">
        <v>92.94</v>
      </c>
      <c r="U48" s="177">
        <v>374.34</v>
      </c>
      <c r="V48" s="177">
        <f t="shared" si="46"/>
        <v>4.0277598450613299</v>
      </c>
      <c r="W48" s="177">
        <v>0.4</v>
      </c>
      <c r="X48" s="177">
        <v>1.3</v>
      </c>
      <c r="Y48" s="177">
        <f t="shared" si="6"/>
        <v>3.25</v>
      </c>
      <c r="Z48" s="177">
        <f t="shared" si="47"/>
        <v>292.24000000000007</v>
      </c>
      <c r="AA48" s="177">
        <f t="shared" si="48"/>
        <v>1266.1200000000001</v>
      </c>
      <c r="AB48" s="177">
        <f t="shared" si="7"/>
        <v>4.3324664659184222</v>
      </c>
      <c r="AC48" s="177"/>
      <c r="AD48" s="177"/>
      <c r="AE48" s="177">
        <f t="shared" si="8"/>
        <v>0</v>
      </c>
      <c r="AF48" s="177"/>
      <c r="AG48" s="177"/>
      <c r="AH48" s="177">
        <f t="shared" si="9"/>
        <v>0</v>
      </c>
      <c r="AI48" s="177"/>
      <c r="AJ48" s="177"/>
      <c r="AK48" s="177">
        <f t="shared" si="50"/>
        <v>0</v>
      </c>
      <c r="AL48" s="177"/>
      <c r="AM48" s="177"/>
      <c r="AN48" s="177">
        <f t="shared" si="11"/>
        <v>0</v>
      </c>
      <c r="AO48" s="177">
        <v>3.45</v>
      </c>
      <c r="AP48" s="177">
        <v>12.09</v>
      </c>
      <c r="AQ48" s="177">
        <f t="shared" si="12"/>
        <v>3.5043478260869563</v>
      </c>
      <c r="AR48" s="177"/>
      <c r="AS48" s="177"/>
      <c r="AT48" s="177">
        <f t="shared" si="13"/>
        <v>0</v>
      </c>
      <c r="AU48" s="177">
        <f t="shared" si="14"/>
        <v>3.45</v>
      </c>
      <c r="AV48" s="177">
        <f t="shared" ref="AV48:AV59" si="51">SUM(AS48,AP48,AM48,AJ48,AG48,AD48)</f>
        <v>12.09</v>
      </c>
      <c r="AW48" s="177">
        <f t="shared" si="15"/>
        <v>3.5043478260869563</v>
      </c>
      <c r="AX48" s="177"/>
      <c r="AY48" s="177"/>
      <c r="AZ48" s="177">
        <f t="shared" si="16"/>
        <v>0</v>
      </c>
      <c r="BA48" s="177"/>
      <c r="BB48" s="177"/>
      <c r="BC48" s="177">
        <f t="shared" si="17"/>
        <v>0</v>
      </c>
      <c r="BD48" s="177"/>
      <c r="BE48" s="177"/>
      <c r="BF48" s="177">
        <f t="shared" si="18"/>
        <v>0</v>
      </c>
      <c r="BG48" s="177"/>
      <c r="BH48" s="177"/>
      <c r="BI48" s="177">
        <f t="shared" si="19"/>
        <v>0</v>
      </c>
      <c r="BJ48" s="177"/>
      <c r="BK48" s="177"/>
      <c r="BL48" s="177">
        <f t="shared" si="20"/>
        <v>0</v>
      </c>
      <c r="BM48" s="177"/>
      <c r="BN48" s="178"/>
      <c r="BO48" s="178">
        <f t="shared" si="21"/>
        <v>0</v>
      </c>
      <c r="BP48" s="178">
        <f t="shared" si="35"/>
        <v>0</v>
      </c>
      <c r="BQ48" s="178">
        <f t="shared" si="36"/>
        <v>0</v>
      </c>
      <c r="BR48" s="178">
        <f t="shared" si="22"/>
        <v>0</v>
      </c>
      <c r="BS48" s="178"/>
      <c r="BT48" s="178"/>
      <c r="BU48" s="178">
        <f t="shared" si="23"/>
        <v>0</v>
      </c>
      <c r="BV48" s="178">
        <f t="shared" si="37"/>
        <v>9.3699999999999992</v>
      </c>
      <c r="BW48" s="178">
        <f t="shared" si="37"/>
        <v>49.52</v>
      </c>
      <c r="BX48" s="178">
        <f t="shared" si="24"/>
        <v>5.28495197438634</v>
      </c>
      <c r="BY48" s="178">
        <f t="shared" si="38"/>
        <v>3.1</v>
      </c>
      <c r="BZ48" s="178">
        <f t="shared" si="38"/>
        <v>11.98</v>
      </c>
      <c r="CA48" s="178">
        <f t="shared" si="25"/>
        <v>3.8645161290322583</v>
      </c>
      <c r="CB48" s="178">
        <f t="shared" si="39"/>
        <v>90.92</v>
      </c>
      <c r="CC48" s="178">
        <f t="shared" si="39"/>
        <v>409.18</v>
      </c>
      <c r="CD48" s="178">
        <f t="shared" si="26"/>
        <v>4.5004399472063357</v>
      </c>
      <c r="CE48" s="178">
        <f t="shared" si="40"/>
        <v>95.51</v>
      </c>
      <c r="CF48" s="178">
        <f t="shared" si="41"/>
        <v>419.8</v>
      </c>
      <c r="CG48" s="178">
        <f t="shared" si="27"/>
        <v>4.3953512721181029</v>
      </c>
      <c r="CH48" s="178">
        <f t="shared" si="42"/>
        <v>96.39</v>
      </c>
      <c r="CI48" s="178">
        <f t="shared" si="42"/>
        <v>386.42999999999995</v>
      </c>
      <c r="CJ48" s="178">
        <f t="shared" si="28"/>
        <v>4.0090258325552437</v>
      </c>
      <c r="CK48" s="178">
        <f t="shared" si="43"/>
        <v>0.4</v>
      </c>
      <c r="CL48" s="178">
        <f t="shared" si="43"/>
        <v>1.3</v>
      </c>
      <c r="CM48" s="178">
        <f t="shared" si="29"/>
        <v>3.25</v>
      </c>
      <c r="CN48" s="178">
        <f t="shared" si="49"/>
        <v>295.69000000000005</v>
      </c>
      <c r="CO48" s="178">
        <f t="shared" si="49"/>
        <v>1278.21</v>
      </c>
      <c r="CP48" s="178">
        <f t="shared" si="45"/>
        <v>4.3228042882748818</v>
      </c>
    </row>
    <row r="49" spans="1:96" x14ac:dyDescent="0.2">
      <c r="A49" s="180" t="s">
        <v>103</v>
      </c>
      <c r="B49" s="176">
        <v>1050</v>
      </c>
      <c r="C49" s="176">
        <v>869</v>
      </c>
      <c r="D49" s="176">
        <v>620</v>
      </c>
      <c r="E49" s="172">
        <f t="shared" si="30"/>
        <v>82.761904761904759</v>
      </c>
      <c r="F49" s="172">
        <f t="shared" si="0"/>
        <v>59.047619047619051</v>
      </c>
      <c r="G49" s="172">
        <f t="shared" si="31"/>
        <v>71.346375143843503</v>
      </c>
      <c r="H49" s="177">
        <v>293</v>
      </c>
      <c r="I49" s="177">
        <v>1831.51</v>
      </c>
      <c r="J49" s="177">
        <f t="shared" si="1"/>
        <v>6.2508873720136515</v>
      </c>
      <c r="K49" s="177"/>
      <c r="L49" s="177"/>
      <c r="M49" s="177">
        <f t="shared" si="2"/>
        <v>0</v>
      </c>
      <c r="N49" s="177">
        <v>49</v>
      </c>
      <c r="O49" s="177">
        <v>220.15</v>
      </c>
      <c r="P49" s="177">
        <f t="shared" si="3"/>
        <v>4.4928571428571429</v>
      </c>
      <c r="Q49" s="177"/>
      <c r="R49" s="177"/>
      <c r="S49" s="177">
        <f t="shared" si="4"/>
        <v>0</v>
      </c>
      <c r="T49" s="177">
        <v>70</v>
      </c>
      <c r="U49" s="177">
        <v>259.25</v>
      </c>
      <c r="V49" s="177">
        <f t="shared" si="46"/>
        <v>3.7035714285714287</v>
      </c>
      <c r="W49" s="177">
        <v>208</v>
      </c>
      <c r="X49" s="177">
        <v>677.87</v>
      </c>
      <c r="Y49" s="177">
        <f t="shared" si="6"/>
        <v>3.2589903846153847</v>
      </c>
      <c r="Z49" s="177">
        <f t="shared" si="47"/>
        <v>620</v>
      </c>
      <c r="AA49" s="177">
        <f t="shared" si="48"/>
        <v>2988.7799999999997</v>
      </c>
      <c r="AB49" s="177">
        <f t="shared" si="7"/>
        <v>4.8206129032258058</v>
      </c>
      <c r="AC49" s="177"/>
      <c r="AD49" s="177"/>
      <c r="AE49" s="177">
        <f t="shared" si="8"/>
        <v>0</v>
      </c>
      <c r="AF49" s="177"/>
      <c r="AG49" s="177"/>
      <c r="AH49" s="177">
        <f t="shared" si="9"/>
        <v>0</v>
      </c>
      <c r="AI49" s="177"/>
      <c r="AJ49" s="177"/>
      <c r="AK49" s="177">
        <f t="shared" si="50"/>
        <v>0</v>
      </c>
      <c r="AL49" s="177"/>
      <c r="AM49" s="177"/>
      <c r="AN49" s="177">
        <f t="shared" si="11"/>
        <v>0</v>
      </c>
      <c r="AO49" s="177"/>
      <c r="AP49" s="177"/>
      <c r="AQ49" s="177">
        <f t="shared" si="12"/>
        <v>0</v>
      </c>
      <c r="AR49" s="177"/>
      <c r="AS49" s="177"/>
      <c r="AT49" s="177">
        <f t="shared" si="13"/>
        <v>0</v>
      </c>
      <c r="AU49" s="177">
        <f t="shared" si="14"/>
        <v>0</v>
      </c>
      <c r="AV49" s="177">
        <f t="shared" si="51"/>
        <v>0</v>
      </c>
      <c r="AW49" s="177">
        <f t="shared" si="15"/>
        <v>0</v>
      </c>
      <c r="AX49" s="177"/>
      <c r="AY49" s="177"/>
      <c r="AZ49" s="177">
        <f t="shared" si="16"/>
        <v>0</v>
      </c>
      <c r="BA49" s="177"/>
      <c r="BB49" s="177"/>
      <c r="BC49" s="177">
        <f t="shared" si="17"/>
        <v>0</v>
      </c>
      <c r="BD49" s="177"/>
      <c r="BE49" s="177"/>
      <c r="BF49" s="177">
        <f t="shared" si="18"/>
        <v>0</v>
      </c>
      <c r="BG49" s="177"/>
      <c r="BH49" s="177"/>
      <c r="BI49" s="177">
        <f t="shared" si="19"/>
        <v>0</v>
      </c>
      <c r="BJ49" s="177"/>
      <c r="BK49" s="177"/>
      <c r="BL49" s="177">
        <f t="shared" si="20"/>
        <v>0</v>
      </c>
      <c r="BM49" s="177"/>
      <c r="BN49" s="178"/>
      <c r="BO49" s="178">
        <f t="shared" si="21"/>
        <v>0</v>
      </c>
      <c r="BP49" s="178">
        <f t="shared" si="35"/>
        <v>0</v>
      </c>
      <c r="BQ49" s="178">
        <f t="shared" si="36"/>
        <v>0</v>
      </c>
      <c r="BR49" s="178">
        <f t="shared" si="22"/>
        <v>0</v>
      </c>
      <c r="BS49" s="178"/>
      <c r="BT49" s="178"/>
      <c r="BU49" s="178">
        <f t="shared" si="23"/>
        <v>0</v>
      </c>
      <c r="BV49" s="178">
        <f t="shared" si="37"/>
        <v>293</v>
      </c>
      <c r="BW49" s="178">
        <f t="shared" si="37"/>
        <v>1831.51</v>
      </c>
      <c r="BX49" s="178">
        <f t="shared" si="24"/>
        <v>6.2508873720136515</v>
      </c>
      <c r="BY49" s="178">
        <f t="shared" si="38"/>
        <v>0</v>
      </c>
      <c r="BZ49" s="178">
        <f t="shared" si="38"/>
        <v>0</v>
      </c>
      <c r="CA49" s="178">
        <f t="shared" si="25"/>
        <v>0</v>
      </c>
      <c r="CB49" s="178">
        <f t="shared" si="39"/>
        <v>49</v>
      </c>
      <c r="CC49" s="178">
        <f t="shared" si="39"/>
        <v>220.15</v>
      </c>
      <c r="CD49" s="178">
        <f t="shared" si="26"/>
        <v>4.4928571428571429</v>
      </c>
      <c r="CE49" s="178">
        <f t="shared" si="40"/>
        <v>0</v>
      </c>
      <c r="CF49" s="178">
        <f t="shared" si="41"/>
        <v>0</v>
      </c>
      <c r="CG49" s="178">
        <f t="shared" si="27"/>
        <v>0</v>
      </c>
      <c r="CH49" s="178">
        <f t="shared" si="42"/>
        <v>70</v>
      </c>
      <c r="CI49" s="178">
        <f t="shared" si="42"/>
        <v>259.25</v>
      </c>
      <c r="CJ49" s="178">
        <f t="shared" si="28"/>
        <v>3.7035714285714287</v>
      </c>
      <c r="CK49" s="178">
        <f t="shared" si="43"/>
        <v>208</v>
      </c>
      <c r="CL49" s="178">
        <f t="shared" si="43"/>
        <v>677.87</v>
      </c>
      <c r="CM49" s="178">
        <f t="shared" si="29"/>
        <v>3.2589903846153847</v>
      </c>
      <c r="CN49" s="178">
        <f t="shared" si="49"/>
        <v>620</v>
      </c>
      <c r="CO49" s="178">
        <f t="shared" si="49"/>
        <v>2988.7799999999997</v>
      </c>
      <c r="CP49" s="178">
        <f t="shared" si="45"/>
        <v>4.8206129032258058</v>
      </c>
    </row>
    <row r="50" spans="1:96" x14ac:dyDescent="0.2">
      <c r="A50" s="180" t="s">
        <v>42</v>
      </c>
      <c r="B50" s="176">
        <v>2479.4499999999998</v>
      </c>
      <c r="C50" s="176">
        <v>1859.5874999999999</v>
      </c>
      <c r="D50" s="176">
        <v>1705.83</v>
      </c>
      <c r="E50" s="172">
        <f t="shared" si="30"/>
        <v>75</v>
      </c>
      <c r="F50" s="172">
        <f t="shared" si="0"/>
        <v>68.798725523805686</v>
      </c>
      <c r="G50" s="172">
        <f t="shared" si="31"/>
        <v>91.73163403174091</v>
      </c>
      <c r="H50" s="177">
        <v>52.83</v>
      </c>
      <c r="I50" s="177">
        <v>732.41</v>
      </c>
      <c r="J50" s="177">
        <f t="shared" si="1"/>
        <v>13.863524512587544</v>
      </c>
      <c r="K50" s="177"/>
      <c r="L50" s="177"/>
      <c r="M50" s="177">
        <f t="shared" si="2"/>
        <v>0</v>
      </c>
      <c r="N50" s="177">
        <v>2</v>
      </c>
      <c r="O50" s="177">
        <v>8.1</v>
      </c>
      <c r="P50" s="177">
        <f t="shared" si="3"/>
        <v>4.05</v>
      </c>
      <c r="Q50" s="177"/>
      <c r="R50" s="177"/>
      <c r="S50" s="177">
        <f t="shared" si="4"/>
        <v>0</v>
      </c>
      <c r="T50" s="177"/>
      <c r="U50" s="177"/>
      <c r="V50" s="177">
        <f t="shared" si="46"/>
        <v>0</v>
      </c>
      <c r="W50" s="177">
        <v>516</v>
      </c>
      <c r="X50" s="177">
        <v>2815.18</v>
      </c>
      <c r="Y50" s="177">
        <f t="shared" si="6"/>
        <v>5.4557751937984493</v>
      </c>
      <c r="Z50" s="177">
        <f t="shared" si="47"/>
        <v>570.83000000000004</v>
      </c>
      <c r="AA50" s="177">
        <f t="shared" si="48"/>
        <v>3555.6899999999996</v>
      </c>
      <c r="AB50" s="177">
        <f t="shared" si="7"/>
        <v>6.2289823590210736</v>
      </c>
      <c r="AC50" s="177"/>
      <c r="AD50" s="177"/>
      <c r="AE50" s="177">
        <f t="shared" si="8"/>
        <v>0</v>
      </c>
      <c r="AF50" s="177"/>
      <c r="AG50" s="177"/>
      <c r="AH50" s="177">
        <f t="shared" si="9"/>
        <v>0</v>
      </c>
      <c r="AI50" s="177"/>
      <c r="AJ50" s="177"/>
      <c r="AK50" s="177">
        <f t="shared" si="50"/>
        <v>0</v>
      </c>
      <c r="AL50" s="177"/>
      <c r="AM50" s="177"/>
      <c r="AN50" s="177">
        <f t="shared" si="11"/>
        <v>0</v>
      </c>
      <c r="AO50" s="177">
        <v>523</v>
      </c>
      <c r="AP50" s="177">
        <v>1521</v>
      </c>
      <c r="AQ50" s="177">
        <f t="shared" si="12"/>
        <v>2.9082217973231357</v>
      </c>
      <c r="AR50" s="177">
        <v>612</v>
      </c>
      <c r="AS50" s="177">
        <v>1782</v>
      </c>
      <c r="AT50" s="177">
        <f t="shared" si="13"/>
        <v>2.9117647058823528</v>
      </c>
      <c r="AU50" s="177">
        <f t="shared" si="14"/>
        <v>1135</v>
      </c>
      <c r="AV50" s="177">
        <f t="shared" si="51"/>
        <v>3303</v>
      </c>
      <c r="AW50" s="177">
        <f t="shared" si="15"/>
        <v>2.9101321585903084</v>
      </c>
      <c r="AX50" s="177"/>
      <c r="AY50" s="177"/>
      <c r="AZ50" s="177">
        <f t="shared" si="16"/>
        <v>0</v>
      </c>
      <c r="BA50" s="177"/>
      <c r="BB50" s="177"/>
      <c r="BC50" s="177">
        <f t="shared" si="17"/>
        <v>0</v>
      </c>
      <c r="BD50" s="177"/>
      <c r="BE50" s="177"/>
      <c r="BF50" s="177">
        <f t="shared" si="18"/>
        <v>0</v>
      </c>
      <c r="BG50" s="177"/>
      <c r="BH50" s="177"/>
      <c r="BI50" s="177">
        <f t="shared" si="19"/>
        <v>0</v>
      </c>
      <c r="BJ50" s="177"/>
      <c r="BK50" s="177"/>
      <c r="BL50" s="177">
        <f t="shared" si="20"/>
        <v>0</v>
      </c>
      <c r="BM50" s="177"/>
      <c r="BN50" s="178"/>
      <c r="BO50" s="178">
        <f t="shared" si="21"/>
        <v>0</v>
      </c>
      <c r="BP50" s="178">
        <f t="shared" si="35"/>
        <v>0</v>
      </c>
      <c r="BQ50" s="178">
        <f t="shared" si="36"/>
        <v>0</v>
      </c>
      <c r="BR50" s="178">
        <f t="shared" si="22"/>
        <v>0</v>
      </c>
      <c r="BS50" s="178"/>
      <c r="BT50" s="178"/>
      <c r="BU50" s="178">
        <f t="shared" si="23"/>
        <v>0</v>
      </c>
      <c r="BV50" s="178">
        <f t="shared" si="37"/>
        <v>52.83</v>
      </c>
      <c r="BW50" s="178">
        <f t="shared" si="37"/>
        <v>732.41</v>
      </c>
      <c r="BX50" s="178">
        <f t="shared" si="24"/>
        <v>13.863524512587544</v>
      </c>
      <c r="BY50" s="178">
        <f t="shared" si="38"/>
        <v>0</v>
      </c>
      <c r="BZ50" s="178">
        <f t="shared" si="38"/>
        <v>0</v>
      </c>
      <c r="CA50" s="178">
        <f t="shared" si="25"/>
        <v>0</v>
      </c>
      <c r="CB50" s="178">
        <f t="shared" si="39"/>
        <v>2</v>
      </c>
      <c r="CC50" s="178">
        <f t="shared" si="39"/>
        <v>8.1</v>
      </c>
      <c r="CD50" s="178">
        <f t="shared" si="26"/>
        <v>4.05</v>
      </c>
      <c r="CE50" s="178">
        <f t="shared" si="40"/>
        <v>0</v>
      </c>
      <c r="CF50" s="178">
        <f t="shared" si="41"/>
        <v>0</v>
      </c>
      <c r="CG50" s="178">
        <f t="shared" si="27"/>
        <v>0</v>
      </c>
      <c r="CH50" s="178">
        <f t="shared" si="42"/>
        <v>523</v>
      </c>
      <c r="CI50" s="178">
        <f t="shared" si="42"/>
        <v>1521</v>
      </c>
      <c r="CJ50" s="178">
        <f t="shared" si="28"/>
        <v>2.9082217973231357</v>
      </c>
      <c r="CK50" s="178">
        <f t="shared" si="43"/>
        <v>1128</v>
      </c>
      <c r="CL50" s="178">
        <f t="shared" si="43"/>
        <v>4597.18</v>
      </c>
      <c r="CM50" s="178">
        <f t="shared" si="29"/>
        <v>4.0755141843971634</v>
      </c>
      <c r="CN50" s="178">
        <f t="shared" si="49"/>
        <v>1705.83</v>
      </c>
      <c r="CO50" s="178">
        <f t="shared" si="49"/>
        <v>6858.69</v>
      </c>
      <c r="CP50" s="178">
        <f t="shared" si="45"/>
        <v>4.0207347742741071</v>
      </c>
    </row>
    <row r="51" spans="1:96" x14ac:dyDescent="0.2">
      <c r="A51" s="180" t="s">
        <v>43</v>
      </c>
      <c r="B51" s="176">
        <v>849.88</v>
      </c>
      <c r="C51" s="176">
        <v>699</v>
      </c>
      <c r="D51" s="176">
        <v>694.84</v>
      </c>
      <c r="E51" s="172">
        <f t="shared" si="30"/>
        <v>82.246905445474667</v>
      </c>
      <c r="F51" s="172">
        <f t="shared" si="0"/>
        <v>81.757424577587415</v>
      </c>
      <c r="G51" s="172">
        <f t="shared" si="31"/>
        <v>99.404864091559361</v>
      </c>
      <c r="H51" s="177">
        <v>36.93</v>
      </c>
      <c r="I51" s="177">
        <v>194.04</v>
      </c>
      <c r="J51" s="177">
        <f t="shared" si="1"/>
        <v>5.2542648253452473</v>
      </c>
      <c r="K51" s="177"/>
      <c r="L51" s="177"/>
      <c r="M51" s="177">
        <f t="shared" si="2"/>
        <v>0</v>
      </c>
      <c r="N51" s="177">
        <v>0.25</v>
      </c>
      <c r="O51" s="177">
        <v>1.0900000000000001</v>
      </c>
      <c r="P51" s="177">
        <f t="shared" si="3"/>
        <v>4.3600000000000003</v>
      </c>
      <c r="Q51" s="177">
        <v>51.18</v>
      </c>
      <c r="R51" s="177">
        <v>181.4</v>
      </c>
      <c r="S51" s="177">
        <f t="shared" si="4"/>
        <v>3.544353262993357</v>
      </c>
      <c r="T51" s="177">
        <v>266.75</v>
      </c>
      <c r="U51" s="177">
        <v>803.07</v>
      </c>
      <c r="V51" s="177">
        <f t="shared" si="46"/>
        <v>3.0105716963448925</v>
      </c>
      <c r="W51" s="177">
        <v>224.01</v>
      </c>
      <c r="X51" s="177">
        <v>624.69000000000005</v>
      </c>
      <c r="Y51" s="177">
        <f t="shared" si="6"/>
        <v>2.7886701486540781</v>
      </c>
      <c r="Z51" s="177">
        <f t="shared" si="47"/>
        <v>579.11999999999989</v>
      </c>
      <c r="AA51" s="177">
        <f t="shared" si="48"/>
        <v>1804.29</v>
      </c>
      <c r="AB51" s="177">
        <f t="shared" si="7"/>
        <v>3.1155719021964363</v>
      </c>
      <c r="AC51" s="177">
        <v>4.84</v>
      </c>
      <c r="AD51" s="177">
        <v>18.309999999999999</v>
      </c>
      <c r="AE51" s="177">
        <f t="shared" si="8"/>
        <v>3.7830578512396693</v>
      </c>
      <c r="AF51" s="177"/>
      <c r="AG51" s="177"/>
      <c r="AH51" s="177">
        <f t="shared" si="9"/>
        <v>0</v>
      </c>
      <c r="AI51" s="177">
        <v>1.43</v>
      </c>
      <c r="AJ51" s="177">
        <v>4.7</v>
      </c>
      <c r="AK51" s="177">
        <f t="shared" si="50"/>
        <v>3.2867132867132871</v>
      </c>
      <c r="AL51" s="177">
        <v>14.72</v>
      </c>
      <c r="AM51" s="177">
        <v>46.32</v>
      </c>
      <c r="AN51" s="177">
        <f t="shared" si="11"/>
        <v>3.1467391304347827</v>
      </c>
      <c r="AO51" s="177">
        <v>43.94</v>
      </c>
      <c r="AP51" s="177">
        <v>106.98</v>
      </c>
      <c r="AQ51" s="177">
        <f t="shared" si="12"/>
        <v>2.4346836595357306</v>
      </c>
      <c r="AR51" s="177">
        <v>50.79</v>
      </c>
      <c r="AS51" s="177">
        <v>120.17</v>
      </c>
      <c r="AT51" s="177">
        <f t="shared" si="13"/>
        <v>2.3660169324670211</v>
      </c>
      <c r="AU51" s="177">
        <f t="shared" si="14"/>
        <v>115.72000000000001</v>
      </c>
      <c r="AV51" s="177">
        <f t="shared" si="51"/>
        <v>296.48</v>
      </c>
      <c r="AW51" s="177">
        <f t="shared" si="15"/>
        <v>2.5620463187003111</v>
      </c>
      <c r="AX51" s="177"/>
      <c r="AY51" s="177"/>
      <c r="AZ51" s="177">
        <f t="shared" si="16"/>
        <v>0</v>
      </c>
      <c r="BA51" s="177"/>
      <c r="BB51" s="177"/>
      <c r="BC51" s="177">
        <f t="shared" si="17"/>
        <v>0</v>
      </c>
      <c r="BD51" s="177"/>
      <c r="BE51" s="177"/>
      <c r="BF51" s="177">
        <f t="shared" si="18"/>
        <v>0</v>
      </c>
      <c r="BG51" s="177"/>
      <c r="BH51" s="177"/>
      <c r="BI51" s="177">
        <f t="shared" si="19"/>
        <v>0</v>
      </c>
      <c r="BJ51" s="177"/>
      <c r="BK51" s="177"/>
      <c r="BL51" s="177">
        <f t="shared" si="20"/>
        <v>0</v>
      </c>
      <c r="BM51" s="177"/>
      <c r="BN51" s="178"/>
      <c r="BO51" s="178">
        <f t="shared" si="21"/>
        <v>0</v>
      </c>
      <c r="BP51" s="178">
        <f t="shared" si="35"/>
        <v>0</v>
      </c>
      <c r="BQ51" s="178">
        <f t="shared" si="36"/>
        <v>0</v>
      </c>
      <c r="BR51" s="178">
        <f t="shared" si="22"/>
        <v>0</v>
      </c>
      <c r="BS51" s="178"/>
      <c r="BT51" s="178"/>
      <c r="BU51" s="178">
        <f t="shared" si="23"/>
        <v>0</v>
      </c>
      <c r="BV51" s="178">
        <f t="shared" si="37"/>
        <v>41.769999999999996</v>
      </c>
      <c r="BW51" s="178">
        <f t="shared" si="37"/>
        <v>212.35</v>
      </c>
      <c r="BX51" s="178">
        <f t="shared" si="24"/>
        <v>5.0837921953555183</v>
      </c>
      <c r="BY51" s="178">
        <f t="shared" si="38"/>
        <v>0</v>
      </c>
      <c r="BZ51" s="178">
        <f t="shared" si="38"/>
        <v>0</v>
      </c>
      <c r="CA51" s="178">
        <f t="shared" si="25"/>
        <v>0</v>
      </c>
      <c r="CB51" s="178">
        <f t="shared" si="39"/>
        <v>1.68</v>
      </c>
      <c r="CC51" s="178">
        <f t="shared" si="39"/>
        <v>5.79</v>
      </c>
      <c r="CD51" s="178">
        <f t="shared" si="26"/>
        <v>3.4464285714285716</v>
      </c>
      <c r="CE51" s="178">
        <f t="shared" si="40"/>
        <v>65.900000000000006</v>
      </c>
      <c r="CF51" s="178">
        <f t="shared" si="41"/>
        <v>227.72</v>
      </c>
      <c r="CG51" s="178">
        <f t="shared" si="27"/>
        <v>3.4555386949924123</v>
      </c>
      <c r="CH51" s="178">
        <f t="shared" si="42"/>
        <v>310.69</v>
      </c>
      <c r="CI51" s="178">
        <f t="shared" si="42"/>
        <v>910.05000000000007</v>
      </c>
      <c r="CJ51" s="178">
        <f t="shared" si="28"/>
        <v>2.9291254948662657</v>
      </c>
      <c r="CK51" s="178">
        <f t="shared" si="43"/>
        <v>274.8</v>
      </c>
      <c r="CL51" s="178">
        <f t="shared" si="43"/>
        <v>744.86</v>
      </c>
      <c r="CM51" s="178">
        <f t="shared" si="29"/>
        <v>2.7105531295487628</v>
      </c>
      <c r="CN51" s="178">
        <f t="shared" si="49"/>
        <v>694.83999999999992</v>
      </c>
      <c r="CO51" s="178">
        <f t="shared" si="49"/>
        <v>2100.77</v>
      </c>
      <c r="CP51" s="178">
        <f t="shared" si="45"/>
        <v>3.0233866789476718</v>
      </c>
    </row>
    <row r="52" spans="1:96" x14ac:dyDescent="0.2">
      <c r="A52" s="180" t="s">
        <v>44</v>
      </c>
      <c r="B52" s="176">
        <v>84</v>
      </c>
      <c r="C52" s="176">
        <v>78</v>
      </c>
      <c r="D52" s="176">
        <v>70.099999999999994</v>
      </c>
      <c r="E52" s="172">
        <f t="shared" si="30"/>
        <v>92.857142857142861</v>
      </c>
      <c r="F52" s="172">
        <f t="shared" si="0"/>
        <v>83.452380952380949</v>
      </c>
      <c r="G52" s="172">
        <f t="shared" si="31"/>
        <v>89.871794871794862</v>
      </c>
      <c r="H52" s="177">
        <v>65.349999999999994</v>
      </c>
      <c r="I52" s="177">
        <v>339.25</v>
      </c>
      <c r="J52" s="177">
        <f t="shared" si="1"/>
        <v>5.1912777352716146</v>
      </c>
      <c r="K52" s="177"/>
      <c r="L52" s="177"/>
      <c r="M52" s="177">
        <f t="shared" si="2"/>
        <v>0</v>
      </c>
      <c r="N52" s="177">
        <v>4.75</v>
      </c>
      <c r="O52" s="177">
        <v>11.65</v>
      </c>
      <c r="P52" s="177">
        <f t="shared" si="3"/>
        <v>2.4526315789473685</v>
      </c>
      <c r="Q52" s="177"/>
      <c r="R52" s="177"/>
      <c r="S52" s="177">
        <f t="shared" si="4"/>
        <v>0</v>
      </c>
      <c r="T52" s="177"/>
      <c r="U52" s="177"/>
      <c r="V52" s="177">
        <f t="shared" si="46"/>
        <v>0</v>
      </c>
      <c r="W52" s="177"/>
      <c r="X52" s="177"/>
      <c r="Y52" s="177">
        <f t="shared" si="6"/>
        <v>0</v>
      </c>
      <c r="Z52" s="177">
        <f t="shared" si="47"/>
        <v>70.099999999999994</v>
      </c>
      <c r="AA52" s="177">
        <f t="shared" si="48"/>
        <v>350.9</v>
      </c>
      <c r="AB52" s="177">
        <f t="shared" si="7"/>
        <v>5.0057061340941509</v>
      </c>
      <c r="AC52" s="177"/>
      <c r="AD52" s="177"/>
      <c r="AE52" s="177">
        <f t="shared" si="8"/>
        <v>0</v>
      </c>
      <c r="AF52" s="177"/>
      <c r="AG52" s="177"/>
      <c r="AH52" s="177">
        <f t="shared" si="9"/>
        <v>0</v>
      </c>
      <c r="AI52" s="177"/>
      <c r="AJ52" s="177"/>
      <c r="AK52" s="177">
        <f t="shared" si="50"/>
        <v>0</v>
      </c>
      <c r="AL52" s="177"/>
      <c r="AM52" s="177"/>
      <c r="AN52" s="177">
        <f t="shared" si="11"/>
        <v>0</v>
      </c>
      <c r="AO52" s="177"/>
      <c r="AP52" s="177"/>
      <c r="AQ52" s="177">
        <f t="shared" si="12"/>
        <v>0</v>
      </c>
      <c r="AR52" s="177"/>
      <c r="AS52" s="177"/>
      <c r="AT52" s="177">
        <f t="shared" si="13"/>
        <v>0</v>
      </c>
      <c r="AU52" s="177">
        <f t="shared" si="14"/>
        <v>0</v>
      </c>
      <c r="AV52" s="177">
        <f t="shared" si="51"/>
        <v>0</v>
      </c>
      <c r="AW52" s="177">
        <f t="shared" si="15"/>
        <v>0</v>
      </c>
      <c r="AX52" s="177"/>
      <c r="AY52" s="177"/>
      <c r="AZ52" s="177">
        <f t="shared" si="16"/>
        <v>0</v>
      </c>
      <c r="BA52" s="177"/>
      <c r="BB52" s="177"/>
      <c r="BC52" s="177">
        <f t="shared" si="17"/>
        <v>0</v>
      </c>
      <c r="BD52" s="177"/>
      <c r="BE52" s="177"/>
      <c r="BF52" s="177">
        <f t="shared" si="18"/>
        <v>0</v>
      </c>
      <c r="BG52" s="177"/>
      <c r="BH52" s="177"/>
      <c r="BI52" s="177">
        <f t="shared" si="19"/>
        <v>0</v>
      </c>
      <c r="BJ52" s="177"/>
      <c r="BK52" s="177"/>
      <c r="BL52" s="177">
        <f t="shared" si="20"/>
        <v>0</v>
      </c>
      <c r="BM52" s="177"/>
      <c r="BN52" s="177"/>
      <c r="BO52" s="177">
        <f t="shared" si="21"/>
        <v>0</v>
      </c>
      <c r="BP52" s="178">
        <f t="shared" si="35"/>
        <v>0</v>
      </c>
      <c r="BQ52" s="178">
        <f t="shared" si="36"/>
        <v>0</v>
      </c>
      <c r="BR52" s="178">
        <f t="shared" si="22"/>
        <v>0</v>
      </c>
      <c r="BS52" s="178"/>
      <c r="BT52" s="178"/>
      <c r="BU52" s="178">
        <f t="shared" si="23"/>
        <v>0</v>
      </c>
      <c r="BV52" s="178">
        <f t="shared" si="37"/>
        <v>65.349999999999994</v>
      </c>
      <c r="BW52" s="178">
        <f t="shared" si="37"/>
        <v>339.25</v>
      </c>
      <c r="BX52" s="178">
        <f t="shared" si="24"/>
        <v>5.1912777352716146</v>
      </c>
      <c r="BY52" s="178">
        <f t="shared" si="38"/>
        <v>0</v>
      </c>
      <c r="BZ52" s="178">
        <f t="shared" si="38"/>
        <v>0</v>
      </c>
      <c r="CA52" s="178">
        <f t="shared" si="25"/>
        <v>0</v>
      </c>
      <c r="CB52" s="178">
        <f t="shared" si="39"/>
        <v>4.75</v>
      </c>
      <c r="CC52" s="178">
        <f t="shared" si="39"/>
        <v>11.65</v>
      </c>
      <c r="CD52" s="178">
        <f t="shared" si="26"/>
        <v>2.4526315789473685</v>
      </c>
      <c r="CE52" s="178">
        <f t="shared" si="40"/>
        <v>0</v>
      </c>
      <c r="CF52" s="178">
        <f t="shared" si="41"/>
        <v>0</v>
      </c>
      <c r="CG52" s="178">
        <f t="shared" si="27"/>
        <v>0</v>
      </c>
      <c r="CH52" s="178">
        <f t="shared" si="42"/>
        <v>0</v>
      </c>
      <c r="CI52" s="178">
        <f t="shared" si="42"/>
        <v>0</v>
      </c>
      <c r="CJ52" s="178">
        <f t="shared" si="28"/>
        <v>0</v>
      </c>
      <c r="CK52" s="178">
        <f t="shared" si="43"/>
        <v>0</v>
      </c>
      <c r="CL52" s="178">
        <f t="shared" si="43"/>
        <v>0</v>
      </c>
      <c r="CM52" s="178">
        <f t="shared" si="29"/>
        <v>0</v>
      </c>
      <c r="CN52" s="178">
        <f t="shared" si="49"/>
        <v>70.099999999999994</v>
      </c>
      <c r="CO52" s="178">
        <f t="shared" si="49"/>
        <v>350.9</v>
      </c>
      <c r="CP52" s="178">
        <f t="shared" si="45"/>
        <v>5.0057061340941509</v>
      </c>
      <c r="CQ52" s="178"/>
      <c r="CR52" s="178"/>
    </row>
    <row r="53" spans="1:96" x14ac:dyDescent="0.2">
      <c r="A53" s="180" t="s">
        <v>45</v>
      </c>
      <c r="B53" s="176">
        <v>130</v>
      </c>
      <c r="C53" s="176">
        <v>97.5</v>
      </c>
      <c r="D53" s="176">
        <v>95.3</v>
      </c>
      <c r="E53" s="172">
        <f t="shared" si="30"/>
        <v>75</v>
      </c>
      <c r="F53" s="172">
        <f t="shared" si="0"/>
        <v>73.307692307692321</v>
      </c>
      <c r="G53" s="172">
        <f t="shared" si="31"/>
        <v>97.743589743589752</v>
      </c>
      <c r="H53" s="177">
        <v>0.2</v>
      </c>
      <c r="I53" s="177">
        <v>1</v>
      </c>
      <c r="J53" s="177">
        <f t="shared" si="1"/>
        <v>5</v>
      </c>
      <c r="K53" s="177"/>
      <c r="L53" s="177"/>
      <c r="M53" s="177">
        <f t="shared" si="2"/>
        <v>0</v>
      </c>
      <c r="N53" s="177"/>
      <c r="O53" s="177"/>
      <c r="P53" s="177">
        <f t="shared" si="3"/>
        <v>0</v>
      </c>
      <c r="Q53" s="177"/>
      <c r="R53" s="177"/>
      <c r="S53" s="177">
        <f t="shared" si="4"/>
        <v>0</v>
      </c>
      <c r="T53" s="177">
        <v>0.4</v>
      </c>
      <c r="U53" s="177">
        <v>1.24</v>
      </c>
      <c r="V53" s="177">
        <f t="shared" si="46"/>
        <v>3.0999999999999996</v>
      </c>
      <c r="W53" s="177">
        <v>33</v>
      </c>
      <c r="X53" s="177">
        <v>123</v>
      </c>
      <c r="Y53" s="177">
        <f t="shared" si="6"/>
        <v>3.7272727272727271</v>
      </c>
      <c r="Z53" s="177">
        <f t="shared" si="47"/>
        <v>33.6</v>
      </c>
      <c r="AA53" s="177">
        <f t="shared" si="48"/>
        <v>125.24</v>
      </c>
      <c r="AB53" s="177">
        <f t="shared" si="7"/>
        <v>3.727380952380952</v>
      </c>
      <c r="AC53" s="177">
        <v>0.2</v>
      </c>
      <c r="AD53" s="177">
        <v>0.95</v>
      </c>
      <c r="AE53" s="177">
        <f t="shared" si="8"/>
        <v>4.7499999999999991</v>
      </c>
      <c r="AF53" s="177"/>
      <c r="AG53" s="177"/>
      <c r="AH53" s="177">
        <f t="shared" si="9"/>
        <v>0</v>
      </c>
      <c r="AI53" s="177"/>
      <c r="AJ53" s="177"/>
      <c r="AK53" s="177">
        <f t="shared" si="50"/>
        <v>0</v>
      </c>
      <c r="AL53" s="177"/>
      <c r="AM53" s="177"/>
      <c r="AN53" s="177">
        <f t="shared" si="11"/>
        <v>0</v>
      </c>
      <c r="AO53" s="177">
        <v>9.5</v>
      </c>
      <c r="AP53" s="177">
        <v>21</v>
      </c>
      <c r="AQ53" s="177">
        <f t="shared" si="12"/>
        <v>2.2105263157894739</v>
      </c>
      <c r="AR53" s="177">
        <v>52</v>
      </c>
      <c r="AS53" s="177">
        <v>140</v>
      </c>
      <c r="AT53" s="177">
        <f t="shared" si="13"/>
        <v>2.6923076923076925</v>
      </c>
      <c r="AU53" s="177">
        <f t="shared" si="14"/>
        <v>61.7</v>
      </c>
      <c r="AV53" s="177">
        <f t="shared" si="51"/>
        <v>161.94999999999999</v>
      </c>
      <c r="AW53" s="177">
        <f t="shared" si="15"/>
        <v>2.6247974068071311</v>
      </c>
      <c r="AX53" s="177"/>
      <c r="AY53" s="177"/>
      <c r="AZ53" s="177">
        <f t="shared" si="16"/>
        <v>0</v>
      </c>
      <c r="BA53" s="177"/>
      <c r="BB53" s="177"/>
      <c r="BC53" s="177">
        <f t="shared" si="17"/>
        <v>0</v>
      </c>
      <c r="BD53" s="177"/>
      <c r="BE53" s="177"/>
      <c r="BF53" s="177">
        <f t="shared" si="18"/>
        <v>0</v>
      </c>
      <c r="BG53" s="177"/>
      <c r="BH53" s="177"/>
      <c r="BI53" s="177">
        <f t="shared" si="19"/>
        <v>0</v>
      </c>
      <c r="BJ53" s="177"/>
      <c r="BK53" s="177"/>
      <c r="BL53" s="177">
        <f t="shared" si="20"/>
        <v>0</v>
      </c>
      <c r="BM53" s="177"/>
      <c r="BN53" s="178"/>
      <c r="BO53" s="178">
        <f t="shared" si="21"/>
        <v>0</v>
      </c>
      <c r="BP53" s="178">
        <f t="shared" si="35"/>
        <v>0</v>
      </c>
      <c r="BQ53" s="178">
        <f t="shared" si="36"/>
        <v>0</v>
      </c>
      <c r="BR53" s="178">
        <f t="shared" si="22"/>
        <v>0</v>
      </c>
      <c r="BS53" s="178"/>
      <c r="BT53" s="178"/>
      <c r="BU53" s="178">
        <f t="shared" si="23"/>
        <v>0</v>
      </c>
      <c r="BV53" s="178">
        <f t="shared" si="37"/>
        <v>0.4</v>
      </c>
      <c r="BW53" s="178">
        <f t="shared" si="37"/>
        <v>1.95</v>
      </c>
      <c r="BX53" s="178">
        <f t="shared" si="24"/>
        <v>4.875</v>
      </c>
      <c r="BY53" s="178">
        <f t="shared" si="38"/>
        <v>0</v>
      </c>
      <c r="BZ53" s="178">
        <f t="shared" si="38"/>
        <v>0</v>
      </c>
      <c r="CA53" s="178">
        <f t="shared" si="25"/>
        <v>0</v>
      </c>
      <c r="CB53" s="178">
        <f t="shared" si="39"/>
        <v>0</v>
      </c>
      <c r="CC53" s="178">
        <f t="shared" si="39"/>
        <v>0</v>
      </c>
      <c r="CD53" s="178">
        <f t="shared" si="26"/>
        <v>0</v>
      </c>
      <c r="CE53" s="178">
        <f t="shared" si="40"/>
        <v>0</v>
      </c>
      <c r="CF53" s="178">
        <f t="shared" si="41"/>
        <v>0</v>
      </c>
      <c r="CG53" s="178">
        <f t="shared" si="27"/>
        <v>0</v>
      </c>
      <c r="CH53" s="178">
        <f t="shared" si="42"/>
        <v>9.9</v>
      </c>
      <c r="CI53" s="178">
        <f t="shared" si="42"/>
        <v>22.24</v>
      </c>
      <c r="CJ53" s="178">
        <f t="shared" si="28"/>
        <v>2.2464646464646463</v>
      </c>
      <c r="CK53" s="178">
        <f t="shared" si="43"/>
        <v>85</v>
      </c>
      <c r="CL53" s="178">
        <f t="shared" si="43"/>
        <v>263</v>
      </c>
      <c r="CM53" s="178">
        <f t="shared" si="29"/>
        <v>3.0941176470588236</v>
      </c>
      <c r="CN53" s="178">
        <f t="shared" si="49"/>
        <v>95.300000000000011</v>
      </c>
      <c r="CO53" s="178">
        <f t="shared" si="49"/>
        <v>287.19</v>
      </c>
      <c r="CP53" s="178">
        <f t="shared" si="45"/>
        <v>3.0135362014690448</v>
      </c>
    </row>
    <row r="54" spans="1:96" x14ac:dyDescent="0.2">
      <c r="A54" s="180" t="s">
        <v>46</v>
      </c>
      <c r="B54" s="176">
        <v>391.65</v>
      </c>
      <c r="C54" s="176">
        <v>369</v>
      </c>
      <c r="D54" s="176">
        <v>324.39999999999998</v>
      </c>
      <c r="E54" s="172">
        <f t="shared" si="30"/>
        <v>94.216775181922642</v>
      </c>
      <c r="F54" s="172">
        <f t="shared" si="0"/>
        <v>82.829056555598115</v>
      </c>
      <c r="G54" s="172">
        <f t="shared" si="31"/>
        <v>87.913279132791317</v>
      </c>
      <c r="H54" s="177">
        <v>8.65</v>
      </c>
      <c r="I54" s="177">
        <v>47.58</v>
      </c>
      <c r="J54" s="177">
        <f t="shared" si="1"/>
        <v>5.5005780346820803</v>
      </c>
      <c r="K54" s="177"/>
      <c r="L54" s="177"/>
      <c r="M54" s="177">
        <f t="shared" si="2"/>
        <v>0</v>
      </c>
      <c r="N54" s="177">
        <v>1</v>
      </c>
      <c r="O54" s="177">
        <v>4</v>
      </c>
      <c r="P54" s="177">
        <f t="shared" si="3"/>
        <v>4</v>
      </c>
      <c r="Q54" s="177">
        <v>43</v>
      </c>
      <c r="R54" s="177">
        <v>170</v>
      </c>
      <c r="S54" s="177">
        <f t="shared" si="4"/>
        <v>3.9534883720930232</v>
      </c>
      <c r="T54" s="177"/>
      <c r="U54" s="177"/>
      <c r="V54" s="177">
        <f t="shared" si="46"/>
        <v>0</v>
      </c>
      <c r="W54" s="177">
        <v>40</v>
      </c>
      <c r="X54" s="177">
        <v>160</v>
      </c>
      <c r="Y54" s="177">
        <f t="shared" si="6"/>
        <v>4</v>
      </c>
      <c r="Z54" s="177">
        <f t="shared" si="47"/>
        <v>92.65</v>
      </c>
      <c r="AA54" s="177">
        <f t="shared" si="48"/>
        <v>381.58</v>
      </c>
      <c r="AB54" s="177">
        <f t="shared" si="7"/>
        <v>4.1185105234754449</v>
      </c>
      <c r="AC54" s="177">
        <v>1.4</v>
      </c>
      <c r="AD54" s="177">
        <v>7</v>
      </c>
      <c r="AE54" s="177">
        <f t="shared" si="8"/>
        <v>5</v>
      </c>
      <c r="AF54" s="177"/>
      <c r="AG54" s="177"/>
      <c r="AH54" s="177">
        <f t="shared" si="9"/>
        <v>0</v>
      </c>
      <c r="AI54" s="177"/>
      <c r="AJ54" s="177"/>
      <c r="AK54" s="177">
        <f t="shared" si="50"/>
        <v>0</v>
      </c>
      <c r="AL54" s="177">
        <v>61.25</v>
      </c>
      <c r="AM54" s="177">
        <v>229.69</v>
      </c>
      <c r="AN54" s="177">
        <f t="shared" si="11"/>
        <v>3.7500408163265306</v>
      </c>
      <c r="AO54" s="177">
        <v>19.100000000000001</v>
      </c>
      <c r="AP54" s="177">
        <v>43</v>
      </c>
      <c r="AQ54" s="177">
        <f t="shared" si="12"/>
        <v>2.25130890052356</v>
      </c>
      <c r="AR54" s="177">
        <v>150</v>
      </c>
      <c r="AS54" s="177">
        <v>465.6</v>
      </c>
      <c r="AT54" s="177">
        <f t="shared" si="13"/>
        <v>3.1040000000000001</v>
      </c>
      <c r="AU54" s="177">
        <f t="shared" si="14"/>
        <v>231.75</v>
      </c>
      <c r="AV54" s="177">
        <f t="shared" si="51"/>
        <v>745.29</v>
      </c>
      <c r="AW54" s="177">
        <f t="shared" si="15"/>
        <v>3.2159223300970874</v>
      </c>
      <c r="AX54" s="177"/>
      <c r="AY54" s="177"/>
      <c r="AZ54" s="177">
        <f t="shared" si="16"/>
        <v>0</v>
      </c>
      <c r="BA54" s="177"/>
      <c r="BB54" s="177"/>
      <c r="BC54" s="177">
        <f t="shared" si="17"/>
        <v>0</v>
      </c>
      <c r="BD54" s="177"/>
      <c r="BE54" s="177"/>
      <c r="BF54" s="177">
        <f t="shared" si="18"/>
        <v>0</v>
      </c>
      <c r="BG54" s="177"/>
      <c r="BH54" s="177"/>
      <c r="BI54" s="177">
        <f t="shared" si="19"/>
        <v>0</v>
      </c>
      <c r="BJ54" s="177"/>
      <c r="BK54" s="177"/>
      <c r="BL54" s="177">
        <f t="shared" si="20"/>
        <v>0</v>
      </c>
      <c r="BM54" s="177"/>
      <c r="BN54" s="178"/>
      <c r="BO54" s="178">
        <f t="shared" si="21"/>
        <v>0</v>
      </c>
      <c r="BP54" s="178">
        <f t="shared" si="35"/>
        <v>0</v>
      </c>
      <c r="BQ54" s="178">
        <f t="shared" si="36"/>
        <v>0</v>
      </c>
      <c r="BR54" s="178">
        <f t="shared" si="22"/>
        <v>0</v>
      </c>
      <c r="BS54" s="178"/>
      <c r="BT54" s="178"/>
      <c r="BU54" s="178">
        <f t="shared" si="23"/>
        <v>0</v>
      </c>
      <c r="BV54" s="178">
        <f t="shared" si="37"/>
        <v>10.050000000000001</v>
      </c>
      <c r="BW54" s="178">
        <f t="shared" si="37"/>
        <v>54.58</v>
      </c>
      <c r="BX54" s="178">
        <f t="shared" si="24"/>
        <v>5.4308457711442779</v>
      </c>
      <c r="BY54" s="178">
        <f t="shared" si="38"/>
        <v>0</v>
      </c>
      <c r="BZ54" s="178">
        <f t="shared" si="38"/>
        <v>0</v>
      </c>
      <c r="CA54" s="178">
        <f t="shared" si="25"/>
        <v>0</v>
      </c>
      <c r="CB54" s="178">
        <f t="shared" si="39"/>
        <v>1</v>
      </c>
      <c r="CC54" s="178">
        <f t="shared" si="39"/>
        <v>4</v>
      </c>
      <c r="CD54" s="178">
        <f t="shared" si="26"/>
        <v>4</v>
      </c>
      <c r="CE54" s="178">
        <f t="shared" si="40"/>
        <v>104.25</v>
      </c>
      <c r="CF54" s="178">
        <f t="shared" si="41"/>
        <v>399.69</v>
      </c>
      <c r="CG54" s="178">
        <f t="shared" si="27"/>
        <v>3.833956834532374</v>
      </c>
      <c r="CH54" s="178">
        <f t="shared" si="42"/>
        <v>19.100000000000001</v>
      </c>
      <c r="CI54" s="178">
        <f t="shared" si="42"/>
        <v>43</v>
      </c>
      <c r="CJ54" s="178">
        <f t="shared" si="28"/>
        <v>2.25130890052356</v>
      </c>
      <c r="CK54" s="178">
        <f t="shared" si="43"/>
        <v>190</v>
      </c>
      <c r="CL54" s="178">
        <f t="shared" si="43"/>
        <v>625.6</v>
      </c>
      <c r="CM54" s="178">
        <f t="shared" si="29"/>
        <v>3.2926315789473684</v>
      </c>
      <c r="CN54" s="178">
        <f t="shared" si="49"/>
        <v>324.39999999999998</v>
      </c>
      <c r="CO54" s="178">
        <f t="shared" si="49"/>
        <v>1126.8699999999999</v>
      </c>
      <c r="CP54" s="178">
        <f t="shared" si="45"/>
        <v>3.4737053020961777</v>
      </c>
    </row>
    <row r="55" spans="1:96" x14ac:dyDescent="0.2">
      <c r="A55" s="180" t="s">
        <v>47</v>
      </c>
      <c r="B55" s="176">
        <v>1406.05</v>
      </c>
      <c r="C55" s="176">
        <v>1403.23</v>
      </c>
      <c r="D55" s="176">
        <v>922.04</v>
      </c>
      <c r="E55" s="172">
        <f t="shared" si="30"/>
        <v>99.799438142313576</v>
      </c>
      <c r="F55" s="172">
        <f t="shared" si="0"/>
        <v>65.576615340848477</v>
      </c>
      <c r="G55" s="172">
        <f t="shared" si="31"/>
        <v>65.708401331214404</v>
      </c>
      <c r="H55" s="177">
        <v>5.5</v>
      </c>
      <c r="I55" s="177">
        <v>40.28</v>
      </c>
      <c r="J55" s="177">
        <f t="shared" si="1"/>
        <v>7.3236363636363642</v>
      </c>
      <c r="K55" s="177"/>
      <c r="L55" s="177"/>
      <c r="M55" s="177">
        <f t="shared" si="2"/>
        <v>0</v>
      </c>
      <c r="N55" s="177"/>
      <c r="O55" s="177"/>
      <c r="P55" s="177">
        <f t="shared" si="3"/>
        <v>0</v>
      </c>
      <c r="Q55" s="177">
        <v>65.8</v>
      </c>
      <c r="R55" s="177">
        <v>230.07</v>
      </c>
      <c r="S55" s="177">
        <f t="shared" si="4"/>
        <v>3.4965045592705168</v>
      </c>
      <c r="T55" s="177">
        <v>203.92</v>
      </c>
      <c r="U55" s="177">
        <v>666.19</v>
      </c>
      <c r="V55" s="177">
        <f t="shared" si="46"/>
        <v>3.2669183993723032</v>
      </c>
      <c r="W55" s="177"/>
      <c r="X55" s="177"/>
      <c r="Y55" s="177">
        <f t="shared" si="6"/>
        <v>0</v>
      </c>
      <c r="Z55" s="177">
        <f t="shared" si="47"/>
        <v>275.21999999999997</v>
      </c>
      <c r="AA55" s="177">
        <f t="shared" si="48"/>
        <v>936.54</v>
      </c>
      <c r="AB55" s="177">
        <f t="shared" si="7"/>
        <v>3.4028776978417268</v>
      </c>
      <c r="AC55" s="177">
        <v>2.25</v>
      </c>
      <c r="AD55" s="177">
        <v>15.86</v>
      </c>
      <c r="AE55" s="177">
        <f t="shared" si="8"/>
        <v>7.0488888888888885</v>
      </c>
      <c r="AF55" s="177"/>
      <c r="AG55" s="177"/>
      <c r="AH55" s="177">
        <f t="shared" si="9"/>
        <v>0</v>
      </c>
      <c r="AI55" s="177"/>
      <c r="AJ55" s="177"/>
      <c r="AK55" s="177">
        <f t="shared" si="50"/>
        <v>0</v>
      </c>
      <c r="AL55" s="177">
        <v>45.57</v>
      </c>
      <c r="AM55" s="177">
        <v>155.56</v>
      </c>
      <c r="AN55" s="177">
        <f t="shared" si="11"/>
        <v>3.413649330700022</v>
      </c>
      <c r="AO55" s="177">
        <v>599</v>
      </c>
      <c r="AP55" s="177">
        <v>3540.63</v>
      </c>
      <c r="AQ55" s="177">
        <f t="shared" si="12"/>
        <v>5.9109015025041742</v>
      </c>
      <c r="AR55" s="177"/>
      <c r="AS55" s="177"/>
      <c r="AT55" s="177">
        <f t="shared" si="13"/>
        <v>0</v>
      </c>
      <c r="AU55" s="177">
        <f t="shared" si="14"/>
        <v>646.82000000000005</v>
      </c>
      <c r="AV55" s="177">
        <f t="shared" si="51"/>
        <v>3712.05</v>
      </c>
      <c r="AW55" s="177">
        <f t="shared" si="15"/>
        <v>5.7389227296620389</v>
      </c>
      <c r="AX55" s="177"/>
      <c r="AY55" s="177"/>
      <c r="AZ55" s="177">
        <f t="shared" si="16"/>
        <v>0</v>
      </c>
      <c r="BA55" s="177"/>
      <c r="BB55" s="177"/>
      <c r="BC55" s="177">
        <f t="shared" si="17"/>
        <v>0</v>
      </c>
      <c r="BD55" s="177"/>
      <c r="BE55" s="177"/>
      <c r="BF55" s="177">
        <f t="shared" si="18"/>
        <v>0</v>
      </c>
      <c r="BG55" s="177"/>
      <c r="BH55" s="177"/>
      <c r="BI55" s="177">
        <f t="shared" si="19"/>
        <v>0</v>
      </c>
      <c r="BJ55" s="177"/>
      <c r="BK55" s="177"/>
      <c r="BL55" s="177">
        <f t="shared" si="20"/>
        <v>0</v>
      </c>
      <c r="BM55" s="177"/>
      <c r="BN55" s="178"/>
      <c r="BO55" s="178">
        <f t="shared" si="21"/>
        <v>0</v>
      </c>
      <c r="BP55" s="178">
        <f t="shared" si="35"/>
        <v>0</v>
      </c>
      <c r="BQ55" s="178">
        <f t="shared" si="36"/>
        <v>0</v>
      </c>
      <c r="BR55" s="178">
        <f t="shared" si="22"/>
        <v>0</v>
      </c>
      <c r="BS55" s="178"/>
      <c r="BT55" s="178"/>
      <c r="BU55" s="178">
        <f t="shared" si="23"/>
        <v>0</v>
      </c>
      <c r="BV55" s="178">
        <f t="shared" si="37"/>
        <v>7.75</v>
      </c>
      <c r="BW55" s="178">
        <f t="shared" si="37"/>
        <v>56.14</v>
      </c>
      <c r="BX55" s="178">
        <f t="shared" si="24"/>
        <v>7.2438709677419357</v>
      </c>
      <c r="BY55" s="178">
        <f t="shared" si="38"/>
        <v>0</v>
      </c>
      <c r="BZ55" s="178">
        <f t="shared" si="38"/>
        <v>0</v>
      </c>
      <c r="CA55" s="178">
        <f t="shared" si="25"/>
        <v>0</v>
      </c>
      <c r="CB55" s="178">
        <f t="shared" si="39"/>
        <v>0</v>
      </c>
      <c r="CC55" s="178">
        <f t="shared" si="39"/>
        <v>0</v>
      </c>
      <c r="CD55" s="178">
        <f t="shared" si="26"/>
        <v>0</v>
      </c>
      <c r="CE55" s="178">
        <f t="shared" si="40"/>
        <v>111.37</v>
      </c>
      <c r="CF55" s="178">
        <f t="shared" si="41"/>
        <v>385.63</v>
      </c>
      <c r="CG55" s="178">
        <f t="shared" si="27"/>
        <v>3.4626021370207414</v>
      </c>
      <c r="CH55" s="178">
        <f t="shared" si="42"/>
        <v>802.92</v>
      </c>
      <c r="CI55" s="178">
        <f t="shared" si="42"/>
        <v>4206.82</v>
      </c>
      <c r="CJ55" s="178">
        <f t="shared" si="28"/>
        <v>5.2394011856722962</v>
      </c>
      <c r="CK55" s="178">
        <f t="shared" si="43"/>
        <v>0</v>
      </c>
      <c r="CL55" s="178">
        <f t="shared" si="43"/>
        <v>0</v>
      </c>
      <c r="CM55" s="178">
        <f t="shared" si="29"/>
        <v>0</v>
      </c>
      <c r="CN55" s="178">
        <f t="shared" si="49"/>
        <v>922.04</v>
      </c>
      <c r="CO55" s="178">
        <f t="shared" si="49"/>
        <v>4648.59</v>
      </c>
      <c r="CP55" s="178">
        <f t="shared" si="45"/>
        <v>5.0416359377033535</v>
      </c>
    </row>
    <row r="56" spans="1:96" x14ac:dyDescent="0.2">
      <c r="A56" s="180" t="s">
        <v>48</v>
      </c>
      <c r="B56" s="176">
        <v>3944.61</v>
      </c>
      <c r="C56" s="176">
        <v>3943.63</v>
      </c>
      <c r="D56" s="176">
        <v>3832.67</v>
      </c>
      <c r="E56" s="172">
        <f t="shared" si="30"/>
        <v>99.975155972326789</v>
      </c>
      <c r="F56" s="172">
        <f t="shared" si="0"/>
        <v>97.16220361455251</v>
      </c>
      <c r="G56" s="172">
        <f t="shared" si="31"/>
        <v>97.186348617897721</v>
      </c>
      <c r="H56" s="177">
        <v>335.8</v>
      </c>
      <c r="I56" s="177">
        <v>2039.72</v>
      </c>
      <c r="J56" s="177">
        <f t="shared" si="1"/>
        <v>6.0742108397855867</v>
      </c>
      <c r="K56" s="177">
        <v>76.75</v>
      </c>
      <c r="L56" s="177">
        <v>451.02</v>
      </c>
      <c r="M56" s="177">
        <f t="shared" si="2"/>
        <v>5.8764820846905534</v>
      </c>
      <c r="N56" s="177">
        <v>12.5</v>
      </c>
      <c r="O56" s="177">
        <v>69.08</v>
      </c>
      <c r="P56" s="177">
        <f t="shared" si="3"/>
        <v>5.5263999999999998</v>
      </c>
      <c r="Q56" s="177">
        <v>180.5</v>
      </c>
      <c r="R56" s="177">
        <v>890.95</v>
      </c>
      <c r="S56" s="177">
        <f t="shared" si="4"/>
        <v>4.9360110803324106</v>
      </c>
      <c r="T56" s="177">
        <v>1479.76</v>
      </c>
      <c r="U56" s="177">
        <v>3237.74</v>
      </c>
      <c r="V56" s="177">
        <f t="shared" si="46"/>
        <v>2.1880169757257932</v>
      </c>
      <c r="W56" s="177">
        <v>564.19000000000005</v>
      </c>
      <c r="X56" s="177">
        <v>1857.23</v>
      </c>
      <c r="Y56" s="177">
        <f t="shared" si="6"/>
        <v>3.2918520356617447</v>
      </c>
      <c r="Z56" s="177">
        <f t="shared" si="47"/>
        <v>2649.5</v>
      </c>
      <c r="AA56" s="177">
        <f t="shared" si="48"/>
        <v>8545.74</v>
      </c>
      <c r="AB56" s="177">
        <f t="shared" si="7"/>
        <v>3.2254161162483488</v>
      </c>
      <c r="AC56" s="177">
        <v>41</v>
      </c>
      <c r="AD56" s="177">
        <v>196.23</v>
      </c>
      <c r="AE56" s="177">
        <f t="shared" si="8"/>
        <v>4.7860975609756098</v>
      </c>
      <c r="AF56" s="177">
        <v>50.4</v>
      </c>
      <c r="AG56" s="177">
        <v>218.05</v>
      </c>
      <c r="AH56" s="177">
        <f t="shared" si="9"/>
        <v>4.3263888888888893</v>
      </c>
      <c r="AI56" s="177"/>
      <c r="AJ56" s="177"/>
      <c r="AK56" s="177">
        <f t="shared" si="50"/>
        <v>0</v>
      </c>
      <c r="AL56" s="177">
        <v>391</v>
      </c>
      <c r="AM56" s="177">
        <v>1408.14</v>
      </c>
      <c r="AN56" s="177">
        <f t="shared" si="11"/>
        <v>3.6013810741687982</v>
      </c>
      <c r="AO56" s="177">
        <v>568.87</v>
      </c>
      <c r="AP56" s="177">
        <v>2110.16</v>
      </c>
      <c r="AQ56" s="177">
        <f t="shared" si="12"/>
        <v>3.7093887882996111</v>
      </c>
      <c r="AR56" s="177">
        <v>131.9</v>
      </c>
      <c r="AS56" s="177">
        <v>407.68</v>
      </c>
      <c r="AT56" s="177">
        <f t="shared" si="13"/>
        <v>3.0908263836239573</v>
      </c>
      <c r="AU56" s="177">
        <f t="shared" si="14"/>
        <v>1183.17</v>
      </c>
      <c r="AV56" s="177">
        <f t="shared" si="51"/>
        <v>4340.2599999999993</v>
      </c>
      <c r="AW56" s="177">
        <f t="shared" si="15"/>
        <v>3.6683316852185222</v>
      </c>
      <c r="AX56" s="177"/>
      <c r="AY56" s="177"/>
      <c r="AZ56" s="177">
        <f t="shared" si="16"/>
        <v>0</v>
      </c>
      <c r="BA56" s="177"/>
      <c r="BB56" s="177"/>
      <c r="BC56" s="177">
        <f t="shared" si="17"/>
        <v>0</v>
      </c>
      <c r="BD56" s="177"/>
      <c r="BE56" s="177"/>
      <c r="BF56" s="177">
        <f t="shared" si="18"/>
        <v>0</v>
      </c>
      <c r="BG56" s="177"/>
      <c r="BH56" s="177"/>
      <c r="BI56" s="177">
        <f t="shared" si="19"/>
        <v>0</v>
      </c>
      <c r="BJ56" s="177"/>
      <c r="BK56" s="177"/>
      <c r="BL56" s="177">
        <f t="shared" si="20"/>
        <v>0</v>
      </c>
      <c r="BM56" s="177"/>
      <c r="BN56" s="178"/>
      <c r="BO56" s="178">
        <f t="shared" si="21"/>
        <v>0</v>
      </c>
      <c r="BP56" s="178">
        <f t="shared" si="35"/>
        <v>0</v>
      </c>
      <c r="BQ56" s="178">
        <f t="shared" si="36"/>
        <v>0</v>
      </c>
      <c r="BR56" s="178">
        <f t="shared" si="22"/>
        <v>0</v>
      </c>
      <c r="BS56" s="178"/>
      <c r="BT56" s="178"/>
      <c r="BU56" s="178">
        <f t="shared" si="23"/>
        <v>0</v>
      </c>
      <c r="BV56" s="178">
        <f t="shared" si="37"/>
        <v>376.8</v>
      </c>
      <c r="BW56" s="178">
        <f t="shared" si="37"/>
        <v>2235.9499999999998</v>
      </c>
      <c r="BX56" s="178">
        <f t="shared" si="24"/>
        <v>5.9340498938428867</v>
      </c>
      <c r="BY56" s="178">
        <f t="shared" si="38"/>
        <v>127.15</v>
      </c>
      <c r="BZ56" s="178">
        <f t="shared" si="38"/>
        <v>669.06999999999994</v>
      </c>
      <c r="CA56" s="178">
        <f t="shared" si="25"/>
        <v>5.2620526936688945</v>
      </c>
      <c r="CB56" s="178">
        <f t="shared" si="39"/>
        <v>12.5</v>
      </c>
      <c r="CC56" s="178">
        <f t="shared" si="39"/>
        <v>69.08</v>
      </c>
      <c r="CD56" s="178">
        <f t="shared" si="26"/>
        <v>5.5263999999999998</v>
      </c>
      <c r="CE56" s="178">
        <f t="shared" si="40"/>
        <v>571.5</v>
      </c>
      <c r="CF56" s="178">
        <f t="shared" si="41"/>
        <v>2299.09</v>
      </c>
      <c r="CG56" s="178">
        <f t="shared" si="27"/>
        <v>4.0229046369203854</v>
      </c>
      <c r="CH56" s="178">
        <f t="shared" si="42"/>
        <v>2048.63</v>
      </c>
      <c r="CI56" s="178">
        <f t="shared" si="42"/>
        <v>5347.9</v>
      </c>
      <c r="CJ56" s="178">
        <f t="shared" si="28"/>
        <v>2.6104762695069383</v>
      </c>
      <c r="CK56" s="178">
        <f t="shared" si="43"/>
        <v>696.09</v>
      </c>
      <c r="CL56" s="178">
        <f t="shared" si="43"/>
        <v>2264.91</v>
      </c>
      <c r="CM56" s="178">
        <f t="shared" si="29"/>
        <v>3.2537602896177216</v>
      </c>
      <c r="CN56" s="178">
        <f t="shared" si="49"/>
        <v>3832.67</v>
      </c>
      <c r="CO56" s="178">
        <f t="shared" si="49"/>
        <v>12886</v>
      </c>
      <c r="CP56" s="178">
        <f t="shared" si="45"/>
        <v>3.3621470150052053</v>
      </c>
    </row>
    <row r="57" spans="1:96" x14ac:dyDescent="0.2">
      <c r="A57" s="180" t="s">
        <v>49</v>
      </c>
      <c r="B57" s="176">
        <v>558</v>
      </c>
      <c r="C57" s="176">
        <v>508.21</v>
      </c>
      <c r="D57" s="176">
        <v>508.21</v>
      </c>
      <c r="E57" s="172">
        <f t="shared" si="30"/>
        <v>91.077060931899638</v>
      </c>
      <c r="F57" s="172">
        <f t="shared" si="0"/>
        <v>91.077060931899638</v>
      </c>
      <c r="G57" s="172">
        <f t="shared" si="31"/>
        <v>100.00000000000003</v>
      </c>
      <c r="H57" s="177"/>
      <c r="I57" s="177"/>
      <c r="J57" s="177">
        <f t="shared" si="1"/>
        <v>0</v>
      </c>
      <c r="K57" s="177"/>
      <c r="L57" s="177"/>
      <c r="M57" s="177">
        <f t="shared" si="2"/>
        <v>0</v>
      </c>
      <c r="N57" s="177"/>
      <c r="O57" s="177"/>
      <c r="P57" s="177">
        <f t="shared" si="3"/>
        <v>0</v>
      </c>
      <c r="Q57" s="177"/>
      <c r="R57" s="177"/>
      <c r="S57" s="177">
        <f t="shared" si="4"/>
        <v>0</v>
      </c>
      <c r="T57" s="177"/>
      <c r="U57" s="177"/>
      <c r="V57" s="177">
        <f t="shared" si="46"/>
        <v>0</v>
      </c>
      <c r="W57" s="177"/>
      <c r="X57" s="177"/>
      <c r="Y57" s="177">
        <f t="shared" si="6"/>
        <v>0</v>
      </c>
      <c r="Z57" s="177">
        <f t="shared" si="47"/>
        <v>0</v>
      </c>
      <c r="AA57" s="177">
        <f t="shared" si="48"/>
        <v>0</v>
      </c>
      <c r="AB57" s="177">
        <f t="shared" si="7"/>
        <v>0</v>
      </c>
      <c r="AC57" s="177">
        <v>10.8</v>
      </c>
      <c r="AD57" s="177">
        <v>41.03</v>
      </c>
      <c r="AE57" s="177">
        <f t="shared" si="8"/>
        <v>3.799074074074074</v>
      </c>
      <c r="AF57" s="177"/>
      <c r="AG57" s="177"/>
      <c r="AH57" s="177">
        <f t="shared" si="9"/>
        <v>0</v>
      </c>
      <c r="AI57" s="177"/>
      <c r="AJ57" s="177"/>
      <c r="AK57" s="177">
        <f t="shared" si="50"/>
        <v>0</v>
      </c>
      <c r="AL57" s="177">
        <v>0.5</v>
      </c>
      <c r="AM57" s="177">
        <v>1.6</v>
      </c>
      <c r="AN57" s="177">
        <f t="shared" si="11"/>
        <v>3.2</v>
      </c>
      <c r="AO57" s="177"/>
      <c r="AP57" s="177"/>
      <c r="AQ57" s="177">
        <f t="shared" si="12"/>
        <v>0</v>
      </c>
      <c r="AR57" s="177">
        <v>496.91</v>
      </c>
      <c r="AS57" s="177">
        <v>1248.27</v>
      </c>
      <c r="AT57" s="177">
        <f t="shared" si="13"/>
        <v>2.5120645589744619</v>
      </c>
      <c r="AU57" s="177">
        <f t="shared" si="14"/>
        <v>508.21000000000004</v>
      </c>
      <c r="AV57" s="177">
        <f t="shared" si="51"/>
        <v>1290.8999999999999</v>
      </c>
      <c r="AW57" s="177">
        <f t="shared" si="15"/>
        <v>2.5400916943783076</v>
      </c>
      <c r="AX57" s="177"/>
      <c r="AY57" s="177"/>
      <c r="AZ57" s="177">
        <f t="shared" si="16"/>
        <v>0</v>
      </c>
      <c r="BA57" s="177"/>
      <c r="BB57" s="177"/>
      <c r="BC57" s="177">
        <f t="shared" si="17"/>
        <v>0</v>
      </c>
      <c r="BD57" s="177"/>
      <c r="BE57" s="177"/>
      <c r="BF57" s="177">
        <f t="shared" si="18"/>
        <v>0</v>
      </c>
      <c r="BG57" s="177"/>
      <c r="BH57" s="177"/>
      <c r="BI57" s="177">
        <f t="shared" si="19"/>
        <v>0</v>
      </c>
      <c r="BJ57" s="177"/>
      <c r="BK57" s="177"/>
      <c r="BL57" s="177">
        <f t="shared" si="20"/>
        <v>0</v>
      </c>
      <c r="BM57" s="177"/>
      <c r="BN57" s="178"/>
      <c r="BO57" s="178">
        <f t="shared" si="21"/>
        <v>0</v>
      </c>
      <c r="BP57" s="178">
        <f t="shared" si="35"/>
        <v>0</v>
      </c>
      <c r="BQ57" s="178">
        <f t="shared" si="36"/>
        <v>0</v>
      </c>
      <c r="BR57" s="178">
        <f t="shared" si="22"/>
        <v>0</v>
      </c>
      <c r="BS57" s="178"/>
      <c r="BT57" s="178"/>
      <c r="BU57" s="178">
        <f t="shared" si="23"/>
        <v>0</v>
      </c>
      <c r="BV57" s="178">
        <f t="shared" si="37"/>
        <v>10.8</v>
      </c>
      <c r="BW57" s="178">
        <f t="shared" si="37"/>
        <v>41.03</v>
      </c>
      <c r="BX57" s="178">
        <f t="shared" si="24"/>
        <v>3.799074074074074</v>
      </c>
      <c r="BY57" s="178">
        <f t="shared" si="38"/>
        <v>0</v>
      </c>
      <c r="BZ57" s="178">
        <f t="shared" si="38"/>
        <v>0</v>
      </c>
      <c r="CA57" s="178">
        <f t="shared" si="25"/>
        <v>0</v>
      </c>
      <c r="CB57" s="178">
        <f t="shared" si="39"/>
        <v>0</v>
      </c>
      <c r="CC57" s="178">
        <f t="shared" si="39"/>
        <v>0</v>
      </c>
      <c r="CD57" s="178">
        <f t="shared" si="26"/>
        <v>0</v>
      </c>
      <c r="CE57" s="178">
        <f t="shared" si="40"/>
        <v>0.5</v>
      </c>
      <c r="CF57" s="178">
        <f t="shared" si="41"/>
        <v>1.6</v>
      </c>
      <c r="CG57" s="178">
        <f t="shared" si="27"/>
        <v>3.2</v>
      </c>
      <c r="CH57" s="178">
        <f t="shared" si="42"/>
        <v>0</v>
      </c>
      <c r="CI57" s="178">
        <f t="shared" si="42"/>
        <v>0</v>
      </c>
      <c r="CJ57" s="178">
        <f t="shared" si="28"/>
        <v>0</v>
      </c>
      <c r="CK57" s="178">
        <f t="shared" si="43"/>
        <v>496.91</v>
      </c>
      <c r="CL57" s="178">
        <f t="shared" si="43"/>
        <v>1248.27</v>
      </c>
      <c r="CM57" s="178">
        <f t="shared" si="29"/>
        <v>2.5120645589744619</v>
      </c>
      <c r="CN57" s="178">
        <f t="shared" si="49"/>
        <v>508.21000000000004</v>
      </c>
      <c r="CO57" s="178">
        <f t="shared" si="49"/>
        <v>1290.8999999999999</v>
      </c>
      <c r="CP57" s="178">
        <f t="shared" si="45"/>
        <v>2.5400916943783076</v>
      </c>
    </row>
    <row r="58" spans="1:96" x14ac:dyDescent="0.2">
      <c r="A58" s="180" t="s">
        <v>50</v>
      </c>
      <c r="B58" s="176">
        <v>2431.71</v>
      </c>
      <c r="C58" s="176">
        <v>2387</v>
      </c>
      <c r="D58" s="176">
        <v>1755.31</v>
      </c>
      <c r="E58" s="172">
        <f t="shared" si="30"/>
        <v>98.161376150939049</v>
      </c>
      <c r="F58" s="172">
        <f t="shared" si="0"/>
        <v>72.184183146839047</v>
      </c>
      <c r="G58" s="172">
        <f t="shared" si="31"/>
        <v>73.536237955592782</v>
      </c>
      <c r="H58" s="177">
        <v>285</v>
      </c>
      <c r="I58" s="177">
        <v>1501</v>
      </c>
      <c r="J58" s="177">
        <f t="shared" si="1"/>
        <v>5.2666666666666666</v>
      </c>
      <c r="K58" s="177">
        <v>1</v>
      </c>
      <c r="L58" s="177">
        <v>5.5</v>
      </c>
      <c r="M58" s="177">
        <f t="shared" si="2"/>
        <v>5.5</v>
      </c>
      <c r="N58" s="177"/>
      <c r="O58" s="177"/>
      <c r="P58" s="177">
        <f t="shared" si="3"/>
        <v>0</v>
      </c>
      <c r="Q58" s="177">
        <v>18</v>
      </c>
      <c r="R58" s="177">
        <v>63</v>
      </c>
      <c r="S58" s="177">
        <f t="shared" si="4"/>
        <v>3.5</v>
      </c>
      <c r="T58" s="177">
        <v>758</v>
      </c>
      <c r="U58" s="177">
        <v>3132</v>
      </c>
      <c r="V58" s="177">
        <f t="shared" si="46"/>
        <v>4.1319261213720315</v>
      </c>
      <c r="W58" s="177">
        <v>312</v>
      </c>
      <c r="X58" s="177">
        <v>1215.5</v>
      </c>
      <c r="Y58" s="177">
        <f t="shared" si="6"/>
        <v>3.8958333333333335</v>
      </c>
      <c r="Z58" s="177">
        <f t="shared" si="47"/>
        <v>1374</v>
      </c>
      <c r="AA58" s="177">
        <f t="shared" si="48"/>
        <v>5917</v>
      </c>
      <c r="AB58" s="177">
        <f t="shared" si="7"/>
        <v>4.3064046579330419</v>
      </c>
      <c r="AC58" s="177"/>
      <c r="AD58" s="177"/>
      <c r="AE58" s="177">
        <f t="shared" si="8"/>
        <v>0</v>
      </c>
      <c r="AF58" s="177"/>
      <c r="AG58" s="177"/>
      <c r="AH58" s="177">
        <f t="shared" si="9"/>
        <v>0</v>
      </c>
      <c r="AI58" s="177"/>
      <c r="AJ58" s="177"/>
      <c r="AK58" s="177">
        <f t="shared" si="50"/>
        <v>0</v>
      </c>
      <c r="AL58" s="177"/>
      <c r="AM58" s="177"/>
      <c r="AN58" s="177">
        <f t="shared" si="11"/>
        <v>0</v>
      </c>
      <c r="AO58" s="177">
        <v>108.75</v>
      </c>
      <c r="AP58" s="177">
        <v>392.15</v>
      </c>
      <c r="AQ58" s="177">
        <f t="shared" si="12"/>
        <v>3.6059770114942529</v>
      </c>
      <c r="AR58" s="177">
        <v>272.56</v>
      </c>
      <c r="AS58" s="177">
        <v>898.56</v>
      </c>
      <c r="AT58" s="177">
        <f t="shared" si="13"/>
        <v>3.2967420017610798</v>
      </c>
      <c r="AU58" s="177">
        <f t="shared" si="14"/>
        <v>381.31</v>
      </c>
      <c r="AV58" s="177">
        <f t="shared" si="51"/>
        <v>1290.71</v>
      </c>
      <c r="AW58" s="177">
        <f t="shared" si="15"/>
        <v>3.3849361411974508</v>
      </c>
      <c r="AX58" s="177"/>
      <c r="AY58" s="177"/>
      <c r="AZ58" s="177">
        <f t="shared" si="16"/>
        <v>0</v>
      </c>
      <c r="BA58" s="177"/>
      <c r="BB58" s="177"/>
      <c r="BC58" s="177">
        <f t="shared" si="17"/>
        <v>0</v>
      </c>
      <c r="BD58" s="177"/>
      <c r="BE58" s="177"/>
      <c r="BF58" s="177">
        <f t="shared" si="18"/>
        <v>0</v>
      </c>
      <c r="BG58" s="177"/>
      <c r="BH58" s="177"/>
      <c r="BI58" s="177">
        <f t="shared" si="19"/>
        <v>0</v>
      </c>
      <c r="BJ58" s="177"/>
      <c r="BK58" s="177"/>
      <c r="BL58" s="177">
        <f t="shared" si="20"/>
        <v>0</v>
      </c>
      <c r="BM58" s="177"/>
      <c r="BN58" s="178"/>
      <c r="BO58" s="178">
        <f t="shared" si="21"/>
        <v>0</v>
      </c>
      <c r="BP58" s="178">
        <f t="shared" si="35"/>
        <v>0</v>
      </c>
      <c r="BQ58" s="178">
        <f t="shared" si="36"/>
        <v>0</v>
      </c>
      <c r="BR58" s="178">
        <f t="shared" si="22"/>
        <v>0</v>
      </c>
      <c r="BS58" s="178"/>
      <c r="BT58" s="178"/>
      <c r="BU58" s="178">
        <f t="shared" si="23"/>
        <v>0</v>
      </c>
      <c r="BV58" s="178">
        <f t="shared" si="37"/>
        <v>285</v>
      </c>
      <c r="BW58" s="178">
        <f t="shared" si="37"/>
        <v>1501</v>
      </c>
      <c r="BX58" s="178">
        <f t="shared" si="24"/>
        <v>5.2666666666666666</v>
      </c>
      <c r="BY58" s="178">
        <f t="shared" si="38"/>
        <v>1</v>
      </c>
      <c r="BZ58" s="178">
        <f t="shared" si="38"/>
        <v>5.5</v>
      </c>
      <c r="CA58" s="178">
        <f t="shared" si="25"/>
        <v>5.5</v>
      </c>
      <c r="CB58" s="178">
        <f t="shared" si="39"/>
        <v>0</v>
      </c>
      <c r="CC58" s="178">
        <f t="shared" si="39"/>
        <v>0</v>
      </c>
      <c r="CD58" s="178">
        <f t="shared" si="26"/>
        <v>0</v>
      </c>
      <c r="CE58" s="178">
        <f t="shared" si="40"/>
        <v>18</v>
      </c>
      <c r="CF58" s="178">
        <f t="shared" si="41"/>
        <v>63</v>
      </c>
      <c r="CG58" s="178">
        <f t="shared" si="27"/>
        <v>3.5</v>
      </c>
      <c r="CH58" s="178">
        <f t="shared" si="42"/>
        <v>866.75</v>
      </c>
      <c r="CI58" s="178">
        <f t="shared" si="42"/>
        <v>3524.15</v>
      </c>
      <c r="CJ58" s="178">
        <f t="shared" si="28"/>
        <v>4.0659359676954141</v>
      </c>
      <c r="CK58" s="178">
        <f t="shared" si="43"/>
        <v>584.55999999999995</v>
      </c>
      <c r="CL58" s="178">
        <f t="shared" si="43"/>
        <v>2114.06</v>
      </c>
      <c r="CM58" s="178">
        <f t="shared" si="29"/>
        <v>3.6164978787464079</v>
      </c>
      <c r="CN58" s="178">
        <f t="shared" si="49"/>
        <v>1755.31</v>
      </c>
      <c r="CO58" s="178">
        <f t="shared" si="49"/>
        <v>7207.71</v>
      </c>
      <c r="CP58" s="178">
        <f t="shared" si="45"/>
        <v>4.1062319476331819</v>
      </c>
    </row>
    <row r="59" spans="1:96" x14ac:dyDescent="0.2">
      <c r="A59" s="180" t="s">
        <v>51</v>
      </c>
      <c r="B59" s="176">
        <v>818.06</v>
      </c>
      <c r="C59" s="176">
        <v>750</v>
      </c>
      <c r="D59" s="176">
        <v>713.5</v>
      </c>
      <c r="E59" s="172">
        <f t="shared" si="30"/>
        <v>91.680316847175021</v>
      </c>
      <c r="F59" s="172">
        <f t="shared" si="0"/>
        <v>87.218541427279177</v>
      </c>
      <c r="G59" s="172">
        <f t="shared" si="31"/>
        <v>95.13333333333334</v>
      </c>
      <c r="H59" s="177">
        <v>317</v>
      </c>
      <c r="I59" s="177">
        <v>1363</v>
      </c>
      <c r="J59" s="177">
        <f t="shared" si="1"/>
        <v>4.2996845425867507</v>
      </c>
      <c r="K59" s="177"/>
      <c r="L59" s="177"/>
      <c r="M59" s="177">
        <f t="shared" si="2"/>
        <v>0</v>
      </c>
      <c r="N59" s="177">
        <v>0.25</v>
      </c>
      <c r="O59" s="177">
        <v>1.3</v>
      </c>
      <c r="P59" s="177">
        <f t="shared" si="3"/>
        <v>5.2</v>
      </c>
      <c r="Q59" s="177"/>
      <c r="R59" s="177"/>
      <c r="S59" s="177">
        <f t="shared" si="4"/>
        <v>0</v>
      </c>
      <c r="T59" s="177">
        <v>75</v>
      </c>
      <c r="U59" s="177">
        <v>283</v>
      </c>
      <c r="V59" s="177">
        <f t="shared" si="46"/>
        <v>3.7733333333333334</v>
      </c>
      <c r="W59" s="177">
        <v>321</v>
      </c>
      <c r="X59" s="177">
        <v>1091</v>
      </c>
      <c r="Y59" s="177">
        <f t="shared" si="6"/>
        <v>3.3987538940809969</v>
      </c>
      <c r="Z59" s="177">
        <f t="shared" si="47"/>
        <v>713.25</v>
      </c>
      <c r="AA59" s="177">
        <f t="shared" si="48"/>
        <v>2738.3</v>
      </c>
      <c r="AB59" s="177">
        <f t="shared" si="7"/>
        <v>3.8391868208902911</v>
      </c>
      <c r="AC59" s="177">
        <v>0.25</v>
      </c>
      <c r="AD59" s="177">
        <v>1</v>
      </c>
      <c r="AE59" s="177">
        <f t="shared" si="8"/>
        <v>4</v>
      </c>
      <c r="AF59" s="177"/>
      <c r="AG59" s="177"/>
      <c r="AH59" s="177">
        <f t="shared" si="9"/>
        <v>0</v>
      </c>
      <c r="AI59" s="177"/>
      <c r="AJ59" s="177"/>
      <c r="AK59" s="177">
        <f t="shared" si="50"/>
        <v>0</v>
      </c>
      <c r="AL59" s="177"/>
      <c r="AM59" s="177"/>
      <c r="AN59" s="177">
        <f t="shared" si="11"/>
        <v>0</v>
      </c>
      <c r="AO59" s="177"/>
      <c r="AP59" s="177"/>
      <c r="AQ59" s="177">
        <f t="shared" si="12"/>
        <v>0</v>
      </c>
      <c r="AR59" s="177"/>
      <c r="AS59" s="177"/>
      <c r="AT59" s="177">
        <f t="shared" si="13"/>
        <v>0</v>
      </c>
      <c r="AU59" s="177">
        <f t="shared" si="14"/>
        <v>0.25</v>
      </c>
      <c r="AV59" s="177">
        <f t="shared" si="51"/>
        <v>1</v>
      </c>
      <c r="AW59" s="177">
        <f t="shared" si="15"/>
        <v>4</v>
      </c>
      <c r="AX59" s="177"/>
      <c r="AY59" s="177"/>
      <c r="AZ59" s="177">
        <f t="shared" si="16"/>
        <v>0</v>
      </c>
      <c r="BA59" s="177"/>
      <c r="BB59" s="177"/>
      <c r="BC59" s="177">
        <f t="shared" si="17"/>
        <v>0</v>
      </c>
      <c r="BD59" s="177"/>
      <c r="BE59" s="177"/>
      <c r="BF59" s="177">
        <f t="shared" si="18"/>
        <v>0</v>
      </c>
      <c r="BG59" s="177"/>
      <c r="BH59" s="177"/>
      <c r="BI59" s="177">
        <f t="shared" si="19"/>
        <v>0</v>
      </c>
      <c r="BJ59" s="177"/>
      <c r="BK59" s="177"/>
      <c r="BL59" s="177">
        <f t="shared" si="20"/>
        <v>0</v>
      </c>
      <c r="BM59" s="177"/>
      <c r="BN59" s="178"/>
      <c r="BO59" s="178">
        <f t="shared" si="21"/>
        <v>0</v>
      </c>
      <c r="BP59" s="178">
        <f t="shared" si="35"/>
        <v>0</v>
      </c>
      <c r="BQ59" s="178">
        <f t="shared" si="36"/>
        <v>0</v>
      </c>
      <c r="BR59" s="178">
        <f t="shared" si="22"/>
        <v>0</v>
      </c>
      <c r="BS59" s="178"/>
      <c r="BT59" s="178"/>
      <c r="BU59" s="178">
        <f t="shared" si="23"/>
        <v>0</v>
      </c>
      <c r="BV59" s="178">
        <f t="shared" si="37"/>
        <v>317.25</v>
      </c>
      <c r="BW59" s="178">
        <f t="shared" si="37"/>
        <v>1364</v>
      </c>
      <c r="BX59" s="178">
        <f t="shared" si="24"/>
        <v>4.2994483845547675</v>
      </c>
      <c r="BY59" s="178">
        <f t="shared" si="38"/>
        <v>0</v>
      </c>
      <c r="BZ59" s="178">
        <f t="shared" si="38"/>
        <v>0</v>
      </c>
      <c r="CA59" s="178">
        <f t="shared" si="25"/>
        <v>0</v>
      </c>
      <c r="CB59" s="178">
        <f t="shared" si="39"/>
        <v>0.25</v>
      </c>
      <c r="CC59" s="178">
        <f t="shared" si="39"/>
        <v>1.3</v>
      </c>
      <c r="CD59" s="178">
        <f t="shared" si="26"/>
        <v>5.2</v>
      </c>
      <c r="CE59" s="178">
        <f t="shared" si="40"/>
        <v>0</v>
      </c>
      <c r="CF59" s="178">
        <f t="shared" si="41"/>
        <v>0</v>
      </c>
      <c r="CG59" s="178">
        <f t="shared" si="27"/>
        <v>0</v>
      </c>
      <c r="CH59" s="178">
        <f t="shared" si="42"/>
        <v>75</v>
      </c>
      <c r="CI59" s="178">
        <f t="shared" si="42"/>
        <v>283</v>
      </c>
      <c r="CJ59" s="178">
        <f t="shared" si="28"/>
        <v>3.7733333333333334</v>
      </c>
      <c r="CK59" s="178">
        <f t="shared" si="43"/>
        <v>321</v>
      </c>
      <c r="CL59" s="178">
        <f t="shared" si="43"/>
        <v>1091</v>
      </c>
      <c r="CM59" s="178">
        <f t="shared" si="29"/>
        <v>3.3987538940809969</v>
      </c>
      <c r="CN59" s="178">
        <f t="shared" si="49"/>
        <v>713.5</v>
      </c>
      <c r="CO59" s="178">
        <f t="shared" si="49"/>
        <v>2739.3</v>
      </c>
      <c r="CP59" s="178">
        <f t="shared" si="45"/>
        <v>3.8392431674842329</v>
      </c>
    </row>
    <row r="60" spans="1:96" x14ac:dyDescent="0.2">
      <c r="E60" s="181"/>
    </row>
    <row r="61" spans="1:96" x14ac:dyDescent="0.2">
      <c r="E61" s="182"/>
    </row>
    <row r="62" spans="1:96" x14ac:dyDescent="0.2">
      <c r="A62" s="161" t="s">
        <v>104</v>
      </c>
      <c r="L62" s="161" t="s">
        <v>105</v>
      </c>
    </row>
    <row r="63" spans="1:96" s="183" customFormat="1" x14ac:dyDescent="0.2">
      <c r="B63" s="183" t="s">
        <v>154</v>
      </c>
      <c r="E63" s="183" t="s">
        <v>135</v>
      </c>
      <c r="I63" s="183" t="s">
        <v>137</v>
      </c>
      <c r="N63" s="183" t="s">
        <v>155</v>
      </c>
    </row>
    <row r="64" spans="1:96" x14ac:dyDescent="0.2">
      <c r="B64" s="161" t="s">
        <v>141</v>
      </c>
      <c r="E64" s="161" t="s">
        <v>140</v>
      </c>
      <c r="I64" s="161" t="s">
        <v>156</v>
      </c>
      <c r="N64" s="161" t="s">
        <v>157</v>
      </c>
    </row>
  </sheetData>
  <mergeCells count="39">
    <mergeCell ref="AL10:AN11"/>
    <mergeCell ref="A8:A13"/>
    <mergeCell ref="H8:AB9"/>
    <mergeCell ref="AC8:AW9"/>
    <mergeCell ref="AX8:BR9"/>
    <mergeCell ref="H10:J11"/>
    <mergeCell ref="K10:M10"/>
    <mergeCell ref="N10:P10"/>
    <mergeCell ref="Q10:S11"/>
    <mergeCell ref="T10:V11"/>
    <mergeCell ref="W10:Y11"/>
    <mergeCell ref="Z10:AB11"/>
    <mergeCell ref="AC10:AE11"/>
    <mergeCell ref="AF10:AK10"/>
    <mergeCell ref="K11:M11"/>
    <mergeCell ref="N11:P11"/>
    <mergeCell ref="BG10:BI11"/>
    <mergeCell ref="BS8:BU11"/>
    <mergeCell ref="BV8:CP9"/>
    <mergeCell ref="CH10:CJ11"/>
    <mergeCell ref="CK10:CM11"/>
    <mergeCell ref="CN10:CP11"/>
    <mergeCell ref="CE10:CG11"/>
    <mergeCell ref="AF11:AH11"/>
    <mergeCell ref="AI11:AK11"/>
    <mergeCell ref="BA11:BC11"/>
    <mergeCell ref="BD11:BF11"/>
    <mergeCell ref="BY11:CA11"/>
    <mergeCell ref="BJ10:BL11"/>
    <mergeCell ref="BM10:BO11"/>
    <mergeCell ref="BP10:BR11"/>
    <mergeCell ref="BV10:BX11"/>
    <mergeCell ref="BY10:CD10"/>
    <mergeCell ref="CB11:CD11"/>
    <mergeCell ref="AO10:AQ11"/>
    <mergeCell ref="AR10:AT11"/>
    <mergeCell ref="AU10:AW11"/>
    <mergeCell ref="AX10:AZ11"/>
    <mergeCell ref="BA10:BF10"/>
  </mergeCells>
  <pageMargins left="0.7" right="0.7" top="0.75" bottom="0.75" header="0.3" footer="0.3"/>
  <pageSetup paperSize="5" orientation="landscape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R88"/>
  <sheetViews>
    <sheetView view="pageBreakPreview" zoomScale="75" zoomScaleNormal="75" zoomScaleSheetLayoutView="86" workbookViewId="0">
      <pane xSplit="4" ySplit="15" topLeftCell="BM16" activePane="bottomRight" state="frozen"/>
      <selection activeCell="A11" sqref="A11"/>
      <selection pane="topRight" activeCell="E11" sqref="E11"/>
      <selection pane="bottomLeft" activeCell="A19" sqref="A19"/>
      <selection pane="bottomRight" activeCell="BM16" sqref="BM16"/>
    </sheetView>
  </sheetViews>
  <sheetFormatPr defaultRowHeight="15.75" x14ac:dyDescent="0.25"/>
  <cols>
    <col min="1" max="1" width="20.28515625" style="160" customWidth="1"/>
    <col min="2" max="2" width="9.42578125" style="160" hidden="1" customWidth="1"/>
    <col min="3" max="3" width="8.7109375" style="160" hidden="1" customWidth="1"/>
    <col min="4" max="4" width="6.7109375" style="160" hidden="1" customWidth="1"/>
    <col min="5" max="5" width="10.28515625" style="160" hidden="1" customWidth="1"/>
    <col min="6" max="10" width="6.7109375" style="160" hidden="1" customWidth="1"/>
    <col min="11" max="11" width="7.5703125" style="160" hidden="1" customWidth="1"/>
    <col min="12" max="16" width="6.7109375" style="160" hidden="1" customWidth="1"/>
    <col min="17" max="17" width="7.42578125" style="160" hidden="1" customWidth="1"/>
    <col min="18" max="18" width="6.7109375" style="160" hidden="1" customWidth="1"/>
    <col min="19" max="19" width="7.42578125" style="160" hidden="1" customWidth="1"/>
    <col min="20" max="31" width="6.7109375" style="160" hidden="1" customWidth="1"/>
    <col min="32" max="32" width="7.85546875" style="160" hidden="1" customWidth="1"/>
    <col min="33" max="33" width="6.7109375" style="160" hidden="1" customWidth="1"/>
    <col min="34" max="34" width="6.28515625" style="160" hidden="1" customWidth="1"/>
    <col min="35" max="60" width="6.7109375" style="160" hidden="1" customWidth="1"/>
    <col min="61" max="61" width="8.140625" style="160" hidden="1" customWidth="1"/>
    <col min="62" max="64" width="6.7109375" style="160" hidden="1" customWidth="1"/>
    <col min="65" max="65" width="10.28515625" style="160" customWidth="1"/>
    <col min="66" max="66" width="9.28515625" style="160" customWidth="1"/>
    <col min="67" max="67" width="14.5703125" style="160" customWidth="1"/>
    <col min="68" max="256" width="8.85546875" style="160"/>
    <col min="257" max="257" width="20.28515625" style="160" customWidth="1"/>
    <col min="258" max="258" width="9.42578125" style="160" customWidth="1"/>
    <col min="259" max="259" width="8.7109375" style="160" customWidth="1"/>
    <col min="260" max="260" width="0" style="160" hidden="1" customWidth="1"/>
    <col min="261" max="261" width="10.28515625" style="160" customWidth="1"/>
    <col min="262" max="266" width="6.7109375" style="160" customWidth="1"/>
    <col min="267" max="267" width="7.5703125" style="160" customWidth="1"/>
    <col min="268" max="272" width="6.7109375" style="160" customWidth="1"/>
    <col min="273" max="273" width="7.42578125" style="160" customWidth="1"/>
    <col min="274" max="274" width="6.7109375" style="160" customWidth="1"/>
    <col min="275" max="275" width="0" style="160" hidden="1" customWidth="1"/>
    <col min="276" max="287" width="6.7109375" style="160" customWidth="1"/>
    <col min="288" max="288" width="7.85546875" style="160" customWidth="1"/>
    <col min="289" max="289" width="6.7109375" style="160" customWidth="1"/>
    <col min="290" max="308" width="0" style="160" hidden="1" customWidth="1"/>
    <col min="309" max="316" width="6.7109375" style="160" customWidth="1"/>
    <col min="317" max="317" width="8.140625" style="160" customWidth="1"/>
    <col min="318" max="320" width="6.7109375" style="160" customWidth="1"/>
    <col min="321" max="321" width="10.28515625" style="160" customWidth="1"/>
    <col min="322" max="322" width="9.28515625" style="160" customWidth="1"/>
    <col min="323" max="323" width="14.5703125" style="160" customWidth="1"/>
    <col min="324" max="512" width="8.85546875" style="160"/>
    <col min="513" max="513" width="20.28515625" style="160" customWidth="1"/>
    <col min="514" max="514" width="9.42578125" style="160" customWidth="1"/>
    <col min="515" max="515" width="8.7109375" style="160" customWidth="1"/>
    <col min="516" max="516" width="0" style="160" hidden="1" customWidth="1"/>
    <col min="517" max="517" width="10.28515625" style="160" customWidth="1"/>
    <col min="518" max="522" width="6.7109375" style="160" customWidth="1"/>
    <col min="523" max="523" width="7.5703125" style="160" customWidth="1"/>
    <col min="524" max="528" width="6.7109375" style="160" customWidth="1"/>
    <col min="529" max="529" width="7.42578125" style="160" customWidth="1"/>
    <col min="530" max="530" width="6.7109375" style="160" customWidth="1"/>
    <col min="531" max="531" width="0" style="160" hidden="1" customWidth="1"/>
    <col min="532" max="543" width="6.7109375" style="160" customWidth="1"/>
    <col min="544" max="544" width="7.85546875" style="160" customWidth="1"/>
    <col min="545" max="545" width="6.7109375" style="160" customWidth="1"/>
    <col min="546" max="564" width="0" style="160" hidden="1" customWidth="1"/>
    <col min="565" max="572" width="6.7109375" style="160" customWidth="1"/>
    <col min="573" max="573" width="8.140625" style="160" customWidth="1"/>
    <col min="574" max="576" width="6.7109375" style="160" customWidth="1"/>
    <col min="577" max="577" width="10.28515625" style="160" customWidth="1"/>
    <col min="578" max="578" width="9.28515625" style="160" customWidth="1"/>
    <col min="579" max="579" width="14.5703125" style="160" customWidth="1"/>
    <col min="580" max="768" width="8.85546875" style="160"/>
    <col min="769" max="769" width="20.28515625" style="160" customWidth="1"/>
    <col min="770" max="770" width="9.42578125" style="160" customWidth="1"/>
    <col min="771" max="771" width="8.7109375" style="160" customWidth="1"/>
    <col min="772" max="772" width="0" style="160" hidden="1" customWidth="1"/>
    <col min="773" max="773" width="10.28515625" style="160" customWidth="1"/>
    <col min="774" max="778" width="6.7109375" style="160" customWidth="1"/>
    <col min="779" max="779" width="7.5703125" style="160" customWidth="1"/>
    <col min="780" max="784" width="6.7109375" style="160" customWidth="1"/>
    <col min="785" max="785" width="7.42578125" style="160" customWidth="1"/>
    <col min="786" max="786" width="6.7109375" style="160" customWidth="1"/>
    <col min="787" max="787" width="0" style="160" hidden="1" customWidth="1"/>
    <col min="788" max="799" width="6.7109375" style="160" customWidth="1"/>
    <col min="800" max="800" width="7.85546875" style="160" customWidth="1"/>
    <col min="801" max="801" width="6.7109375" style="160" customWidth="1"/>
    <col min="802" max="820" width="0" style="160" hidden="1" customWidth="1"/>
    <col min="821" max="828" width="6.7109375" style="160" customWidth="1"/>
    <col min="829" max="829" width="8.140625" style="160" customWidth="1"/>
    <col min="830" max="832" width="6.7109375" style="160" customWidth="1"/>
    <col min="833" max="833" width="10.28515625" style="160" customWidth="1"/>
    <col min="834" max="834" width="9.28515625" style="160" customWidth="1"/>
    <col min="835" max="835" width="14.5703125" style="160" customWidth="1"/>
    <col min="836" max="1024" width="8.85546875" style="160"/>
    <col min="1025" max="1025" width="20.28515625" style="160" customWidth="1"/>
    <col min="1026" max="1026" width="9.42578125" style="160" customWidth="1"/>
    <col min="1027" max="1027" width="8.7109375" style="160" customWidth="1"/>
    <col min="1028" max="1028" width="0" style="160" hidden="1" customWidth="1"/>
    <col min="1029" max="1029" width="10.28515625" style="160" customWidth="1"/>
    <col min="1030" max="1034" width="6.7109375" style="160" customWidth="1"/>
    <col min="1035" max="1035" width="7.5703125" style="160" customWidth="1"/>
    <col min="1036" max="1040" width="6.7109375" style="160" customWidth="1"/>
    <col min="1041" max="1041" width="7.42578125" style="160" customWidth="1"/>
    <col min="1042" max="1042" width="6.7109375" style="160" customWidth="1"/>
    <col min="1043" max="1043" width="0" style="160" hidden="1" customWidth="1"/>
    <col min="1044" max="1055" width="6.7109375" style="160" customWidth="1"/>
    <col min="1056" max="1056" width="7.85546875" style="160" customWidth="1"/>
    <col min="1057" max="1057" width="6.7109375" style="160" customWidth="1"/>
    <col min="1058" max="1076" width="0" style="160" hidden="1" customWidth="1"/>
    <col min="1077" max="1084" width="6.7109375" style="160" customWidth="1"/>
    <col min="1085" max="1085" width="8.140625" style="160" customWidth="1"/>
    <col min="1086" max="1088" width="6.7109375" style="160" customWidth="1"/>
    <col min="1089" max="1089" width="10.28515625" style="160" customWidth="1"/>
    <col min="1090" max="1090" width="9.28515625" style="160" customWidth="1"/>
    <col min="1091" max="1091" width="14.5703125" style="160" customWidth="1"/>
    <col min="1092" max="1280" width="8.85546875" style="160"/>
    <col min="1281" max="1281" width="20.28515625" style="160" customWidth="1"/>
    <col min="1282" max="1282" width="9.42578125" style="160" customWidth="1"/>
    <col min="1283" max="1283" width="8.7109375" style="160" customWidth="1"/>
    <col min="1284" max="1284" width="0" style="160" hidden="1" customWidth="1"/>
    <col min="1285" max="1285" width="10.28515625" style="160" customWidth="1"/>
    <col min="1286" max="1290" width="6.7109375" style="160" customWidth="1"/>
    <col min="1291" max="1291" width="7.5703125" style="160" customWidth="1"/>
    <col min="1292" max="1296" width="6.7109375" style="160" customWidth="1"/>
    <col min="1297" max="1297" width="7.42578125" style="160" customWidth="1"/>
    <col min="1298" max="1298" width="6.7109375" style="160" customWidth="1"/>
    <col min="1299" max="1299" width="0" style="160" hidden="1" customWidth="1"/>
    <col min="1300" max="1311" width="6.7109375" style="160" customWidth="1"/>
    <col min="1312" max="1312" width="7.85546875" style="160" customWidth="1"/>
    <col min="1313" max="1313" width="6.7109375" style="160" customWidth="1"/>
    <col min="1314" max="1332" width="0" style="160" hidden="1" customWidth="1"/>
    <col min="1333" max="1340" width="6.7109375" style="160" customWidth="1"/>
    <col min="1341" max="1341" width="8.140625" style="160" customWidth="1"/>
    <col min="1342" max="1344" width="6.7109375" style="160" customWidth="1"/>
    <col min="1345" max="1345" width="10.28515625" style="160" customWidth="1"/>
    <col min="1346" max="1346" width="9.28515625" style="160" customWidth="1"/>
    <col min="1347" max="1347" width="14.5703125" style="160" customWidth="1"/>
    <col min="1348" max="1536" width="8.85546875" style="160"/>
    <col min="1537" max="1537" width="20.28515625" style="160" customWidth="1"/>
    <col min="1538" max="1538" width="9.42578125" style="160" customWidth="1"/>
    <col min="1539" max="1539" width="8.7109375" style="160" customWidth="1"/>
    <col min="1540" max="1540" width="0" style="160" hidden="1" customWidth="1"/>
    <col min="1541" max="1541" width="10.28515625" style="160" customWidth="1"/>
    <col min="1542" max="1546" width="6.7109375" style="160" customWidth="1"/>
    <col min="1547" max="1547" width="7.5703125" style="160" customWidth="1"/>
    <col min="1548" max="1552" width="6.7109375" style="160" customWidth="1"/>
    <col min="1553" max="1553" width="7.42578125" style="160" customWidth="1"/>
    <col min="1554" max="1554" width="6.7109375" style="160" customWidth="1"/>
    <col min="1555" max="1555" width="0" style="160" hidden="1" customWidth="1"/>
    <col min="1556" max="1567" width="6.7109375" style="160" customWidth="1"/>
    <col min="1568" max="1568" width="7.85546875" style="160" customWidth="1"/>
    <col min="1569" max="1569" width="6.7109375" style="160" customWidth="1"/>
    <col min="1570" max="1588" width="0" style="160" hidden="1" customWidth="1"/>
    <col min="1589" max="1596" width="6.7109375" style="160" customWidth="1"/>
    <col min="1597" max="1597" width="8.140625" style="160" customWidth="1"/>
    <col min="1598" max="1600" width="6.7109375" style="160" customWidth="1"/>
    <col min="1601" max="1601" width="10.28515625" style="160" customWidth="1"/>
    <col min="1602" max="1602" width="9.28515625" style="160" customWidth="1"/>
    <col min="1603" max="1603" width="14.5703125" style="160" customWidth="1"/>
    <col min="1604" max="1792" width="8.85546875" style="160"/>
    <col min="1793" max="1793" width="20.28515625" style="160" customWidth="1"/>
    <col min="1794" max="1794" width="9.42578125" style="160" customWidth="1"/>
    <col min="1795" max="1795" width="8.7109375" style="160" customWidth="1"/>
    <col min="1796" max="1796" width="0" style="160" hidden="1" customWidth="1"/>
    <col min="1797" max="1797" width="10.28515625" style="160" customWidth="1"/>
    <col min="1798" max="1802" width="6.7109375" style="160" customWidth="1"/>
    <col min="1803" max="1803" width="7.5703125" style="160" customWidth="1"/>
    <col min="1804" max="1808" width="6.7109375" style="160" customWidth="1"/>
    <col min="1809" max="1809" width="7.42578125" style="160" customWidth="1"/>
    <col min="1810" max="1810" width="6.7109375" style="160" customWidth="1"/>
    <col min="1811" max="1811" width="0" style="160" hidden="1" customWidth="1"/>
    <col min="1812" max="1823" width="6.7109375" style="160" customWidth="1"/>
    <col min="1824" max="1824" width="7.85546875" style="160" customWidth="1"/>
    <col min="1825" max="1825" width="6.7109375" style="160" customWidth="1"/>
    <col min="1826" max="1844" width="0" style="160" hidden="1" customWidth="1"/>
    <col min="1845" max="1852" width="6.7109375" style="160" customWidth="1"/>
    <col min="1853" max="1853" width="8.140625" style="160" customWidth="1"/>
    <col min="1854" max="1856" width="6.7109375" style="160" customWidth="1"/>
    <col min="1857" max="1857" width="10.28515625" style="160" customWidth="1"/>
    <col min="1858" max="1858" width="9.28515625" style="160" customWidth="1"/>
    <col min="1859" max="1859" width="14.5703125" style="160" customWidth="1"/>
    <col min="1860" max="2048" width="8.85546875" style="160"/>
    <col min="2049" max="2049" width="20.28515625" style="160" customWidth="1"/>
    <col min="2050" max="2050" width="9.42578125" style="160" customWidth="1"/>
    <col min="2051" max="2051" width="8.7109375" style="160" customWidth="1"/>
    <col min="2052" max="2052" width="0" style="160" hidden="1" customWidth="1"/>
    <col min="2053" max="2053" width="10.28515625" style="160" customWidth="1"/>
    <col min="2054" max="2058" width="6.7109375" style="160" customWidth="1"/>
    <col min="2059" max="2059" width="7.5703125" style="160" customWidth="1"/>
    <col min="2060" max="2064" width="6.7109375" style="160" customWidth="1"/>
    <col min="2065" max="2065" width="7.42578125" style="160" customWidth="1"/>
    <col min="2066" max="2066" width="6.7109375" style="160" customWidth="1"/>
    <col min="2067" max="2067" width="0" style="160" hidden="1" customWidth="1"/>
    <col min="2068" max="2079" width="6.7109375" style="160" customWidth="1"/>
    <col min="2080" max="2080" width="7.85546875" style="160" customWidth="1"/>
    <col min="2081" max="2081" width="6.7109375" style="160" customWidth="1"/>
    <col min="2082" max="2100" width="0" style="160" hidden="1" customWidth="1"/>
    <col min="2101" max="2108" width="6.7109375" style="160" customWidth="1"/>
    <col min="2109" max="2109" width="8.140625" style="160" customWidth="1"/>
    <col min="2110" max="2112" width="6.7109375" style="160" customWidth="1"/>
    <col min="2113" max="2113" width="10.28515625" style="160" customWidth="1"/>
    <col min="2114" max="2114" width="9.28515625" style="160" customWidth="1"/>
    <col min="2115" max="2115" width="14.5703125" style="160" customWidth="1"/>
    <col min="2116" max="2304" width="8.85546875" style="160"/>
    <col min="2305" max="2305" width="20.28515625" style="160" customWidth="1"/>
    <col min="2306" max="2306" width="9.42578125" style="160" customWidth="1"/>
    <col min="2307" max="2307" width="8.7109375" style="160" customWidth="1"/>
    <col min="2308" max="2308" width="0" style="160" hidden="1" customWidth="1"/>
    <col min="2309" max="2309" width="10.28515625" style="160" customWidth="1"/>
    <col min="2310" max="2314" width="6.7109375" style="160" customWidth="1"/>
    <col min="2315" max="2315" width="7.5703125" style="160" customWidth="1"/>
    <col min="2316" max="2320" width="6.7109375" style="160" customWidth="1"/>
    <col min="2321" max="2321" width="7.42578125" style="160" customWidth="1"/>
    <col min="2322" max="2322" width="6.7109375" style="160" customWidth="1"/>
    <col min="2323" max="2323" width="0" style="160" hidden="1" customWidth="1"/>
    <col min="2324" max="2335" width="6.7109375" style="160" customWidth="1"/>
    <col min="2336" max="2336" width="7.85546875" style="160" customWidth="1"/>
    <col min="2337" max="2337" width="6.7109375" style="160" customWidth="1"/>
    <col min="2338" max="2356" width="0" style="160" hidden="1" customWidth="1"/>
    <col min="2357" max="2364" width="6.7109375" style="160" customWidth="1"/>
    <col min="2365" max="2365" width="8.140625" style="160" customWidth="1"/>
    <col min="2366" max="2368" width="6.7109375" style="160" customWidth="1"/>
    <col min="2369" max="2369" width="10.28515625" style="160" customWidth="1"/>
    <col min="2370" max="2370" width="9.28515625" style="160" customWidth="1"/>
    <col min="2371" max="2371" width="14.5703125" style="160" customWidth="1"/>
    <col min="2372" max="2560" width="8.85546875" style="160"/>
    <col min="2561" max="2561" width="20.28515625" style="160" customWidth="1"/>
    <col min="2562" max="2562" width="9.42578125" style="160" customWidth="1"/>
    <col min="2563" max="2563" width="8.7109375" style="160" customWidth="1"/>
    <col min="2564" max="2564" width="0" style="160" hidden="1" customWidth="1"/>
    <col min="2565" max="2565" width="10.28515625" style="160" customWidth="1"/>
    <col min="2566" max="2570" width="6.7109375" style="160" customWidth="1"/>
    <col min="2571" max="2571" width="7.5703125" style="160" customWidth="1"/>
    <col min="2572" max="2576" width="6.7109375" style="160" customWidth="1"/>
    <col min="2577" max="2577" width="7.42578125" style="160" customWidth="1"/>
    <col min="2578" max="2578" width="6.7109375" style="160" customWidth="1"/>
    <col min="2579" max="2579" width="0" style="160" hidden="1" customWidth="1"/>
    <col min="2580" max="2591" width="6.7109375" style="160" customWidth="1"/>
    <col min="2592" max="2592" width="7.85546875" style="160" customWidth="1"/>
    <col min="2593" max="2593" width="6.7109375" style="160" customWidth="1"/>
    <col min="2594" max="2612" width="0" style="160" hidden="1" customWidth="1"/>
    <col min="2613" max="2620" width="6.7109375" style="160" customWidth="1"/>
    <col min="2621" max="2621" width="8.140625" style="160" customWidth="1"/>
    <col min="2622" max="2624" width="6.7109375" style="160" customWidth="1"/>
    <col min="2625" max="2625" width="10.28515625" style="160" customWidth="1"/>
    <col min="2626" max="2626" width="9.28515625" style="160" customWidth="1"/>
    <col min="2627" max="2627" width="14.5703125" style="160" customWidth="1"/>
    <col min="2628" max="2816" width="8.85546875" style="160"/>
    <col min="2817" max="2817" width="20.28515625" style="160" customWidth="1"/>
    <col min="2818" max="2818" width="9.42578125" style="160" customWidth="1"/>
    <col min="2819" max="2819" width="8.7109375" style="160" customWidth="1"/>
    <col min="2820" max="2820" width="0" style="160" hidden="1" customWidth="1"/>
    <col min="2821" max="2821" width="10.28515625" style="160" customWidth="1"/>
    <col min="2822" max="2826" width="6.7109375" style="160" customWidth="1"/>
    <col min="2827" max="2827" width="7.5703125" style="160" customWidth="1"/>
    <col min="2828" max="2832" width="6.7109375" style="160" customWidth="1"/>
    <col min="2833" max="2833" width="7.42578125" style="160" customWidth="1"/>
    <col min="2834" max="2834" width="6.7109375" style="160" customWidth="1"/>
    <col min="2835" max="2835" width="0" style="160" hidden="1" customWidth="1"/>
    <col min="2836" max="2847" width="6.7109375" style="160" customWidth="1"/>
    <col min="2848" max="2848" width="7.85546875" style="160" customWidth="1"/>
    <col min="2849" max="2849" width="6.7109375" style="160" customWidth="1"/>
    <col min="2850" max="2868" width="0" style="160" hidden="1" customWidth="1"/>
    <col min="2869" max="2876" width="6.7109375" style="160" customWidth="1"/>
    <col min="2877" max="2877" width="8.140625" style="160" customWidth="1"/>
    <col min="2878" max="2880" width="6.7109375" style="160" customWidth="1"/>
    <col min="2881" max="2881" width="10.28515625" style="160" customWidth="1"/>
    <col min="2882" max="2882" width="9.28515625" style="160" customWidth="1"/>
    <col min="2883" max="2883" width="14.5703125" style="160" customWidth="1"/>
    <col min="2884" max="3072" width="8.85546875" style="160"/>
    <col min="3073" max="3073" width="20.28515625" style="160" customWidth="1"/>
    <col min="3074" max="3074" width="9.42578125" style="160" customWidth="1"/>
    <col min="3075" max="3075" width="8.7109375" style="160" customWidth="1"/>
    <col min="3076" max="3076" width="0" style="160" hidden="1" customWidth="1"/>
    <col min="3077" max="3077" width="10.28515625" style="160" customWidth="1"/>
    <col min="3078" max="3082" width="6.7109375" style="160" customWidth="1"/>
    <col min="3083" max="3083" width="7.5703125" style="160" customWidth="1"/>
    <col min="3084" max="3088" width="6.7109375" style="160" customWidth="1"/>
    <col min="3089" max="3089" width="7.42578125" style="160" customWidth="1"/>
    <col min="3090" max="3090" width="6.7109375" style="160" customWidth="1"/>
    <col min="3091" max="3091" width="0" style="160" hidden="1" customWidth="1"/>
    <col min="3092" max="3103" width="6.7109375" style="160" customWidth="1"/>
    <col min="3104" max="3104" width="7.85546875" style="160" customWidth="1"/>
    <col min="3105" max="3105" width="6.7109375" style="160" customWidth="1"/>
    <col min="3106" max="3124" width="0" style="160" hidden="1" customWidth="1"/>
    <col min="3125" max="3132" width="6.7109375" style="160" customWidth="1"/>
    <col min="3133" max="3133" width="8.140625" style="160" customWidth="1"/>
    <col min="3134" max="3136" width="6.7109375" style="160" customWidth="1"/>
    <col min="3137" max="3137" width="10.28515625" style="160" customWidth="1"/>
    <col min="3138" max="3138" width="9.28515625" style="160" customWidth="1"/>
    <col min="3139" max="3139" width="14.5703125" style="160" customWidth="1"/>
    <col min="3140" max="3328" width="8.85546875" style="160"/>
    <col min="3329" max="3329" width="20.28515625" style="160" customWidth="1"/>
    <col min="3330" max="3330" width="9.42578125" style="160" customWidth="1"/>
    <col min="3331" max="3331" width="8.7109375" style="160" customWidth="1"/>
    <col min="3332" max="3332" width="0" style="160" hidden="1" customWidth="1"/>
    <col min="3333" max="3333" width="10.28515625" style="160" customWidth="1"/>
    <col min="3334" max="3338" width="6.7109375" style="160" customWidth="1"/>
    <col min="3339" max="3339" width="7.5703125" style="160" customWidth="1"/>
    <col min="3340" max="3344" width="6.7109375" style="160" customWidth="1"/>
    <col min="3345" max="3345" width="7.42578125" style="160" customWidth="1"/>
    <col min="3346" max="3346" width="6.7109375" style="160" customWidth="1"/>
    <col min="3347" max="3347" width="0" style="160" hidden="1" customWidth="1"/>
    <col min="3348" max="3359" width="6.7109375" style="160" customWidth="1"/>
    <col min="3360" max="3360" width="7.85546875" style="160" customWidth="1"/>
    <col min="3361" max="3361" width="6.7109375" style="160" customWidth="1"/>
    <col min="3362" max="3380" width="0" style="160" hidden="1" customWidth="1"/>
    <col min="3381" max="3388" width="6.7109375" style="160" customWidth="1"/>
    <col min="3389" max="3389" width="8.140625" style="160" customWidth="1"/>
    <col min="3390" max="3392" width="6.7109375" style="160" customWidth="1"/>
    <col min="3393" max="3393" width="10.28515625" style="160" customWidth="1"/>
    <col min="3394" max="3394" width="9.28515625" style="160" customWidth="1"/>
    <col min="3395" max="3395" width="14.5703125" style="160" customWidth="1"/>
    <col min="3396" max="3584" width="8.85546875" style="160"/>
    <col min="3585" max="3585" width="20.28515625" style="160" customWidth="1"/>
    <col min="3586" max="3586" width="9.42578125" style="160" customWidth="1"/>
    <col min="3587" max="3587" width="8.7109375" style="160" customWidth="1"/>
    <col min="3588" max="3588" width="0" style="160" hidden="1" customWidth="1"/>
    <col min="3589" max="3589" width="10.28515625" style="160" customWidth="1"/>
    <col min="3590" max="3594" width="6.7109375" style="160" customWidth="1"/>
    <col min="3595" max="3595" width="7.5703125" style="160" customWidth="1"/>
    <col min="3596" max="3600" width="6.7109375" style="160" customWidth="1"/>
    <col min="3601" max="3601" width="7.42578125" style="160" customWidth="1"/>
    <col min="3602" max="3602" width="6.7109375" style="160" customWidth="1"/>
    <col min="3603" max="3603" width="0" style="160" hidden="1" customWidth="1"/>
    <col min="3604" max="3615" width="6.7109375" style="160" customWidth="1"/>
    <col min="3616" max="3616" width="7.85546875" style="160" customWidth="1"/>
    <col min="3617" max="3617" width="6.7109375" style="160" customWidth="1"/>
    <col min="3618" max="3636" width="0" style="160" hidden="1" customWidth="1"/>
    <col min="3637" max="3644" width="6.7109375" style="160" customWidth="1"/>
    <col min="3645" max="3645" width="8.140625" style="160" customWidth="1"/>
    <col min="3646" max="3648" width="6.7109375" style="160" customWidth="1"/>
    <col min="3649" max="3649" width="10.28515625" style="160" customWidth="1"/>
    <col min="3650" max="3650" width="9.28515625" style="160" customWidth="1"/>
    <col min="3651" max="3651" width="14.5703125" style="160" customWidth="1"/>
    <col min="3652" max="3840" width="8.85546875" style="160"/>
    <col min="3841" max="3841" width="20.28515625" style="160" customWidth="1"/>
    <col min="3842" max="3842" width="9.42578125" style="160" customWidth="1"/>
    <col min="3843" max="3843" width="8.7109375" style="160" customWidth="1"/>
    <col min="3844" max="3844" width="0" style="160" hidden="1" customWidth="1"/>
    <col min="3845" max="3845" width="10.28515625" style="160" customWidth="1"/>
    <col min="3846" max="3850" width="6.7109375" style="160" customWidth="1"/>
    <col min="3851" max="3851" width="7.5703125" style="160" customWidth="1"/>
    <col min="3852" max="3856" width="6.7109375" style="160" customWidth="1"/>
    <col min="3857" max="3857" width="7.42578125" style="160" customWidth="1"/>
    <col min="3858" max="3858" width="6.7109375" style="160" customWidth="1"/>
    <col min="3859" max="3859" width="0" style="160" hidden="1" customWidth="1"/>
    <col min="3860" max="3871" width="6.7109375" style="160" customWidth="1"/>
    <col min="3872" max="3872" width="7.85546875" style="160" customWidth="1"/>
    <col min="3873" max="3873" width="6.7109375" style="160" customWidth="1"/>
    <col min="3874" max="3892" width="0" style="160" hidden="1" customWidth="1"/>
    <col min="3893" max="3900" width="6.7109375" style="160" customWidth="1"/>
    <col min="3901" max="3901" width="8.140625" style="160" customWidth="1"/>
    <col min="3902" max="3904" width="6.7109375" style="160" customWidth="1"/>
    <col min="3905" max="3905" width="10.28515625" style="160" customWidth="1"/>
    <col min="3906" max="3906" width="9.28515625" style="160" customWidth="1"/>
    <col min="3907" max="3907" width="14.5703125" style="160" customWidth="1"/>
    <col min="3908" max="4096" width="8.85546875" style="160"/>
    <col min="4097" max="4097" width="20.28515625" style="160" customWidth="1"/>
    <col min="4098" max="4098" width="9.42578125" style="160" customWidth="1"/>
    <col min="4099" max="4099" width="8.7109375" style="160" customWidth="1"/>
    <col min="4100" max="4100" width="0" style="160" hidden="1" customWidth="1"/>
    <col min="4101" max="4101" width="10.28515625" style="160" customWidth="1"/>
    <col min="4102" max="4106" width="6.7109375" style="160" customWidth="1"/>
    <col min="4107" max="4107" width="7.5703125" style="160" customWidth="1"/>
    <col min="4108" max="4112" width="6.7109375" style="160" customWidth="1"/>
    <col min="4113" max="4113" width="7.42578125" style="160" customWidth="1"/>
    <col min="4114" max="4114" width="6.7109375" style="160" customWidth="1"/>
    <col min="4115" max="4115" width="0" style="160" hidden="1" customWidth="1"/>
    <col min="4116" max="4127" width="6.7109375" style="160" customWidth="1"/>
    <col min="4128" max="4128" width="7.85546875" style="160" customWidth="1"/>
    <col min="4129" max="4129" width="6.7109375" style="160" customWidth="1"/>
    <col min="4130" max="4148" width="0" style="160" hidden="1" customWidth="1"/>
    <col min="4149" max="4156" width="6.7109375" style="160" customWidth="1"/>
    <col min="4157" max="4157" width="8.140625" style="160" customWidth="1"/>
    <col min="4158" max="4160" width="6.7109375" style="160" customWidth="1"/>
    <col min="4161" max="4161" width="10.28515625" style="160" customWidth="1"/>
    <col min="4162" max="4162" width="9.28515625" style="160" customWidth="1"/>
    <col min="4163" max="4163" width="14.5703125" style="160" customWidth="1"/>
    <col min="4164" max="4352" width="8.85546875" style="160"/>
    <col min="4353" max="4353" width="20.28515625" style="160" customWidth="1"/>
    <col min="4354" max="4354" width="9.42578125" style="160" customWidth="1"/>
    <col min="4355" max="4355" width="8.7109375" style="160" customWidth="1"/>
    <col min="4356" max="4356" width="0" style="160" hidden="1" customWidth="1"/>
    <col min="4357" max="4357" width="10.28515625" style="160" customWidth="1"/>
    <col min="4358" max="4362" width="6.7109375" style="160" customWidth="1"/>
    <col min="4363" max="4363" width="7.5703125" style="160" customWidth="1"/>
    <col min="4364" max="4368" width="6.7109375" style="160" customWidth="1"/>
    <col min="4369" max="4369" width="7.42578125" style="160" customWidth="1"/>
    <col min="4370" max="4370" width="6.7109375" style="160" customWidth="1"/>
    <col min="4371" max="4371" width="0" style="160" hidden="1" customWidth="1"/>
    <col min="4372" max="4383" width="6.7109375" style="160" customWidth="1"/>
    <col min="4384" max="4384" width="7.85546875" style="160" customWidth="1"/>
    <col min="4385" max="4385" width="6.7109375" style="160" customWidth="1"/>
    <col min="4386" max="4404" width="0" style="160" hidden="1" customWidth="1"/>
    <col min="4405" max="4412" width="6.7109375" style="160" customWidth="1"/>
    <col min="4413" max="4413" width="8.140625" style="160" customWidth="1"/>
    <col min="4414" max="4416" width="6.7109375" style="160" customWidth="1"/>
    <col min="4417" max="4417" width="10.28515625" style="160" customWidth="1"/>
    <col min="4418" max="4418" width="9.28515625" style="160" customWidth="1"/>
    <col min="4419" max="4419" width="14.5703125" style="160" customWidth="1"/>
    <col min="4420" max="4608" width="8.85546875" style="160"/>
    <col min="4609" max="4609" width="20.28515625" style="160" customWidth="1"/>
    <col min="4610" max="4610" width="9.42578125" style="160" customWidth="1"/>
    <col min="4611" max="4611" width="8.7109375" style="160" customWidth="1"/>
    <col min="4612" max="4612" width="0" style="160" hidden="1" customWidth="1"/>
    <col min="4613" max="4613" width="10.28515625" style="160" customWidth="1"/>
    <col min="4614" max="4618" width="6.7109375" style="160" customWidth="1"/>
    <col min="4619" max="4619" width="7.5703125" style="160" customWidth="1"/>
    <col min="4620" max="4624" width="6.7109375" style="160" customWidth="1"/>
    <col min="4625" max="4625" width="7.42578125" style="160" customWidth="1"/>
    <col min="4626" max="4626" width="6.7109375" style="160" customWidth="1"/>
    <col min="4627" max="4627" width="0" style="160" hidden="1" customWidth="1"/>
    <col min="4628" max="4639" width="6.7109375" style="160" customWidth="1"/>
    <col min="4640" max="4640" width="7.85546875" style="160" customWidth="1"/>
    <col min="4641" max="4641" width="6.7109375" style="160" customWidth="1"/>
    <col min="4642" max="4660" width="0" style="160" hidden="1" customWidth="1"/>
    <col min="4661" max="4668" width="6.7109375" style="160" customWidth="1"/>
    <col min="4669" max="4669" width="8.140625" style="160" customWidth="1"/>
    <col min="4670" max="4672" width="6.7109375" style="160" customWidth="1"/>
    <col min="4673" max="4673" width="10.28515625" style="160" customWidth="1"/>
    <col min="4674" max="4674" width="9.28515625" style="160" customWidth="1"/>
    <col min="4675" max="4675" width="14.5703125" style="160" customWidth="1"/>
    <col min="4676" max="4864" width="8.85546875" style="160"/>
    <col min="4865" max="4865" width="20.28515625" style="160" customWidth="1"/>
    <col min="4866" max="4866" width="9.42578125" style="160" customWidth="1"/>
    <col min="4867" max="4867" width="8.7109375" style="160" customWidth="1"/>
    <col min="4868" max="4868" width="0" style="160" hidden="1" customWidth="1"/>
    <col min="4869" max="4869" width="10.28515625" style="160" customWidth="1"/>
    <col min="4870" max="4874" width="6.7109375" style="160" customWidth="1"/>
    <col min="4875" max="4875" width="7.5703125" style="160" customWidth="1"/>
    <col min="4876" max="4880" width="6.7109375" style="160" customWidth="1"/>
    <col min="4881" max="4881" width="7.42578125" style="160" customWidth="1"/>
    <col min="4882" max="4882" width="6.7109375" style="160" customWidth="1"/>
    <col min="4883" max="4883" width="0" style="160" hidden="1" customWidth="1"/>
    <col min="4884" max="4895" width="6.7109375" style="160" customWidth="1"/>
    <col min="4896" max="4896" width="7.85546875" style="160" customWidth="1"/>
    <col min="4897" max="4897" width="6.7109375" style="160" customWidth="1"/>
    <col min="4898" max="4916" width="0" style="160" hidden="1" customWidth="1"/>
    <col min="4917" max="4924" width="6.7109375" style="160" customWidth="1"/>
    <col min="4925" max="4925" width="8.140625" style="160" customWidth="1"/>
    <col min="4926" max="4928" width="6.7109375" style="160" customWidth="1"/>
    <col min="4929" max="4929" width="10.28515625" style="160" customWidth="1"/>
    <col min="4930" max="4930" width="9.28515625" style="160" customWidth="1"/>
    <col min="4931" max="4931" width="14.5703125" style="160" customWidth="1"/>
    <col min="4932" max="5120" width="8.85546875" style="160"/>
    <col min="5121" max="5121" width="20.28515625" style="160" customWidth="1"/>
    <col min="5122" max="5122" width="9.42578125" style="160" customWidth="1"/>
    <col min="5123" max="5123" width="8.7109375" style="160" customWidth="1"/>
    <col min="5124" max="5124" width="0" style="160" hidden="1" customWidth="1"/>
    <col min="5125" max="5125" width="10.28515625" style="160" customWidth="1"/>
    <col min="5126" max="5130" width="6.7109375" style="160" customWidth="1"/>
    <col min="5131" max="5131" width="7.5703125" style="160" customWidth="1"/>
    <col min="5132" max="5136" width="6.7109375" style="160" customWidth="1"/>
    <col min="5137" max="5137" width="7.42578125" style="160" customWidth="1"/>
    <col min="5138" max="5138" width="6.7109375" style="160" customWidth="1"/>
    <col min="5139" max="5139" width="0" style="160" hidden="1" customWidth="1"/>
    <col min="5140" max="5151" width="6.7109375" style="160" customWidth="1"/>
    <col min="5152" max="5152" width="7.85546875" style="160" customWidth="1"/>
    <col min="5153" max="5153" width="6.7109375" style="160" customWidth="1"/>
    <col min="5154" max="5172" width="0" style="160" hidden="1" customWidth="1"/>
    <col min="5173" max="5180" width="6.7109375" style="160" customWidth="1"/>
    <col min="5181" max="5181" width="8.140625" style="160" customWidth="1"/>
    <col min="5182" max="5184" width="6.7109375" style="160" customWidth="1"/>
    <col min="5185" max="5185" width="10.28515625" style="160" customWidth="1"/>
    <col min="5186" max="5186" width="9.28515625" style="160" customWidth="1"/>
    <col min="5187" max="5187" width="14.5703125" style="160" customWidth="1"/>
    <col min="5188" max="5376" width="8.85546875" style="160"/>
    <col min="5377" max="5377" width="20.28515625" style="160" customWidth="1"/>
    <col min="5378" max="5378" width="9.42578125" style="160" customWidth="1"/>
    <col min="5379" max="5379" width="8.7109375" style="160" customWidth="1"/>
    <col min="5380" max="5380" width="0" style="160" hidden="1" customWidth="1"/>
    <col min="5381" max="5381" width="10.28515625" style="160" customWidth="1"/>
    <col min="5382" max="5386" width="6.7109375" style="160" customWidth="1"/>
    <col min="5387" max="5387" width="7.5703125" style="160" customWidth="1"/>
    <col min="5388" max="5392" width="6.7109375" style="160" customWidth="1"/>
    <col min="5393" max="5393" width="7.42578125" style="160" customWidth="1"/>
    <col min="5394" max="5394" width="6.7109375" style="160" customWidth="1"/>
    <col min="5395" max="5395" width="0" style="160" hidden="1" customWidth="1"/>
    <col min="5396" max="5407" width="6.7109375" style="160" customWidth="1"/>
    <col min="5408" max="5408" width="7.85546875" style="160" customWidth="1"/>
    <col min="5409" max="5409" width="6.7109375" style="160" customWidth="1"/>
    <col min="5410" max="5428" width="0" style="160" hidden="1" customWidth="1"/>
    <col min="5429" max="5436" width="6.7109375" style="160" customWidth="1"/>
    <col min="5437" max="5437" width="8.140625" style="160" customWidth="1"/>
    <col min="5438" max="5440" width="6.7109375" style="160" customWidth="1"/>
    <col min="5441" max="5441" width="10.28515625" style="160" customWidth="1"/>
    <col min="5442" max="5442" width="9.28515625" style="160" customWidth="1"/>
    <col min="5443" max="5443" width="14.5703125" style="160" customWidth="1"/>
    <col min="5444" max="5632" width="8.85546875" style="160"/>
    <col min="5633" max="5633" width="20.28515625" style="160" customWidth="1"/>
    <col min="5634" max="5634" width="9.42578125" style="160" customWidth="1"/>
    <col min="5635" max="5635" width="8.7109375" style="160" customWidth="1"/>
    <col min="5636" max="5636" width="0" style="160" hidden="1" customWidth="1"/>
    <col min="5637" max="5637" width="10.28515625" style="160" customWidth="1"/>
    <col min="5638" max="5642" width="6.7109375" style="160" customWidth="1"/>
    <col min="5643" max="5643" width="7.5703125" style="160" customWidth="1"/>
    <col min="5644" max="5648" width="6.7109375" style="160" customWidth="1"/>
    <col min="5649" max="5649" width="7.42578125" style="160" customWidth="1"/>
    <col min="5650" max="5650" width="6.7109375" style="160" customWidth="1"/>
    <col min="5651" max="5651" width="0" style="160" hidden="1" customWidth="1"/>
    <col min="5652" max="5663" width="6.7109375" style="160" customWidth="1"/>
    <col min="5664" max="5664" width="7.85546875" style="160" customWidth="1"/>
    <col min="5665" max="5665" width="6.7109375" style="160" customWidth="1"/>
    <col min="5666" max="5684" width="0" style="160" hidden="1" customWidth="1"/>
    <col min="5685" max="5692" width="6.7109375" style="160" customWidth="1"/>
    <col min="5693" max="5693" width="8.140625" style="160" customWidth="1"/>
    <col min="5694" max="5696" width="6.7109375" style="160" customWidth="1"/>
    <col min="5697" max="5697" width="10.28515625" style="160" customWidth="1"/>
    <col min="5698" max="5698" width="9.28515625" style="160" customWidth="1"/>
    <col min="5699" max="5699" width="14.5703125" style="160" customWidth="1"/>
    <col min="5700" max="5888" width="8.85546875" style="160"/>
    <col min="5889" max="5889" width="20.28515625" style="160" customWidth="1"/>
    <col min="5890" max="5890" width="9.42578125" style="160" customWidth="1"/>
    <col min="5891" max="5891" width="8.7109375" style="160" customWidth="1"/>
    <col min="5892" max="5892" width="0" style="160" hidden="1" customWidth="1"/>
    <col min="5893" max="5893" width="10.28515625" style="160" customWidth="1"/>
    <col min="5894" max="5898" width="6.7109375" style="160" customWidth="1"/>
    <col min="5899" max="5899" width="7.5703125" style="160" customWidth="1"/>
    <col min="5900" max="5904" width="6.7109375" style="160" customWidth="1"/>
    <col min="5905" max="5905" width="7.42578125" style="160" customWidth="1"/>
    <col min="5906" max="5906" width="6.7109375" style="160" customWidth="1"/>
    <col min="5907" max="5907" width="0" style="160" hidden="1" customWidth="1"/>
    <col min="5908" max="5919" width="6.7109375" style="160" customWidth="1"/>
    <col min="5920" max="5920" width="7.85546875" style="160" customWidth="1"/>
    <col min="5921" max="5921" width="6.7109375" style="160" customWidth="1"/>
    <col min="5922" max="5940" width="0" style="160" hidden="1" customWidth="1"/>
    <col min="5941" max="5948" width="6.7109375" style="160" customWidth="1"/>
    <col min="5949" max="5949" width="8.140625" style="160" customWidth="1"/>
    <col min="5950" max="5952" width="6.7109375" style="160" customWidth="1"/>
    <col min="5953" max="5953" width="10.28515625" style="160" customWidth="1"/>
    <col min="5954" max="5954" width="9.28515625" style="160" customWidth="1"/>
    <col min="5955" max="5955" width="14.5703125" style="160" customWidth="1"/>
    <col min="5956" max="6144" width="8.85546875" style="160"/>
    <col min="6145" max="6145" width="20.28515625" style="160" customWidth="1"/>
    <col min="6146" max="6146" width="9.42578125" style="160" customWidth="1"/>
    <col min="6147" max="6147" width="8.7109375" style="160" customWidth="1"/>
    <col min="6148" max="6148" width="0" style="160" hidden="1" customWidth="1"/>
    <col min="6149" max="6149" width="10.28515625" style="160" customWidth="1"/>
    <col min="6150" max="6154" width="6.7109375" style="160" customWidth="1"/>
    <col min="6155" max="6155" width="7.5703125" style="160" customWidth="1"/>
    <col min="6156" max="6160" width="6.7109375" style="160" customWidth="1"/>
    <col min="6161" max="6161" width="7.42578125" style="160" customWidth="1"/>
    <col min="6162" max="6162" width="6.7109375" style="160" customWidth="1"/>
    <col min="6163" max="6163" width="0" style="160" hidden="1" customWidth="1"/>
    <col min="6164" max="6175" width="6.7109375" style="160" customWidth="1"/>
    <col min="6176" max="6176" width="7.85546875" style="160" customWidth="1"/>
    <col min="6177" max="6177" width="6.7109375" style="160" customWidth="1"/>
    <col min="6178" max="6196" width="0" style="160" hidden="1" customWidth="1"/>
    <col min="6197" max="6204" width="6.7109375" style="160" customWidth="1"/>
    <col min="6205" max="6205" width="8.140625" style="160" customWidth="1"/>
    <col min="6206" max="6208" width="6.7109375" style="160" customWidth="1"/>
    <col min="6209" max="6209" width="10.28515625" style="160" customWidth="1"/>
    <col min="6210" max="6210" width="9.28515625" style="160" customWidth="1"/>
    <col min="6211" max="6211" width="14.5703125" style="160" customWidth="1"/>
    <col min="6212" max="6400" width="8.85546875" style="160"/>
    <col min="6401" max="6401" width="20.28515625" style="160" customWidth="1"/>
    <col min="6402" max="6402" width="9.42578125" style="160" customWidth="1"/>
    <col min="6403" max="6403" width="8.7109375" style="160" customWidth="1"/>
    <col min="6404" max="6404" width="0" style="160" hidden="1" customWidth="1"/>
    <col min="6405" max="6405" width="10.28515625" style="160" customWidth="1"/>
    <col min="6406" max="6410" width="6.7109375" style="160" customWidth="1"/>
    <col min="6411" max="6411" width="7.5703125" style="160" customWidth="1"/>
    <col min="6412" max="6416" width="6.7109375" style="160" customWidth="1"/>
    <col min="6417" max="6417" width="7.42578125" style="160" customWidth="1"/>
    <col min="6418" max="6418" width="6.7109375" style="160" customWidth="1"/>
    <col min="6419" max="6419" width="0" style="160" hidden="1" customWidth="1"/>
    <col min="6420" max="6431" width="6.7109375" style="160" customWidth="1"/>
    <col min="6432" max="6432" width="7.85546875" style="160" customWidth="1"/>
    <col min="6433" max="6433" width="6.7109375" style="160" customWidth="1"/>
    <col min="6434" max="6452" width="0" style="160" hidden="1" customWidth="1"/>
    <col min="6453" max="6460" width="6.7109375" style="160" customWidth="1"/>
    <col min="6461" max="6461" width="8.140625" style="160" customWidth="1"/>
    <col min="6462" max="6464" width="6.7109375" style="160" customWidth="1"/>
    <col min="6465" max="6465" width="10.28515625" style="160" customWidth="1"/>
    <col min="6466" max="6466" width="9.28515625" style="160" customWidth="1"/>
    <col min="6467" max="6467" width="14.5703125" style="160" customWidth="1"/>
    <col min="6468" max="6656" width="8.85546875" style="160"/>
    <col min="6657" max="6657" width="20.28515625" style="160" customWidth="1"/>
    <col min="6658" max="6658" width="9.42578125" style="160" customWidth="1"/>
    <col min="6659" max="6659" width="8.7109375" style="160" customWidth="1"/>
    <col min="6660" max="6660" width="0" style="160" hidden="1" customWidth="1"/>
    <col min="6661" max="6661" width="10.28515625" style="160" customWidth="1"/>
    <col min="6662" max="6666" width="6.7109375" style="160" customWidth="1"/>
    <col min="6667" max="6667" width="7.5703125" style="160" customWidth="1"/>
    <col min="6668" max="6672" width="6.7109375" style="160" customWidth="1"/>
    <col min="6673" max="6673" width="7.42578125" style="160" customWidth="1"/>
    <col min="6674" max="6674" width="6.7109375" style="160" customWidth="1"/>
    <col min="6675" max="6675" width="0" style="160" hidden="1" customWidth="1"/>
    <col min="6676" max="6687" width="6.7109375" style="160" customWidth="1"/>
    <col min="6688" max="6688" width="7.85546875" style="160" customWidth="1"/>
    <col min="6689" max="6689" width="6.7109375" style="160" customWidth="1"/>
    <col min="6690" max="6708" width="0" style="160" hidden="1" customWidth="1"/>
    <col min="6709" max="6716" width="6.7109375" style="160" customWidth="1"/>
    <col min="6717" max="6717" width="8.140625" style="160" customWidth="1"/>
    <col min="6718" max="6720" width="6.7109375" style="160" customWidth="1"/>
    <col min="6721" max="6721" width="10.28515625" style="160" customWidth="1"/>
    <col min="6722" max="6722" width="9.28515625" style="160" customWidth="1"/>
    <col min="6723" max="6723" width="14.5703125" style="160" customWidth="1"/>
    <col min="6724" max="6912" width="8.85546875" style="160"/>
    <col min="6913" max="6913" width="20.28515625" style="160" customWidth="1"/>
    <col min="6914" max="6914" width="9.42578125" style="160" customWidth="1"/>
    <col min="6915" max="6915" width="8.7109375" style="160" customWidth="1"/>
    <col min="6916" max="6916" width="0" style="160" hidden="1" customWidth="1"/>
    <col min="6917" max="6917" width="10.28515625" style="160" customWidth="1"/>
    <col min="6918" max="6922" width="6.7109375" style="160" customWidth="1"/>
    <col min="6923" max="6923" width="7.5703125" style="160" customWidth="1"/>
    <col min="6924" max="6928" width="6.7109375" style="160" customWidth="1"/>
    <col min="6929" max="6929" width="7.42578125" style="160" customWidth="1"/>
    <col min="6930" max="6930" width="6.7109375" style="160" customWidth="1"/>
    <col min="6931" max="6931" width="0" style="160" hidden="1" customWidth="1"/>
    <col min="6932" max="6943" width="6.7109375" style="160" customWidth="1"/>
    <col min="6944" max="6944" width="7.85546875" style="160" customWidth="1"/>
    <col min="6945" max="6945" width="6.7109375" style="160" customWidth="1"/>
    <col min="6946" max="6964" width="0" style="160" hidden="1" customWidth="1"/>
    <col min="6965" max="6972" width="6.7109375" style="160" customWidth="1"/>
    <col min="6973" max="6973" width="8.140625" style="160" customWidth="1"/>
    <col min="6974" max="6976" width="6.7109375" style="160" customWidth="1"/>
    <col min="6977" max="6977" width="10.28515625" style="160" customWidth="1"/>
    <col min="6978" max="6978" width="9.28515625" style="160" customWidth="1"/>
    <col min="6979" max="6979" width="14.5703125" style="160" customWidth="1"/>
    <col min="6980" max="7168" width="8.85546875" style="160"/>
    <col min="7169" max="7169" width="20.28515625" style="160" customWidth="1"/>
    <col min="7170" max="7170" width="9.42578125" style="160" customWidth="1"/>
    <col min="7171" max="7171" width="8.7109375" style="160" customWidth="1"/>
    <col min="7172" max="7172" width="0" style="160" hidden="1" customWidth="1"/>
    <col min="7173" max="7173" width="10.28515625" style="160" customWidth="1"/>
    <col min="7174" max="7178" width="6.7109375" style="160" customWidth="1"/>
    <col min="7179" max="7179" width="7.5703125" style="160" customWidth="1"/>
    <col min="7180" max="7184" width="6.7109375" style="160" customWidth="1"/>
    <col min="7185" max="7185" width="7.42578125" style="160" customWidth="1"/>
    <col min="7186" max="7186" width="6.7109375" style="160" customWidth="1"/>
    <col min="7187" max="7187" width="0" style="160" hidden="1" customWidth="1"/>
    <col min="7188" max="7199" width="6.7109375" style="160" customWidth="1"/>
    <col min="7200" max="7200" width="7.85546875" style="160" customWidth="1"/>
    <col min="7201" max="7201" width="6.7109375" style="160" customWidth="1"/>
    <col min="7202" max="7220" width="0" style="160" hidden="1" customWidth="1"/>
    <col min="7221" max="7228" width="6.7109375" style="160" customWidth="1"/>
    <col min="7229" max="7229" width="8.140625" style="160" customWidth="1"/>
    <col min="7230" max="7232" width="6.7109375" style="160" customWidth="1"/>
    <col min="7233" max="7233" width="10.28515625" style="160" customWidth="1"/>
    <col min="7234" max="7234" width="9.28515625" style="160" customWidth="1"/>
    <col min="7235" max="7235" width="14.5703125" style="160" customWidth="1"/>
    <col min="7236" max="7424" width="8.85546875" style="160"/>
    <col min="7425" max="7425" width="20.28515625" style="160" customWidth="1"/>
    <col min="7426" max="7426" width="9.42578125" style="160" customWidth="1"/>
    <col min="7427" max="7427" width="8.7109375" style="160" customWidth="1"/>
    <col min="7428" max="7428" width="0" style="160" hidden="1" customWidth="1"/>
    <col min="7429" max="7429" width="10.28515625" style="160" customWidth="1"/>
    <col min="7430" max="7434" width="6.7109375" style="160" customWidth="1"/>
    <col min="7435" max="7435" width="7.5703125" style="160" customWidth="1"/>
    <col min="7436" max="7440" width="6.7109375" style="160" customWidth="1"/>
    <col min="7441" max="7441" width="7.42578125" style="160" customWidth="1"/>
    <col min="7442" max="7442" width="6.7109375" style="160" customWidth="1"/>
    <col min="7443" max="7443" width="0" style="160" hidden="1" customWidth="1"/>
    <col min="7444" max="7455" width="6.7109375" style="160" customWidth="1"/>
    <col min="7456" max="7456" width="7.85546875" style="160" customWidth="1"/>
    <col min="7457" max="7457" width="6.7109375" style="160" customWidth="1"/>
    <col min="7458" max="7476" width="0" style="160" hidden="1" customWidth="1"/>
    <col min="7477" max="7484" width="6.7109375" style="160" customWidth="1"/>
    <col min="7485" max="7485" width="8.140625" style="160" customWidth="1"/>
    <col min="7486" max="7488" width="6.7109375" style="160" customWidth="1"/>
    <col min="7489" max="7489" width="10.28515625" style="160" customWidth="1"/>
    <col min="7490" max="7490" width="9.28515625" style="160" customWidth="1"/>
    <col min="7491" max="7491" width="14.5703125" style="160" customWidth="1"/>
    <col min="7492" max="7680" width="8.85546875" style="160"/>
    <col min="7681" max="7681" width="20.28515625" style="160" customWidth="1"/>
    <col min="7682" max="7682" width="9.42578125" style="160" customWidth="1"/>
    <col min="7683" max="7683" width="8.7109375" style="160" customWidth="1"/>
    <col min="7684" max="7684" width="0" style="160" hidden="1" customWidth="1"/>
    <col min="7685" max="7685" width="10.28515625" style="160" customWidth="1"/>
    <col min="7686" max="7690" width="6.7109375" style="160" customWidth="1"/>
    <col min="7691" max="7691" width="7.5703125" style="160" customWidth="1"/>
    <col min="7692" max="7696" width="6.7109375" style="160" customWidth="1"/>
    <col min="7697" max="7697" width="7.42578125" style="160" customWidth="1"/>
    <col min="7698" max="7698" width="6.7109375" style="160" customWidth="1"/>
    <col min="7699" max="7699" width="0" style="160" hidden="1" customWidth="1"/>
    <col min="7700" max="7711" width="6.7109375" style="160" customWidth="1"/>
    <col min="7712" max="7712" width="7.85546875" style="160" customWidth="1"/>
    <col min="7713" max="7713" width="6.7109375" style="160" customWidth="1"/>
    <col min="7714" max="7732" width="0" style="160" hidden="1" customWidth="1"/>
    <col min="7733" max="7740" width="6.7109375" style="160" customWidth="1"/>
    <col min="7741" max="7741" width="8.140625" style="160" customWidth="1"/>
    <col min="7742" max="7744" width="6.7109375" style="160" customWidth="1"/>
    <col min="7745" max="7745" width="10.28515625" style="160" customWidth="1"/>
    <col min="7746" max="7746" width="9.28515625" style="160" customWidth="1"/>
    <col min="7747" max="7747" width="14.5703125" style="160" customWidth="1"/>
    <col min="7748" max="7936" width="8.85546875" style="160"/>
    <col min="7937" max="7937" width="20.28515625" style="160" customWidth="1"/>
    <col min="7938" max="7938" width="9.42578125" style="160" customWidth="1"/>
    <col min="7939" max="7939" width="8.7109375" style="160" customWidth="1"/>
    <col min="7940" max="7940" width="0" style="160" hidden="1" customWidth="1"/>
    <col min="7941" max="7941" width="10.28515625" style="160" customWidth="1"/>
    <col min="7942" max="7946" width="6.7109375" style="160" customWidth="1"/>
    <col min="7947" max="7947" width="7.5703125" style="160" customWidth="1"/>
    <col min="7948" max="7952" width="6.7109375" style="160" customWidth="1"/>
    <col min="7953" max="7953" width="7.42578125" style="160" customWidth="1"/>
    <col min="7954" max="7954" width="6.7109375" style="160" customWidth="1"/>
    <col min="7955" max="7955" width="0" style="160" hidden="1" customWidth="1"/>
    <col min="7956" max="7967" width="6.7109375" style="160" customWidth="1"/>
    <col min="7968" max="7968" width="7.85546875" style="160" customWidth="1"/>
    <col min="7969" max="7969" width="6.7109375" style="160" customWidth="1"/>
    <col min="7970" max="7988" width="0" style="160" hidden="1" customWidth="1"/>
    <col min="7989" max="7996" width="6.7109375" style="160" customWidth="1"/>
    <col min="7997" max="7997" width="8.140625" style="160" customWidth="1"/>
    <col min="7998" max="8000" width="6.7109375" style="160" customWidth="1"/>
    <col min="8001" max="8001" width="10.28515625" style="160" customWidth="1"/>
    <col min="8002" max="8002" width="9.28515625" style="160" customWidth="1"/>
    <col min="8003" max="8003" width="14.5703125" style="160" customWidth="1"/>
    <col min="8004" max="8192" width="8.85546875" style="160"/>
    <col min="8193" max="8193" width="20.28515625" style="160" customWidth="1"/>
    <col min="8194" max="8194" width="9.42578125" style="160" customWidth="1"/>
    <col min="8195" max="8195" width="8.7109375" style="160" customWidth="1"/>
    <col min="8196" max="8196" width="0" style="160" hidden="1" customWidth="1"/>
    <col min="8197" max="8197" width="10.28515625" style="160" customWidth="1"/>
    <col min="8198" max="8202" width="6.7109375" style="160" customWidth="1"/>
    <col min="8203" max="8203" width="7.5703125" style="160" customWidth="1"/>
    <col min="8204" max="8208" width="6.7109375" style="160" customWidth="1"/>
    <col min="8209" max="8209" width="7.42578125" style="160" customWidth="1"/>
    <col min="8210" max="8210" width="6.7109375" style="160" customWidth="1"/>
    <col min="8211" max="8211" width="0" style="160" hidden="1" customWidth="1"/>
    <col min="8212" max="8223" width="6.7109375" style="160" customWidth="1"/>
    <col min="8224" max="8224" width="7.85546875" style="160" customWidth="1"/>
    <col min="8225" max="8225" width="6.7109375" style="160" customWidth="1"/>
    <col min="8226" max="8244" width="0" style="160" hidden="1" customWidth="1"/>
    <col min="8245" max="8252" width="6.7109375" style="160" customWidth="1"/>
    <col min="8253" max="8253" width="8.140625" style="160" customWidth="1"/>
    <col min="8254" max="8256" width="6.7109375" style="160" customWidth="1"/>
    <col min="8257" max="8257" width="10.28515625" style="160" customWidth="1"/>
    <col min="8258" max="8258" width="9.28515625" style="160" customWidth="1"/>
    <col min="8259" max="8259" width="14.5703125" style="160" customWidth="1"/>
    <col min="8260" max="8448" width="8.85546875" style="160"/>
    <col min="8449" max="8449" width="20.28515625" style="160" customWidth="1"/>
    <col min="8450" max="8450" width="9.42578125" style="160" customWidth="1"/>
    <col min="8451" max="8451" width="8.7109375" style="160" customWidth="1"/>
    <col min="8452" max="8452" width="0" style="160" hidden="1" customWidth="1"/>
    <col min="8453" max="8453" width="10.28515625" style="160" customWidth="1"/>
    <col min="8454" max="8458" width="6.7109375" style="160" customWidth="1"/>
    <col min="8459" max="8459" width="7.5703125" style="160" customWidth="1"/>
    <col min="8460" max="8464" width="6.7109375" style="160" customWidth="1"/>
    <col min="8465" max="8465" width="7.42578125" style="160" customWidth="1"/>
    <col min="8466" max="8466" width="6.7109375" style="160" customWidth="1"/>
    <col min="8467" max="8467" width="0" style="160" hidden="1" customWidth="1"/>
    <col min="8468" max="8479" width="6.7109375" style="160" customWidth="1"/>
    <col min="8480" max="8480" width="7.85546875" style="160" customWidth="1"/>
    <col min="8481" max="8481" width="6.7109375" style="160" customWidth="1"/>
    <col min="8482" max="8500" width="0" style="160" hidden="1" customWidth="1"/>
    <col min="8501" max="8508" width="6.7109375" style="160" customWidth="1"/>
    <col min="8509" max="8509" width="8.140625" style="160" customWidth="1"/>
    <col min="8510" max="8512" width="6.7109375" style="160" customWidth="1"/>
    <col min="8513" max="8513" width="10.28515625" style="160" customWidth="1"/>
    <col min="8514" max="8514" width="9.28515625" style="160" customWidth="1"/>
    <col min="8515" max="8515" width="14.5703125" style="160" customWidth="1"/>
    <col min="8516" max="8704" width="8.85546875" style="160"/>
    <col min="8705" max="8705" width="20.28515625" style="160" customWidth="1"/>
    <col min="8706" max="8706" width="9.42578125" style="160" customWidth="1"/>
    <col min="8707" max="8707" width="8.7109375" style="160" customWidth="1"/>
    <col min="8708" max="8708" width="0" style="160" hidden="1" customWidth="1"/>
    <col min="8709" max="8709" width="10.28515625" style="160" customWidth="1"/>
    <col min="8710" max="8714" width="6.7109375" style="160" customWidth="1"/>
    <col min="8715" max="8715" width="7.5703125" style="160" customWidth="1"/>
    <col min="8716" max="8720" width="6.7109375" style="160" customWidth="1"/>
    <col min="8721" max="8721" width="7.42578125" style="160" customWidth="1"/>
    <col min="8722" max="8722" width="6.7109375" style="160" customWidth="1"/>
    <col min="8723" max="8723" width="0" style="160" hidden="1" customWidth="1"/>
    <col min="8724" max="8735" width="6.7109375" style="160" customWidth="1"/>
    <col min="8736" max="8736" width="7.85546875" style="160" customWidth="1"/>
    <col min="8737" max="8737" width="6.7109375" style="160" customWidth="1"/>
    <col min="8738" max="8756" width="0" style="160" hidden="1" customWidth="1"/>
    <col min="8757" max="8764" width="6.7109375" style="160" customWidth="1"/>
    <col min="8765" max="8765" width="8.140625" style="160" customWidth="1"/>
    <col min="8766" max="8768" width="6.7109375" style="160" customWidth="1"/>
    <col min="8769" max="8769" width="10.28515625" style="160" customWidth="1"/>
    <col min="8770" max="8770" width="9.28515625" style="160" customWidth="1"/>
    <col min="8771" max="8771" width="14.5703125" style="160" customWidth="1"/>
    <col min="8772" max="8960" width="8.85546875" style="160"/>
    <col min="8961" max="8961" width="20.28515625" style="160" customWidth="1"/>
    <col min="8962" max="8962" width="9.42578125" style="160" customWidth="1"/>
    <col min="8963" max="8963" width="8.7109375" style="160" customWidth="1"/>
    <col min="8964" max="8964" width="0" style="160" hidden="1" customWidth="1"/>
    <col min="8965" max="8965" width="10.28515625" style="160" customWidth="1"/>
    <col min="8966" max="8970" width="6.7109375" style="160" customWidth="1"/>
    <col min="8971" max="8971" width="7.5703125" style="160" customWidth="1"/>
    <col min="8972" max="8976" width="6.7109375" style="160" customWidth="1"/>
    <col min="8977" max="8977" width="7.42578125" style="160" customWidth="1"/>
    <col min="8978" max="8978" width="6.7109375" style="160" customWidth="1"/>
    <col min="8979" max="8979" width="0" style="160" hidden="1" customWidth="1"/>
    <col min="8980" max="8991" width="6.7109375" style="160" customWidth="1"/>
    <col min="8992" max="8992" width="7.85546875" style="160" customWidth="1"/>
    <col min="8993" max="8993" width="6.7109375" style="160" customWidth="1"/>
    <col min="8994" max="9012" width="0" style="160" hidden="1" customWidth="1"/>
    <col min="9013" max="9020" width="6.7109375" style="160" customWidth="1"/>
    <col min="9021" max="9021" width="8.140625" style="160" customWidth="1"/>
    <col min="9022" max="9024" width="6.7109375" style="160" customWidth="1"/>
    <col min="9025" max="9025" width="10.28515625" style="160" customWidth="1"/>
    <col min="9026" max="9026" width="9.28515625" style="160" customWidth="1"/>
    <col min="9027" max="9027" width="14.5703125" style="160" customWidth="1"/>
    <col min="9028" max="9216" width="8.85546875" style="160"/>
    <col min="9217" max="9217" width="20.28515625" style="160" customWidth="1"/>
    <col min="9218" max="9218" width="9.42578125" style="160" customWidth="1"/>
    <col min="9219" max="9219" width="8.7109375" style="160" customWidth="1"/>
    <col min="9220" max="9220" width="0" style="160" hidden="1" customWidth="1"/>
    <col min="9221" max="9221" width="10.28515625" style="160" customWidth="1"/>
    <col min="9222" max="9226" width="6.7109375" style="160" customWidth="1"/>
    <col min="9227" max="9227" width="7.5703125" style="160" customWidth="1"/>
    <col min="9228" max="9232" width="6.7109375" style="160" customWidth="1"/>
    <col min="9233" max="9233" width="7.42578125" style="160" customWidth="1"/>
    <col min="9234" max="9234" width="6.7109375" style="160" customWidth="1"/>
    <col min="9235" max="9235" width="0" style="160" hidden="1" customWidth="1"/>
    <col min="9236" max="9247" width="6.7109375" style="160" customWidth="1"/>
    <col min="9248" max="9248" width="7.85546875" style="160" customWidth="1"/>
    <col min="9249" max="9249" width="6.7109375" style="160" customWidth="1"/>
    <col min="9250" max="9268" width="0" style="160" hidden="1" customWidth="1"/>
    <col min="9269" max="9276" width="6.7109375" style="160" customWidth="1"/>
    <col min="9277" max="9277" width="8.140625" style="160" customWidth="1"/>
    <col min="9278" max="9280" width="6.7109375" style="160" customWidth="1"/>
    <col min="9281" max="9281" width="10.28515625" style="160" customWidth="1"/>
    <col min="9282" max="9282" width="9.28515625" style="160" customWidth="1"/>
    <col min="9283" max="9283" width="14.5703125" style="160" customWidth="1"/>
    <col min="9284" max="9472" width="8.85546875" style="160"/>
    <col min="9473" max="9473" width="20.28515625" style="160" customWidth="1"/>
    <col min="9474" max="9474" width="9.42578125" style="160" customWidth="1"/>
    <col min="9475" max="9475" width="8.7109375" style="160" customWidth="1"/>
    <col min="9476" max="9476" width="0" style="160" hidden="1" customWidth="1"/>
    <col min="9477" max="9477" width="10.28515625" style="160" customWidth="1"/>
    <col min="9478" max="9482" width="6.7109375" style="160" customWidth="1"/>
    <col min="9483" max="9483" width="7.5703125" style="160" customWidth="1"/>
    <col min="9484" max="9488" width="6.7109375" style="160" customWidth="1"/>
    <col min="9489" max="9489" width="7.42578125" style="160" customWidth="1"/>
    <col min="9490" max="9490" width="6.7109375" style="160" customWidth="1"/>
    <col min="9491" max="9491" width="0" style="160" hidden="1" customWidth="1"/>
    <col min="9492" max="9503" width="6.7109375" style="160" customWidth="1"/>
    <col min="9504" max="9504" width="7.85546875" style="160" customWidth="1"/>
    <col min="9505" max="9505" width="6.7109375" style="160" customWidth="1"/>
    <col min="9506" max="9524" width="0" style="160" hidden="1" customWidth="1"/>
    <col min="9525" max="9532" width="6.7109375" style="160" customWidth="1"/>
    <col min="9533" max="9533" width="8.140625" style="160" customWidth="1"/>
    <col min="9534" max="9536" width="6.7109375" style="160" customWidth="1"/>
    <col min="9537" max="9537" width="10.28515625" style="160" customWidth="1"/>
    <col min="9538" max="9538" width="9.28515625" style="160" customWidth="1"/>
    <col min="9539" max="9539" width="14.5703125" style="160" customWidth="1"/>
    <col min="9540" max="9728" width="8.85546875" style="160"/>
    <col min="9729" max="9729" width="20.28515625" style="160" customWidth="1"/>
    <col min="9730" max="9730" width="9.42578125" style="160" customWidth="1"/>
    <col min="9731" max="9731" width="8.7109375" style="160" customWidth="1"/>
    <col min="9732" max="9732" width="0" style="160" hidden="1" customWidth="1"/>
    <col min="9733" max="9733" width="10.28515625" style="160" customWidth="1"/>
    <col min="9734" max="9738" width="6.7109375" style="160" customWidth="1"/>
    <col min="9739" max="9739" width="7.5703125" style="160" customWidth="1"/>
    <col min="9740" max="9744" width="6.7109375" style="160" customWidth="1"/>
    <col min="9745" max="9745" width="7.42578125" style="160" customWidth="1"/>
    <col min="9746" max="9746" width="6.7109375" style="160" customWidth="1"/>
    <col min="9747" max="9747" width="0" style="160" hidden="1" customWidth="1"/>
    <col min="9748" max="9759" width="6.7109375" style="160" customWidth="1"/>
    <col min="9760" max="9760" width="7.85546875" style="160" customWidth="1"/>
    <col min="9761" max="9761" width="6.7109375" style="160" customWidth="1"/>
    <col min="9762" max="9780" width="0" style="160" hidden="1" customWidth="1"/>
    <col min="9781" max="9788" width="6.7109375" style="160" customWidth="1"/>
    <col min="9789" max="9789" width="8.140625" style="160" customWidth="1"/>
    <col min="9790" max="9792" width="6.7109375" style="160" customWidth="1"/>
    <col min="9793" max="9793" width="10.28515625" style="160" customWidth="1"/>
    <col min="9794" max="9794" width="9.28515625" style="160" customWidth="1"/>
    <col min="9795" max="9795" width="14.5703125" style="160" customWidth="1"/>
    <col min="9796" max="9984" width="8.85546875" style="160"/>
    <col min="9985" max="9985" width="20.28515625" style="160" customWidth="1"/>
    <col min="9986" max="9986" width="9.42578125" style="160" customWidth="1"/>
    <col min="9987" max="9987" width="8.7109375" style="160" customWidth="1"/>
    <col min="9988" max="9988" width="0" style="160" hidden="1" customWidth="1"/>
    <col min="9989" max="9989" width="10.28515625" style="160" customWidth="1"/>
    <col min="9990" max="9994" width="6.7109375" style="160" customWidth="1"/>
    <col min="9995" max="9995" width="7.5703125" style="160" customWidth="1"/>
    <col min="9996" max="10000" width="6.7109375" style="160" customWidth="1"/>
    <col min="10001" max="10001" width="7.42578125" style="160" customWidth="1"/>
    <col min="10002" max="10002" width="6.7109375" style="160" customWidth="1"/>
    <col min="10003" max="10003" width="0" style="160" hidden="1" customWidth="1"/>
    <col min="10004" max="10015" width="6.7109375" style="160" customWidth="1"/>
    <col min="10016" max="10016" width="7.85546875" style="160" customWidth="1"/>
    <col min="10017" max="10017" width="6.7109375" style="160" customWidth="1"/>
    <col min="10018" max="10036" width="0" style="160" hidden="1" customWidth="1"/>
    <col min="10037" max="10044" width="6.7109375" style="160" customWidth="1"/>
    <col min="10045" max="10045" width="8.140625" style="160" customWidth="1"/>
    <col min="10046" max="10048" width="6.7109375" style="160" customWidth="1"/>
    <col min="10049" max="10049" width="10.28515625" style="160" customWidth="1"/>
    <col min="10050" max="10050" width="9.28515625" style="160" customWidth="1"/>
    <col min="10051" max="10051" width="14.5703125" style="160" customWidth="1"/>
    <col min="10052" max="10240" width="8.85546875" style="160"/>
    <col min="10241" max="10241" width="20.28515625" style="160" customWidth="1"/>
    <col min="10242" max="10242" width="9.42578125" style="160" customWidth="1"/>
    <col min="10243" max="10243" width="8.7109375" style="160" customWidth="1"/>
    <col min="10244" max="10244" width="0" style="160" hidden="1" customWidth="1"/>
    <col min="10245" max="10245" width="10.28515625" style="160" customWidth="1"/>
    <col min="10246" max="10250" width="6.7109375" style="160" customWidth="1"/>
    <col min="10251" max="10251" width="7.5703125" style="160" customWidth="1"/>
    <col min="10252" max="10256" width="6.7109375" style="160" customWidth="1"/>
    <col min="10257" max="10257" width="7.42578125" style="160" customWidth="1"/>
    <col min="10258" max="10258" width="6.7109375" style="160" customWidth="1"/>
    <col min="10259" max="10259" width="0" style="160" hidden="1" customWidth="1"/>
    <col min="10260" max="10271" width="6.7109375" style="160" customWidth="1"/>
    <col min="10272" max="10272" width="7.85546875" style="160" customWidth="1"/>
    <col min="10273" max="10273" width="6.7109375" style="160" customWidth="1"/>
    <col min="10274" max="10292" width="0" style="160" hidden="1" customWidth="1"/>
    <col min="10293" max="10300" width="6.7109375" style="160" customWidth="1"/>
    <col min="10301" max="10301" width="8.140625" style="160" customWidth="1"/>
    <col min="10302" max="10304" width="6.7109375" style="160" customWidth="1"/>
    <col min="10305" max="10305" width="10.28515625" style="160" customWidth="1"/>
    <col min="10306" max="10306" width="9.28515625" style="160" customWidth="1"/>
    <col min="10307" max="10307" width="14.5703125" style="160" customWidth="1"/>
    <col min="10308" max="10496" width="8.85546875" style="160"/>
    <col min="10497" max="10497" width="20.28515625" style="160" customWidth="1"/>
    <col min="10498" max="10498" width="9.42578125" style="160" customWidth="1"/>
    <col min="10499" max="10499" width="8.7109375" style="160" customWidth="1"/>
    <col min="10500" max="10500" width="0" style="160" hidden="1" customWidth="1"/>
    <col min="10501" max="10501" width="10.28515625" style="160" customWidth="1"/>
    <col min="10502" max="10506" width="6.7109375" style="160" customWidth="1"/>
    <col min="10507" max="10507" width="7.5703125" style="160" customWidth="1"/>
    <col min="10508" max="10512" width="6.7109375" style="160" customWidth="1"/>
    <col min="10513" max="10513" width="7.42578125" style="160" customWidth="1"/>
    <col min="10514" max="10514" width="6.7109375" style="160" customWidth="1"/>
    <col min="10515" max="10515" width="0" style="160" hidden="1" customWidth="1"/>
    <col min="10516" max="10527" width="6.7109375" style="160" customWidth="1"/>
    <col min="10528" max="10528" width="7.85546875" style="160" customWidth="1"/>
    <col min="10529" max="10529" width="6.7109375" style="160" customWidth="1"/>
    <col min="10530" max="10548" width="0" style="160" hidden="1" customWidth="1"/>
    <col min="10549" max="10556" width="6.7109375" style="160" customWidth="1"/>
    <col min="10557" max="10557" width="8.140625" style="160" customWidth="1"/>
    <col min="10558" max="10560" width="6.7109375" style="160" customWidth="1"/>
    <col min="10561" max="10561" width="10.28515625" style="160" customWidth="1"/>
    <col min="10562" max="10562" width="9.28515625" style="160" customWidth="1"/>
    <col min="10563" max="10563" width="14.5703125" style="160" customWidth="1"/>
    <col min="10564" max="10752" width="8.85546875" style="160"/>
    <col min="10753" max="10753" width="20.28515625" style="160" customWidth="1"/>
    <col min="10754" max="10754" width="9.42578125" style="160" customWidth="1"/>
    <col min="10755" max="10755" width="8.7109375" style="160" customWidth="1"/>
    <col min="10756" max="10756" width="0" style="160" hidden="1" customWidth="1"/>
    <col min="10757" max="10757" width="10.28515625" style="160" customWidth="1"/>
    <col min="10758" max="10762" width="6.7109375" style="160" customWidth="1"/>
    <col min="10763" max="10763" width="7.5703125" style="160" customWidth="1"/>
    <col min="10764" max="10768" width="6.7109375" style="160" customWidth="1"/>
    <col min="10769" max="10769" width="7.42578125" style="160" customWidth="1"/>
    <col min="10770" max="10770" width="6.7109375" style="160" customWidth="1"/>
    <col min="10771" max="10771" width="0" style="160" hidden="1" customWidth="1"/>
    <col min="10772" max="10783" width="6.7109375" style="160" customWidth="1"/>
    <col min="10784" max="10784" width="7.85546875" style="160" customWidth="1"/>
    <col min="10785" max="10785" width="6.7109375" style="160" customWidth="1"/>
    <col min="10786" max="10804" width="0" style="160" hidden="1" customWidth="1"/>
    <col min="10805" max="10812" width="6.7109375" style="160" customWidth="1"/>
    <col min="10813" max="10813" width="8.140625" style="160" customWidth="1"/>
    <col min="10814" max="10816" width="6.7109375" style="160" customWidth="1"/>
    <col min="10817" max="10817" width="10.28515625" style="160" customWidth="1"/>
    <col min="10818" max="10818" width="9.28515625" style="160" customWidth="1"/>
    <col min="10819" max="10819" width="14.5703125" style="160" customWidth="1"/>
    <col min="10820" max="11008" width="8.85546875" style="160"/>
    <col min="11009" max="11009" width="20.28515625" style="160" customWidth="1"/>
    <col min="11010" max="11010" width="9.42578125" style="160" customWidth="1"/>
    <col min="11011" max="11011" width="8.7109375" style="160" customWidth="1"/>
    <col min="11012" max="11012" width="0" style="160" hidden="1" customWidth="1"/>
    <col min="11013" max="11013" width="10.28515625" style="160" customWidth="1"/>
    <col min="11014" max="11018" width="6.7109375" style="160" customWidth="1"/>
    <col min="11019" max="11019" width="7.5703125" style="160" customWidth="1"/>
    <col min="11020" max="11024" width="6.7109375" style="160" customWidth="1"/>
    <col min="11025" max="11025" width="7.42578125" style="160" customWidth="1"/>
    <col min="11026" max="11026" width="6.7109375" style="160" customWidth="1"/>
    <col min="11027" max="11027" width="0" style="160" hidden="1" customWidth="1"/>
    <col min="11028" max="11039" width="6.7109375" style="160" customWidth="1"/>
    <col min="11040" max="11040" width="7.85546875" style="160" customWidth="1"/>
    <col min="11041" max="11041" width="6.7109375" style="160" customWidth="1"/>
    <col min="11042" max="11060" width="0" style="160" hidden="1" customWidth="1"/>
    <col min="11061" max="11068" width="6.7109375" style="160" customWidth="1"/>
    <col min="11069" max="11069" width="8.140625" style="160" customWidth="1"/>
    <col min="11070" max="11072" width="6.7109375" style="160" customWidth="1"/>
    <col min="11073" max="11073" width="10.28515625" style="160" customWidth="1"/>
    <col min="11074" max="11074" width="9.28515625" style="160" customWidth="1"/>
    <col min="11075" max="11075" width="14.5703125" style="160" customWidth="1"/>
    <col min="11076" max="11264" width="8.85546875" style="160"/>
    <col min="11265" max="11265" width="20.28515625" style="160" customWidth="1"/>
    <col min="11266" max="11266" width="9.42578125" style="160" customWidth="1"/>
    <col min="11267" max="11267" width="8.7109375" style="160" customWidth="1"/>
    <col min="11268" max="11268" width="0" style="160" hidden="1" customWidth="1"/>
    <col min="11269" max="11269" width="10.28515625" style="160" customWidth="1"/>
    <col min="11270" max="11274" width="6.7109375" style="160" customWidth="1"/>
    <col min="11275" max="11275" width="7.5703125" style="160" customWidth="1"/>
    <col min="11276" max="11280" width="6.7109375" style="160" customWidth="1"/>
    <col min="11281" max="11281" width="7.42578125" style="160" customWidth="1"/>
    <col min="11282" max="11282" width="6.7109375" style="160" customWidth="1"/>
    <col min="11283" max="11283" width="0" style="160" hidden="1" customWidth="1"/>
    <col min="11284" max="11295" width="6.7109375" style="160" customWidth="1"/>
    <col min="11296" max="11296" width="7.85546875" style="160" customWidth="1"/>
    <col min="11297" max="11297" width="6.7109375" style="160" customWidth="1"/>
    <col min="11298" max="11316" width="0" style="160" hidden="1" customWidth="1"/>
    <col min="11317" max="11324" width="6.7109375" style="160" customWidth="1"/>
    <col min="11325" max="11325" width="8.140625" style="160" customWidth="1"/>
    <col min="11326" max="11328" width="6.7109375" style="160" customWidth="1"/>
    <col min="11329" max="11329" width="10.28515625" style="160" customWidth="1"/>
    <col min="11330" max="11330" width="9.28515625" style="160" customWidth="1"/>
    <col min="11331" max="11331" width="14.5703125" style="160" customWidth="1"/>
    <col min="11332" max="11520" width="8.85546875" style="160"/>
    <col min="11521" max="11521" width="20.28515625" style="160" customWidth="1"/>
    <col min="11522" max="11522" width="9.42578125" style="160" customWidth="1"/>
    <col min="11523" max="11523" width="8.7109375" style="160" customWidth="1"/>
    <col min="11524" max="11524" width="0" style="160" hidden="1" customWidth="1"/>
    <col min="11525" max="11525" width="10.28515625" style="160" customWidth="1"/>
    <col min="11526" max="11530" width="6.7109375" style="160" customWidth="1"/>
    <col min="11531" max="11531" width="7.5703125" style="160" customWidth="1"/>
    <col min="11532" max="11536" width="6.7109375" style="160" customWidth="1"/>
    <col min="11537" max="11537" width="7.42578125" style="160" customWidth="1"/>
    <col min="11538" max="11538" width="6.7109375" style="160" customWidth="1"/>
    <col min="11539" max="11539" width="0" style="160" hidden="1" customWidth="1"/>
    <col min="11540" max="11551" width="6.7109375" style="160" customWidth="1"/>
    <col min="11552" max="11552" width="7.85546875" style="160" customWidth="1"/>
    <col min="11553" max="11553" width="6.7109375" style="160" customWidth="1"/>
    <col min="11554" max="11572" width="0" style="160" hidden="1" customWidth="1"/>
    <col min="11573" max="11580" width="6.7109375" style="160" customWidth="1"/>
    <col min="11581" max="11581" width="8.140625" style="160" customWidth="1"/>
    <col min="11582" max="11584" width="6.7109375" style="160" customWidth="1"/>
    <col min="11585" max="11585" width="10.28515625" style="160" customWidth="1"/>
    <col min="11586" max="11586" width="9.28515625" style="160" customWidth="1"/>
    <col min="11587" max="11587" width="14.5703125" style="160" customWidth="1"/>
    <col min="11588" max="11776" width="8.85546875" style="160"/>
    <col min="11777" max="11777" width="20.28515625" style="160" customWidth="1"/>
    <col min="11778" max="11778" width="9.42578125" style="160" customWidth="1"/>
    <col min="11779" max="11779" width="8.7109375" style="160" customWidth="1"/>
    <col min="11780" max="11780" width="0" style="160" hidden="1" customWidth="1"/>
    <col min="11781" max="11781" width="10.28515625" style="160" customWidth="1"/>
    <col min="11782" max="11786" width="6.7109375" style="160" customWidth="1"/>
    <col min="11787" max="11787" width="7.5703125" style="160" customWidth="1"/>
    <col min="11788" max="11792" width="6.7109375" style="160" customWidth="1"/>
    <col min="11793" max="11793" width="7.42578125" style="160" customWidth="1"/>
    <col min="11794" max="11794" width="6.7109375" style="160" customWidth="1"/>
    <col min="11795" max="11795" width="0" style="160" hidden="1" customWidth="1"/>
    <col min="11796" max="11807" width="6.7109375" style="160" customWidth="1"/>
    <col min="11808" max="11808" width="7.85546875" style="160" customWidth="1"/>
    <col min="11809" max="11809" width="6.7109375" style="160" customWidth="1"/>
    <col min="11810" max="11828" width="0" style="160" hidden="1" customWidth="1"/>
    <col min="11829" max="11836" width="6.7109375" style="160" customWidth="1"/>
    <col min="11837" max="11837" width="8.140625" style="160" customWidth="1"/>
    <col min="11838" max="11840" width="6.7109375" style="160" customWidth="1"/>
    <col min="11841" max="11841" width="10.28515625" style="160" customWidth="1"/>
    <col min="11842" max="11842" width="9.28515625" style="160" customWidth="1"/>
    <col min="11843" max="11843" width="14.5703125" style="160" customWidth="1"/>
    <col min="11844" max="12032" width="8.85546875" style="160"/>
    <col min="12033" max="12033" width="20.28515625" style="160" customWidth="1"/>
    <col min="12034" max="12034" width="9.42578125" style="160" customWidth="1"/>
    <col min="12035" max="12035" width="8.7109375" style="160" customWidth="1"/>
    <col min="12036" max="12036" width="0" style="160" hidden="1" customWidth="1"/>
    <col min="12037" max="12037" width="10.28515625" style="160" customWidth="1"/>
    <col min="12038" max="12042" width="6.7109375" style="160" customWidth="1"/>
    <col min="12043" max="12043" width="7.5703125" style="160" customWidth="1"/>
    <col min="12044" max="12048" width="6.7109375" style="160" customWidth="1"/>
    <col min="12049" max="12049" width="7.42578125" style="160" customWidth="1"/>
    <col min="12050" max="12050" width="6.7109375" style="160" customWidth="1"/>
    <col min="12051" max="12051" width="0" style="160" hidden="1" customWidth="1"/>
    <col min="12052" max="12063" width="6.7109375" style="160" customWidth="1"/>
    <col min="12064" max="12064" width="7.85546875" style="160" customWidth="1"/>
    <col min="12065" max="12065" width="6.7109375" style="160" customWidth="1"/>
    <col min="12066" max="12084" width="0" style="160" hidden="1" customWidth="1"/>
    <col min="12085" max="12092" width="6.7109375" style="160" customWidth="1"/>
    <col min="12093" max="12093" width="8.140625" style="160" customWidth="1"/>
    <col min="12094" max="12096" width="6.7109375" style="160" customWidth="1"/>
    <col min="12097" max="12097" width="10.28515625" style="160" customWidth="1"/>
    <col min="12098" max="12098" width="9.28515625" style="160" customWidth="1"/>
    <col min="12099" max="12099" width="14.5703125" style="160" customWidth="1"/>
    <col min="12100" max="12288" width="8.85546875" style="160"/>
    <col min="12289" max="12289" width="20.28515625" style="160" customWidth="1"/>
    <col min="12290" max="12290" width="9.42578125" style="160" customWidth="1"/>
    <col min="12291" max="12291" width="8.7109375" style="160" customWidth="1"/>
    <col min="12292" max="12292" width="0" style="160" hidden="1" customWidth="1"/>
    <col min="12293" max="12293" width="10.28515625" style="160" customWidth="1"/>
    <col min="12294" max="12298" width="6.7109375" style="160" customWidth="1"/>
    <col min="12299" max="12299" width="7.5703125" style="160" customWidth="1"/>
    <col min="12300" max="12304" width="6.7109375" style="160" customWidth="1"/>
    <col min="12305" max="12305" width="7.42578125" style="160" customWidth="1"/>
    <col min="12306" max="12306" width="6.7109375" style="160" customWidth="1"/>
    <col min="12307" max="12307" width="0" style="160" hidden="1" customWidth="1"/>
    <col min="12308" max="12319" width="6.7109375" style="160" customWidth="1"/>
    <col min="12320" max="12320" width="7.85546875" style="160" customWidth="1"/>
    <col min="12321" max="12321" width="6.7109375" style="160" customWidth="1"/>
    <col min="12322" max="12340" width="0" style="160" hidden="1" customWidth="1"/>
    <col min="12341" max="12348" width="6.7109375" style="160" customWidth="1"/>
    <col min="12349" max="12349" width="8.140625" style="160" customWidth="1"/>
    <col min="12350" max="12352" width="6.7109375" style="160" customWidth="1"/>
    <col min="12353" max="12353" width="10.28515625" style="160" customWidth="1"/>
    <col min="12354" max="12354" width="9.28515625" style="160" customWidth="1"/>
    <col min="12355" max="12355" width="14.5703125" style="160" customWidth="1"/>
    <col min="12356" max="12544" width="8.85546875" style="160"/>
    <col min="12545" max="12545" width="20.28515625" style="160" customWidth="1"/>
    <col min="12546" max="12546" width="9.42578125" style="160" customWidth="1"/>
    <col min="12547" max="12547" width="8.7109375" style="160" customWidth="1"/>
    <col min="12548" max="12548" width="0" style="160" hidden="1" customWidth="1"/>
    <col min="12549" max="12549" width="10.28515625" style="160" customWidth="1"/>
    <col min="12550" max="12554" width="6.7109375" style="160" customWidth="1"/>
    <col min="12555" max="12555" width="7.5703125" style="160" customWidth="1"/>
    <col min="12556" max="12560" width="6.7109375" style="160" customWidth="1"/>
    <col min="12561" max="12561" width="7.42578125" style="160" customWidth="1"/>
    <col min="12562" max="12562" width="6.7109375" style="160" customWidth="1"/>
    <col min="12563" max="12563" width="0" style="160" hidden="1" customWidth="1"/>
    <col min="12564" max="12575" width="6.7109375" style="160" customWidth="1"/>
    <col min="12576" max="12576" width="7.85546875" style="160" customWidth="1"/>
    <col min="12577" max="12577" width="6.7109375" style="160" customWidth="1"/>
    <col min="12578" max="12596" width="0" style="160" hidden="1" customWidth="1"/>
    <col min="12597" max="12604" width="6.7109375" style="160" customWidth="1"/>
    <col min="12605" max="12605" width="8.140625" style="160" customWidth="1"/>
    <col min="12606" max="12608" width="6.7109375" style="160" customWidth="1"/>
    <col min="12609" max="12609" width="10.28515625" style="160" customWidth="1"/>
    <col min="12610" max="12610" width="9.28515625" style="160" customWidth="1"/>
    <col min="12611" max="12611" width="14.5703125" style="160" customWidth="1"/>
    <col min="12612" max="12800" width="8.85546875" style="160"/>
    <col min="12801" max="12801" width="20.28515625" style="160" customWidth="1"/>
    <col min="12802" max="12802" width="9.42578125" style="160" customWidth="1"/>
    <col min="12803" max="12803" width="8.7109375" style="160" customWidth="1"/>
    <col min="12804" max="12804" width="0" style="160" hidden="1" customWidth="1"/>
    <col min="12805" max="12805" width="10.28515625" style="160" customWidth="1"/>
    <col min="12806" max="12810" width="6.7109375" style="160" customWidth="1"/>
    <col min="12811" max="12811" width="7.5703125" style="160" customWidth="1"/>
    <col min="12812" max="12816" width="6.7109375" style="160" customWidth="1"/>
    <col min="12817" max="12817" width="7.42578125" style="160" customWidth="1"/>
    <col min="12818" max="12818" width="6.7109375" style="160" customWidth="1"/>
    <col min="12819" max="12819" width="0" style="160" hidden="1" customWidth="1"/>
    <col min="12820" max="12831" width="6.7109375" style="160" customWidth="1"/>
    <col min="12832" max="12832" width="7.85546875" style="160" customWidth="1"/>
    <col min="12833" max="12833" width="6.7109375" style="160" customWidth="1"/>
    <col min="12834" max="12852" width="0" style="160" hidden="1" customWidth="1"/>
    <col min="12853" max="12860" width="6.7109375" style="160" customWidth="1"/>
    <col min="12861" max="12861" width="8.140625" style="160" customWidth="1"/>
    <col min="12862" max="12864" width="6.7109375" style="160" customWidth="1"/>
    <col min="12865" max="12865" width="10.28515625" style="160" customWidth="1"/>
    <col min="12866" max="12866" width="9.28515625" style="160" customWidth="1"/>
    <col min="12867" max="12867" width="14.5703125" style="160" customWidth="1"/>
    <col min="12868" max="13056" width="8.85546875" style="160"/>
    <col min="13057" max="13057" width="20.28515625" style="160" customWidth="1"/>
    <col min="13058" max="13058" width="9.42578125" style="160" customWidth="1"/>
    <col min="13059" max="13059" width="8.7109375" style="160" customWidth="1"/>
    <col min="13060" max="13060" width="0" style="160" hidden="1" customWidth="1"/>
    <col min="13061" max="13061" width="10.28515625" style="160" customWidth="1"/>
    <col min="13062" max="13066" width="6.7109375" style="160" customWidth="1"/>
    <col min="13067" max="13067" width="7.5703125" style="160" customWidth="1"/>
    <col min="13068" max="13072" width="6.7109375" style="160" customWidth="1"/>
    <col min="13073" max="13073" width="7.42578125" style="160" customWidth="1"/>
    <col min="13074" max="13074" width="6.7109375" style="160" customWidth="1"/>
    <col min="13075" max="13075" width="0" style="160" hidden="1" customWidth="1"/>
    <col min="13076" max="13087" width="6.7109375" style="160" customWidth="1"/>
    <col min="13088" max="13088" width="7.85546875" style="160" customWidth="1"/>
    <col min="13089" max="13089" width="6.7109375" style="160" customWidth="1"/>
    <col min="13090" max="13108" width="0" style="160" hidden="1" customWidth="1"/>
    <col min="13109" max="13116" width="6.7109375" style="160" customWidth="1"/>
    <col min="13117" max="13117" width="8.140625" style="160" customWidth="1"/>
    <col min="13118" max="13120" width="6.7109375" style="160" customWidth="1"/>
    <col min="13121" max="13121" width="10.28515625" style="160" customWidth="1"/>
    <col min="13122" max="13122" width="9.28515625" style="160" customWidth="1"/>
    <col min="13123" max="13123" width="14.5703125" style="160" customWidth="1"/>
    <col min="13124" max="13312" width="8.85546875" style="160"/>
    <col min="13313" max="13313" width="20.28515625" style="160" customWidth="1"/>
    <col min="13314" max="13314" width="9.42578125" style="160" customWidth="1"/>
    <col min="13315" max="13315" width="8.7109375" style="160" customWidth="1"/>
    <col min="13316" max="13316" width="0" style="160" hidden="1" customWidth="1"/>
    <col min="13317" max="13317" width="10.28515625" style="160" customWidth="1"/>
    <col min="13318" max="13322" width="6.7109375" style="160" customWidth="1"/>
    <col min="13323" max="13323" width="7.5703125" style="160" customWidth="1"/>
    <col min="13324" max="13328" width="6.7109375" style="160" customWidth="1"/>
    <col min="13329" max="13329" width="7.42578125" style="160" customWidth="1"/>
    <col min="13330" max="13330" width="6.7109375" style="160" customWidth="1"/>
    <col min="13331" max="13331" width="0" style="160" hidden="1" customWidth="1"/>
    <col min="13332" max="13343" width="6.7109375" style="160" customWidth="1"/>
    <col min="13344" max="13344" width="7.85546875" style="160" customWidth="1"/>
    <col min="13345" max="13345" width="6.7109375" style="160" customWidth="1"/>
    <col min="13346" max="13364" width="0" style="160" hidden="1" customWidth="1"/>
    <col min="13365" max="13372" width="6.7109375" style="160" customWidth="1"/>
    <col min="13373" max="13373" width="8.140625" style="160" customWidth="1"/>
    <col min="13374" max="13376" width="6.7109375" style="160" customWidth="1"/>
    <col min="13377" max="13377" width="10.28515625" style="160" customWidth="1"/>
    <col min="13378" max="13378" width="9.28515625" style="160" customWidth="1"/>
    <col min="13379" max="13379" width="14.5703125" style="160" customWidth="1"/>
    <col min="13380" max="13568" width="8.85546875" style="160"/>
    <col min="13569" max="13569" width="20.28515625" style="160" customWidth="1"/>
    <col min="13570" max="13570" width="9.42578125" style="160" customWidth="1"/>
    <col min="13571" max="13571" width="8.7109375" style="160" customWidth="1"/>
    <col min="13572" max="13572" width="0" style="160" hidden="1" customWidth="1"/>
    <col min="13573" max="13573" width="10.28515625" style="160" customWidth="1"/>
    <col min="13574" max="13578" width="6.7109375" style="160" customWidth="1"/>
    <col min="13579" max="13579" width="7.5703125" style="160" customWidth="1"/>
    <col min="13580" max="13584" width="6.7109375" style="160" customWidth="1"/>
    <col min="13585" max="13585" width="7.42578125" style="160" customWidth="1"/>
    <col min="13586" max="13586" width="6.7109375" style="160" customWidth="1"/>
    <col min="13587" max="13587" width="0" style="160" hidden="1" customWidth="1"/>
    <col min="13588" max="13599" width="6.7109375" style="160" customWidth="1"/>
    <col min="13600" max="13600" width="7.85546875" style="160" customWidth="1"/>
    <col min="13601" max="13601" width="6.7109375" style="160" customWidth="1"/>
    <col min="13602" max="13620" width="0" style="160" hidden="1" customWidth="1"/>
    <col min="13621" max="13628" width="6.7109375" style="160" customWidth="1"/>
    <col min="13629" max="13629" width="8.140625" style="160" customWidth="1"/>
    <col min="13630" max="13632" width="6.7109375" style="160" customWidth="1"/>
    <col min="13633" max="13633" width="10.28515625" style="160" customWidth="1"/>
    <col min="13634" max="13634" width="9.28515625" style="160" customWidth="1"/>
    <col min="13635" max="13635" width="14.5703125" style="160" customWidth="1"/>
    <col min="13636" max="13824" width="8.85546875" style="160"/>
    <col min="13825" max="13825" width="20.28515625" style="160" customWidth="1"/>
    <col min="13826" max="13826" width="9.42578125" style="160" customWidth="1"/>
    <col min="13827" max="13827" width="8.7109375" style="160" customWidth="1"/>
    <col min="13828" max="13828" width="0" style="160" hidden="1" customWidth="1"/>
    <col min="13829" max="13829" width="10.28515625" style="160" customWidth="1"/>
    <col min="13830" max="13834" width="6.7109375" style="160" customWidth="1"/>
    <col min="13835" max="13835" width="7.5703125" style="160" customWidth="1"/>
    <col min="13836" max="13840" width="6.7109375" style="160" customWidth="1"/>
    <col min="13841" max="13841" width="7.42578125" style="160" customWidth="1"/>
    <col min="13842" max="13842" width="6.7109375" style="160" customWidth="1"/>
    <col min="13843" max="13843" width="0" style="160" hidden="1" customWidth="1"/>
    <col min="13844" max="13855" width="6.7109375" style="160" customWidth="1"/>
    <col min="13856" max="13856" width="7.85546875" style="160" customWidth="1"/>
    <col min="13857" max="13857" width="6.7109375" style="160" customWidth="1"/>
    <col min="13858" max="13876" width="0" style="160" hidden="1" customWidth="1"/>
    <col min="13877" max="13884" width="6.7109375" style="160" customWidth="1"/>
    <col min="13885" max="13885" width="8.140625" style="160" customWidth="1"/>
    <col min="13886" max="13888" width="6.7109375" style="160" customWidth="1"/>
    <col min="13889" max="13889" width="10.28515625" style="160" customWidth="1"/>
    <col min="13890" max="13890" width="9.28515625" style="160" customWidth="1"/>
    <col min="13891" max="13891" width="14.5703125" style="160" customWidth="1"/>
    <col min="13892" max="14080" width="8.85546875" style="160"/>
    <col min="14081" max="14081" width="20.28515625" style="160" customWidth="1"/>
    <col min="14082" max="14082" width="9.42578125" style="160" customWidth="1"/>
    <col min="14083" max="14083" width="8.7109375" style="160" customWidth="1"/>
    <col min="14084" max="14084" width="0" style="160" hidden="1" customWidth="1"/>
    <col min="14085" max="14085" width="10.28515625" style="160" customWidth="1"/>
    <col min="14086" max="14090" width="6.7109375" style="160" customWidth="1"/>
    <col min="14091" max="14091" width="7.5703125" style="160" customWidth="1"/>
    <col min="14092" max="14096" width="6.7109375" style="160" customWidth="1"/>
    <col min="14097" max="14097" width="7.42578125" style="160" customWidth="1"/>
    <col min="14098" max="14098" width="6.7109375" style="160" customWidth="1"/>
    <col min="14099" max="14099" width="0" style="160" hidden="1" customWidth="1"/>
    <col min="14100" max="14111" width="6.7109375" style="160" customWidth="1"/>
    <col min="14112" max="14112" width="7.85546875" style="160" customWidth="1"/>
    <col min="14113" max="14113" width="6.7109375" style="160" customWidth="1"/>
    <col min="14114" max="14132" width="0" style="160" hidden="1" customWidth="1"/>
    <col min="14133" max="14140" width="6.7109375" style="160" customWidth="1"/>
    <col min="14141" max="14141" width="8.140625" style="160" customWidth="1"/>
    <col min="14142" max="14144" width="6.7109375" style="160" customWidth="1"/>
    <col min="14145" max="14145" width="10.28515625" style="160" customWidth="1"/>
    <col min="14146" max="14146" width="9.28515625" style="160" customWidth="1"/>
    <col min="14147" max="14147" width="14.5703125" style="160" customWidth="1"/>
    <col min="14148" max="14336" width="8.85546875" style="160"/>
    <col min="14337" max="14337" width="20.28515625" style="160" customWidth="1"/>
    <col min="14338" max="14338" width="9.42578125" style="160" customWidth="1"/>
    <col min="14339" max="14339" width="8.7109375" style="160" customWidth="1"/>
    <col min="14340" max="14340" width="0" style="160" hidden="1" customWidth="1"/>
    <col min="14341" max="14341" width="10.28515625" style="160" customWidth="1"/>
    <col min="14342" max="14346" width="6.7109375" style="160" customWidth="1"/>
    <col min="14347" max="14347" width="7.5703125" style="160" customWidth="1"/>
    <col min="14348" max="14352" width="6.7109375" style="160" customWidth="1"/>
    <col min="14353" max="14353" width="7.42578125" style="160" customWidth="1"/>
    <col min="14354" max="14354" width="6.7109375" style="160" customWidth="1"/>
    <col min="14355" max="14355" width="0" style="160" hidden="1" customWidth="1"/>
    <col min="14356" max="14367" width="6.7109375" style="160" customWidth="1"/>
    <col min="14368" max="14368" width="7.85546875" style="160" customWidth="1"/>
    <col min="14369" max="14369" width="6.7109375" style="160" customWidth="1"/>
    <col min="14370" max="14388" width="0" style="160" hidden="1" customWidth="1"/>
    <col min="14389" max="14396" width="6.7109375" style="160" customWidth="1"/>
    <col min="14397" max="14397" width="8.140625" style="160" customWidth="1"/>
    <col min="14398" max="14400" width="6.7109375" style="160" customWidth="1"/>
    <col min="14401" max="14401" width="10.28515625" style="160" customWidth="1"/>
    <col min="14402" max="14402" width="9.28515625" style="160" customWidth="1"/>
    <col min="14403" max="14403" width="14.5703125" style="160" customWidth="1"/>
    <col min="14404" max="14592" width="8.85546875" style="160"/>
    <col min="14593" max="14593" width="20.28515625" style="160" customWidth="1"/>
    <col min="14594" max="14594" width="9.42578125" style="160" customWidth="1"/>
    <col min="14595" max="14595" width="8.7109375" style="160" customWidth="1"/>
    <col min="14596" max="14596" width="0" style="160" hidden="1" customWidth="1"/>
    <col min="14597" max="14597" width="10.28515625" style="160" customWidth="1"/>
    <col min="14598" max="14602" width="6.7109375" style="160" customWidth="1"/>
    <col min="14603" max="14603" width="7.5703125" style="160" customWidth="1"/>
    <col min="14604" max="14608" width="6.7109375" style="160" customWidth="1"/>
    <col min="14609" max="14609" width="7.42578125" style="160" customWidth="1"/>
    <col min="14610" max="14610" width="6.7109375" style="160" customWidth="1"/>
    <col min="14611" max="14611" width="0" style="160" hidden="1" customWidth="1"/>
    <col min="14612" max="14623" width="6.7109375" style="160" customWidth="1"/>
    <col min="14624" max="14624" width="7.85546875" style="160" customWidth="1"/>
    <col min="14625" max="14625" width="6.7109375" style="160" customWidth="1"/>
    <col min="14626" max="14644" width="0" style="160" hidden="1" customWidth="1"/>
    <col min="14645" max="14652" width="6.7109375" style="160" customWidth="1"/>
    <col min="14653" max="14653" width="8.140625" style="160" customWidth="1"/>
    <col min="14654" max="14656" width="6.7109375" style="160" customWidth="1"/>
    <col min="14657" max="14657" width="10.28515625" style="160" customWidth="1"/>
    <col min="14658" max="14658" width="9.28515625" style="160" customWidth="1"/>
    <col min="14659" max="14659" width="14.5703125" style="160" customWidth="1"/>
    <col min="14660" max="14848" width="8.85546875" style="160"/>
    <col min="14849" max="14849" width="20.28515625" style="160" customWidth="1"/>
    <col min="14850" max="14850" width="9.42578125" style="160" customWidth="1"/>
    <col min="14851" max="14851" width="8.7109375" style="160" customWidth="1"/>
    <col min="14852" max="14852" width="0" style="160" hidden="1" customWidth="1"/>
    <col min="14853" max="14853" width="10.28515625" style="160" customWidth="1"/>
    <col min="14854" max="14858" width="6.7109375" style="160" customWidth="1"/>
    <col min="14859" max="14859" width="7.5703125" style="160" customWidth="1"/>
    <col min="14860" max="14864" width="6.7109375" style="160" customWidth="1"/>
    <col min="14865" max="14865" width="7.42578125" style="160" customWidth="1"/>
    <col min="14866" max="14866" width="6.7109375" style="160" customWidth="1"/>
    <col min="14867" max="14867" width="0" style="160" hidden="1" customWidth="1"/>
    <col min="14868" max="14879" width="6.7109375" style="160" customWidth="1"/>
    <col min="14880" max="14880" width="7.85546875" style="160" customWidth="1"/>
    <col min="14881" max="14881" width="6.7109375" style="160" customWidth="1"/>
    <col min="14882" max="14900" width="0" style="160" hidden="1" customWidth="1"/>
    <col min="14901" max="14908" width="6.7109375" style="160" customWidth="1"/>
    <col min="14909" max="14909" width="8.140625" style="160" customWidth="1"/>
    <col min="14910" max="14912" width="6.7109375" style="160" customWidth="1"/>
    <col min="14913" max="14913" width="10.28515625" style="160" customWidth="1"/>
    <col min="14914" max="14914" width="9.28515625" style="160" customWidth="1"/>
    <col min="14915" max="14915" width="14.5703125" style="160" customWidth="1"/>
    <col min="14916" max="15104" width="8.85546875" style="160"/>
    <col min="15105" max="15105" width="20.28515625" style="160" customWidth="1"/>
    <col min="15106" max="15106" width="9.42578125" style="160" customWidth="1"/>
    <col min="15107" max="15107" width="8.7109375" style="160" customWidth="1"/>
    <col min="15108" max="15108" width="0" style="160" hidden="1" customWidth="1"/>
    <col min="15109" max="15109" width="10.28515625" style="160" customWidth="1"/>
    <col min="15110" max="15114" width="6.7109375" style="160" customWidth="1"/>
    <col min="15115" max="15115" width="7.5703125" style="160" customWidth="1"/>
    <col min="15116" max="15120" width="6.7109375" style="160" customWidth="1"/>
    <col min="15121" max="15121" width="7.42578125" style="160" customWidth="1"/>
    <col min="15122" max="15122" width="6.7109375" style="160" customWidth="1"/>
    <col min="15123" max="15123" width="0" style="160" hidden="1" customWidth="1"/>
    <col min="15124" max="15135" width="6.7109375" style="160" customWidth="1"/>
    <col min="15136" max="15136" width="7.85546875" style="160" customWidth="1"/>
    <col min="15137" max="15137" width="6.7109375" style="160" customWidth="1"/>
    <col min="15138" max="15156" width="0" style="160" hidden="1" customWidth="1"/>
    <col min="15157" max="15164" width="6.7109375" style="160" customWidth="1"/>
    <col min="15165" max="15165" width="8.140625" style="160" customWidth="1"/>
    <col min="15166" max="15168" width="6.7109375" style="160" customWidth="1"/>
    <col min="15169" max="15169" width="10.28515625" style="160" customWidth="1"/>
    <col min="15170" max="15170" width="9.28515625" style="160" customWidth="1"/>
    <col min="15171" max="15171" width="14.5703125" style="160" customWidth="1"/>
    <col min="15172" max="15360" width="8.85546875" style="160"/>
    <col min="15361" max="15361" width="20.28515625" style="160" customWidth="1"/>
    <col min="15362" max="15362" width="9.42578125" style="160" customWidth="1"/>
    <col min="15363" max="15363" width="8.7109375" style="160" customWidth="1"/>
    <col min="15364" max="15364" width="0" style="160" hidden="1" customWidth="1"/>
    <col min="15365" max="15365" width="10.28515625" style="160" customWidth="1"/>
    <col min="15366" max="15370" width="6.7109375" style="160" customWidth="1"/>
    <col min="15371" max="15371" width="7.5703125" style="160" customWidth="1"/>
    <col min="15372" max="15376" width="6.7109375" style="160" customWidth="1"/>
    <col min="15377" max="15377" width="7.42578125" style="160" customWidth="1"/>
    <col min="15378" max="15378" width="6.7109375" style="160" customWidth="1"/>
    <col min="15379" max="15379" width="0" style="160" hidden="1" customWidth="1"/>
    <col min="15380" max="15391" width="6.7109375" style="160" customWidth="1"/>
    <col min="15392" max="15392" width="7.85546875" style="160" customWidth="1"/>
    <col min="15393" max="15393" width="6.7109375" style="160" customWidth="1"/>
    <col min="15394" max="15412" width="0" style="160" hidden="1" customWidth="1"/>
    <col min="15413" max="15420" width="6.7109375" style="160" customWidth="1"/>
    <col min="15421" max="15421" width="8.140625" style="160" customWidth="1"/>
    <col min="15422" max="15424" width="6.7109375" style="160" customWidth="1"/>
    <col min="15425" max="15425" width="10.28515625" style="160" customWidth="1"/>
    <col min="15426" max="15426" width="9.28515625" style="160" customWidth="1"/>
    <col min="15427" max="15427" width="14.5703125" style="160" customWidth="1"/>
    <col min="15428" max="15616" width="8.85546875" style="160"/>
    <col min="15617" max="15617" width="20.28515625" style="160" customWidth="1"/>
    <col min="15618" max="15618" width="9.42578125" style="160" customWidth="1"/>
    <col min="15619" max="15619" width="8.7109375" style="160" customWidth="1"/>
    <col min="15620" max="15620" width="0" style="160" hidden="1" customWidth="1"/>
    <col min="15621" max="15621" width="10.28515625" style="160" customWidth="1"/>
    <col min="15622" max="15626" width="6.7109375" style="160" customWidth="1"/>
    <col min="15627" max="15627" width="7.5703125" style="160" customWidth="1"/>
    <col min="15628" max="15632" width="6.7109375" style="160" customWidth="1"/>
    <col min="15633" max="15633" width="7.42578125" style="160" customWidth="1"/>
    <col min="15634" max="15634" width="6.7109375" style="160" customWidth="1"/>
    <col min="15635" max="15635" width="0" style="160" hidden="1" customWidth="1"/>
    <col min="15636" max="15647" width="6.7109375" style="160" customWidth="1"/>
    <col min="15648" max="15648" width="7.85546875" style="160" customWidth="1"/>
    <col min="15649" max="15649" width="6.7109375" style="160" customWidth="1"/>
    <col min="15650" max="15668" width="0" style="160" hidden="1" customWidth="1"/>
    <col min="15669" max="15676" width="6.7109375" style="160" customWidth="1"/>
    <col min="15677" max="15677" width="8.140625" style="160" customWidth="1"/>
    <col min="15678" max="15680" width="6.7109375" style="160" customWidth="1"/>
    <col min="15681" max="15681" width="10.28515625" style="160" customWidth="1"/>
    <col min="15682" max="15682" width="9.28515625" style="160" customWidth="1"/>
    <col min="15683" max="15683" width="14.5703125" style="160" customWidth="1"/>
    <col min="15684" max="15872" width="8.85546875" style="160"/>
    <col min="15873" max="15873" width="20.28515625" style="160" customWidth="1"/>
    <col min="15874" max="15874" width="9.42578125" style="160" customWidth="1"/>
    <col min="15875" max="15875" width="8.7109375" style="160" customWidth="1"/>
    <col min="15876" max="15876" width="0" style="160" hidden="1" customWidth="1"/>
    <col min="15877" max="15877" width="10.28515625" style="160" customWidth="1"/>
    <col min="15878" max="15882" width="6.7109375" style="160" customWidth="1"/>
    <col min="15883" max="15883" width="7.5703125" style="160" customWidth="1"/>
    <col min="15884" max="15888" width="6.7109375" style="160" customWidth="1"/>
    <col min="15889" max="15889" width="7.42578125" style="160" customWidth="1"/>
    <col min="15890" max="15890" width="6.7109375" style="160" customWidth="1"/>
    <col min="15891" max="15891" width="0" style="160" hidden="1" customWidth="1"/>
    <col min="15892" max="15903" width="6.7109375" style="160" customWidth="1"/>
    <col min="15904" max="15904" width="7.85546875" style="160" customWidth="1"/>
    <col min="15905" max="15905" width="6.7109375" style="160" customWidth="1"/>
    <col min="15906" max="15924" width="0" style="160" hidden="1" customWidth="1"/>
    <col min="15925" max="15932" width="6.7109375" style="160" customWidth="1"/>
    <col min="15933" max="15933" width="8.140625" style="160" customWidth="1"/>
    <col min="15934" max="15936" width="6.7109375" style="160" customWidth="1"/>
    <col min="15937" max="15937" width="10.28515625" style="160" customWidth="1"/>
    <col min="15938" max="15938" width="9.28515625" style="160" customWidth="1"/>
    <col min="15939" max="15939" width="14.5703125" style="160" customWidth="1"/>
    <col min="15940" max="16128" width="8.85546875" style="160"/>
    <col min="16129" max="16129" width="20.28515625" style="160" customWidth="1"/>
    <col min="16130" max="16130" width="9.42578125" style="160" customWidth="1"/>
    <col min="16131" max="16131" width="8.7109375" style="160" customWidth="1"/>
    <col min="16132" max="16132" width="0" style="160" hidden="1" customWidth="1"/>
    <col min="16133" max="16133" width="10.28515625" style="160" customWidth="1"/>
    <col min="16134" max="16138" width="6.7109375" style="160" customWidth="1"/>
    <col min="16139" max="16139" width="7.5703125" style="160" customWidth="1"/>
    <col min="16140" max="16144" width="6.7109375" style="160" customWidth="1"/>
    <col min="16145" max="16145" width="7.42578125" style="160" customWidth="1"/>
    <col min="16146" max="16146" width="6.7109375" style="160" customWidth="1"/>
    <col min="16147" max="16147" width="0" style="160" hidden="1" customWidth="1"/>
    <col min="16148" max="16159" width="6.7109375" style="160" customWidth="1"/>
    <col min="16160" max="16160" width="7.85546875" style="160" customWidth="1"/>
    <col min="16161" max="16161" width="6.7109375" style="160" customWidth="1"/>
    <col min="16162" max="16180" width="0" style="160" hidden="1" customWidth="1"/>
    <col min="16181" max="16188" width="6.7109375" style="160" customWidth="1"/>
    <col min="16189" max="16189" width="8.140625" style="160" customWidth="1"/>
    <col min="16190" max="16192" width="6.7109375" style="160" customWidth="1"/>
    <col min="16193" max="16193" width="10.28515625" style="160" customWidth="1"/>
    <col min="16194" max="16194" width="9.28515625" style="160" customWidth="1"/>
    <col min="16195" max="16195" width="14.5703125" style="160" customWidth="1"/>
    <col min="16196" max="16384" width="8.85546875" style="160"/>
  </cols>
  <sheetData>
    <row r="1" spans="1:67" x14ac:dyDescent="0.25">
      <c r="A1" s="18" t="s">
        <v>129</v>
      </c>
      <c r="B1" s="184"/>
      <c r="C1" s="184"/>
    </row>
    <row r="2" spans="1:67" x14ac:dyDescent="0.25">
      <c r="A2" s="1218" t="s">
        <v>71</v>
      </c>
      <c r="B2" s="1218"/>
      <c r="C2" s="1218"/>
      <c r="D2" s="1218"/>
      <c r="E2" s="1218"/>
      <c r="F2" s="1218"/>
      <c r="G2" s="1218"/>
      <c r="H2" s="1218"/>
      <c r="I2" s="1218"/>
      <c r="J2" s="1218"/>
      <c r="K2" s="1218"/>
      <c r="L2" s="1218"/>
      <c r="M2" s="1218"/>
      <c r="N2" s="1218"/>
      <c r="O2" s="1218"/>
      <c r="P2" s="1218"/>
      <c r="Q2" s="1218"/>
      <c r="R2" s="1218"/>
      <c r="S2" s="1218"/>
      <c r="T2" s="1218"/>
      <c r="U2" s="1218"/>
      <c r="V2" s="1218"/>
      <c r="W2" s="1218"/>
      <c r="X2" s="1218"/>
      <c r="Y2" s="1218"/>
      <c r="Z2" s="1218"/>
      <c r="AA2" s="1218"/>
      <c r="AB2" s="1218"/>
    </row>
    <row r="3" spans="1:67" x14ac:dyDescent="0.25">
      <c r="A3" s="1219" t="s">
        <v>72</v>
      </c>
      <c r="B3" s="1219"/>
      <c r="C3" s="1219"/>
      <c r="D3" s="1219"/>
      <c r="E3" s="1219"/>
      <c r="F3" s="1219"/>
      <c r="G3" s="1219"/>
      <c r="H3" s="1219"/>
      <c r="I3" s="1219"/>
      <c r="J3" s="1219"/>
      <c r="K3" s="1219"/>
      <c r="L3" s="1219"/>
      <c r="M3" s="1219"/>
      <c r="N3" s="1219"/>
      <c r="O3" s="1219"/>
      <c r="P3" s="1219"/>
      <c r="Q3" s="1219"/>
      <c r="R3" s="1219"/>
      <c r="S3" s="1219"/>
      <c r="T3" s="1219"/>
      <c r="U3" s="1219"/>
      <c r="V3" s="1219"/>
      <c r="W3" s="1219"/>
      <c r="X3" s="1219"/>
      <c r="Y3" s="1219"/>
      <c r="Z3" s="1219"/>
      <c r="AA3" s="1219"/>
      <c r="AB3" s="1219"/>
    </row>
    <row r="4" spans="1:67" ht="15" customHeight="1" x14ac:dyDescent="0.25">
      <c r="A4" s="1220" t="s">
        <v>147</v>
      </c>
      <c r="B4" s="1220"/>
      <c r="C4" s="1220"/>
      <c r="D4" s="1220"/>
      <c r="E4" s="1220"/>
      <c r="F4" s="1220"/>
      <c r="G4" s="1220"/>
      <c r="H4" s="1220"/>
      <c r="I4" s="1220"/>
      <c r="J4" s="1220"/>
      <c r="K4" s="1220"/>
      <c r="L4" s="1220"/>
      <c r="M4" s="1220"/>
      <c r="N4" s="1220"/>
      <c r="O4" s="1220"/>
      <c r="P4" s="1220"/>
      <c r="Q4" s="1220"/>
      <c r="R4" s="1220"/>
      <c r="S4" s="1220"/>
      <c r="T4" s="1220"/>
      <c r="U4" s="1220"/>
      <c r="V4" s="1220"/>
      <c r="W4" s="1220"/>
      <c r="X4" s="1220"/>
      <c r="Y4" s="1220"/>
      <c r="Z4" s="1220"/>
      <c r="AA4" s="1220"/>
      <c r="AB4" s="1220"/>
    </row>
    <row r="5" spans="1:67" x14ac:dyDescent="0.25">
      <c r="A5" s="1219" t="s">
        <v>158</v>
      </c>
      <c r="B5" s="1219"/>
      <c r="C5" s="1219"/>
      <c r="D5" s="1219"/>
      <c r="E5" s="1219"/>
      <c r="F5" s="1219"/>
      <c r="G5" s="1219"/>
      <c r="H5" s="1219"/>
      <c r="I5" s="1219"/>
      <c r="J5" s="1219"/>
      <c r="K5" s="1219"/>
      <c r="L5" s="1219"/>
      <c r="M5" s="1219"/>
      <c r="N5" s="1219"/>
      <c r="O5" s="1219"/>
      <c r="P5" s="1219"/>
      <c r="Q5" s="1219"/>
      <c r="R5" s="1219"/>
      <c r="S5" s="1219"/>
      <c r="T5" s="1219"/>
      <c r="U5" s="1219"/>
      <c r="V5" s="1219"/>
      <c r="W5" s="1219"/>
      <c r="X5" s="1219"/>
      <c r="Y5" s="1219"/>
      <c r="Z5" s="1219"/>
      <c r="AA5" s="1219"/>
      <c r="AB5" s="1219"/>
    </row>
    <row r="6" spans="1:67" x14ac:dyDescent="0.25">
      <c r="A6" s="185" t="s">
        <v>75</v>
      </c>
      <c r="B6" s="185"/>
      <c r="C6" s="185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6"/>
      <c r="Z6" s="186"/>
      <c r="AA6" s="186"/>
      <c r="AB6" s="186"/>
    </row>
    <row r="7" spans="1:67" x14ac:dyDescent="0.25">
      <c r="A7" s="187" t="s">
        <v>76</v>
      </c>
      <c r="B7" s="187"/>
      <c r="C7" s="187"/>
    </row>
    <row r="8" spans="1:67" s="190" customFormat="1" ht="14.25" customHeight="1" x14ac:dyDescent="0.2">
      <c r="A8" s="1216" t="s">
        <v>0</v>
      </c>
      <c r="B8" s="188"/>
      <c r="C8" s="188"/>
      <c r="D8" s="1216" t="s">
        <v>77</v>
      </c>
      <c r="E8" s="1216"/>
      <c r="F8" s="1216"/>
      <c r="G8" s="1216"/>
      <c r="H8" s="1216"/>
      <c r="I8" s="1216"/>
      <c r="J8" s="1216"/>
      <c r="K8" s="1216"/>
      <c r="L8" s="1216"/>
      <c r="M8" s="1216"/>
      <c r="N8" s="1216"/>
      <c r="O8" s="1216"/>
      <c r="P8" s="1216"/>
      <c r="Q8" s="1216"/>
      <c r="R8" s="1216"/>
      <c r="S8" s="1216" t="s">
        <v>78</v>
      </c>
      <c r="T8" s="1216"/>
      <c r="U8" s="1216"/>
      <c r="V8" s="1216"/>
      <c r="W8" s="1216"/>
      <c r="X8" s="1216"/>
      <c r="Y8" s="1216"/>
      <c r="Z8" s="1216"/>
      <c r="AA8" s="1216"/>
      <c r="AB8" s="1216"/>
      <c r="AC8" s="1216"/>
      <c r="AD8" s="1216"/>
      <c r="AE8" s="1216"/>
      <c r="AF8" s="1216"/>
      <c r="AG8" s="1216"/>
      <c r="AH8" s="1216" t="s">
        <v>79</v>
      </c>
      <c r="AI8" s="1216"/>
      <c r="AJ8" s="1216"/>
      <c r="AK8" s="1216"/>
      <c r="AL8" s="1216"/>
      <c r="AM8" s="1216"/>
      <c r="AN8" s="1216"/>
      <c r="AO8" s="1216"/>
      <c r="AP8" s="1216"/>
      <c r="AQ8" s="1216"/>
      <c r="AR8" s="1216"/>
      <c r="AS8" s="1216"/>
      <c r="AT8" s="1216"/>
      <c r="AU8" s="1216"/>
      <c r="AV8" s="1216"/>
      <c r="AW8" s="1213" t="s">
        <v>80</v>
      </c>
      <c r="AX8" s="1213"/>
      <c r="AY8" s="1213"/>
      <c r="AZ8" s="1216" t="s">
        <v>81</v>
      </c>
      <c r="BA8" s="1216"/>
      <c r="BB8" s="1216"/>
      <c r="BC8" s="1216"/>
      <c r="BD8" s="1216"/>
      <c r="BE8" s="1216"/>
      <c r="BF8" s="1216"/>
      <c r="BG8" s="1216"/>
      <c r="BH8" s="1216"/>
      <c r="BI8" s="1216"/>
      <c r="BJ8" s="1216"/>
      <c r="BK8" s="1216"/>
      <c r="BL8" s="1216"/>
      <c r="BM8" s="1216"/>
      <c r="BN8" s="1217"/>
      <c r="BO8" s="189"/>
    </row>
    <row r="9" spans="1:67" s="190" customFormat="1" ht="14.25" customHeight="1" x14ac:dyDescent="0.2">
      <c r="A9" s="1213"/>
      <c r="B9" s="191"/>
      <c r="C9" s="191"/>
      <c r="D9" s="1216"/>
      <c r="E9" s="1216"/>
      <c r="F9" s="1216"/>
      <c r="G9" s="1216"/>
      <c r="H9" s="1216"/>
      <c r="I9" s="1216"/>
      <c r="J9" s="1216"/>
      <c r="K9" s="1216"/>
      <c r="L9" s="1216"/>
      <c r="M9" s="1216"/>
      <c r="N9" s="1216"/>
      <c r="O9" s="1216"/>
      <c r="P9" s="1216"/>
      <c r="Q9" s="1216"/>
      <c r="R9" s="1216"/>
      <c r="S9" s="1216"/>
      <c r="T9" s="1216"/>
      <c r="U9" s="1216"/>
      <c r="V9" s="1216"/>
      <c r="W9" s="1216"/>
      <c r="X9" s="1216"/>
      <c r="Y9" s="1216"/>
      <c r="Z9" s="1216"/>
      <c r="AA9" s="1216"/>
      <c r="AB9" s="1216"/>
      <c r="AC9" s="1216"/>
      <c r="AD9" s="1216"/>
      <c r="AE9" s="1216"/>
      <c r="AF9" s="1216"/>
      <c r="AG9" s="1216"/>
      <c r="AH9" s="1216"/>
      <c r="AI9" s="1216"/>
      <c r="AJ9" s="1216"/>
      <c r="AK9" s="1216"/>
      <c r="AL9" s="1216"/>
      <c r="AM9" s="1216"/>
      <c r="AN9" s="1216"/>
      <c r="AO9" s="1216"/>
      <c r="AP9" s="1216"/>
      <c r="AQ9" s="1216"/>
      <c r="AR9" s="1216"/>
      <c r="AS9" s="1216"/>
      <c r="AT9" s="1216"/>
      <c r="AU9" s="1216"/>
      <c r="AV9" s="1216"/>
      <c r="AW9" s="1213"/>
      <c r="AX9" s="1213"/>
      <c r="AY9" s="1213"/>
      <c r="AZ9" s="1216"/>
      <c r="BA9" s="1216"/>
      <c r="BB9" s="1216"/>
      <c r="BC9" s="1216"/>
      <c r="BD9" s="1216"/>
      <c r="BE9" s="1216"/>
      <c r="BF9" s="1216"/>
      <c r="BG9" s="1216"/>
      <c r="BH9" s="1216"/>
      <c r="BI9" s="1216"/>
      <c r="BJ9" s="1216"/>
      <c r="BK9" s="1216"/>
      <c r="BL9" s="1216"/>
      <c r="BM9" s="1216"/>
      <c r="BN9" s="1217"/>
      <c r="BO9" s="192"/>
    </row>
    <row r="10" spans="1:67" s="190" customFormat="1" ht="18" customHeight="1" x14ac:dyDescent="0.2">
      <c r="A10" s="1213"/>
      <c r="B10" s="191"/>
      <c r="C10" s="191"/>
      <c r="D10" s="1216" t="s">
        <v>82</v>
      </c>
      <c r="E10" s="1216" t="s">
        <v>83</v>
      </c>
      <c r="F10" s="1213"/>
      <c r="G10" s="1213" t="s">
        <v>84</v>
      </c>
      <c r="H10" s="1213"/>
      <c r="I10" s="1213"/>
      <c r="J10" s="1213"/>
      <c r="K10" s="1213" t="s">
        <v>85</v>
      </c>
      <c r="L10" s="1213"/>
      <c r="M10" s="1213" t="s">
        <v>86</v>
      </c>
      <c r="N10" s="1213"/>
      <c r="O10" s="1213" t="s">
        <v>87</v>
      </c>
      <c r="P10" s="1213"/>
      <c r="Q10" s="1213" t="s">
        <v>88</v>
      </c>
      <c r="R10" s="1213"/>
      <c r="S10" s="1216" t="s">
        <v>82</v>
      </c>
      <c r="T10" s="1216" t="s">
        <v>83</v>
      </c>
      <c r="U10" s="1213"/>
      <c r="V10" s="1213" t="s">
        <v>84</v>
      </c>
      <c r="W10" s="1213"/>
      <c r="X10" s="1213"/>
      <c r="Y10" s="1213"/>
      <c r="Z10" s="1213" t="s">
        <v>85</v>
      </c>
      <c r="AA10" s="1213"/>
      <c r="AB10" s="1213" t="s">
        <v>86</v>
      </c>
      <c r="AC10" s="1213"/>
      <c r="AD10" s="1213" t="s">
        <v>87</v>
      </c>
      <c r="AE10" s="1213"/>
      <c r="AF10" s="1213" t="s">
        <v>88</v>
      </c>
      <c r="AG10" s="1213"/>
      <c r="AH10" s="1216" t="s">
        <v>82</v>
      </c>
      <c r="AI10" s="1216" t="s">
        <v>83</v>
      </c>
      <c r="AJ10" s="1213"/>
      <c r="AK10" s="1213" t="s">
        <v>84</v>
      </c>
      <c r="AL10" s="1213"/>
      <c r="AM10" s="1213"/>
      <c r="AN10" s="1213"/>
      <c r="AO10" s="1213" t="s">
        <v>85</v>
      </c>
      <c r="AP10" s="1213"/>
      <c r="AQ10" s="1213" t="s">
        <v>86</v>
      </c>
      <c r="AR10" s="1213"/>
      <c r="AS10" s="1213" t="s">
        <v>87</v>
      </c>
      <c r="AT10" s="1213"/>
      <c r="AU10" s="1213" t="s">
        <v>88</v>
      </c>
      <c r="AV10" s="1213"/>
      <c r="AW10" s="1213"/>
      <c r="AX10" s="1213"/>
      <c r="AY10" s="1213"/>
      <c r="AZ10" s="1211" t="s">
        <v>89</v>
      </c>
      <c r="BA10" s="1211" t="s">
        <v>83</v>
      </c>
      <c r="BB10" s="1211"/>
      <c r="BC10" s="1137" t="s">
        <v>90</v>
      </c>
      <c r="BD10" s="1137"/>
      <c r="BE10" s="1137"/>
      <c r="BF10" s="1137"/>
      <c r="BG10" s="1137" t="s">
        <v>85</v>
      </c>
      <c r="BH10" s="1137"/>
      <c r="BI10" s="1211" t="s">
        <v>86</v>
      </c>
      <c r="BJ10" s="1211"/>
      <c r="BK10" s="1211" t="s">
        <v>87</v>
      </c>
      <c r="BL10" s="1211"/>
      <c r="BM10" s="1214" t="s">
        <v>88</v>
      </c>
      <c r="BN10" s="1215"/>
      <c r="BO10" s="193"/>
    </row>
    <row r="11" spans="1:67" s="190" customFormat="1" ht="23.25" customHeight="1" x14ac:dyDescent="0.2">
      <c r="A11" s="1213"/>
      <c r="B11" s="191"/>
      <c r="C11" s="191"/>
      <c r="D11" s="1213"/>
      <c r="E11" s="1213"/>
      <c r="F11" s="1213"/>
      <c r="G11" s="1213" t="s">
        <v>91</v>
      </c>
      <c r="H11" s="1213"/>
      <c r="I11" s="1213" t="s">
        <v>92</v>
      </c>
      <c r="J11" s="1213"/>
      <c r="K11" s="1213"/>
      <c r="L11" s="1213"/>
      <c r="M11" s="1213"/>
      <c r="N11" s="1213"/>
      <c r="O11" s="1213"/>
      <c r="P11" s="1213"/>
      <c r="Q11" s="1213"/>
      <c r="R11" s="1213"/>
      <c r="S11" s="1213"/>
      <c r="T11" s="1213"/>
      <c r="U11" s="1213"/>
      <c r="V11" s="1213" t="s">
        <v>91</v>
      </c>
      <c r="W11" s="1213"/>
      <c r="X11" s="1213" t="s">
        <v>92</v>
      </c>
      <c r="Y11" s="1213"/>
      <c r="Z11" s="1213"/>
      <c r="AA11" s="1213"/>
      <c r="AB11" s="1213"/>
      <c r="AC11" s="1213"/>
      <c r="AD11" s="1213"/>
      <c r="AE11" s="1213"/>
      <c r="AF11" s="1213"/>
      <c r="AG11" s="1213"/>
      <c r="AH11" s="1213"/>
      <c r="AI11" s="1213"/>
      <c r="AJ11" s="1213"/>
      <c r="AK11" s="1213" t="s">
        <v>91</v>
      </c>
      <c r="AL11" s="1213"/>
      <c r="AM11" s="1213" t="s">
        <v>92</v>
      </c>
      <c r="AN11" s="1213"/>
      <c r="AO11" s="1213"/>
      <c r="AP11" s="1213"/>
      <c r="AQ11" s="1213"/>
      <c r="AR11" s="1213"/>
      <c r="AS11" s="1213"/>
      <c r="AT11" s="1213"/>
      <c r="AU11" s="1213"/>
      <c r="AV11" s="1213"/>
      <c r="AW11" s="1213"/>
      <c r="AX11" s="1213"/>
      <c r="AY11" s="1213"/>
      <c r="AZ11" s="1211"/>
      <c r="BA11" s="1211"/>
      <c r="BB11" s="1211"/>
      <c r="BC11" s="1211" t="s">
        <v>93</v>
      </c>
      <c r="BD11" s="1211"/>
      <c r="BE11" s="1211" t="s">
        <v>92</v>
      </c>
      <c r="BF11" s="1211"/>
      <c r="BG11" s="1137"/>
      <c r="BH11" s="1137"/>
      <c r="BI11" s="1211"/>
      <c r="BJ11" s="1211"/>
      <c r="BK11" s="1211"/>
      <c r="BL11" s="1211"/>
      <c r="BM11" s="1214"/>
      <c r="BN11" s="1215"/>
      <c r="BO11" s="193"/>
    </row>
    <row r="12" spans="1:67" s="190" customFormat="1" ht="14.25" customHeight="1" x14ac:dyDescent="0.2">
      <c r="A12" s="1213"/>
      <c r="B12" s="191"/>
      <c r="C12" s="191"/>
      <c r="D12" s="1213"/>
      <c r="E12" s="1137" t="s">
        <v>131</v>
      </c>
      <c r="F12" s="1137" t="s">
        <v>95</v>
      </c>
      <c r="G12" s="1137" t="s">
        <v>131</v>
      </c>
      <c r="H12" s="1137" t="s">
        <v>95</v>
      </c>
      <c r="I12" s="1137" t="s">
        <v>131</v>
      </c>
      <c r="J12" s="1137" t="s">
        <v>95</v>
      </c>
      <c r="K12" s="1137" t="s">
        <v>96</v>
      </c>
      <c r="L12" s="1137" t="s">
        <v>97</v>
      </c>
      <c r="M12" s="1137" t="s">
        <v>131</v>
      </c>
      <c r="N12" s="1137" t="s">
        <v>97</v>
      </c>
      <c r="O12" s="1137" t="s">
        <v>131</v>
      </c>
      <c r="P12" s="1137" t="s">
        <v>97</v>
      </c>
      <c r="Q12" s="1137" t="s">
        <v>131</v>
      </c>
      <c r="R12" s="1137" t="s">
        <v>95</v>
      </c>
      <c r="S12" s="1213"/>
      <c r="T12" s="1137" t="s">
        <v>131</v>
      </c>
      <c r="U12" s="1137" t="s">
        <v>95</v>
      </c>
      <c r="V12" s="1137" t="s">
        <v>131</v>
      </c>
      <c r="W12" s="1137" t="s">
        <v>95</v>
      </c>
      <c r="X12" s="1137" t="s">
        <v>131</v>
      </c>
      <c r="Y12" s="1137" t="s">
        <v>95</v>
      </c>
      <c r="Z12" s="1137" t="s">
        <v>96</v>
      </c>
      <c r="AA12" s="1137" t="s">
        <v>97</v>
      </c>
      <c r="AB12" s="1137" t="s">
        <v>131</v>
      </c>
      <c r="AC12" s="1137" t="s">
        <v>97</v>
      </c>
      <c r="AD12" s="1137" t="s">
        <v>131</v>
      </c>
      <c r="AE12" s="1137" t="s">
        <v>97</v>
      </c>
      <c r="AF12" s="1137" t="s">
        <v>131</v>
      </c>
      <c r="AG12" s="1137" t="s">
        <v>95</v>
      </c>
      <c r="AH12" s="1213"/>
      <c r="AI12" s="1137" t="s">
        <v>131</v>
      </c>
      <c r="AJ12" s="1137" t="s">
        <v>95</v>
      </c>
      <c r="AK12" s="1137" t="s">
        <v>131</v>
      </c>
      <c r="AL12" s="1137" t="s">
        <v>95</v>
      </c>
      <c r="AM12" s="1137" t="s">
        <v>131</v>
      </c>
      <c r="AN12" s="1137" t="s">
        <v>95</v>
      </c>
      <c r="AO12" s="1137" t="s">
        <v>96</v>
      </c>
      <c r="AP12" s="1137" t="s">
        <v>97</v>
      </c>
      <c r="AQ12" s="1137" t="s">
        <v>131</v>
      </c>
      <c r="AR12" s="1137" t="s">
        <v>97</v>
      </c>
      <c r="AS12" s="1137" t="s">
        <v>131</v>
      </c>
      <c r="AT12" s="1137" t="s">
        <v>97</v>
      </c>
      <c r="AU12" s="1137" t="s">
        <v>131</v>
      </c>
      <c r="AV12" s="1137" t="s">
        <v>95</v>
      </c>
      <c r="AW12" s="1137" t="s">
        <v>98</v>
      </c>
      <c r="AX12" s="1137" t="s">
        <v>131</v>
      </c>
      <c r="AY12" s="1137" t="s">
        <v>95</v>
      </c>
      <c r="AZ12" s="1211"/>
      <c r="BA12" s="1137" t="s">
        <v>131</v>
      </c>
      <c r="BB12" s="1137" t="s">
        <v>97</v>
      </c>
      <c r="BC12" s="1137" t="s">
        <v>131</v>
      </c>
      <c r="BD12" s="1137" t="s">
        <v>97</v>
      </c>
      <c r="BE12" s="1137" t="s">
        <v>131</v>
      </c>
      <c r="BF12" s="1137" t="s">
        <v>97</v>
      </c>
      <c r="BG12" s="1137" t="s">
        <v>94</v>
      </c>
      <c r="BH12" s="1137" t="s">
        <v>99</v>
      </c>
      <c r="BI12" s="1137" t="s">
        <v>131</v>
      </c>
      <c r="BJ12" s="1137" t="s">
        <v>97</v>
      </c>
      <c r="BK12" s="1137" t="s">
        <v>131</v>
      </c>
      <c r="BL12" s="1137" t="s">
        <v>97</v>
      </c>
      <c r="BM12" s="1137" t="s">
        <v>131</v>
      </c>
      <c r="BN12" s="1212" t="s">
        <v>97</v>
      </c>
      <c r="BO12" s="194"/>
    </row>
    <row r="13" spans="1:67" s="190" customFormat="1" ht="11.25" x14ac:dyDescent="0.2">
      <c r="A13" s="1213"/>
      <c r="B13" s="191"/>
      <c r="C13" s="191"/>
      <c r="D13" s="1213"/>
      <c r="E13" s="1211"/>
      <c r="F13" s="1137"/>
      <c r="G13" s="1211"/>
      <c r="H13" s="1137"/>
      <c r="I13" s="1211"/>
      <c r="J13" s="1137"/>
      <c r="K13" s="1137"/>
      <c r="L13" s="1137"/>
      <c r="M13" s="1211"/>
      <c r="N13" s="1137"/>
      <c r="O13" s="1211"/>
      <c r="P13" s="1137"/>
      <c r="Q13" s="1137"/>
      <c r="R13" s="1137"/>
      <c r="S13" s="1213"/>
      <c r="T13" s="1211"/>
      <c r="U13" s="1137"/>
      <c r="V13" s="1211"/>
      <c r="W13" s="1137"/>
      <c r="X13" s="1211"/>
      <c r="Y13" s="1137"/>
      <c r="Z13" s="1137"/>
      <c r="AA13" s="1137"/>
      <c r="AB13" s="1211"/>
      <c r="AC13" s="1137"/>
      <c r="AD13" s="1211"/>
      <c r="AE13" s="1137"/>
      <c r="AF13" s="1137"/>
      <c r="AG13" s="1137"/>
      <c r="AH13" s="1213"/>
      <c r="AI13" s="1211"/>
      <c r="AJ13" s="1137"/>
      <c r="AK13" s="1211"/>
      <c r="AL13" s="1137"/>
      <c r="AM13" s="1211"/>
      <c r="AN13" s="1137"/>
      <c r="AO13" s="1137"/>
      <c r="AP13" s="1137"/>
      <c r="AQ13" s="1211"/>
      <c r="AR13" s="1137"/>
      <c r="AS13" s="1211"/>
      <c r="AT13" s="1137"/>
      <c r="AU13" s="1137"/>
      <c r="AV13" s="1137"/>
      <c r="AW13" s="1137"/>
      <c r="AX13" s="1211"/>
      <c r="AY13" s="1137"/>
      <c r="AZ13" s="1211"/>
      <c r="BA13" s="1137"/>
      <c r="BB13" s="1137"/>
      <c r="BC13" s="1137"/>
      <c r="BD13" s="1137"/>
      <c r="BE13" s="1137"/>
      <c r="BF13" s="1137"/>
      <c r="BG13" s="1137"/>
      <c r="BH13" s="1137"/>
      <c r="BI13" s="1137"/>
      <c r="BJ13" s="1137"/>
      <c r="BK13" s="1137"/>
      <c r="BL13" s="1137"/>
      <c r="BM13" s="1137"/>
      <c r="BN13" s="1212"/>
      <c r="BO13" s="194"/>
    </row>
    <row r="14" spans="1:67" s="190" customFormat="1" ht="24" customHeight="1" x14ac:dyDescent="0.2">
      <c r="A14" s="1213"/>
      <c r="B14" s="191" t="s">
        <v>132</v>
      </c>
      <c r="C14" s="191" t="s">
        <v>133</v>
      </c>
      <c r="D14" s="1213"/>
      <c r="E14" s="1211"/>
      <c r="F14" s="1137"/>
      <c r="G14" s="1211"/>
      <c r="H14" s="1137"/>
      <c r="I14" s="1211"/>
      <c r="J14" s="1137"/>
      <c r="K14" s="1137"/>
      <c r="L14" s="1137"/>
      <c r="M14" s="1211"/>
      <c r="N14" s="1137"/>
      <c r="O14" s="1211"/>
      <c r="P14" s="1137"/>
      <c r="Q14" s="1137"/>
      <c r="R14" s="1137"/>
      <c r="S14" s="1213"/>
      <c r="T14" s="1211"/>
      <c r="U14" s="1137"/>
      <c r="V14" s="1211"/>
      <c r="W14" s="1137"/>
      <c r="X14" s="1211"/>
      <c r="Y14" s="1137"/>
      <c r="Z14" s="1137"/>
      <c r="AA14" s="1137"/>
      <c r="AB14" s="1211"/>
      <c r="AC14" s="1137"/>
      <c r="AD14" s="1211"/>
      <c r="AE14" s="1137"/>
      <c r="AF14" s="1137"/>
      <c r="AG14" s="1137"/>
      <c r="AH14" s="1213"/>
      <c r="AI14" s="1211"/>
      <c r="AJ14" s="1137"/>
      <c r="AK14" s="1211"/>
      <c r="AL14" s="1137"/>
      <c r="AM14" s="1211"/>
      <c r="AN14" s="1137"/>
      <c r="AO14" s="1137"/>
      <c r="AP14" s="1137"/>
      <c r="AQ14" s="1211"/>
      <c r="AR14" s="1137"/>
      <c r="AS14" s="1211"/>
      <c r="AT14" s="1137"/>
      <c r="AU14" s="1137"/>
      <c r="AV14" s="1137"/>
      <c r="AW14" s="1137"/>
      <c r="AX14" s="1211"/>
      <c r="AY14" s="1137"/>
      <c r="AZ14" s="1211"/>
      <c r="BA14" s="1137"/>
      <c r="BB14" s="1137"/>
      <c r="BC14" s="1137"/>
      <c r="BD14" s="1137"/>
      <c r="BE14" s="1137"/>
      <c r="BF14" s="1137"/>
      <c r="BG14" s="1137"/>
      <c r="BH14" s="1137"/>
      <c r="BI14" s="1137"/>
      <c r="BJ14" s="1137"/>
      <c r="BK14" s="1137"/>
      <c r="BL14" s="1137"/>
      <c r="BM14" s="1137"/>
      <c r="BN14" s="1212"/>
      <c r="BO14" s="195" t="s">
        <v>159</v>
      </c>
    </row>
    <row r="15" spans="1:67" ht="15" customHeight="1" x14ac:dyDescent="0.25">
      <c r="A15" s="196" t="s">
        <v>88</v>
      </c>
      <c r="B15" s="197">
        <v>56913.205199999997</v>
      </c>
      <c r="C15" s="198">
        <f t="shared" ref="C15:C60" si="0">BM15/B15*100</f>
        <v>0.47484586230964909</v>
      </c>
      <c r="D15" s="199">
        <f t="shared" ref="D15:AT15" si="1">SUM(D16:D60)</f>
        <v>0</v>
      </c>
      <c r="E15" s="199">
        <f t="shared" si="1"/>
        <v>54.89</v>
      </c>
      <c r="F15" s="199">
        <f t="shared" si="1"/>
        <v>104</v>
      </c>
      <c r="G15" s="199">
        <f t="shared" si="1"/>
        <v>0</v>
      </c>
      <c r="H15" s="199">
        <f t="shared" si="1"/>
        <v>0</v>
      </c>
      <c r="I15" s="199">
        <f t="shared" si="1"/>
        <v>4</v>
      </c>
      <c r="J15" s="199">
        <f t="shared" si="1"/>
        <v>7</v>
      </c>
      <c r="K15" s="199">
        <f t="shared" si="1"/>
        <v>3.25</v>
      </c>
      <c r="L15" s="199">
        <f t="shared" si="1"/>
        <v>4</v>
      </c>
      <c r="M15" s="199">
        <f t="shared" si="1"/>
        <v>54.099999999999994</v>
      </c>
      <c r="N15" s="199">
        <f t="shared" si="1"/>
        <v>119</v>
      </c>
      <c r="O15" s="199">
        <f t="shared" si="1"/>
        <v>84.28</v>
      </c>
      <c r="P15" s="199">
        <f t="shared" si="1"/>
        <v>116</v>
      </c>
      <c r="Q15" s="199">
        <f t="shared" si="1"/>
        <v>200.51999999999998</v>
      </c>
      <c r="R15" s="199">
        <f t="shared" si="1"/>
        <v>350</v>
      </c>
      <c r="S15" s="199">
        <f t="shared" si="1"/>
        <v>0</v>
      </c>
      <c r="T15" s="199">
        <f t="shared" si="1"/>
        <v>3</v>
      </c>
      <c r="U15" s="199">
        <f t="shared" si="1"/>
        <v>7</v>
      </c>
      <c r="V15" s="199">
        <f t="shared" si="1"/>
        <v>0</v>
      </c>
      <c r="W15" s="199">
        <f t="shared" si="1"/>
        <v>0</v>
      </c>
      <c r="X15" s="199">
        <f t="shared" si="1"/>
        <v>0</v>
      </c>
      <c r="Y15" s="199">
        <f t="shared" si="1"/>
        <v>0</v>
      </c>
      <c r="Z15" s="199">
        <f t="shared" si="1"/>
        <v>11.05</v>
      </c>
      <c r="AA15" s="199">
        <f t="shared" si="1"/>
        <v>25</v>
      </c>
      <c r="AB15" s="199">
        <f t="shared" si="1"/>
        <v>42.3</v>
      </c>
      <c r="AC15" s="199">
        <f t="shared" si="1"/>
        <v>47</v>
      </c>
      <c r="AD15" s="199">
        <f t="shared" si="1"/>
        <v>13.38</v>
      </c>
      <c r="AE15" s="199">
        <f t="shared" si="1"/>
        <v>24</v>
      </c>
      <c r="AF15" s="199">
        <f t="shared" si="1"/>
        <v>69.73</v>
      </c>
      <c r="AG15" s="199">
        <f t="shared" si="1"/>
        <v>103</v>
      </c>
      <c r="AH15" s="199">
        <f t="shared" si="1"/>
        <v>0</v>
      </c>
      <c r="AI15" s="199">
        <f t="shared" si="1"/>
        <v>0</v>
      </c>
      <c r="AJ15" s="199">
        <f t="shared" si="1"/>
        <v>0</v>
      </c>
      <c r="AK15" s="199">
        <f t="shared" si="1"/>
        <v>0</v>
      </c>
      <c r="AL15" s="199">
        <f t="shared" si="1"/>
        <v>0</v>
      </c>
      <c r="AM15" s="199">
        <f t="shared" si="1"/>
        <v>0</v>
      </c>
      <c r="AN15" s="199">
        <f t="shared" si="1"/>
        <v>0</v>
      </c>
      <c r="AO15" s="199">
        <f t="shared" si="1"/>
        <v>0</v>
      </c>
      <c r="AP15" s="199">
        <f t="shared" si="1"/>
        <v>0</v>
      </c>
      <c r="AQ15" s="199">
        <f t="shared" si="1"/>
        <v>0</v>
      </c>
      <c r="AR15" s="199">
        <f t="shared" si="1"/>
        <v>0</v>
      </c>
      <c r="AS15" s="199">
        <f t="shared" si="1"/>
        <v>0</v>
      </c>
      <c r="AT15" s="199">
        <f t="shared" si="1"/>
        <v>0</v>
      </c>
      <c r="AU15" s="199"/>
      <c r="AV15" s="199"/>
      <c r="AW15" s="199">
        <f t="shared" ref="AW15:BN15" si="2">SUM(AW16:AW60)</f>
        <v>0</v>
      </c>
      <c r="AX15" s="199">
        <f t="shared" si="2"/>
        <v>0</v>
      </c>
      <c r="AY15" s="199">
        <f t="shared" si="2"/>
        <v>0</v>
      </c>
      <c r="AZ15" s="199">
        <f t="shared" si="2"/>
        <v>0</v>
      </c>
      <c r="BA15" s="199">
        <f t="shared" si="2"/>
        <v>57.89</v>
      </c>
      <c r="BB15" s="199">
        <f t="shared" si="2"/>
        <v>111</v>
      </c>
      <c r="BC15" s="199">
        <f t="shared" si="2"/>
        <v>0</v>
      </c>
      <c r="BD15" s="199">
        <f t="shared" si="2"/>
        <v>0</v>
      </c>
      <c r="BE15" s="199">
        <f t="shared" si="2"/>
        <v>4</v>
      </c>
      <c r="BF15" s="199">
        <f t="shared" si="2"/>
        <v>7</v>
      </c>
      <c r="BG15" s="199">
        <f t="shared" si="2"/>
        <v>14.3</v>
      </c>
      <c r="BH15" s="199">
        <f t="shared" si="2"/>
        <v>29</v>
      </c>
      <c r="BI15" s="199">
        <f t="shared" si="2"/>
        <v>96.399999999999991</v>
      </c>
      <c r="BJ15" s="199">
        <f t="shared" si="2"/>
        <v>166</v>
      </c>
      <c r="BK15" s="199">
        <f t="shared" si="2"/>
        <v>97.66</v>
      </c>
      <c r="BL15" s="199">
        <f t="shared" si="2"/>
        <v>140</v>
      </c>
      <c r="BM15" s="197">
        <f>SUM(BM16:BM60)</f>
        <v>270.25</v>
      </c>
      <c r="BN15" s="200">
        <f t="shared" si="2"/>
        <v>453</v>
      </c>
      <c r="BO15" s="201"/>
    </row>
    <row r="16" spans="1:67" ht="15" customHeight="1" x14ac:dyDescent="0.25">
      <c r="A16" s="202" t="s">
        <v>5</v>
      </c>
      <c r="B16" s="203">
        <v>78</v>
      </c>
      <c r="C16" s="204">
        <f t="shared" si="0"/>
        <v>0</v>
      </c>
      <c r="D16" s="205"/>
      <c r="E16" s="206"/>
      <c r="F16" s="206"/>
      <c r="G16" s="207"/>
      <c r="H16" s="207"/>
      <c r="I16" s="207"/>
      <c r="J16" s="207"/>
      <c r="K16" s="207"/>
      <c r="L16" s="207"/>
      <c r="M16" s="207"/>
      <c r="N16" s="207"/>
      <c r="O16" s="207"/>
      <c r="P16" s="207"/>
      <c r="Q16" s="208">
        <f t="shared" ref="Q16:R60" si="3">SUM(O16,M16,K16,I16,G16,E16)</f>
        <v>0</v>
      </c>
      <c r="R16" s="209">
        <f t="shared" si="3"/>
        <v>0</v>
      </c>
      <c r="S16" s="205"/>
      <c r="T16" s="205"/>
      <c r="U16" s="205"/>
      <c r="V16" s="205"/>
      <c r="W16" s="210"/>
      <c r="X16" s="210"/>
      <c r="Y16" s="205"/>
      <c r="Z16" s="209"/>
      <c r="AA16" s="205"/>
      <c r="AB16" s="205"/>
      <c r="AC16" s="210"/>
      <c r="AD16" s="211"/>
      <c r="AE16" s="211"/>
      <c r="AF16" s="208">
        <f t="shared" ref="AF16:AG60" si="4">SUM(AD16,AB16,Z16,X16,V16,T16)</f>
        <v>0</v>
      </c>
      <c r="AG16" s="209">
        <f t="shared" si="4"/>
        <v>0</v>
      </c>
      <c r="AH16" s="211"/>
      <c r="AI16" s="211"/>
      <c r="AJ16" s="211"/>
      <c r="AK16" s="211"/>
      <c r="AL16" s="211"/>
      <c r="AM16" s="211"/>
      <c r="AN16" s="212"/>
      <c r="AO16" s="211"/>
      <c r="AP16" s="211"/>
      <c r="AQ16" s="212"/>
      <c r="AR16" s="213"/>
      <c r="AS16" s="214"/>
      <c r="AT16" s="215"/>
      <c r="AU16" s="208"/>
      <c r="AV16" s="209"/>
      <c r="AW16" s="215"/>
      <c r="AX16" s="215"/>
      <c r="AY16" s="215"/>
      <c r="AZ16" s="216">
        <f t="shared" ref="AZ16:BA60" si="5">SUM(D16,S16,AH16,)</f>
        <v>0</v>
      </c>
      <c r="BA16" s="217">
        <f t="shared" si="5"/>
        <v>0</v>
      </c>
      <c r="BB16" s="205">
        <f t="shared" ref="BB16:BB60" si="6">SUM(F16,AJ16,U16,)</f>
        <v>0</v>
      </c>
      <c r="BC16" s="214"/>
      <c r="BD16" s="218"/>
      <c r="BE16" s="205">
        <f t="shared" ref="BE16:BE60" si="7">SUM(AM16,X16,I16,)</f>
        <v>0</v>
      </c>
      <c r="BF16" s="205">
        <f t="shared" ref="BF16:BF60" si="8">SUM(AN16,Y16,J16)</f>
        <v>0</v>
      </c>
      <c r="BG16" s="217">
        <f t="shared" ref="BG16:BG60" si="9">SUM(K16,Z16,AO16,)</f>
        <v>0</v>
      </c>
      <c r="BH16" s="205">
        <f t="shared" ref="BH16:BH60" si="10">SUM(L16,AP16,AA16,)</f>
        <v>0</v>
      </c>
      <c r="BI16" s="217">
        <f t="shared" ref="BI16:BI60" si="11">SUM(M16,AB16,AQ16,)</f>
        <v>0</v>
      </c>
      <c r="BJ16" s="205">
        <f t="shared" ref="BJ16:BJ60" si="12">SUM(N16,AR16,AC16,)</f>
        <v>0</v>
      </c>
      <c r="BK16" s="205">
        <f t="shared" ref="BK16:BL60" si="13">SUM(O16,AD16,AS16)</f>
        <v>0</v>
      </c>
      <c r="BL16" s="205">
        <f t="shared" si="13"/>
        <v>0</v>
      </c>
      <c r="BM16" s="205">
        <f t="shared" ref="BM16:BN60" si="14">SUM(Q16,AF16,AU16,)</f>
        <v>0</v>
      </c>
      <c r="BN16" s="219">
        <f t="shared" si="14"/>
        <v>0</v>
      </c>
      <c r="BO16" s="220" t="s">
        <v>160</v>
      </c>
    </row>
    <row r="17" spans="1:67" ht="15" customHeight="1" x14ac:dyDescent="0.25">
      <c r="A17" s="221" t="s">
        <v>6</v>
      </c>
      <c r="B17" s="222">
        <v>607</v>
      </c>
      <c r="C17" s="223">
        <f t="shared" si="0"/>
        <v>3.2125205930807246</v>
      </c>
      <c r="D17" s="220"/>
      <c r="E17" s="220">
        <v>2</v>
      </c>
      <c r="F17" s="220">
        <v>2</v>
      </c>
      <c r="G17" s="220"/>
      <c r="H17" s="220"/>
      <c r="I17" s="220"/>
      <c r="J17" s="220"/>
      <c r="K17" s="220"/>
      <c r="L17" s="220"/>
      <c r="M17" s="220">
        <v>17.5</v>
      </c>
      <c r="N17" s="220">
        <v>38</v>
      </c>
      <c r="O17" s="220"/>
      <c r="P17" s="220"/>
      <c r="Q17" s="224">
        <f t="shared" si="3"/>
        <v>19.5</v>
      </c>
      <c r="R17" s="225">
        <f t="shared" si="3"/>
        <v>40</v>
      </c>
      <c r="S17" s="226"/>
      <c r="T17" s="226"/>
      <c r="U17" s="226"/>
      <c r="V17" s="226"/>
      <c r="W17" s="226"/>
      <c r="X17" s="226"/>
      <c r="Y17" s="226"/>
      <c r="Z17" s="227"/>
      <c r="AA17" s="228"/>
      <c r="AB17" s="220"/>
      <c r="AC17" s="226"/>
      <c r="AD17" s="220"/>
      <c r="AE17" s="220"/>
      <c r="AF17" s="224">
        <f t="shared" si="4"/>
        <v>0</v>
      </c>
      <c r="AG17" s="225">
        <f t="shared" si="4"/>
        <v>0</v>
      </c>
      <c r="AH17" s="220"/>
      <c r="AI17" s="220"/>
      <c r="AJ17" s="220"/>
      <c r="AK17" s="227"/>
      <c r="AL17" s="228"/>
      <c r="AM17" s="227"/>
      <c r="AN17" s="228"/>
      <c r="AO17" s="228"/>
      <c r="AP17" s="227"/>
      <c r="AQ17" s="228"/>
      <c r="AR17" s="220"/>
      <c r="AS17" s="220"/>
      <c r="AT17" s="220"/>
      <c r="AU17" s="224"/>
      <c r="AV17" s="225"/>
      <c r="AW17" s="220"/>
      <c r="AX17" s="220"/>
      <c r="AY17" s="220"/>
      <c r="AZ17" s="229">
        <f t="shared" si="5"/>
        <v>0</v>
      </c>
      <c r="BA17" s="230">
        <f t="shared" si="5"/>
        <v>2</v>
      </c>
      <c r="BB17" s="220">
        <f t="shared" si="6"/>
        <v>2</v>
      </c>
      <c r="BC17" s="231"/>
      <c r="BD17" s="232"/>
      <c r="BE17" s="220">
        <f t="shared" si="7"/>
        <v>0</v>
      </c>
      <c r="BF17" s="220">
        <f t="shared" si="8"/>
        <v>0</v>
      </c>
      <c r="BG17" s="230">
        <f t="shared" si="9"/>
        <v>0</v>
      </c>
      <c r="BH17" s="220">
        <f t="shared" si="10"/>
        <v>0</v>
      </c>
      <c r="BI17" s="230">
        <f t="shared" si="11"/>
        <v>17.5</v>
      </c>
      <c r="BJ17" s="220">
        <f t="shared" si="12"/>
        <v>38</v>
      </c>
      <c r="BK17" s="220">
        <f t="shared" si="13"/>
        <v>0</v>
      </c>
      <c r="BL17" s="220">
        <f t="shared" si="13"/>
        <v>0</v>
      </c>
      <c r="BM17" s="220">
        <f t="shared" si="14"/>
        <v>19.5</v>
      </c>
      <c r="BN17" s="233">
        <f t="shared" si="14"/>
        <v>40</v>
      </c>
      <c r="BO17" s="220" t="s">
        <v>161</v>
      </c>
    </row>
    <row r="18" spans="1:67" ht="15" customHeight="1" x14ac:dyDescent="0.25">
      <c r="A18" s="221" t="s">
        <v>7</v>
      </c>
      <c r="B18" s="222">
        <v>80</v>
      </c>
      <c r="C18" s="223">
        <f t="shared" si="0"/>
        <v>0</v>
      </c>
      <c r="D18" s="234"/>
      <c r="E18" s="235"/>
      <c r="F18" s="220"/>
      <c r="G18" s="220"/>
      <c r="H18" s="220"/>
      <c r="I18" s="220"/>
      <c r="J18" s="220"/>
      <c r="K18" s="236"/>
      <c r="L18" s="220"/>
      <c r="M18" s="220"/>
      <c r="N18" s="220"/>
      <c r="O18" s="220"/>
      <c r="P18" s="220"/>
      <c r="Q18" s="224">
        <f t="shared" si="3"/>
        <v>0</v>
      </c>
      <c r="R18" s="225">
        <f t="shared" si="3"/>
        <v>0</v>
      </c>
      <c r="S18" s="226"/>
      <c r="T18" s="226"/>
      <c r="U18" s="226"/>
      <c r="V18" s="226"/>
      <c r="W18" s="226"/>
      <c r="X18" s="226"/>
      <c r="Y18" s="226"/>
      <c r="Z18" s="226"/>
      <c r="AA18" s="220"/>
      <c r="AB18" s="220"/>
      <c r="AC18" s="220"/>
      <c r="AD18" s="220"/>
      <c r="AE18" s="220"/>
      <c r="AF18" s="224">
        <f t="shared" si="4"/>
        <v>0</v>
      </c>
      <c r="AG18" s="225">
        <f t="shared" si="4"/>
        <v>0</v>
      </c>
      <c r="AH18" s="220"/>
      <c r="AI18" s="237"/>
      <c r="AJ18" s="220"/>
      <c r="AK18" s="220"/>
      <c r="AL18" s="220"/>
      <c r="AM18" s="220"/>
      <c r="AN18" s="220"/>
      <c r="AO18" s="220"/>
      <c r="AP18" s="220"/>
      <c r="AQ18" s="220"/>
      <c r="AR18" s="220"/>
      <c r="AS18" s="220"/>
      <c r="AT18" s="220"/>
      <c r="AU18" s="224"/>
      <c r="AV18" s="225"/>
      <c r="AW18" s="220"/>
      <c r="AX18" s="220"/>
      <c r="AY18" s="220"/>
      <c r="AZ18" s="229">
        <f t="shared" si="5"/>
        <v>0</v>
      </c>
      <c r="BA18" s="230">
        <f t="shared" si="5"/>
        <v>0</v>
      </c>
      <c r="BB18" s="220">
        <f t="shared" si="6"/>
        <v>0</v>
      </c>
      <c r="BC18" s="225"/>
      <c r="BD18" s="220"/>
      <c r="BE18" s="220">
        <f t="shared" si="7"/>
        <v>0</v>
      </c>
      <c r="BF18" s="220">
        <f t="shared" si="8"/>
        <v>0</v>
      </c>
      <c r="BG18" s="230">
        <f t="shared" si="9"/>
        <v>0</v>
      </c>
      <c r="BH18" s="220">
        <f t="shared" si="10"/>
        <v>0</v>
      </c>
      <c r="BI18" s="230">
        <f t="shared" si="11"/>
        <v>0</v>
      </c>
      <c r="BJ18" s="220">
        <f t="shared" si="12"/>
        <v>0</v>
      </c>
      <c r="BK18" s="220">
        <f t="shared" si="13"/>
        <v>0</v>
      </c>
      <c r="BL18" s="220">
        <f t="shared" si="13"/>
        <v>0</v>
      </c>
      <c r="BM18" s="220">
        <f t="shared" si="14"/>
        <v>0</v>
      </c>
      <c r="BN18" s="233">
        <f t="shared" si="14"/>
        <v>0</v>
      </c>
      <c r="BO18" s="220" t="s">
        <v>162</v>
      </c>
    </row>
    <row r="19" spans="1:67" ht="15" customHeight="1" x14ac:dyDescent="0.25">
      <c r="A19" s="221" t="s">
        <v>8</v>
      </c>
      <c r="B19" s="222">
        <v>738.61</v>
      </c>
      <c r="C19" s="223">
        <f t="shared" si="0"/>
        <v>0</v>
      </c>
      <c r="D19" s="238"/>
      <c r="E19" s="220"/>
      <c r="F19" s="220"/>
      <c r="G19" s="220"/>
      <c r="H19" s="220"/>
      <c r="I19" s="220"/>
      <c r="J19" s="220"/>
      <c r="K19" s="239"/>
      <c r="L19" s="220"/>
      <c r="M19" s="220"/>
      <c r="N19" s="220"/>
      <c r="O19" s="220"/>
      <c r="P19" s="220"/>
      <c r="Q19" s="224">
        <f t="shared" si="3"/>
        <v>0</v>
      </c>
      <c r="R19" s="225">
        <f t="shared" si="3"/>
        <v>0</v>
      </c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220"/>
      <c r="AD19" s="220"/>
      <c r="AE19" s="226"/>
      <c r="AF19" s="224">
        <f t="shared" si="4"/>
        <v>0</v>
      </c>
      <c r="AG19" s="225">
        <f t="shared" si="4"/>
        <v>0</v>
      </c>
      <c r="AH19" s="226"/>
      <c r="AI19" s="237"/>
      <c r="AJ19" s="226"/>
      <c r="AK19" s="220"/>
      <c r="AL19" s="220"/>
      <c r="AM19" s="220"/>
      <c r="AN19" s="220"/>
      <c r="AO19" s="220"/>
      <c r="AP19" s="220"/>
      <c r="AQ19" s="220"/>
      <c r="AR19" s="220"/>
      <c r="AS19" s="235"/>
      <c r="AT19" s="220"/>
      <c r="AU19" s="224"/>
      <c r="AV19" s="225"/>
      <c r="AW19" s="220"/>
      <c r="AX19" s="220"/>
      <c r="AY19" s="236"/>
      <c r="AZ19" s="229">
        <f t="shared" si="5"/>
        <v>0</v>
      </c>
      <c r="BA19" s="230">
        <f t="shared" si="5"/>
        <v>0</v>
      </c>
      <c r="BB19" s="220">
        <f t="shared" si="6"/>
        <v>0</v>
      </c>
      <c r="BC19" s="240"/>
      <c r="BD19" s="220"/>
      <c r="BE19" s="220">
        <f t="shared" si="7"/>
        <v>0</v>
      </c>
      <c r="BF19" s="220">
        <f t="shared" si="8"/>
        <v>0</v>
      </c>
      <c r="BG19" s="230">
        <f t="shared" si="9"/>
        <v>0</v>
      </c>
      <c r="BH19" s="220">
        <f t="shared" si="10"/>
        <v>0</v>
      </c>
      <c r="BI19" s="230">
        <f t="shared" si="11"/>
        <v>0</v>
      </c>
      <c r="BJ19" s="220">
        <f t="shared" si="12"/>
        <v>0</v>
      </c>
      <c r="BK19" s="220">
        <f t="shared" si="13"/>
        <v>0</v>
      </c>
      <c r="BL19" s="220">
        <f t="shared" si="13"/>
        <v>0</v>
      </c>
      <c r="BM19" s="220">
        <f t="shared" si="14"/>
        <v>0</v>
      </c>
      <c r="BN19" s="233">
        <f t="shared" si="14"/>
        <v>0</v>
      </c>
      <c r="BO19" s="220" t="s">
        <v>162</v>
      </c>
    </row>
    <row r="20" spans="1:67" ht="15" customHeight="1" x14ac:dyDescent="0.25">
      <c r="A20" s="221" t="s">
        <v>9</v>
      </c>
      <c r="B20" s="222">
        <v>1294</v>
      </c>
      <c r="C20" s="223">
        <f t="shared" si="0"/>
        <v>6.1823802163833079</v>
      </c>
      <c r="D20" s="220"/>
      <c r="E20" s="226">
        <v>2.6</v>
      </c>
      <c r="F20" s="226">
        <v>10</v>
      </c>
      <c r="G20" s="235"/>
      <c r="H20" s="220"/>
      <c r="I20" s="220"/>
      <c r="J20" s="220"/>
      <c r="K20" s="220"/>
      <c r="L20" s="220"/>
      <c r="M20" s="220"/>
      <c r="N20" s="220"/>
      <c r="O20" s="220">
        <v>77.400000000000006</v>
      </c>
      <c r="P20" s="220">
        <v>102</v>
      </c>
      <c r="Q20" s="224">
        <f t="shared" si="3"/>
        <v>80</v>
      </c>
      <c r="R20" s="225">
        <f t="shared" si="3"/>
        <v>112</v>
      </c>
      <c r="S20" s="226"/>
      <c r="T20" s="226"/>
      <c r="U20" s="226"/>
      <c r="V20" s="226"/>
      <c r="W20" s="226"/>
      <c r="X20" s="226"/>
      <c r="Y20" s="226"/>
      <c r="Z20" s="226"/>
      <c r="AA20" s="220"/>
      <c r="AB20" s="220"/>
      <c r="AC20" s="220"/>
      <c r="AD20" s="220"/>
      <c r="AE20" s="237"/>
      <c r="AF20" s="224">
        <f t="shared" si="4"/>
        <v>0</v>
      </c>
      <c r="AG20" s="225">
        <f t="shared" si="4"/>
        <v>0</v>
      </c>
      <c r="AH20" s="220"/>
      <c r="AI20" s="237"/>
      <c r="AJ20" s="220"/>
      <c r="AK20" s="220"/>
      <c r="AL20" s="220"/>
      <c r="AM20" s="220"/>
      <c r="AN20" s="220"/>
      <c r="AO20" s="220"/>
      <c r="AP20" s="220"/>
      <c r="AQ20" s="220"/>
      <c r="AR20" s="220"/>
      <c r="AS20" s="220"/>
      <c r="AT20" s="220"/>
      <c r="AU20" s="224"/>
      <c r="AV20" s="225"/>
      <c r="AW20" s="220"/>
      <c r="AX20" s="220"/>
      <c r="AY20" s="239"/>
      <c r="AZ20" s="229">
        <f t="shared" si="5"/>
        <v>0</v>
      </c>
      <c r="BA20" s="230">
        <f t="shared" si="5"/>
        <v>2.6</v>
      </c>
      <c r="BB20" s="220">
        <f t="shared" si="6"/>
        <v>10</v>
      </c>
      <c r="BC20" s="239"/>
      <c r="BD20" s="220"/>
      <c r="BE20" s="220">
        <f t="shared" si="7"/>
        <v>0</v>
      </c>
      <c r="BF20" s="220">
        <f t="shared" si="8"/>
        <v>0</v>
      </c>
      <c r="BG20" s="230">
        <f t="shared" si="9"/>
        <v>0</v>
      </c>
      <c r="BH20" s="220">
        <f t="shared" si="10"/>
        <v>0</v>
      </c>
      <c r="BI20" s="230">
        <f t="shared" si="11"/>
        <v>0</v>
      </c>
      <c r="BJ20" s="220">
        <f t="shared" si="12"/>
        <v>0</v>
      </c>
      <c r="BK20" s="220">
        <f t="shared" si="13"/>
        <v>77.400000000000006</v>
      </c>
      <c r="BL20" s="220">
        <f t="shared" si="13"/>
        <v>102</v>
      </c>
      <c r="BM20" s="220">
        <f t="shared" si="14"/>
        <v>80</v>
      </c>
      <c r="BN20" s="233">
        <f t="shared" si="14"/>
        <v>112</v>
      </c>
      <c r="BO20" s="220" t="s">
        <v>161</v>
      </c>
    </row>
    <row r="21" spans="1:67" ht="15" customHeight="1" x14ac:dyDescent="0.25">
      <c r="A21" s="221" t="s">
        <v>10</v>
      </c>
      <c r="B21" s="222">
        <v>1521</v>
      </c>
      <c r="C21" s="223">
        <f t="shared" si="0"/>
        <v>0</v>
      </c>
      <c r="D21" s="226"/>
      <c r="E21" s="241"/>
      <c r="F21" s="226"/>
      <c r="G21" s="226"/>
      <c r="H21" s="226"/>
      <c r="I21" s="226"/>
      <c r="J21" s="226"/>
      <c r="K21" s="226"/>
      <c r="L21" s="226"/>
      <c r="M21" s="226"/>
      <c r="N21" s="226"/>
      <c r="O21" s="226"/>
      <c r="P21" s="226"/>
      <c r="Q21" s="224">
        <f t="shared" si="3"/>
        <v>0</v>
      </c>
      <c r="R21" s="225">
        <f t="shared" si="3"/>
        <v>0</v>
      </c>
      <c r="S21" s="226"/>
      <c r="T21" s="226"/>
      <c r="U21" s="226"/>
      <c r="V21" s="226"/>
      <c r="W21" s="226"/>
      <c r="X21" s="226"/>
      <c r="Y21" s="226"/>
      <c r="Z21" s="226"/>
      <c r="AA21" s="226"/>
      <c r="AB21" s="226"/>
      <c r="AC21" s="220"/>
      <c r="AD21" s="220"/>
      <c r="AE21" s="220"/>
      <c r="AF21" s="224">
        <f t="shared" si="4"/>
        <v>0</v>
      </c>
      <c r="AG21" s="225">
        <f t="shared" si="4"/>
        <v>0</v>
      </c>
      <c r="AH21" s="220"/>
      <c r="AI21" s="237"/>
      <c r="AJ21" s="220"/>
      <c r="AK21" s="220"/>
      <c r="AL21" s="220"/>
      <c r="AM21" s="220"/>
      <c r="AN21" s="220"/>
      <c r="AO21" s="220"/>
      <c r="AP21" s="242"/>
      <c r="AQ21" s="220"/>
      <c r="AR21" s="220"/>
      <c r="AS21" s="220"/>
      <c r="AT21" s="220"/>
      <c r="AU21" s="224"/>
      <c r="AV21" s="225"/>
      <c r="AW21" s="220"/>
      <c r="AX21" s="220"/>
      <c r="AY21" s="220"/>
      <c r="AZ21" s="229">
        <f t="shared" si="5"/>
        <v>0</v>
      </c>
      <c r="BA21" s="230">
        <f t="shared" si="5"/>
        <v>0</v>
      </c>
      <c r="BB21" s="220">
        <f t="shared" si="6"/>
        <v>0</v>
      </c>
      <c r="BC21" s="243"/>
      <c r="BD21" s="220"/>
      <c r="BE21" s="220">
        <f t="shared" si="7"/>
        <v>0</v>
      </c>
      <c r="BF21" s="220">
        <f t="shared" si="8"/>
        <v>0</v>
      </c>
      <c r="BG21" s="230">
        <f t="shared" si="9"/>
        <v>0</v>
      </c>
      <c r="BH21" s="220">
        <f t="shared" si="10"/>
        <v>0</v>
      </c>
      <c r="BI21" s="230">
        <f t="shared" si="11"/>
        <v>0</v>
      </c>
      <c r="BJ21" s="220">
        <f t="shared" si="12"/>
        <v>0</v>
      </c>
      <c r="BK21" s="220">
        <f t="shared" si="13"/>
        <v>0</v>
      </c>
      <c r="BL21" s="220">
        <f t="shared" si="13"/>
        <v>0</v>
      </c>
      <c r="BM21" s="220">
        <f t="shared" si="14"/>
        <v>0</v>
      </c>
      <c r="BN21" s="233">
        <f t="shared" si="14"/>
        <v>0</v>
      </c>
      <c r="BO21" s="220" t="s">
        <v>162</v>
      </c>
    </row>
    <row r="22" spans="1:67" ht="15" customHeight="1" x14ac:dyDescent="0.25">
      <c r="A22" s="221" t="s">
        <v>11</v>
      </c>
      <c r="B22" s="222">
        <v>184</v>
      </c>
      <c r="C22" s="223">
        <f t="shared" si="0"/>
        <v>0</v>
      </c>
      <c r="D22" s="234"/>
      <c r="E22" s="244"/>
      <c r="F22" s="226"/>
      <c r="G22" s="245"/>
      <c r="H22" s="220"/>
      <c r="I22" s="220"/>
      <c r="J22" s="220"/>
      <c r="K22" s="236"/>
      <c r="L22" s="220"/>
      <c r="M22" s="246"/>
      <c r="N22" s="220"/>
      <c r="O22" s="220"/>
      <c r="P22" s="220"/>
      <c r="Q22" s="224">
        <f t="shared" si="3"/>
        <v>0</v>
      </c>
      <c r="R22" s="225">
        <f t="shared" si="3"/>
        <v>0</v>
      </c>
      <c r="S22" s="226"/>
      <c r="T22" s="226"/>
      <c r="U22" s="226"/>
      <c r="V22" s="226"/>
      <c r="W22" s="220"/>
      <c r="X22" s="220"/>
      <c r="Y22" s="220"/>
      <c r="Z22" s="220"/>
      <c r="AA22" s="220"/>
      <c r="AB22" s="220"/>
      <c r="AC22" s="220"/>
      <c r="AD22" s="220"/>
      <c r="AE22" s="220"/>
      <c r="AF22" s="224">
        <f t="shared" si="4"/>
        <v>0</v>
      </c>
      <c r="AG22" s="225">
        <f t="shared" si="4"/>
        <v>0</v>
      </c>
      <c r="AH22" s="220"/>
      <c r="AI22" s="237"/>
      <c r="AJ22" s="220"/>
      <c r="AK22" s="240"/>
      <c r="AL22" s="220"/>
      <c r="AM22" s="220"/>
      <c r="AN22" s="220"/>
      <c r="AO22" s="220"/>
      <c r="AP22" s="234"/>
      <c r="AQ22" s="234"/>
      <c r="AR22" s="220"/>
      <c r="AS22" s="220"/>
      <c r="AT22" s="220"/>
      <c r="AU22" s="224"/>
      <c r="AV22" s="225"/>
      <c r="AW22" s="220"/>
      <c r="AX22" s="220"/>
      <c r="AY22" s="220"/>
      <c r="AZ22" s="229">
        <f t="shared" si="5"/>
        <v>0</v>
      </c>
      <c r="BA22" s="230">
        <f t="shared" si="5"/>
        <v>0</v>
      </c>
      <c r="BB22" s="220">
        <f t="shared" si="6"/>
        <v>0</v>
      </c>
      <c r="BC22" s="236"/>
      <c r="BD22" s="220"/>
      <c r="BE22" s="220">
        <f t="shared" si="7"/>
        <v>0</v>
      </c>
      <c r="BF22" s="220">
        <f t="shared" si="8"/>
        <v>0</v>
      </c>
      <c r="BG22" s="230">
        <f t="shared" si="9"/>
        <v>0</v>
      </c>
      <c r="BH22" s="220">
        <f t="shared" si="10"/>
        <v>0</v>
      </c>
      <c r="BI22" s="230">
        <f t="shared" si="11"/>
        <v>0</v>
      </c>
      <c r="BJ22" s="220">
        <f t="shared" si="12"/>
        <v>0</v>
      </c>
      <c r="BK22" s="220">
        <f t="shared" si="13"/>
        <v>0</v>
      </c>
      <c r="BL22" s="220">
        <f t="shared" si="13"/>
        <v>0</v>
      </c>
      <c r="BM22" s="220">
        <f t="shared" si="14"/>
        <v>0</v>
      </c>
      <c r="BN22" s="233">
        <f t="shared" si="14"/>
        <v>0</v>
      </c>
      <c r="BO22" s="220" t="s">
        <v>162</v>
      </c>
    </row>
    <row r="23" spans="1:67" ht="15" customHeight="1" x14ac:dyDescent="0.25">
      <c r="A23" s="221" t="s">
        <v>12</v>
      </c>
      <c r="B23" s="222">
        <v>197.5</v>
      </c>
      <c r="C23" s="223">
        <f t="shared" si="0"/>
        <v>39.554430379746833</v>
      </c>
      <c r="D23" s="226"/>
      <c r="E23" s="226">
        <v>14.72</v>
      </c>
      <c r="F23" s="226">
        <v>23</v>
      </c>
      <c r="G23" s="226"/>
      <c r="H23" s="226"/>
      <c r="I23" s="226">
        <v>4</v>
      </c>
      <c r="J23" s="226">
        <v>7</v>
      </c>
      <c r="K23" s="226">
        <v>3.25</v>
      </c>
      <c r="L23" s="226">
        <v>4</v>
      </c>
      <c r="M23" s="246">
        <v>6.97</v>
      </c>
      <c r="N23" s="220">
        <v>14</v>
      </c>
      <c r="O23" s="226"/>
      <c r="P23" s="226"/>
      <c r="Q23" s="224">
        <f t="shared" si="3"/>
        <v>28.939999999999998</v>
      </c>
      <c r="R23" s="225">
        <f t="shared" si="3"/>
        <v>48</v>
      </c>
      <c r="S23" s="234"/>
      <c r="T23" s="234"/>
      <c r="U23" s="234"/>
      <c r="V23" s="234"/>
      <c r="W23" s="234"/>
      <c r="X23" s="234"/>
      <c r="Y23" s="226"/>
      <c r="Z23" s="226"/>
      <c r="AA23" s="226"/>
      <c r="AB23" s="226">
        <v>35.799999999999997</v>
      </c>
      <c r="AC23" s="220">
        <v>39</v>
      </c>
      <c r="AD23" s="220">
        <v>13.38</v>
      </c>
      <c r="AE23" s="220">
        <v>24</v>
      </c>
      <c r="AF23" s="224">
        <f t="shared" si="4"/>
        <v>49.18</v>
      </c>
      <c r="AG23" s="225">
        <f t="shared" si="4"/>
        <v>63</v>
      </c>
      <c r="AH23" s="220"/>
      <c r="AI23" s="237"/>
      <c r="AJ23" s="220"/>
      <c r="AK23" s="237"/>
      <c r="AL23" s="220"/>
      <c r="AM23" s="220"/>
      <c r="AN23" s="220"/>
      <c r="AO23" s="220"/>
      <c r="AP23" s="220"/>
      <c r="AQ23" s="220"/>
      <c r="AR23" s="220"/>
      <c r="AS23" s="220"/>
      <c r="AT23" s="220"/>
      <c r="AU23" s="224"/>
      <c r="AV23" s="225"/>
      <c r="AW23" s="220"/>
      <c r="AX23" s="220"/>
      <c r="AY23" s="220"/>
      <c r="AZ23" s="229">
        <f t="shared" si="5"/>
        <v>0</v>
      </c>
      <c r="BA23" s="230">
        <f t="shared" si="5"/>
        <v>14.72</v>
      </c>
      <c r="BB23" s="220">
        <f t="shared" si="6"/>
        <v>23</v>
      </c>
      <c r="BC23" s="220"/>
      <c r="BD23" s="220"/>
      <c r="BE23" s="220">
        <f t="shared" si="7"/>
        <v>4</v>
      </c>
      <c r="BF23" s="220">
        <f t="shared" si="8"/>
        <v>7</v>
      </c>
      <c r="BG23" s="230">
        <f t="shared" si="9"/>
        <v>3.25</v>
      </c>
      <c r="BH23" s="220">
        <f t="shared" si="10"/>
        <v>4</v>
      </c>
      <c r="BI23" s="230">
        <f t="shared" si="11"/>
        <v>42.769999999999996</v>
      </c>
      <c r="BJ23" s="220">
        <f t="shared" si="12"/>
        <v>53</v>
      </c>
      <c r="BK23" s="220">
        <f t="shared" si="13"/>
        <v>13.38</v>
      </c>
      <c r="BL23" s="220">
        <f t="shared" si="13"/>
        <v>24</v>
      </c>
      <c r="BM23" s="220">
        <f t="shared" si="14"/>
        <v>78.12</v>
      </c>
      <c r="BN23" s="233">
        <f t="shared" si="14"/>
        <v>111</v>
      </c>
      <c r="BO23" s="220" t="s">
        <v>161</v>
      </c>
    </row>
    <row r="24" spans="1:67" ht="15" customHeight="1" x14ac:dyDescent="0.25">
      <c r="A24" s="221" t="s">
        <v>13</v>
      </c>
      <c r="B24" s="222">
        <v>369</v>
      </c>
      <c r="C24" s="223">
        <f t="shared" si="0"/>
        <v>0</v>
      </c>
      <c r="D24" s="226"/>
      <c r="E24" s="226"/>
      <c r="F24" s="226"/>
      <c r="G24" s="226"/>
      <c r="H24" s="226"/>
      <c r="I24" s="226"/>
      <c r="J24" s="226"/>
      <c r="K24" s="226"/>
      <c r="L24" s="226"/>
      <c r="M24" s="226"/>
      <c r="N24" s="226"/>
      <c r="O24" s="226"/>
      <c r="P24" s="226"/>
      <c r="Q24" s="224">
        <f t="shared" si="3"/>
        <v>0</v>
      </c>
      <c r="R24" s="225">
        <f t="shared" si="3"/>
        <v>0</v>
      </c>
      <c r="S24" s="226"/>
      <c r="T24" s="226"/>
      <c r="U24" s="226"/>
      <c r="V24" s="226"/>
      <c r="W24" s="226"/>
      <c r="X24" s="226"/>
      <c r="Y24" s="226"/>
      <c r="Z24" s="226"/>
      <c r="AA24" s="226"/>
      <c r="AB24" s="226"/>
      <c r="AC24" s="220"/>
      <c r="AD24" s="220"/>
      <c r="AE24" s="220"/>
      <c r="AF24" s="224">
        <f t="shared" si="4"/>
        <v>0</v>
      </c>
      <c r="AG24" s="225">
        <f t="shared" si="4"/>
        <v>0</v>
      </c>
      <c r="AH24" s="220"/>
      <c r="AI24" s="237"/>
      <c r="AJ24" s="220"/>
      <c r="AK24" s="237"/>
      <c r="AL24" s="220"/>
      <c r="AM24" s="220"/>
      <c r="AN24" s="220"/>
      <c r="AO24" s="220"/>
      <c r="AP24" s="220"/>
      <c r="AQ24" s="220"/>
      <c r="AR24" s="220"/>
      <c r="AS24" s="220"/>
      <c r="AT24" s="220"/>
      <c r="AU24" s="224"/>
      <c r="AV24" s="225"/>
      <c r="AW24" s="220"/>
      <c r="AX24" s="220"/>
      <c r="AY24" s="220"/>
      <c r="AZ24" s="229">
        <f t="shared" si="5"/>
        <v>0</v>
      </c>
      <c r="BA24" s="230">
        <f t="shared" si="5"/>
        <v>0</v>
      </c>
      <c r="BB24" s="220">
        <f t="shared" si="6"/>
        <v>0</v>
      </c>
      <c r="BC24" s="220"/>
      <c r="BD24" s="220"/>
      <c r="BE24" s="220">
        <f t="shared" si="7"/>
        <v>0</v>
      </c>
      <c r="BF24" s="220">
        <f t="shared" si="8"/>
        <v>0</v>
      </c>
      <c r="BG24" s="230">
        <f t="shared" si="9"/>
        <v>0</v>
      </c>
      <c r="BH24" s="220">
        <f t="shared" si="10"/>
        <v>0</v>
      </c>
      <c r="BI24" s="230">
        <f t="shared" si="11"/>
        <v>0</v>
      </c>
      <c r="BJ24" s="220">
        <f t="shared" si="12"/>
        <v>0</v>
      </c>
      <c r="BK24" s="220">
        <f t="shared" si="13"/>
        <v>0</v>
      </c>
      <c r="BL24" s="220">
        <f t="shared" si="13"/>
        <v>0</v>
      </c>
      <c r="BM24" s="220">
        <f t="shared" si="14"/>
        <v>0</v>
      </c>
      <c r="BN24" s="233">
        <f t="shared" si="14"/>
        <v>0</v>
      </c>
      <c r="BO24" s="220" t="s">
        <v>161</v>
      </c>
    </row>
    <row r="25" spans="1:67" ht="15" customHeight="1" x14ac:dyDescent="0.25">
      <c r="A25" s="221" t="s">
        <v>14</v>
      </c>
      <c r="B25" s="222">
        <v>146.47999999999999</v>
      </c>
      <c r="C25" s="223">
        <f t="shared" si="0"/>
        <v>0</v>
      </c>
      <c r="D25" s="220"/>
      <c r="E25" s="226"/>
      <c r="F25" s="226"/>
      <c r="G25" s="226"/>
      <c r="H25" s="226"/>
      <c r="I25" s="226"/>
      <c r="J25" s="226"/>
      <c r="K25" s="226"/>
      <c r="L25" s="226"/>
      <c r="M25" s="226"/>
      <c r="N25" s="226"/>
      <c r="O25" s="226"/>
      <c r="P25" s="226"/>
      <c r="Q25" s="224">
        <f t="shared" si="3"/>
        <v>0</v>
      </c>
      <c r="R25" s="225">
        <f t="shared" si="3"/>
        <v>0</v>
      </c>
      <c r="S25" s="226"/>
      <c r="T25" s="226"/>
      <c r="U25" s="226"/>
      <c r="V25" s="226"/>
      <c r="W25" s="226"/>
      <c r="X25" s="226"/>
      <c r="Y25" s="226"/>
      <c r="Z25" s="226"/>
      <c r="AA25" s="226"/>
      <c r="AB25" s="226"/>
      <c r="AC25" s="220"/>
      <c r="AD25" s="220"/>
      <c r="AE25" s="220"/>
      <c r="AF25" s="224">
        <f t="shared" si="4"/>
        <v>0</v>
      </c>
      <c r="AG25" s="225">
        <f t="shared" si="4"/>
        <v>0</v>
      </c>
      <c r="AH25" s="220"/>
      <c r="AI25" s="220"/>
      <c r="AJ25" s="220"/>
      <c r="AK25" s="220"/>
      <c r="AL25" s="220"/>
      <c r="AM25" s="220"/>
      <c r="AN25" s="220"/>
      <c r="AO25" s="220"/>
      <c r="AP25" s="220"/>
      <c r="AQ25" s="220"/>
      <c r="AR25" s="220"/>
      <c r="AS25" s="220"/>
      <c r="AT25" s="220"/>
      <c r="AU25" s="224"/>
      <c r="AV25" s="225"/>
      <c r="AW25" s="220"/>
      <c r="AX25" s="220"/>
      <c r="AY25" s="220"/>
      <c r="AZ25" s="229">
        <f t="shared" si="5"/>
        <v>0</v>
      </c>
      <c r="BA25" s="230">
        <f t="shared" si="5"/>
        <v>0</v>
      </c>
      <c r="BB25" s="220">
        <f t="shared" si="6"/>
        <v>0</v>
      </c>
      <c r="BC25" s="220"/>
      <c r="BD25" s="220"/>
      <c r="BE25" s="220">
        <f t="shared" si="7"/>
        <v>0</v>
      </c>
      <c r="BF25" s="220">
        <f t="shared" si="8"/>
        <v>0</v>
      </c>
      <c r="BG25" s="230">
        <f t="shared" si="9"/>
        <v>0</v>
      </c>
      <c r="BH25" s="220">
        <f t="shared" si="10"/>
        <v>0</v>
      </c>
      <c r="BI25" s="230">
        <f t="shared" si="11"/>
        <v>0</v>
      </c>
      <c r="BJ25" s="220">
        <f t="shared" si="12"/>
        <v>0</v>
      </c>
      <c r="BK25" s="220">
        <f t="shared" si="13"/>
        <v>0</v>
      </c>
      <c r="BL25" s="220">
        <f t="shared" si="13"/>
        <v>0</v>
      </c>
      <c r="BM25" s="220">
        <f t="shared" si="14"/>
        <v>0</v>
      </c>
      <c r="BN25" s="233">
        <f t="shared" si="14"/>
        <v>0</v>
      </c>
      <c r="BO25" s="220"/>
    </row>
    <row r="26" spans="1:67" ht="15" customHeight="1" x14ac:dyDescent="0.25">
      <c r="A26" s="221" t="s">
        <v>15</v>
      </c>
      <c r="B26" s="222">
        <v>278</v>
      </c>
      <c r="C26" s="223">
        <f t="shared" si="0"/>
        <v>0</v>
      </c>
      <c r="D26" s="226"/>
      <c r="E26" s="226"/>
      <c r="F26" s="226"/>
      <c r="G26" s="226"/>
      <c r="H26" s="226"/>
      <c r="I26" s="226"/>
      <c r="J26" s="226"/>
      <c r="K26" s="226"/>
      <c r="L26" s="226"/>
      <c r="M26" s="226"/>
      <c r="N26" s="226"/>
      <c r="O26" s="226"/>
      <c r="P26" s="226"/>
      <c r="Q26" s="224">
        <f t="shared" si="3"/>
        <v>0</v>
      </c>
      <c r="R26" s="225">
        <f t="shared" si="3"/>
        <v>0</v>
      </c>
      <c r="S26" s="226"/>
      <c r="T26" s="226"/>
      <c r="U26" s="226"/>
      <c r="V26" s="226"/>
      <c r="W26" s="226"/>
      <c r="X26" s="226"/>
      <c r="Y26" s="226"/>
      <c r="Z26" s="226"/>
      <c r="AA26" s="226"/>
      <c r="AB26" s="226"/>
      <c r="AC26" s="220"/>
      <c r="AD26" s="220"/>
      <c r="AE26" s="220"/>
      <c r="AF26" s="224">
        <f t="shared" si="4"/>
        <v>0</v>
      </c>
      <c r="AG26" s="225">
        <f t="shared" si="4"/>
        <v>0</v>
      </c>
      <c r="AH26" s="237"/>
      <c r="AI26" s="237"/>
      <c r="AJ26" s="237"/>
      <c r="AK26" s="220"/>
      <c r="AL26" s="220"/>
      <c r="AM26" s="220"/>
      <c r="AN26" s="220"/>
      <c r="AO26" s="220"/>
      <c r="AP26" s="220"/>
      <c r="AQ26" s="220"/>
      <c r="AR26" s="220"/>
      <c r="AS26" s="220"/>
      <c r="AT26" s="220"/>
      <c r="AU26" s="224"/>
      <c r="AV26" s="225"/>
      <c r="AW26" s="220"/>
      <c r="AX26" s="220"/>
      <c r="AY26" s="220"/>
      <c r="AZ26" s="229">
        <f t="shared" si="5"/>
        <v>0</v>
      </c>
      <c r="BA26" s="230">
        <f t="shared" si="5"/>
        <v>0</v>
      </c>
      <c r="BB26" s="220">
        <f t="shared" si="6"/>
        <v>0</v>
      </c>
      <c r="BC26" s="220"/>
      <c r="BD26" s="220"/>
      <c r="BE26" s="220">
        <f t="shared" si="7"/>
        <v>0</v>
      </c>
      <c r="BF26" s="220">
        <f t="shared" si="8"/>
        <v>0</v>
      </c>
      <c r="BG26" s="230">
        <f t="shared" si="9"/>
        <v>0</v>
      </c>
      <c r="BH26" s="220">
        <f t="shared" si="10"/>
        <v>0</v>
      </c>
      <c r="BI26" s="230">
        <f t="shared" si="11"/>
        <v>0</v>
      </c>
      <c r="BJ26" s="220">
        <f t="shared" si="12"/>
        <v>0</v>
      </c>
      <c r="BK26" s="220">
        <f t="shared" si="13"/>
        <v>0</v>
      </c>
      <c r="BL26" s="220">
        <f t="shared" si="13"/>
        <v>0</v>
      </c>
      <c r="BM26" s="220">
        <f t="shared" si="14"/>
        <v>0</v>
      </c>
      <c r="BN26" s="233">
        <f t="shared" si="14"/>
        <v>0</v>
      </c>
      <c r="BO26" s="220" t="s">
        <v>161</v>
      </c>
    </row>
    <row r="27" spans="1:67" ht="15" customHeight="1" x14ac:dyDescent="0.25">
      <c r="A27" s="221" t="s">
        <v>16</v>
      </c>
      <c r="B27" s="222">
        <v>980.5</v>
      </c>
      <c r="C27" s="223">
        <f t="shared" si="0"/>
        <v>0</v>
      </c>
      <c r="D27" s="226"/>
      <c r="E27" s="226"/>
      <c r="F27" s="226"/>
      <c r="G27" s="226"/>
      <c r="H27" s="226"/>
      <c r="I27" s="226"/>
      <c r="J27" s="226"/>
      <c r="K27" s="226"/>
      <c r="L27" s="226"/>
      <c r="M27" s="226"/>
      <c r="N27" s="226"/>
      <c r="O27" s="226"/>
      <c r="P27" s="226"/>
      <c r="Q27" s="224">
        <f t="shared" si="3"/>
        <v>0</v>
      </c>
      <c r="R27" s="225">
        <f t="shared" si="3"/>
        <v>0</v>
      </c>
      <c r="S27" s="226"/>
      <c r="T27" s="226"/>
      <c r="U27" s="226"/>
      <c r="V27" s="226"/>
      <c r="W27" s="226"/>
      <c r="X27" s="226"/>
      <c r="Y27" s="226"/>
      <c r="Z27" s="226"/>
      <c r="AA27" s="226"/>
      <c r="AB27" s="226"/>
      <c r="AC27" s="226"/>
      <c r="AD27" s="226"/>
      <c r="AE27" s="226"/>
      <c r="AF27" s="224">
        <f t="shared" si="4"/>
        <v>0</v>
      </c>
      <c r="AG27" s="225">
        <f t="shared" si="4"/>
        <v>0</v>
      </c>
      <c r="AH27" s="226"/>
      <c r="AI27" s="226"/>
      <c r="AJ27" s="226"/>
      <c r="AK27" s="226"/>
      <c r="AL27" s="226"/>
      <c r="AM27" s="226"/>
      <c r="AN27" s="226"/>
      <c r="AO27" s="226"/>
      <c r="AP27" s="226"/>
      <c r="AQ27" s="226"/>
      <c r="AR27" s="226"/>
      <c r="AS27" s="226"/>
      <c r="AT27" s="226"/>
      <c r="AU27" s="224"/>
      <c r="AV27" s="225"/>
      <c r="AW27" s="226"/>
      <c r="AX27" s="226"/>
      <c r="AY27" s="226"/>
      <c r="AZ27" s="229">
        <f t="shared" si="5"/>
        <v>0</v>
      </c>
      <c r="BA27" s="230">
        <f t="shared" si="5"/>
        <v>0</v>
      </c>
      <c r="BB27" s="220">
        <f t="shared" si="6"/>
        <v>0</v>
      </c>
      <c r="BC27" s="226"/>
      <c r="BD27" s="220"/>
      <c r="BE27" s="220">
        <f t="shared" si="7"/>
        <v>0</v>
      </c>
      <c r="BF27" s="220">
        <f t="shared" si="8"/>
        <v>0</v>
      </c>
      <c r="BG27" s="230">
        <f t="shared" si="9"/>
        <v>0</v>
      </c>
      <c r="BH27" s="220">
        <f t="shared" si="10"/>
        <v>0</v>
      </c>
      <c r="BI27" s="230">
        <f t="shared" si="11"/>
        <v>0</v>
      </c>
      <c r="BJ27" s="220">
        <f t="shared" si="12"/>
        <v>0</v>
      </c>
      <c r="BK27" s="220">
        <f t="shared" si="13"/>
        <v>0</v>
      </c>
      <c r="BL27" s="220">
        <f t="shared" si="13"/>
        <v>0</v>
      </c>
      <c r="BM27" s="220">
        <f t="shared" si="14"/>
        <v>0</v>
      </c>
      <c r="BN27" s="233">
        <f t="shared" si="14"/>
        <v>0</v>
      </c>
      <c r="BO27" s="220" t="s">
        <v>160</v>
      </c>
    </row>
    <row r="28" spans="1:67" ht="15" customHeight="1" x14ac:dyDescent="0.25">
      <c r="A28" s="247" t="s">
        <v>18</v>
      </c>
      <c r="B28" s="222">
        <v>1250</v>
      </c>
      <c r="C28" s="223">
        <f t="shared" si="0"/>
        <v>0</v>
      </c>
      <c r="D28" s="234"/>
      <c r="E28" s="220"/>
      <c r="F28" s="220"/>
      <c r="G28" s="220"/>
      <c r="H28" s="220"/>
      <c r="I28" s="220"/>
      <c r="J28" s="220"/>
      <c r="K28" s="220"/>
      <c r="L28" s="220"/>
      <c r="M28" s="220"/>
      <c r="N28" s="220"/>
      <c r="O28" s="220"/>
      <c r="P28" s="220"/>
      <c r="Q28" s="224">
        <f t="shared" si="3"/>
        <v>0</v>
      </c>
      <c r="R28" s="225">
        <f t="shared" si="3"/>
        <v>0</v>
      </c>
      <c r="S28" s="220"/>
      <c r="T28" s="220"/>
      <c r="U28" s="220"/>
      <c r="V28" s="220"/>
      <c r="W28" s="226"/>
      <c r="X28" s="226"/>
      <c r="Y28" s="220"/>
      <c r="Z28" s="225"/>
      <c r="AA28" s="220"/>
      <c r="AB28" s="220"/>
      <c r="AC28" s="226"/>
      <c r="AD28" s="227"/>
      <c r="AE28" s="227"/>
      <c r="AF28" s="224">
        <f t="shared" si="4"/>
        <v>0</v>
      </c>
      <c r="AG28" s="225">
        <f t="shared" si="4"/>
        <v>0</v>
      </c>
      <c r="AH28" s="227"/>
      <c r="AI28" s="227"/>
      <c r="AJ28" s="227"/>
      <c r="AK28" s="227"/>
      <c r="AL28" s="227"/>
      <c r="AM28" s="227"/>
      <c r="AN28" s="228"/>
      <c r="AO28" s="227"/>
      <c r="AP28" s="227"/>
      <c r="AQ28" s="228"/>
      <c r="AR28" s="231"/>
      <c r="AS28" s="231"/>
      <c r="AT28" s="248"/>
      <c r="AU28" s="224"/>
      <c r="AV28" s="225"/>
      <c r="AW28" s="248"/>
      <c r="AX28" s="248"/>
      <c r="AY28" s="248"/>
      <c r="AZ28" s="229">
        <f t="shared" si="5"/>
        <v>0</v>
      </c>
      <c r="BA28" s="230">
        <f t="shared" si="5"/>
        <v>0</v>
      </c>
      <c r="BB28" s="220">
        <f t="shared" si="6"/>
        <v>0</v>
      </c>
      <c r="BC28" s="231"/>
      <c r="BD28" s="232"/>
      <c r="BE28" s="220">
        <f t="shared" si="7"/>
        <v>0</v>
      </c>
      <c r="BF28" s="220">
        <f t="shared" si="8"/>
        <v>0</v>
      </c>
      <c r="BG28" s="230">
        <f t="shared" si="9"/>
        <v>0</v>
      </c>
      <c r="BH28" s="220">
        <f t="shared" si="10"/>
        <v>0</v>
      </c>
      <c r="BI28" s="230">
        <f t="shared" si="11"/>
        <v>0</v>
      </c>
      <c r="BJ28" s="220">
        <f t="shared" si="12"/>
        <v>0</v>
      </c>
      <c r="BK28" s="220">
        <f t="shared" si="13"/>
        <v>0</v>
      </c>
      <c r="BL28" s="220">
        <f t="shared" si="13"/>
        <v>0</v>
      </c>
      <c r="BM28" s="220">
        <f t="shared" si="14"/>
        <v>0</v>
      </c>
      <c r="BN28" s="233">
        <f t="shared" si="14"/>
        <v>0</v>
      </c>
      <c r="BO28" s="220" t="s">
        <v>162</v>
      </c>
    </row>
    <row r="29" spans="1:67" ht="15" customHeight="1" x14ac:dyDescent="0.25">
      <c r="A29" s="247" t="s">
        <v>19</v>
      </c>
      <c r="B29" s="222">
        <v>608.35</v>
      </c>
      <c r="C29" s="223">
        <f t="shared" si="0"/>
        <v>0</v>
      </c>
      <c r="D29" s="220"/>
      <c r="E29" s="220"/>
      <c r="F29" s="220"/>
      <c r="G29" s="220"/>
      <c r="H29" s="220"/>
      <c r="I29" s="220"/>
      <c r="J29" s="220"/>
      <c r="K29" s="220"/>
      <c r="L29" s="220"/>
      <c r="M29" s="220"/>
      <c r="N29" s="220"/>
      <c r="O29" s="220"/>
      <c r="P29" s="220"/>
      <c r="Q29" s="224">
        <f t="shared" si="3"/>
        <v>0</v>
      </c>
      <c r="R29" s="225">
        <f t="shared" si="3"/>
        <v>0</v>
      </c>
      <c r="S29" s="226"/>
      <c r="T29" s="226"/>
      <c r="U29" s="226"/>
      <c r="V29" s="226"/>
      <c r="W29" s="226"/>
      <c r="X29" s="226"/>
      <c r="Y29" s="226"/>
      <c r="Z29" s="226"/>
      <c r="AA29" s="220"/>
      <c r="AB29" s="220"/>
      <c r="AC29" s="220"/>
      <c r="AD29" s="220"/>
      <c r="AE29" s="220"/>
      <c r="AF29" s="224">
        <f t="shared" si="4"/>
        <v>0</v>
      </c>
      <c r="AG29" s="225">
        <f t="shared" si="4"/>
        <v>0</v>
      </c>
      <c r="AH29" s="220"/>
      <c r="AI29" s="220"/>
      <c r="AJ29" s="220"/>
      <c r="AK29" s="227"/>
      <c r="AL29" s="228"/>
      <c r="AM29" s="227"/>
      <c r="AN29" s="228"/>
      <c r="AO29" s="228"/>
      <c r="AP29" s="227"/>
      <c r="AQ29" s="228"/>
      <c r="AR29" s="220"/>
      <c r="AS29" s="220"/>
      <c r="AT29" s="220"/>
      <c r="AU29" s="224"/>
      <c r="AV29" s="225"/>
      <c r="AW29" s="220"/>
      <c r="AX29" s="220"/>
      <c r="AY29" s="220"/>
      <c r="AZ29" s="229">
        <f t="shared" si="5"/>
        <v>0</v>
      </c>
      <c r="BA29" s="230">
        <f t="shared" si="5"/>
        <v>0</v>
      </c>
      <c r="BB29" s="220">
        <f t="shared" si="6"/>
        <v>0</v>
      </c>
      <c r="BC29" s="231"/>
      <c r="BD29" s="232"/>
      <c r="BE29" s="220">
        <f t="shared" si="7"/>
        <v>0</v>
      </c>
      <c r="BF29" s="220">
        <f t="shared" si="8"/>
        <v>0</v>
      </c>
      <c r="BG29" s="230">
        <f t="shared" si="9"/>
        <v>0</v>
      </c>
      <c r="BH29" s="220">
        <f t="shared" si="10"/>
        <v>0</v>
      </c>
      <c r="BI29" s="230">
        <f t="shared" si="11"/>
        <v>0</v>
      </c>
      <c r="BJ29" s="220">
        <f t="shared" si="12"/>
        <v>0</v>
      </c>
      <c r="BK29" s="220">
        <f t="shared" si="13"/>
        <v>0</v>
      </c>
      <c r="BL29" s="220">
        <f t="shared" si="13"/>
        <v>0</v>
      </c>
      <c r="BM29" s="220">
        <f t="shared" si="14"/>
        <v>0</v>
      </c>
      <c r="BN29" s="233">
        <f t="shared" si="14"/>
        <v>0</v>
      </c>
      <c r="BO29" s="220"/>
    </row>
    <row r="30" spans="1:67" ht="15" customHeight="1" x14ac:dyDescent="0.25">
      <c r="A30" s="249" t="s">
        <v>20</v>
      </c>
      <c r="B30" s="250">
        <v>324.49</v>
      </c>
      <c r="C30" s="223">
        <f t="shared" si="0"/>
        <v>3.2974822028413815</v>
      </c>
      <c r="D30" s="251"/>
      <c r="E30" s="236">
        <v>8.82</v>
      </c>
      <c r="F30" s="225">
        <v>32</v>
      </c>
      <c r="G30" s="220"/>
      <c r="H30" s="220"/>
      <c r="I30" s="220"/>
      <c r="J30" s="220"/>
      <c r="K30" s="236"/>
      <c r="L30" s="220"/>
      <c r="M30" s="220"/>
      <c r="N30" s="220"/>
      <c r="O30" s="220">
        <v>1.88</v>
      </c>
      <c r="P30" s="220">
        <v>6</v>
      </c>
      <c r="Q30" s="224">
        <f t="shared" si="3"/>
        <v>10.7</v>
      </c>
      <c r="R30" s="225">
        <f t="shared" si="3"/>
        <v>38</v>
      </c>
      <c r="S30" s="226"/>
      <c r="T30" s="224"/>
      <c r="U30" s="225"/>
      <c r="V30" s="226"/>
      <c r="W30" s="226"/>
      <c r="X30" s="226"/>
      <c r="Y30" s="226"/>
      <c r="Z30" s="226"/>
      <c r="AA30" s="220"/>
      <c r="AB30" s="220"/>
      <c r="AC30" s="220"/>
      <c r="AD30" s="220"/>
      <c r="AE30" s="220"/>
      <c r="AF30" s="224">
        <f t="shared" si="4"/>
        <v>0</v>
      </c>
      <c r="AG30" s="225">
        <f t="shared" si="4"/>
        <v>0</v>
      </c>
      <c r="AH30" s="220"/>
      <c r="AI30" s="237"/>
      <c r="AJ30" s="220"/>
      <c r="AK30" s="220"/>
      <c r="AL30" s="220"/>
      <c r="AM30" s="220"/>
      <c r="AN30" s="220"/>
      <c r="AO30" s="220"/>
      <c r="AP30" s="220"/>
      <c r="AQ30" s="220"/>
      <c r="AR30" s="220"/>
      <c r="AS30" s="220"/>
      <c r="AT30" s="220"/>
      <c r="AU30" s="224"/>
      <c r="AV30" s="225"/>
      <c r="AW30" s="220"/>
      <c r="AX30" s="220"/>
      <c r="AY30" s="220"/>
      <c r="AZ30" s="229">
        <f t="shared" si="5"/>
        <v>0</v>
      </c>
      <c r="BA30" s="230">
        <f t="shared" si="5"/>
        <v>8.82</v>
      </c>
      <c r="BB30" s="220">
        <f t="shared" si="6"/>
        <v>32</v>
      </c>
      <c r="BC30" s="225"/>
      <c r="BD30" s="220"/>
      <c r="BE30" s="220">
        <f t="shared" si="7"/>
        <v>0</v>
      </c>
      <c r="BF30" s="220">
        <f t="shared" si="8"/>
        <v>0</v>
      </c>
      <c r="BG30" s="230">
        <f t="shared" si="9"/>
        <v>0</v>
      </c>
      <c r="BH30" s="220">
        <f t="shared" si="10"/>
        <v>0</v>
      </c>
      <c r="BI30" s="230">
        <f t="shared" si="11"/>
        <v>0</v>
      </c>
      <c r="BJ30" s="220">
        <f t="shared" si="12"/>
        <v>0</v>
      </c>
      <c r="BK30" s="220">
        <f t="shared" si="13"/>
        <v>1.88</v>
      </c>
      <c r="BL30" s="220">
        <f t="shared" si="13"/>
        <v>6</v>
      </c>
      <c r="BM30" s="220">
        <f t="shared" si="14"/>
        <v>10.7</v>
      </c>
      <c r="BN30" s="233">
        <f t="shared" si="14"/>
        <v>38</v>
      </c>
      <c r="BO30" s="220" t="s">
        <v>161</v>
      </c>
    </row>
    <row r="31" spans="1:67" ht="15" customHeight="1" x14ac:dyDescent="0.25">
      <c r="A31" s="249" t="s">
        <v>21</v>
      </c>
      <c r="B31" s="250">
        <v>4130</v>
      </c>
      <c r="C31" s="223">
        <f t="shared" si="0"/>
        <v>0</v>
      </c>
      <c r="D31" s="238"/>
      <c r="E31" s="220"/>
      <c r="F31" s="220"/>
      <c r="G31" s="220"/>
      <c r="H31" s="220"/>
      <c r="I31" s="220"/>
      <c r="J31" s="220"/>
      <c r="K31" s="239"/>
      <c r="L31" s="220"/>
      <c r="M31" s="220"/>
      <c r="N31" s="220"/>
      <c r="O31" s="220"/>
      <c r="P31" s="220"/>
      <c r="Q31" s="224">
        <f t="shared" si="3"/>
        <v>0</v>
      </c>
      <c r="R31" s="225">
        <f t="shared" si="3"/>
        <v>0</v>
      </c>
      <c r="S31" s="226"/>
      <c r="T31" s="226"/>
      <c r="U31" s="226"/>
      <c r="V31" s="226"/>
      <c r="W31" s="226"/>
      <c r="X31" s="226"/>
      <c r="Y31" s="226"/>
      <c r="Z31" s="226"/>
      <c r="AA31" s="226"/>
      <c r="AB31" s="226"/>
      <c r="AC31" s="220"/>
      <c r="AD31" s="220"/>
      <c r="AE31" s="226"/>
      <c r="AF31" s="224">
        <f t="shared" si="4"/>
        <v>0</v>
      </c>
      <c r="AG31" s="225">
        <f t="shared" si="4"/>
        <v>0</v>
      </c>
      <c r="AH31" s="226"/>
      <c r="AI31" s="237"/>
      <c r="AJ31" s="226"/>
      <c r="AK31" s="220"/>
      <c r="AL31" s="220"/>
      <c r="AM31" s="220"/>
      <c r="AN31" s="220"/>
      <c r="AO31" s="220"/>
      <c r="AP31" s="220"/>
      <c r="AQ31" s="220"/>
      <c r="AR31" s="220"/>
      <c r="AS31" s="235"/>
      <c r="AT31" s="220"/>
      <c r="AU31" s="224"/>
      <c r="AV31" s="225"/>
      <c r="AW31" s="220"/>
      <c r="AX31" s="220"/>
      <c r="AY31" s="236"/>
      <c r="AZ31" s="229">
        <f t="shared" si="5"/>
        <v>0</v>
      </c>
      <c r="BA31" s="230">
        <f t="shared" si="5"/>
        <v>0</v>
      </c>
      <c r="BB31" s="220">
        <f t="shared" si="6"/>
        <v>0</v>
      </c>
      <c r="BC31" s="240"/>
      <c r="BD31" s="220"/>
      <c r="BE31" s="220">
        <f t="shared" si="7"/>
        <v>0</v>
      </c>
      <c r="BF31" s="220">
        <f t="shared" si="8"/>
        <v>0</v>
      </c>
      <c r="BG31" s="230">
        <f t="shared" si="9"/>
        <v>0</v>
      </c>
      <c r="BH31" s="220">
        <f t="shared" si="10"/>
        <v>0</v>
      </c>
      <c r="BI31" s="230">
        <f t="shared" si="11"/>
        <v>0</v>
      </c>
      <c r="BJ31" s="220">
        <f t="shared" si="12"/>
        <v>0</v>
      </c>
      <c r="BK31" s="220">
        <f t="shared" si="13"/>
        <v>0</v>
      </c>
      <c r="BL31" s="220">
        <f t="shared" si="13"/>
        <v>0</v>
      </c>
      <c r="BM31" s="220">
        <f t="shared" si="14"/>
        <v>0</v>
      </c>
      <c r="BN31" s="233">
        <f t="shared" si="14"/>
        <v>0</v>
      </c>
      <c r="BO31" s="220" t="s">
        <v>161</v>
      </c>
    </row>
    <row r="32" spans="1:67" ht="15" customHeight="1" x14ac:dyDescent="0.25">
      <c r="A32" s="249" t="s">
        <v>22</v>
      </c>
      <c r="B32" s="250">
        <v>926</v>
      </c>
      <c r="C32" s="223">
        <f t="shared" si="0"/>
        <v>0</v>
      </c>
      <c r="D32" s="220"/>
      <c r="E32" s="226"/>
      <c r="F32" s="226"/>
      <c r="G32" s="235"/>
      <c r="H32" s="220"/>
      <c r="I32" s="220"/>
      <c r="J32" s="220"/>
      <c r="K32" s="220"/>
      <c r="L32" s="220"/>
      <c r="M32" s="220"/>
      <c r="N32" s="220"/>
      <c r="O32" s="220"/>
      <c r="P32" s="220"/>
      <c r="Q32" s="224">
        <f t="shared" si="3"/>
        <v>0</v>
      </c>
      <c r="R32" s="225">
        <f t="shared" si="3"/>
        <v>0</v>
      </c>
      <c r="S32" s="226"/>
      <c r="T32" s="226"/>
      <c r="U32" s="226"/>
      <c r="V32" s="226"/>
      <c r="W32" s="226"/>
      <c r="X32" s="226"/>
      <c r="Y32" s="226"/>
      <c r="Z32" s="226"/>
      <c r="AA32" s="220"/>
      <c r="AB32" s="220"/>
      <c r="AC32" s="220"/>
      <c r="AD32" s="220"/>
      <c r="AE32" s="237"/>
      <c r="AF32" s="224">
        <f t="shared" si="4"/>
        <v>0</v>
      </c>
      <c r="AG32" s="225">
        <f t="shared" si="4"/>
        <v>0</v>
      </c>
      <c r="AH32" s="220"/>
      <c r="AI32" s="237"/>
      <c r="AJ32" s="220"/>
      <c r="AK32" s="220"/>
      <c r="AL32" s="220"/>
      <c r="AM32" s="220"/>
      <c r="AN32" s="220"/>
      <c r="AO32" s="220"/>
      <c r="AP32" s="220"/>
      <c r="AQ32" s="220"/>
      <c r="AR32" s="220"/>
      <c r="AS32" s="220"/>
      <c r="AT32" s="220"/>
      <c r="AU32" s="224"/>
      <c r="AV32" s="225"/>
      <c r="AW32" s="220"/>
      <c r="AX32" s="220"/>
      <c r="AY32" s="239"/>
      <c r="AZ32" s="229">
        <f t="shared" si="5"/>
        <v>0</v>
      </c>
      <c r="BA32" s="230">
        <f t="shared" si="5"/>
        <v>0</v>
      </c>
      <c r="BB32" s="220">
        <f t="shared" si="6"/>
        <v>0</v>
      </c>
      <c r="BC32" s="239"/>
      <c r="BD32" s="220"/>
      <c r="BE32" s="220">
        <f t="shared" si="7"/>
        <v>0</v>
      </c>
      <c r="BF32" s="220">
        <f t="shared" si="8"/>
        <v>0</v>
      </c>
      <c r="BG32" s="230">
        <f t="shared" si="9"/>
        <v>0</v>
      </c>
      <c r="BH32" s="220">
        <f t="shared" si="10"/>
        <v>0</v>
      </c>
      <c r="BI32" s="230">
        <f t="shared" si="11"/>
        <v>0</v>
      </c>
      <c r="BJ32" s="220">
        <f t="shared" si="12"/>
        <v>0</v>
      </c>
      <c r="BK32" s="220">
        <f t="shared" si="13"/>
        <v>0</v>
      </c>
      <c r="BL32" s="220">
        <f t="shared" si="13"/>
        <v>0</v>
      </c>
      <c r="BM32" s="220">
        <f t="shared" si="14"/>
        <v>0</v>
      </c>
      <c r="BN32" s="233">
        <f t="shared" si="14"/>
        <v>0</v>
      </c>
      <c r="BO32" s="220" t="s">
        <v>162</v>
      </c>
    </row>
    <row r="33" spans="1:67" ht="15" customHeight="1" x14ac:dyDescent="0.25">
      <c r="A33" s="249" t="s">
        <v>23</v>
      </c>
      <c r="B33" s="250">
        <v>529</v>
      </c>
      <c r="C33" s="223">
        <f t="shared" si="0"/>
        <v>0</v>
      </c>
      <c r="D33" s="226"/>
      <c r="E33" s="241"/>
      <c r="F33" s="226"/>
      <c r="G33" s="226"/>
      <c r="H33" s="226"/>
      <c r="I33" s="226"/>
      <c r="J33" s="226"/>
      <c r="K33" s="226"/>
      <c r="L33" s="226"/>
      <c r="M33" s="226"/>
      <c r="N33" s="226"/>
      <c r="O33" s="226"/>
      <c r="P33" s="226"/>
      <c r="Q33" s="224">
        <f t="shared" si="3"/>
        <v>0</v>
      </c>
      <c r="R33" s="225">
        <f t="shared" si="3"/>
        <v>0</v>
      </c>
      <c r="S33" s="226"/>
      <c r="T33" s="226"/>
      <c r="U33" s="226"/>
      <c r="V33" s="226"/>
      <c r="W33" s="226"/>
      <c r="X33" s="226"/>
      <c r="Y33" s="226"/>
      <c r="Z33" s="226"/>
      <c r="AA33" s="226"/>
      <c r="AB33" s="226"/>
      <c r="AC33" s="220"/>
      <c r="AD33" s="220"/>
      <c r="AE33" s="220"/>
      <c r="AF33" s="224">
        <f t="shared" si="4"/>
        <v>0</v>
      </c>
      <c r="AG33" s="225">
        <f t="shared" si="4"/>
        <v>0</v>
      </c>
      <c r="AH33" s="220"/>
      <c r="AI33" s="237"/>
      <c r="AJ33" s="220"/>
      <c r="AK33" s="220"/>
      <c r="AL33" s="220"/>
      <c r="AM33" s="220"/>
      <c r="AN33" s="220"/>
      <c r="AO33" s="220"/>
      <c r="AP33" s="242"/>
      <c r="AQ33" s="220"/>
      <c r="AR33" s="220"/>
      <c r="AS33" s="220"/>
      <c r="AT33" s="220"/>
      <c r="AU33" s="224"/>
      <c r="AV33" s="225"/>
      <c r="AW33" s="220"/>
      <c r="AX33" s="220"/>
      <c r="AY33" s="220"/>
      <c r="AZ33" s="229">
        <f t="shared" si="5"/>
        <v>0</v>
      </c>
      <c r="BA33" s="230">
        <f t="shared" si="5"/>
        <v>0</v>
      </c>
      <c r="BB33" s="220">
        <f t="shared" si="6"/>
        <v>0</v>
      </c>
      <c r="BC33" s="243"/>
      <c r="BD33" s="220"/>
      <c r="BE33" s="220">
        <f t="shared" si="7"/>
        <v>0</v>
      </c>
      <c r="BF33" s="220">
        <f t="shared" si="8"/>
        <v>0</v>
      </c>
      <c r="BG33" s="230">
        <f t="shared" si="9"/>
        <v>0</v>
      </c>
      <c r="BH33" s="220">
        <f t="shared" si="10"/>
        <v>0</v>
      </c>
      <c r="BI33" s="230">
        <f t="shared" si="11"/>
        <v>0</v>
      </c>
      <c r="BJ33" s="220">
        <f t="shared" si="12"/>
        <v>0</v>
      </c>
      <c r="BK33" s="220">
        <f t="shared" si="13"/>
        <v>0</v>
      </c>
      <c r="BL33" s="220">
        <f t="shared" si="13"/>
        <v>0</v>
      </c>
      <c r="BM33" s="220">
        <f t="shared" si="14"/>
        <v>0</v>
      </c>
      <c r="BN33" s="233">
        <f t="shared" si="14"/>
        <v>0</v>
      </c>
      <c r="BO33" s="220"/>
    </row>
    <row r="34" spans="1:67" ht="15" customHeight="1" x14ac:dyDescent="0.25">
      <c r="A34" s="249" t="s">
        <v>24</v>
      </c>
      <c r="B34" s="250">
        <v>547</v>
      </c>
      <c r="C34" s="223">
        <f t="shared" si="0"/>
        <v>0</v>
      </c>
      <c r="D34" s="234"/>
      <c r="E34" s="244"/>
      <c r="F34" s="226"/>
      <c r="G34" s="243"/>
      <c r="H34" s="220"/>
      <c r="I34" s="220"/>
      <c r="J34" s="220"/>
      <c r="K34" s="235"/>
      <c r="L34" s="220"/>
      <c r="M34" s="252"/>
      <c r="N34" s="220"/>
      <c r="O34" s="252"/>
      <c r="P34" s="220"/>
      <c r="Q34" s="224">
        <f t="shared" si="3"/>
        <v>0</v>
      </c>
      <c r="R34" s="225">
        <f t="shared" si="3"/>
        <v>0</v>
      </c>
      <c r="S34" s="226"/>
      <c r="T34" s="226"/>
      <c r="U34" s="226"/>
      <c r="V34" s="226"/>
      <c r="W34" s="220"/>
      <c r="X34" s="220"/>
      <c r="Y34" s="220"/>
      <c r="Z34" s="220"/>
      <c r="AA34" s="220"/>
      <c r="AB34" s="220"/>
      <c r="AC34" s="220"/>
      <c r="AD34" s="220"/>
      <c r="AE34" s="220"/>
      <c r="AF34" s="224">
        <f t="shared" si="4"/>
        <v>0</v>
      </c>
      <c r="AG34" s="225">
        <f t="shared" si="4"/>
        <v>0</v>
      </c>
      <c r="AH34" s="220"/>
      <c r="AI34" s="237"/>
      <c r="AJ34" s="220"/>
      <c r="AK34" s="240"/>
      <c r="AL34" s="220"/>
      <c r="AM34" s="220"/>
      <c r="AN34" s="220"/>
      <c r="AO34" s="220"/>
      <c r="AP34" s="234"/>
      <c r="AQ34" s="234"/>
      <c r="AR34" s="220"/>
      <c r="AS34" s="220"/>
      <c r="AT34" s="220"/>
      <c r="AU34" s="224"/>
      <c r="AV34" s="225"/>
      <c r="AW34" s="220"/>
      <c r="AX34" s="220"/>
      <c r="AY34" s="220"/>
      <c r="AZ34" s="229">
        <f t="shared" si="5"/>
        <v>0</v>
      </c>
      <c r="BA34" s="230">
        <f t="shared" si="5"/>
        <v>0</v>
      </c>
      <c r="BB34" s="220">
        <f t="shared" si="6"/>
        <v>0</v>
      </c>
      <c r="BC34" s="236"/>
      <c r="BD34" s="220"/>
      <c r="BE34" s="220">
        <f t="shared" si="7"/>
        <v>0</v>
      </c>
      <c r="BF34" s="220">
        <f t="shared" si="8"/>
        <v>0</v>
      </c>
      <c r="BG34" s="230">
        <f t="shared" si="9"/>
        <v>0</v>
      </c>
      <c r="BH34" s="220">
        <f t="shared" si="10"/>
        <v>0</v>
      </c>
      <c r="BI34" s="230">
        <f t="shared" si="11"/>
        <v>0</v>
      </c>
      <c r="BJ34" s="220">
        <f t="shared" si="12"/>
        <v>0</v>
      </c>
      <c r="BK34" s="220">
        <f t="shared" si="13"/>
        <v>0</v>
      </c>
      <c r="BL34" s="220">
        <f t="shared" si="13"/>
        <v>0</v>
      </c>
      <c r="BM34" s="220">
        <f t="shared" si="14"/>
        <v>0</v>
      </c>
      <c r="BN34" s="233">
        <f t="shared" si="14"/>
        <v>0</v>
      </c>
      <c r="BO34" s="220"/>
    </row>
    <row r="35" spans="1:67" ht="15" customHeight="1" x14ac:dyDescent="0.25">
      <c r="A35" s="249" t="s">
        <v>114</v>
      </c>
      <c r="B35" s="250">
        <v>461</v>
      </c>
      <c r="C35" s="223">
        <f t="shared" si="0"/>
        <v>0</v>
      </c>
      <c r="D35" s="226"/>
      <c r="E35" s="226"/>
      <c r="F35" s="226"/>
      <c r="G35" s="226"/>
      <c r="H35" s="226"/>
      <c r="I35" s="226"/>
      <c r="J35" s="226"/>
      <c r="K35" s="226"/>
      <c r="L35" s="226"/>
      <c r="M35" s="226"/>
      <c r="N35" s="226"/>
      <c r="O35" s="226"/>
      <c r="P35" s="226"/>
      <c r="Q35" s="224">
        <f t="shared" si="3"/>
        <v>0</v>
      </c>
      <c r="R35" s="225">
        <f t="shared" si="3"/>
        <v>0</v>
      </c>
      <c r="S35" s="234"/>
      <c r="T35" s="234"/>
      <c r="U35" s="234"/>
      <c r="V35" s="234"/>
      <c r="W35" s="234"/>
      <c r="X35" s="234"/>
      <c r="Y35" s="226"/>
      <c r="Z35" s="253"/>
      <c r="AA35" s="254"/>
      <c r="AB35" s="253"/>
      <c r="AC35" s="254"/>
      <c r="AD35" s="253"/>
      <c r="AE35" s="254"/>
      <c r="AF35" s="224">
        <f t="shared" si="4"/>
        <v>0</v>
      </c>
      <c r="AG35" s="225">
        <f t="shared" si="4"/>
        <v>0</v>
      </c>
      <c r="AH35" s="220"/>
      <c r="AI35" s="237"/>
      <c r="AJ35" s="220"/>
      <c r="AK35" s="237"/>
      <c r="AL35" s="220"/>
      <c r="AM35" s="220"/>
      <c r="AN35" s="220"/>
      <c r="AO35" s="220"/>
      <c r="AP35" s="220"/>
      <c r="AQ35" s="220"/>
      <c r="AR35" s="220"/>
      <c r="AS35" s="220"/>
      <c r="AT35" s="220"/>
      <c r="AU35" s="224"/>
      <c r="AV35" s="225"/>
      <c r="AW35" s="220"/>
      <c r="AX35" s="220"/>
      <c r="AY35" s="220"/>
      <c r="AZ35" s="229">
        <f t="shared" si="5"/>
        <v>0</v>
      </c>
      <c r="BA35" s="230">
        <f t="shared" si="5"/>
        <v>0</v>
      </c>
      <c r="BB35" s="220">
        <f t="shared" si="6"/>
        <v>0</v>
      </c>
      <c r="BC35" s="220"/>
      <c r="BD35" s="220"/>
      <c r="BE35" s="220">
        <f t="shared" si="7"/>
        <v>0</v>
      </c>
      <c r="BF35" s="220">
        <f t="shared" si="8"/>
        <v>0</v>
      </c>
      <c r="BG35" s="230">
        <f t="shared" si="9"/>
        <v>0</v>
      </c>
      <c r="BH35" s="220">
        <f t="shared" si="10"/>
        <v>0</v>
      </c>
      <c r="BI35" s="230">
        <f t="shared" si="11"/>
        <v>0</v>
      </c>
      <c r="BJ35" s="220">
        <f t="shared" si="12"/>
        <v>0</v>
      </c>
      <c r="BK35" s="220">
        <f t="shared" si="13"/>
        <v>0</v>
      </c>
      <c r="BL35" s="220">
        <f t="shared" si="13"/>
        <v>0</v>
      </c>
      <c r="BM35" s="220">
        <f t="shared" si="14"/>
        <v>0</v>
      </c>
      <c r="BN35" s="233">
        <f t="shared" si="14"/>
        <v>0</v>
      </c>
      <c r="BO35" s="220"/>
    </row>
    <row r="36" spans="1:67" ht="15" customHeight="1" x14ac:dyDescent="0.25">
      <c r="A36" s="249" t="s">
        <v>26</v>
      </c>
      <c r="B36" s="250">
        <v>984.53</v>
      </c>
      <c r="C36" s="223">
        <f t="shared" si="0"/>
        <v>0</v>
      </c>
      <c r="D36" s="220"/>
      <c r="E36" s="226"/>
      <c r="F36" s="226"/>
      <c r="G36" s="226"/>
      <c r="H36" s="226"/>
      <c r="I36" s="226"/>
      <c r="J36" s="226"/>
      <c r="K36" s="226"/>
      <c r="L36" s="226"/>
      <c r="M36" s="226"/>
      <c r="N36" s="226"/>
      <c r="O36" s="226"/>
      <c r="P36" s="226"/>
      <c r="Q36" s="224">
        <f t="shared" si="3"/>
        <v>0</v>
      </c>
      <c r="R36" s="225">
        <f t="shared" si="3"/>
        <v>0</v>
      </c>
      <c r="S36" s="226"/>
      <c r="T36" s="226"/>
      <c r="U36" s="226"/>
      <c r="V36" s="226"/>
      <c r="W36" s="226"/>
      <c r="X36" s="226"/>
      <c r="Y36" s="226"/>
      <c r="Z36" s="226"/>
      <c r="AA36" s="226"/>
      <c r="AB36" s="226"/>
      <c r="AC36" s="220"/>
      <c r="AD36" s="220"/>
      <c r="AE36" s="220"/>
      <c r="AF36" s="224">
        <f t="shared" si="4"/>
        <v>0</v>
      </c>
      <c r="AG36" s="225">
        <f t="shared" si="4"/>
        <v>0</v>
      </c>
      <c r="AH36" s="220"/>
      <c r="AI36" s="237"/>
      <c r="AJ36" s="220"/>
      <c r="AK36" s="237"/>
      <c r="AL36" s="220"/>
      <c r="AM36" s="220"/>
      <c r="AN36" s="220"/>
      <c r="AO36" s="220"/>
      <c r="AP36" s="220"/>
      <c r="AQ36" s="220"/>
      <c r="AR36" s="220"/>
      <c r="AS36" s="220"/>
      <c r="AT36" s="220"/>
      <c r="AU36" s="224"/>
      <c r="AV36" s="225"/>
      <c r="AW36" s="220"/>
      <c r="AX36" s="220"/>
      <c r="AY36" s="220"/>
      <c r="AZ36" s="229">
        <f t="shared" si="5"/>
        <v>0</v>
      </c>
      <c r="BA36" s="230">
        <f t="shared" si="5"/>
        <v>0</v>
      </c>
      <c r="BB36" s="220">
        <f t="shared" si="6"/>
        <v>0</v>
      </c>
      <c r="BC36" s="220"/>
      <c r="BD36" s="220"/>
      <c r="BE36" s="220">
        <f t="shared" si="7"/>
        <v>0</v>
      </c>
      <c r="BF36" s="220">
        <f t="shared" si="8"/>
        <v>0</v>
      </c>
      <c r="BG36" s="230">
        <f t="shared" si="9"/>
        <v>0</v>
      </c>
      <c r="BH36" s="220">
        <f t="shared" si="10"/>
        <v>0</v>
      </c>
      <c r="BI36" s="230">
        <f t="shared" si="11"/>
        <v>0</v>
      </c>
      <c r="BJ36" s="220">
        <f t="shared" si="12"/>
        <v>0</v>
      </c>
      <c r="BK36" s="220">
        <f t="shared" si="13"/>
        <v>0</v>
      </c>
      <c r="BL36" s="220">
        <f t="shared" si="13"/>
        <v>0</v>
      </c>
      <c r="BM36" s="220">
        <f t="shared" si="14"/>
        <v>0</v>
      </c>
      <c r="BN36" s="233">
        <f t="shared" si="14"/>
        <v>0</v>
      </c>
      <c r="BO36" s="220" t="s">
        <v>161</v>
      </c>
    </row>
    <row r="37" spans="1:67" ht="15" customHeight="1" x14ac:dyDescent="0.25">
      <c r="A37" s="249" t="s">
        <v>27</v>
      </c>
      <c r="B37" s="250">
        <v>590</v>
      </c>
      <c r="C37" s="223">
        <f t="shared" si="0"/>
        <v>0</v>
      </c>
      <c r="D37" s="226"/>
      <c r="E37" s="226"/>
      <c r="F37" s="226"/>
      <c r="G37" s="226"/>
      <c r="H37" s="226"/>
      <c r="I37" s="226"/>
      <c r="J37" s="226"/>
      <c r="K37" s="226"/>
      <c r="L37" s="226"/>
      <c r="M37" s="226"/>
      <c r="N37" s="226"/>
      <c r="O37" s="226"/>
      <c r="P37" s="226"/>
      <c r="Q37" s="224">
        <f t="shared" si="3"/>
        <v>0</v>
      </c>
      <c r="R37" s="225">
        <f t="shared" si="3"/>
        <v>0</v>
      </c>
      <c r="S37" s="226"/>
      <c r="T37" s="226"/>
      <c r="U37" s="226"/>
      <c r="V37" s="226"/>
      <c r="W37" s="226"/>
      <c r="X37" s="226"/>
      <c r="Y37" s="226"/>
      <c r="Z37" s="226"/>
      <c r="AA37" s="226"/>
      <c r="AB37" s="226"/>
      <c r="AC37" s="220"/>
      <c r="AD37" s="220"/>
      <c r="AE37" s="220"/>
      <c r="AF37" s="224">
        <f t="shared" si="4"/>
        <v>0</v>
      </c>
      <c r="AG37" s="225">
        <f t="shared" si="4"/>
        <v>0</v>
      </c>
      <c r="AH37" s="220"/>
      <c r="AI37" s="220"/>
      <c r="AJ37" s="220"/>
      <c r="AK37" s="220"/>
      <c r="AL37" s="220"/>
      <c r="AM37" s="220"/>
      <c r="AN37" s="220"/>
      <c r="AO37" s="220"/>
      <c r="AP37" s="220"/>
      <c r="AQ37" s="220"/>
      <c r="AR37" s="220"/>
      <c r="AS37" s="220"/>
      <c r="AT37" s="220"/>
      <c r="AU37" s="224"/>
      <c r="AV37" s="225"/>
      <c r="AW37" s="220"/>
      <c r="AX37" s="220"/>
      <c r="AY37" s="220"/>
      <c r="AZ37" s="229">
        <f t="shared" si="5"/>
        <v>0</v>
      </c>
      <c r="BA37" s="230">
        <f t="shared" si="5"/>
        <v>0</v>
      </c>
      <c r="BB37" s="220">
        <f t="shared" si="6"/>
        <v>0</v>
      </c>
      <c r="BC37" s="220"/>
      <c r="BD37" s="220"/>
      <c r="BE37" s="220">
        <f t="shared" si="7"/>
        <v>0</v>
      </c>
      <c r="BF37" s="220">
        <f t="shared" si="8"/>
        <v>0</v>
      </c>
      <c r="BG37" s="230">
        <f t="shared" si="9"/>
        <v>0</v>
      </c>
      <c r="BH37" s="220">
        <f t="shared" si="10"/>
        <v>0</v>
      </c>
      <c r="BI37" s="230">
        <f t="shared" si="11"/>
        <v>0</v>
      </c>
      <c r="BJ37" s="220">
        <f t="shared" si="12"/>
        <v>0</v>
      </c>
      <c r="BK37" s="220">
        <f t="shared" si="13"/>
        <v>0</v>
      </c>
      <c r="BL37" s="220">
        <f t="shared" si="13"/>
        <v>0</v>
      </c>
      <c r="BM37" s="220">
        <f t="shared" si="14"/>
        <v>0</v>
      </c>
      <c r="BN37" s="233">
        <f t="shared" si="14"/>
        <v>0</v>
      </c>
      <c r="BO37" s="220"/>
    </row>
    <row r="38" spans="1:67" ht="15" customHeight="1" x14ac:dyDescent="0.25">
      <c r="A38" s="249" t="s">
        <v>28</v>
      </c>
      <c r="B38" s="250">
        <v>3649.92</v>
      </c>
      <c r="C38" s="223">
        <f t="shared" si="0"/>
        <v>0</v>
      </c>
      <c r="D38" s="226"/>
      <c r="E38" s="226"/>
      <c r="F38" s="226"/>
      <c r="G38" s="226"/>
      <c r="H38" s="226"/>
      <c r="I38" s="226"/>
      <c r="J38" s="226"/>
      <c r="K38" s="226"/>
      <c r="L38" s="226"/>
      <c r="M38" s="226"/>
      <c r="N38" s="226"/>
      <c r="O38" s="226"/>
      <c r="P38" s="226"/>
      <c r="Q38" s="224">
        <f t="shared" si="3"/>
        <v>0</v>
      </c>
      <c r="R38" s="225">
        <f t="shared" si="3"/>
        <v>0</v>
      </c>
      <c r="S38" s="226"/>
      <c r="T38" s="226"/>
      <c r="U38" s="226"/>
      <c r="V38" s="226"/>
      <c r="W38" s="226"/>
      <c r="X38" s="226"/>
      <c r="Y38" s="226"/>
      <c r="Z38" s="226"/>
      <c r="AA38" s="226"/>
      <c r="AB38" s="226"/>
      <c r="AC38" s="220"/>
      <c r="AD38" s="220"/>
      <c r="AE38" s="220"/>
      <c r="AF38" s="224">
        <f t="shared" si="4"/>
        <v>0</v>
      </c>
      <c r="AG38" s="225">
        <f t="shared" si="4"/>
        <v>0</v>
      </c>
      <c r="AH38" s="237"/>
      <c r="AI38" s="237"/>
      <c r="AJ38" s="237"/>
      <c r="AK38" s="220"/>
      <c r="AL38" s="220"/>
      <c r="AM38" s="220"/>
      <c r="AN38" s="220"/>
      <c r="AO38" s="220"/>
      <c r="AP38" s="220"/>
      <c r="AQ38" s="220"/>
      <c r="AR38" s="220"/>
      <c r="AS38" s="220"/>
      <c r="AT38" s="220"/>
      <c r="AU38" s="224"/>
      <c r="AV38" s="225"/>
      <c r="AW38" s="220"/>
      <c r="AX38" s="220"/>
      <c r="AY38" s="220"/>
      <c r="AZ38" s="229">
        <f t="shared" si="5"/>
        <v>0</v>
      </c>
      <c r="BA38" s="230">
        <f t="shared" si="5"/>
        <v>0</v>
      </c>
      <c r="BB38" s="220">
        <f t="shared" si="6"/>
        <v>0</v>
      </c>
      <c r="BC38" s="220"/>
      <c r="BD38" s="220"/>
      <c r="BE38" s="220">
        <f t="shared" si="7"/>
        <v>0</v>
      </c>
      <c r="BF38" s="220">
        <f t="shared" si="8"/>
        <v>0</v>
      </c>
      <c r="BG38" s="230">
        <f t="shared" si="9"/>
        <v>0</v>
      </c>
      <c r="BH38" s="220">
        <f t="shared" si="10"/>
        <v>0</v>
      </c>
      <c r="BI38" s="230">
        <f t="shared" si="11"/>
        <v>0</v>
      </c>
      <c r="BJ38" s="220">
        <f t="shared" si="12"/>
        <v>0</v>
      </c>
      <c r="BK38" s="220">
        <f t="shared" si="13"/>
        <v>0</v>
      </c>
      <c r="BL38" s="220">
        <f t="shared" si="13"/>
        <v>0</v>
      </c>
      <c r="BM38" s="220">
        <f t="shared" si="14"/>
        <v>0</v>
      </c>
      <c r="BN38" s="233">
        <f t="shared" si="14"/>
        <v>0</v>
      </c>
      <c r="BO38" s="220"/>
    </row>
    <row r="39" spans="1:67" s="267" customFormat="1" ht="15" customHeight="1" x14ac:dyDescent="0.3">
      <c r="A39" s="255" t="s">
        <v>29</v>
      </c>
      <c r="B39" s="256">
        <v>2527</v>
      </c>
      <c r="C39" s="223">
        <f t="shared" si="0"/>
        <v>0</v>
      </c>
      <c r="D39" s="257"/>
      <c r="E39" s="258"/>
      <c r="F39" s="259"/>
      <c r="G39" s="260"/>
      <c r="H39" s="259"/>
      <c r="I39" s="260"/>
      <c r="J39" s="259"/>
      <c r="K39" s="260"/>
      <c r="L39" s="259"/>
      <c r="M39" s="260"/>
      <c r="N39" s="259"/>
      <c r="O39" s="260"/>
      <c r="P39" s="259"/>
      <c r="Q39" s="224">
        <f t="shared" si="3"/>
        <v>0</v>
      </c>
      <c r="R39" s="225">
        <f t="shared" si="3"/>
        <v>0</v>
      </c>
      <c r="S39" s="260"/>
      <c r="T39" s="260"/>
      <c r="U39" s="259"/>
      <c r="V39" s="260"/>
      <c r="W39" s="259"/>
      <c r="X39" s="260"/>
      <c r="Y39" s="259"/>
      <c r="Z39" s="260"/>
      <c r="AA39" s="259"/>
      <c r="AB39" s="260"/>
      <c r="AC39" s="259"/>
      <c r="AD39" s="260"/>
      <c r="AE39" s="259"/>
      <c r="AF39" s="224">
        <f t="shared" si="4"/>
        <v>0</v>
      </c>
      <c r="AG39" s="225">
        <f t="shared" si="4"/>
        <v>0</v>
      </c>
      <c r="AH39" s="257"/>
      <c r="AI39" s="257"/>
      <c r="AJ39" s="257"/>
      <c r="AK39" s="257"/>
      <c r="AL39" s="257"/>
      <c r="AM39" s="257"/>
      <c r="AN39" s="257"/>
      <c r="AO39" s="257"/>
      <c r="AP39" s="257"/>
      <c r="AQ39" s="257"/>
      <c r="AR39" s="257"/>
      <c r="AS39" s="257"/>
      <c r="AT39" s="257"/>
      <c r="AU39" s="261"/>
      <c r="AV39" s="262"/>
      <c r="AW39" s="257"/>
      <c r="AX39" s="257"/>
      <c r="AY39" s="257"/>
      <c r="AZ39" s="263">
        <f t="shared" si="5"/>
        <v>0</v>
      </c>
      <c r="BA39" s="264">
        <f t="shared" si="5"/>
        <v>0</v>
      </c>
      <c r="BB39" s="265">
        <f t="shared" si="6"/>
        <v>0</v>
      </c>
      <c r="BC39" s="257"/>
      <c r="BD39" s="265"/>
      <c r="BE39" s="265">
        <f t="shared" si="7"/>
        <v>0</v>
      </c>
      <c r="BF39" s="265">
        <f t="shared" si="8"/>
        <v>0</v>
      </c>
      <c r="BG39" s="264">
        <f t="shared" si="9"/>
        <v>0</v>
      </c>
      <c r="BH39" s="265">
        <f t="shared" si="10"/>
        <v>0</v>
      </c>
      <c r="BI39" s="264">
        <f t="shared" si="11"/>
        <v>0</v>
      </c>
      <c r="BJ39" s="265">
        <f t="shared" si="12"/>
        <v>0</v>
      </c>
      <c r="BK39" s="265">
        <f t="shared" si="13"/>
        <v>0</v>
      </c>
      <c r="BL39" s="265">
        <f t="shared" si="13"/>
        <v>0</v>
      </c>
      <c r="BM39" s="265">
        <f t="shared" si="14"/>
        <v>0</v>
      </c>
      <c r="BN39" s="266">
        <f t="shared" si="14"/>
        <v>0</v>
      </c>
      <c r="BO39" s="265" t="s">
        <v>163</v>
      </c>
    </row>
    <row r="40" spans="1:67" ht="15" customHeight="1" x14ac:dyDescent="0.25">
      <c r="A40" s="249" t="s">
        <v>30</v>
      </c>
      <c r="B40" s="250">
        <v>2182.5</v>
      </c>
      <c r="C40" s="223">
        <f t="shared" si="0"/>
        <v>0</v>
      </c>
      <c r="D40" s="234"/>
      <c r="E40" s="220"/>
      <c r="F40" s="220"/>
      <c r="G40" s="220"/>
      <c r="H40" s="220"/>
      <c r="I40" s="220"/>
      <c r="J40" s="220"/>
      <c r="K40" s="220"/>
      <c r="L40" s="220"/>
      <c r="M40" s="220"/>
      <c r="N40" s="220"/>
      <c r="O40" s="220"/>
      <c r="P40" s="220"/>
      <c r="Q40" s="224">
        <f t="shared" si="3"/>
        <v>0</v>
      </c>
      <c r="R40" s="225">
        <f t="shared" si="3"/>
        <v>0</v>
      </c>
      <c r="S40" s="220"/>
      <c r="T40" s="220"/>
      <c r="U40" s="220"/>
      <c r="V40" s="220"/>
      <c r="W40" s="226"/>
      <c r="X40" s="226"/>
      <c r="Y40" s="220"/>
      <c r="Z40" s="225"/>
      <c r="AA40" s="220"/>
      <c r="AB40" s="220"/>
      <c r="AC40" s="226"/>
      <c r="AD40" s="227"/>
      <c r="AE40" s="227"/>
      <c r="AF40" s="224">
        <f t="shared" si="4"/>
        <v>0</v>
      </c>
      <c r="AG40" s="225">
        <f t="shared" si="4"/>
        <v>0</v>
      </c>
      <c r="AH40" s="227"/>
      <c r="AI40" s="227"/>
      <c r="AJ40" s="227"/>
      <c r="AK40" s="227"/>
      <c r="AL40" s="227"/>
      <c r="AM40" s="227"/>
      <c r="AN40" s="228"/>
      <c r="AO40" s="227"/>
      <c r="AP40" s="227"/>
      <c r="AQ40" s="228"/>
      <c r="AR40" s="231"/>
      <c r="AS40" s="231"/>
      <c r="AT40" s="248"/>
      <c r="AU40" s="224"/>
      <c r="AV40" s="225"/>
      <c r="AW40" s="248"/>
      <c r="AX40" s="248"/>
      <c r="AY40" s="248"/>
      <c r="AZ40" s="229">
        <f t="shared" si="5"/>
        <v>0</v>
      </c>
      <c r="BA40" s="230">
        <f t="shared" si="5"/>
        <v>0</v>
      </c>
      <c r="BB40" s="220">
        <f t="shared" si="6"/>
        <v>0</v>
      </c>
      <c r="BC40" s="231"/>
      <c r="BD40" s="232"/>
      <c r="BE40" s="220">
        <f t="shared" si="7"/>
        <v>0</v>
      </c>
      <c r="BF40" s="220">
        <f t="shared" si="8"/>
        <v>0</v>
      </c>
      <c r="BG40" s="230">
        <f t="shared" si="9"/>
        <v>0</v>
      </c>
      <c r="BH40" s="220">
        <f t="shared" si="10"/>
        <v>0</v>
      </c>
      <c r="BI40" s="230">
        <f t="shared" si="11"/>
        <v>0</v>
      </c>
      <c r="BJ40" s="220">
        <f t="shared" si="12"/>
        <v>0</v>
      </c>
      <c r="BK40" s="220">
        <f t="shared" si="13"/>
        <v>0</v>
      </c>
      <c r="BL40" s="220">
        <f t="shared" si="13"/>
        <v>0</v>
      </c>
      <c r="BM40" s="220">
        <f t="shared" si="14"/>
        <v>0</v>
      </c>
      <c r="BN40" s="233">
        <f t="shared" si="14"/>
        <v>0</v>
      </c>
      <c r="BO40" s="220"/>
    </row>
    <row r="41" spans="1:67" ht="15" customHeight="1" x14ac:dyDescent="0.25">
      <c r="A41" s="249" t="s">
        <v>31</v>
      </c>
      <c r="B41" s="250">
        <v>7199</v>
      </c>
      <c r="C41" s="223">
        <f t="shared" si="0"/>
        <v>0</v>
      </c>
      <c r="D41" s="234"/>
      <c r="E41" s="220"/>
      <c r="F41" s="220"/>
      <c r="G41" s="220"/>
      <c r="H41" s="220"/>
      <c r="I41" s="220"/>
      <c r="J41" s="220"/>
      <c r="K41" s="220"/>
      <c r="L41" s="220"/>
      <c r="M41" s="220"/>
      <c r="N41" s="220"/>
      <c r="O41" s="220"/>
      <c r="P41" s="220"/>
      <c r="Q41" s="224">
        <f t="shared" si="3"/>
        <v>0</v>
      </c>
      <c r="R41" s="225">
        <f t="shared" si="3"/>
        <v>0</v>
      </c>
      <c r="S41" s="226"/>
      <c r="T41" s="226"/>
      <c r="U41" s="226"/>
      <c r="V41" s="226"/>
      <c r="W41" s="226"/>
      <c r="X41" s="226"/>
      <c r="Y41" s="226"/>
      <c r="Z41" s="226"/>
      <c r="AA41" s="220"/>
      <c r="AB41" s="220"/>
      <c r="AC41" s="220"/>
      <c r="AD41" s="220"/>
      <c r="AE41" s="220"/>
      <c r="AF41" s="224">
        <f t="shared" si="4"/>
        <v>0</v>
      </c>
      <c r="AG41" s="225">
        <f t="shared" si="4"/>
        <v>0</v>
      </c>
      <c r="AH41" s="220"/>
      <c r="AI41" s="220"/>
      <c r="AJ41" s="220"/>
      <c r="AK41" s="227"/>
      <c r="AL41" s="228"/>
      <c r="AM41" s="227"/>
      <c r="AN41" s="228"/>
      <c r="AO41" s="228"/>
      <c r="AP41" s="227"/>
      <c r="AQ41" s="228"/>
      <c r="AR41" s="220"/>
      <c r="AS41" s="220"/>
      <c r="AT41" s="220"/>
      <c r="AU41" s="224"/>
      <c r="AV41" s="225"/>
      <c r="AW41" s="220"/>
      <c r="AX41" s="220"/>
      <c r="AY41" s="220"/>
      <c r="AZ41" s="229">
        <f t="shared" si="5"/>
        <v>0</v>
      </c>
      <c r="BA41" s="230">
        <f t="shared" si="5"/>
        <v>0</v>
      </c>
      <c r="BB41" s="220">
        <f t="shared" si="6"/>
        <v>0</v>
      </c>
      <c r="BC41" s="231"/>
      <c r="BD41" s="232"/>
      <c r="BE41" s="220">
        <f t="shared" si="7"/>
        <v>0</v>
      </c>
      <c r="BF41" s="220">
        <f t="shared" si="8"/>
        <v>0</v>
      </c>
      <c r="BG41" s="230">
        <f t="shared" si="9"/>
        <v>0</v>
      </c>
      <c r="BH41" s="220">
        <f t="shared" si="10"/>
        <v>0</v>
      </c>
      <c r="BI41" s="230">
        <f t="shared" si="11"/>
        <v>0</v>
      </c>
      <c r="BJ41" s="220">
        <f t="shared" si="12"/>
        <v>0</v>
      </c>
      <c r="BK41" s="220">
        <f t="shared" si="13"/>
        <v>0</v>
      </c>
      <c r="BL41" s="220">
        <f t="shared" si="13"/>
        <v>0</v>
      </c>
      <c r="BM41" s="220">
        <f t="shared" si="14"/>
        <v>0</v>
      </c>
      <c r="BN41" s="233">
        <f t="shared" si="14"/>
        <v>0</v>
      </c>
      <c r="BO41" s="220" t="s">
        <v>162</v>
      </c>
    </row>
    <row r="42" spans="1:67" ht="15" customHeight="1" x14ac:dyDescent="0.25">
      <c r="A42" s="268" t="s">
        <v>33</v>
      </c>
      <c r="B42" s="250">
        <v>1701</v>
      </c>
      <c r="C42" s="223">
        <f t="shared" si="0"/>
        <v>0.58788947677836567</v>
      </c>
      <c r="D42" s="234"/>
      <c r="E42" s="235">
        <v>4</v>
      </c>
      <c r="F42" s="220">
        <v>8</v>
      </c>
      <c r="G42" s="220"/>
      <c r="H42" s="220"/>
      <c r="I42" s="220"/>
      <c r="J42" s="220"/>
      <c r="K42" s="236"/>
      <c r="L42" s="220"/>
      <c r="M42" s="220">
        <v>1</v>
      </c>
      <c r="N42" s="220">
        <v>2</v>
      </c>
      <c r="O42" s="220">
        <v>5</v>
      </c>
      <c r="P42" s="220">
        <v>8</v>
      </c>
      <c r="Q42" s="224">
        <f t="shared" si="3"/>
        <v>10</v>
      </c>
      <c r="R42" s="225">
        <f t="shared" si="3"/>
        <v>18</v>
      </c>
      <c r="S42" s="226"/>
      <c r="T42" s="226"/>
      <c r="U42" s="226"/>
      <c r="V42" s="226"/>
      <c r="W42" s="226"/>
      <c r="X42" s="226"/>
      <c r="Y42" s="226"/>
      <c r="Z42" s="226"/>
      <c r="AA42" s="220"/>
      <c r="AB42" s="220"/>
      <c r="AC42" s="220"/>
      <c r="AD42" s="220"/>
      <c r="AE42" s="220"/>
      <c r="AF42" s="224">
        <f t="shared" si="4"/>
        <v>0</v>
      </c>
      <c r="AG42" s="225">
        <f t="shared" si="4"/>
        <v>0</v>
      </c>
      <c r="AH42" s="220"/>
      <c r="AI42" s="237"/>
      <c r="AJ42" s="220"/>
      <c r="AK42" s="220"/>
      <c r="AL42" s="220"/>
      <c r="AM42" s="220"/>
      <c r="AN42" s="220"/>
      <c r="AO42" s="220"/>
      <c r="AP42" s="220"/>
      <c r="AQ42" s="220"/>
      <c r="AR42" s="220"/>
      <c r="AS42" s="220"/>
      <c r="AT42" s="220"/>
      <c r="AU42" s="224"/>
      <c r="AV42" s="225"/>
      <c r="AW42" s="220"/>
      <c r="AX42" s="220"/>
      <c r="AY42" s="220"/>
      <c r="AZ42" s="229">
        <f t="shared" si="5"/>
        <v>0</v>
      </c>
      <c r="BA42" s="230">
        <f t="shared" si="5"/>
        <v>4</v>
      </c>
      <c r="BB42" s="220">
        <f t="shared" si="6"/>
        <v>8</v>
      </c>
      <c r="BC42" s="225"/>
      <c r="BD42" s="220"/>
      <c r="BE42" s="220">
        <f t="shared" si="7"/>
        <v>0</v>
      </c>
      <c r="BF42" s="220">
        <f t="shared" si="8"/>
        <v>0</v>
      </c>
      <c r="BG42" s="230">
        <f t="shared" si="9"/>
        <v>0</v>
      </c>
      <c r="BH42" s="220">
        <f t="shared" si="10"/>
        <v>0</v>
      </c>
      <c r="BI42" s="230">
        <f t="shared" si="11"/>
        <v>1</v>
      </c>
      <c r="BJ42" s="220">
        <f t="shared" si="12"/>
        <v>2</v>
      </c>
      <c r="BK42" s="220">
        <f t="shared" si="13"/>
        <v>5</v>
      </c>
      <c r="BL42" s="220">
        <f t="shared" si="13"/>
        <v>8</v>
      </c>
      <c r="BM42" s="220">
        <f t="shared" si="14"/>
        <v>10</v>
      </c>
      <c r="BN42" s="233">
        <f t="shared" si="14"/>
        <v>18</v>
      </c>
      <c r="BO42" s="220"/>
    </row>
    <row r="43" spans="1:67" ht="15" customHeight="1" x14ac:dyDescent="0.25">
      <c r="A43" s="268" t="s">
        <v>34</v>
      </c>
      <c r="B43" s="250">
        <v>166.57</v>
      </c>
      <c r="C43" s="223">
        <f t="shared" si="0"/>
        <v>6.6338476316263435</v>
      </c>
      <c r="D43" s="238"/>
      <c r="E43" s="220"/>
      <c r="F43" s="220"/>
      <c r="G43" s="220"/>
      <c r="H43" s="220"/>
      <c r="I43" s="220"/>
      <c r="J43" s="220"/>
      <c r="K43" s="236"/>
      <c r="L43" s="220"/>
      <c r="M43" s="220"/>
      <c r="N43" s="220"/>
      <c r="O43" s="220"/>
      <c r="P43" s="220"/>
      <c r="Q43" s="224">
        <f t="shared" si="3"/>
        <v>0</v>
      </c>
      <c r="R43" s="225">
        <f t="shared" si="3"/>
        <v>0</v>
      </c>
      <c r="S43" s="226"/>
      <c r="T43" s="226"/>
      <c r="U43" s="226"/>
      <c r="V43" s="226"/>
      <c r="W43" s="226"/>
      <c r="X43" s="226"/>
      <c r="Y43" s="226"/>
      <c r="Z43" s="226">
        <v>11.05</v>
      </c>
      <c r="AA43" s="226">
        <v>25</v>
      </c>
      <c r="AB43" s="226"/>
      <c r="AC43" s="220"/>
      <c r="AD43" s="220"/>
      <c r="AE43" s="226"/>
      <c r="AF43" s="224">
        <f t="shared" si="4"/>
        <v>11.05</v>
      </c>
      <c r="AG43" s="225">
        <f t="shared" si="4"/>
        <v>25</v>
      </c>
      <c r="AH43" s="226"/>
      <c r="AI43" s="237"/>
      <c r="AJ43" s="226"/>
      <c r="AK43" s="220"/>
      <c r="AL43" s="220"/>
      <c r="AM43" s="220"/>
      <c r="AN43" s="220"/>
      <c r="AO43" s="220"/>
      <c r="AP43" s="220"/>
      <c r="AQ43" s="220"/>
      <c r="AR43" s="220"/>
      <c r="AS43" s="235"/>
      <c r="AT43" s="220"/>
      <c r="AU43" s="224"/>
      <c r="AV43" s="225"/>
      <c r="AW43" s="220"/>
      <c r="AX43" s="220"/>
      <c r="AY43" s="236"/>
      <c r="AZ43" s="229">
        <f t="shared" si="5"/>
        <v>0</v>
      </c>
      <c r="BA43" s="230">
        <f t="shared" si="5"/>
        <v>0</v>
      </c>
      <c r="BB43" s="220">
        <f t="shared" si="6"/>
        <v>0</v>
      </c>
      <c r="BC43" s="240"/>
      <c r="BD43" s="220"/>
      <c r="BE43" s="220">
        <f t="shared" si="7"/>
        <v>0</v>
      </c>
      <c r="BF43" s="220">
        <f t="shared" si="8"/>
        <v>0</v>
      </c>
      <c r="BG43" s="230">
        <f t="shared" si="9"/>
        <v>11.05</v>
      </c>
      <c r="BH43" s="220">
        <f t="shared" si="10"/>
        <v>25</v>
      </c>
      <c r="BI43" s="230">
        <f t="shared" si="11"/>
        <v>0</v>
      </c>
      <c r="BJ43" s="220">
        <f t="shared" si="12"/>
        <v>0</v>
      </c>
      <c r="BK43" s="220">
        <f t="shared" si="13"/>
        <v>0</v>
      </c>
      <c r="BL43" s="220">
        <f t="shared" si="13"/>
        <v>0</v>
      </c>
      <c r="BM43" s="220">
        <f t="shared" si="14"/>
        <v>11.05</v>
      </c>
      <c r="BN43" s="233">
        <f t="shared" si="14"/>
        <v>25</v>
      </c>
      <c r="BO43" s="220" t="s">
        <v>161</v>
      </c>
    </row>
    <row r="44" spans="1:67" ht="15" customHeight="1" x14ac:dyDescent="0.25">
      <c r="A44" s="268" t="s">
        <v>35</v>
      </c>
      <c r="B44" s="250">
        <v>1008</v>
      </c>
      <c r="C44" s="223">
        <f t="shared" si="0"/>
        <v>0</v>
      </c>
      <c r="D44" s="220"/>
      <c r="E44" s="226"/>
      <c r="F44" s="226"/>
      <c r="G44" s="235"/>
      <c r="H44" s="220"/>
      <c r="I44" s="220"/>
      <c r="J44" s="220"/>
      <c r="K44" s="220"/>
      <c r="L44" s="220"/>
      <c r="M44" s="220"/>
      <c r="N44" s="220"/>
      <c r="O44" s="220"/>
      <c r="P44" s="220"/>
      <c r="Q44" s="224">
        <f t="shared" si="3"/>
        <v>0</v>
      </c>
      <c r="R44" s="225">
        <f t="shared" si="3"/>
        <v>0</v>
      </c>
      <c r="S44" s="226"/>
      <c r="T44" s="226"/>
      <c r="U44" s="226"/>
      <c r="V44" s="226"/>
      <c r="W44" s="226"/>
      <c r="X44" s="226"/>
      <c r="Y44" s="226"/>
      <c r="Z44" s="226"/>
      <c r="AA44" s="220"/>
      <c r="AB44" s="220"/>
      <c r="AC44" s="220"/>
      <c r="AD44" s="220"/>
      <c r="AE44" s="237"/>
      <c r="AF44" s="224">
        <f t="shared" si="4"/>
        <v>0</v>
      </c>
      <c r="AG44" s="225">
        <f t="shared" si="4"/>
        <v>0</v>
      </c>
      <c r="AH44" s="220"/>
      <c r="AI44" s="237"/>
      <c r="AJ44" s="220"/>
      <c r="AK44" s="220"/>
      <c r="AL44" s="220"/>
      <c r="AM44" s="220"/>
      <c r="AN44" s="220"/>
      <c r="AO44" s="220"/>
      <c r="AP44" s="220"/>
      <c r="AQ44" s="220"/>
      <c r="AR44" s="220"/>
      <c r="AS44" s="220"/>
      <c r="AT44" s="220"/>
      <c r="AU44" s="224"/>
      <c r="AV44" s="225"/>
      <c r="AW44" s="220"/>
      <c r="AX44" s="220"/>
      <c r="AY44" s="239"/>
      <c r="AZ44" s="229">
        <f t="shared" si="5"/>
        <v>0</v>
      </c>
      <c r="BA44" s="230">
        <f t="shared" si="5"/>
        <v>0</v>
      </c>
      <c r="BB44" s="220">
        <f t="shared" si="6"/>
        <v>0</v>
      </c>
      <c r="BC44" s="239"/>
      <c r="BD44" s="220"/>
      <c r="BE44" s="220">
        <f t="shared" si="7"/>
        <v>0</v>
      </c>
      <c r="BF44" s="220">
        <f t="shared" si="8"/>
        <v>0</v>
      </c>
      <c r="BG44" s="230">
        <f t="shared" si="9"/>
        <v>0</v>
      </c>
      <c r="BH44" s="220">
        <f t="shared" si="10"/>
        <v>0</v>
      </c>
      <c r="BI44" s="230">
        <f t="shared" si="11"/>
        <v>0</v>
      </c>
      <c r="BJ44" s="220">
        <f t="shared" si="12"/>
        <v>0</v>
      </c>
      <c r="BK44" s="220">
        <f t="shared" si="13"/>
        <v>0</v>
      </c>
      <c r="BL44" s="220">
        <f t="shared" si="13"/>
        <v>0</v>
      </c>
      <c r="BM44" s="220">
        <f t="shared" si="14"/>
        <v>0</v>
      </c>
      <c r="BN44" s="233">
        <f t="shared" si="14"/>
        <v>0</v>
      </c>
      <c r="BO44" s="220"/>
    </row>
    <row r="45" spans="1:67" ht="15" customHeight="1" x14ac:dyDescent="0.25">
      <c r="A45" s="268" t="s">
        <v>36</v>
      </c>
      <c r="B45" s="250">
        <v>1140.8399999999999</v>
      </c>
      <c r="C45" s="223">
        <f t="shared" si="0"/>
        <v>0.52592826338487431</v>
      </c>
      <c r="D45" s="226"/>
      <c r="E45" s="269">
        <v>5</v>
      </c>
      <c r="F45" s="226">
        <v>2</v>
      </c>
      <c r="G45" s="224"/>
      <c r="H45" s="226"/>
      <c r="I45" s="226"/>
      <c r="J45" s="226"/>
      <c r="K45" s="226"/>
      <c r="L45" s="226"/>
      <c r="M45" s="224">
        <v>1</v>
      </c>
      <c r="N45" s="226">
        <v>1</v>
      </c>
      <c r="O45" s="226"/>
      <c r="P45" s="226"/>
      <c r="Q45" s="224">
        <f t="shared" si="3"/>
        <v>6</v>
      </c>
      <c r="R45" s="225">
        <f t="shared" si="3"/>
        <v>3</v>
      </c>
      <c r="S45" s="226"/>
      <c r="T45" s="226"/>
      <c r="U45" s="226"/>
      <c r="V45" s="226"/>
      <c r="W45" s="226"/>
      <c r="X45" s="226"/>
      <c r="Y45" s="226"/>
      <c r="Z45" s="224"/>
      <c r="AA45" s="226"/>
      <c r="AB45" s="220"/>
      <c r="AC45" s="220"/>
      <c r="AD45" s="220"/>
      <c r="AE45" s="220"/>
      <c r="AF45" s="224">
        <f t="shared" si="4"/>
        <v>0</v>
      </c>
      <c r="AG45" s="225">
        <f t="shared" si="4"/>
        <v>0</v>
      </c>
      <c r="AH45" s="220"/>
      <c r="AI45" s="237"/>
      <c r="AJ45" s="220"/>
      <c r="AK45" s="220"/>
      <c r="AL45" s="220"/>
      <c r="AM45" s="220"/>
      <c r="AN45" s="220"/>
      <c r="AO45" s="220"/>
      <c r="AP45" s="242"/>
      <c r="AQ45" s="220"/>
      <c r="AR45" s="220"/>
      <c r="AS45" s="220"/>
      <c r="AT45" s="220"/>
      <c r="AU45" s="224"/>
      <c r="AV45" s="225"/>
      <c r="AW45" s="220"/>
      <c r="AX45" s="220"/>
      <c r="AY45" s="220"/>
      <c r="AZ45" s="229">
        <f t="shared" si="5"/>
        <v>0</v>
      </c>
      <c r="BA45" s="230">
        <f t="shared" si="5"/>
        <v>5</v>
      </c>
      <c r="BB45" s="220">
        <f t="shared" si="6"/>
        <v>2</v>
      </c>
      <c r="BC45" s="243"/>
      <c r="BD45" s="220"/>
      <c r="BE45" s="220">
        <f t="shared" si="7"/>
        <v>0</v>
      </c>
      <c r="BF45" s="220">
        <f t="shared" si="8"/>
        <v>0</v>
      </c>
      <c r="BG45" s="230">
        <f t="shared" si="9"/>
        <v>0</v>
      </c>
      <c r="BH45" s="220">
        <f t="shared" si="10"/>
        <v>0</v>
      </c>
      <c r="BI45" s="230">
        <f t="shared" si="11"/>
        <v>1</v>
      </c>
      <c r="BJ45" s="220">
        <f t="shared" si="12"/>
        <v>1</v>
      </c>
      <c r="BK45" s="220">
        <f t="shared" si="13"/>
        <v>0</v>
      </c>
      <c r="BL45" s="220">
        <f t="shared" si="13"/>
        <v>0</v>
      </c>
      <c r="BM45" s="220">
        <f t="shared" si="14"/>
        <v>6</v>
      </c>
      <c r="BN45" s="233">
        <f t="shared" si="14"/>
        <v>3</v>
      </c>
      <c r="BO45" s="220" t="s">
        <v>164</v>
      </c>
    </row>
    <row r="46" spans="1:67" ht="15" customHeight="1" x14ac:dyDescent="0.25">
      <c r="A46" s="268" t="s">
        <v>37</v>
      </c>
      <c r="B46" s="250">
        <v>1657</v>
      </c>
      <c r="C46" s="223">
        <f t="shared" si="0"/>
        <v>0.57332528666264337</v>
      </c>
      <c r="D46" s="234"/>
      <c r="E46" s="244">
        <v>7.5</v>
      </c>
      <c r="F46" s="226">
        <v>11</v>
      </c>
      <c r="G46" s="243"/>
      <c r="H46" s="220"/>
      <c r="I46" s="220"/>
      <c r="J46" s="220"/>
      <c r="K46" s="235"/>
      <c r="L46" s="220"/>
      <c r="M46" s="246">
        <v>2</v>
      </c>
      <c r="N46" s="220">
        <v>7</v>
      </c>
      <c r="O46" s="220"/>
      <c r="P46" s="220"/>
      <c r="Q46" s="224">
        <f t="shared" si="3"/>
        <v>9.5</v>
      </c>
      <c r="R46" s="225">
        <f t="shared" si="3"/>
        <v>18</v>
      </c>
      <c r="S46" s="226"/>
      <c r="T46" s="226"/>
      <c r="U46" s="226"/>
      <c r="V46" s="226"/>
      <c r="W46" s="220"/>
      <c r="X46" s="220"/>
      <c r="Y46" s="220"/>
      <c r="Z46" s="220"/>
      <c r="AA46" s="220"/>
      <c r="AB46" s="220"/>
      <c r="AC46" s="220"/>
      <c r="AD46" s="220"/>
      <c r="AE46" s="220"/>
      <c r="AF46" s="224">
        <f t="shared" si="4"/>
        <v>0</v>
      </c>
      <c r="AG46" s="225">
        <f t="shared" si="4"/>
        <v>0</v>
      </c>
      <c r="AH46" s="220"/>
      <c r="AI46" s="237"/>
      <c r="AJ46" s="220"/>
      <c r="AK46" s="240"/>
      <c r="AL46" s="220"/>
      <c r="AM46" s="220"/>
      <c r="AN46" s="220"/>
      <c r="AO46" s="220"/>
      <c r="AP46" s="234"/>
      <c r="AQ46" s="234"/>
      <c r="AR46" s="220"/>
      <c r="AS46" s="220"/>
      <c r="AT46" s="220"/>
      <c r="AU46" s="224"/>
      <c r="AV46" s="225"/>
      <c r="AW46" s="220"/>
      <c r="AX46" s="220"/>
      <c r="AY46" s="220"/>
      <c r="AZ46" s="229">
        <f t="shared" si="5"/>
        <v>0</v>
      </c>
      <c r="BA46" s="230">
        <f t="shared" si="5"/>
        <v>7.5</v>
      </c>
      <c r="BB46" s="220">
        <f t="shared" si="6"/>
        <v>11</v>
      </c>
      <c r="BC46" s="236"/>
      <c r="BD46" s="220"/>
      <c r="BE46" s="220">
        <f t="shared" si="7"/>
        <v>0</v>
      </c>
      <c r="BF46" s="220">
        <f t="shared" si="8"/>
        <v>0</v>
      </c>
      <c r="BG46" s="230">
        <f t="shared" si="9"/>
        <v>0</v>
      </c>
      <c r="BH46" s="220">
        <f t="shared" si="10"/>
        <v>0</v>
      </c>
      <c r="BI46" s="230">
        <f t="shared" si="11"/>
        <v>2</v>
      </c>
      <c r="BJ46" s="220">
        <f t="shared" si="12"/>
        <v>7</v>
      </c>
      <c r="BK46" s="220">
        <f t="shared" si="13"/>
        <v>0</v>
      </c>
      <c r="BL46" s="220">
        <f t="shared" si="13"/>
        <v>0</v>
      </c>
      <c r="BM46" s="220">
        <f t="shared" si="14"/>
        <v>9.5</v>
      </c>
      <c r="BN46" s="233">
        <f t="shared" si="14"/>
        <v>18</v>
      </c>
      <c r="BO46" s="220" t="s">
        <v>161</v>
      </c>
    </row>
    <row r="47" spans="1:67" ht="15" customHeight="1" x14ac:dyDescent="0.25">
      <c r="A47" s="268" t="s">
        <v>38</v>
      </c>
      <c r="B47" s="250">
        <v>3677.73</v>
      </c>
      <c r="C47" s="223">
        <f t="shared" si="0"/>
        <v>0</v>
      </c>
      <c r="D47" s="226"/>
      <c r="E47" s="226"/>
      <c r="F47" s="226"/>
      <c r="G47" s="226"/>
      <c r="H47" s="226"/>
      <c r="I47" s="226"/>
      <c r="J47" s="226"/>
      <c r="K47" s="226"/>
      <c r="L47" s="226"/>
      <c r="M47" s="270"/>
      <c r="N47" s="226"/>
      <c r="O47" s="226"/>
      <c r="P47" s="226"/>
      <c r="Q47" s="224">
        <f t="shared" si="3"/>
        <v>0</v>
      </c>
      <c r="R47" s="225">
        <f t="shared" si="3"/>
        <v>0</v>
      </c>
      <c r="S47" s="271"/>
      <c r="T47" s="234"/>
      <c r="U47" s="234"/>
      <c r="V47" s="234"/>
      <c r="W47" s="234"/>
      <c r="X47" s="234"/>
      <c r="Y47" s="226"/>
      <c r="Z47" s="226"/>
      <c r="AA47" s="226"/>
      <c r="AB47" s="226"/>
      <c r="AC47" s="220"/>
      <c r="AD47" s="220"/>
      <c r="AE47" s="220"/>
      <c r="AF47" s="224">
        <f t="shared" si="4"/>
        <v>0</v>
      </c>
      <c r="AG47" s="225">
        <f t="shared" si="4"/>
        <v>0</v>
      </c>
      <c r="AH47" s="220"/>
      <c r="AI47" s="237"/>
      <c r="AJ47" s="220"/>
      <c r="AK47" s="237"/>
      <c r="AL47" s="220"/>
      <c r="AM47" s="220"/>
      <c r="AN47" s="220"/>
      <c r="AO47" s="220"/>
      <c r="AP47" s="220"/>
      <c r="AQ47" s="220"/>
      <c r="AR47" s="220"/>
      <c r="AS47" s="220"/>
      <c r="AT47" s="220"/>
      <c r="AU47" s="224"/>
      <c r="AV47" s="225"/>
      <c r="AW47" s="220"/>
      <c r="AX47" s="220"/>
      <c r="AY47" s="220"/>
      <c r="AZ47" s="229">
        <f t="shared" si="5"/>
        <v>0</v>
      </c>
      <c r="BA47" s="230">
        <f t="shared" si="5"/>
        <v>0</v>
      </c>
      <c r="BB47" s="220">
        <f t="shared" si="6"/>
        <v>0</v>
      </c>
      <c r="BC47" s="220"/>
      <c r="BD47" s="220"/>
      <c r="BE47" s="220">
        <f t="shared" si="7"/>
        <v>0</v>
      </c>
      <c r="BF47" s="220">
        <f t="shared" si="8"/>
        <v>0</v>
      </c>
      <c r="BG47" s="230">
        <f t="shared" si="9"/>
        <v>0</v>
      </c>
      <c r="BH47" s="220">
        <f t="shared" si="10"/>
        <v>0</v>
      </c>
      <c r="BI47" s="230">
        <f t="shared" si="11"/>
        <v>0</v>
      </c>
      <c r="BJ47" s="220">
        <f t="shared" si="12"/>
        <v>0</v>
      </c>
      <c r="BK47" s="220">
        <f t="shared" si="13"/>
        <v>0</v>
      </c>
      <c r="BL47" s="220">
        <f t="shared" si="13"/>
        <v>0</v>
      </c>
      <c r="BM47" s="220">
        <f t="shared" si="14"/>
        <v>0</v>
      </c>
      <c r="BN47" s="233">
        <f t="shared" si="14"/>
        <v>0</v>
      </c>
      <c r="BO47" s="220" t="s">
        <v>165</v>
      </c>
    </row>
    <row r="48" spans="1:67" ht="15" customHeight="1" x14ac:dyDescent="0.25">
      <c r="A48" s="268" t="s">
        <v>39</v>
      </c>
      <c r="B48" s="250">
        <v>506.5</v>
      </c>
      <c r="C48" s="223">
        <f t="shared" si="0"/>
        <v>2.0236920039486672</v>
      </c>
      <c r="D48" s="226"/>
      <c r="E48" s="226">
        <v>0.75</v>
      </c>
      <c r="F48" s="226">
        <v>1</v>
      </c>
      <c r="G48" s="226"/>
      <c r="H48" s="226"/>
      <c r="I48" s="226"/>
      <c r="J48" s="226"/>
      <c r="K48" s="226"/>
      <c r="L48" s="226"/>
      <c r="M48" s="226"/>
      <c r="N48" s="226"/>
      <c r="O48" s="226"/>
      <c r="P48" s="226"/>
      <c r="Q48" s="224">
        <f t="shared" si="3"/>
        <v>0.75</v>
      </c>
      <c r="R48" s="225">
        <f t="shared" si="3"/>
        <v>1</v>
      </c>
      <c r="S48" s="226"/>
      <c r="T48" s="226">
        <v>3</v>
      </c>
      <c r="U48" s="226">
        <v>7</v>
      </c>
      <c r="V48" s="226"/>
      <c r="W48" s="226"/>
      <c r="X48" s="226"/>
      <c r="Y48" s="226"/>
      <c r="Z48" s="226"/>
      <c r="AA48" s="226"/>
      <c r="AB48" s="226">
        <v>6.5</v>
      </c>
      <c r="AC48" s="220">
        <v>8</v>
      </c>
      <c r="AD48" s="220"/>
      <c r="AE48" s="220"/>
      <c r="AF48" s="224">
        <f t="shared" si="4"/>
        <v>9.5</v>
      </c>
      <c r="AG48" s="225">
        <f t="shared" si="4"/>
        <v>15</v>
      </c>
      <c r="AH48" s="220"/>
      <c r="AI48" s="237"/>
      <c r="AJ48" s="220"/>
      <c r="AK48" s="237"/>
      <c r="AL48" s="220"/>
      <c r="AM48" s="220"/>
      <c r="AN48" s="220"/>
      <c r="AO48" s="220"/>
      <c r="AP48" s="220"/>
      <c r="AQ48" s="220"/>
      <c r="AR48" s="220"/>
      <c r="AS48" s="220"/>
      <c r="AT48" s="220"/>
      <c r="AU48" s="224"/>
      <c r="AV48" s="225"/>
      <c r="AW48" s="220"/>
      <c r="AX48" s="220"/>
      <c r="AY48" s="220"/>
      <c r="AZ48" s="229">
        <f t="shared" si="5"/>
        <v>0</v>
      </c>
      <c r="BA48" s="230">
        <f t="shared" si="5"/>
        <v>3.75</v>
      </c>
      <c r="BB48" s="220">
        <f t="shared" si="6"/>
        <v>8</v>
      </c>
      <c r="BC48" s="220"/>
      <c r="BD48" s="220"/>
      <c r="BE48" s="220">
        <f t="shared" si="7"/>
        <v>0</v>
      </c>
      <c r="BF48" s="220">
        <f t="shared" si="8"/>
        <v>0</v>
      </c>
      <c r="BG48" s="230">
        <f t="shared" si="9"/>
        <v>0</v>
      </c>
      <c r="BH48" s="220">
        <f t="shared" si="10"/>
        <v>0</v>
      </c>
      <c r="BI48" s="230">
        <f t="shared" si="11"/>
        <v>6.5</v>
      </c>
      <c r="BJ48" s="220">
        <f t="shared" si="12"/>
        <v>8</v>
      </c>
      <c r="BK48" s="220">
        <f t="shared" si="13"/>
        <v>0</v>
      </c>
      <c r="BL48" s="220">
        <f t="shared" si="13"/>
        <v>0</v>
      </c>
      <c r="BM48" s="220">
        <f t="shared" si="14"/>
        <v>10.25</v>
      </c>
      <c r="BN48" s="233">
        <f t="shared" si="14"/>
        <v>16</v>
      </c>
      <c r="BO48" s="220"/>
    </row>
    <row r="49" spans="1:70" ht="15" customHeight="1" x14ac:dyDescent="0.25">
      <c r="A49" s="268" t="s">
        <v>40</v>
      </c>
      <c r="B49" s="250">
        <v>572</v>
      </c>
      <c r="C49" s="223">
        <f t="shared" si="0"/>
        <v>0</v>
      </c>
      <c r="D49" s="226"/>
      <c r="E49" s="226"/>
      <c r="F49" s="226"/>
      <c r="G49" s="226"/>
      <c r="H49" s="226"/>
      <c r="I49" s="226"/>
      <c r="J49" s="226"/>
      <c r="K49" s="226"/>
      <c r="L49" s="226"/>
      <c r="M49" s="226"/>
      <c r="N49" s="226"/>
      <c r="O49" s="226"/>
      <c r="P49" s="226"/>
      <c r="Q49" s="224">
        <f t="shared" si="3"/>
        <v>0</v>
      </c>
      <c r="R49" s="225">
        <f t="shared" si="3"/>
        <v>0</v>
      </c>
      <c r="S49" s="226"/>
      <c r="T49" s="226"/>
      <c r="U49" s="226"/>
      <c r="V49" s="226"/>
      <c r="W49" s="226"/>
      <c r="X49" s="226"/>
      <c r="Y49" s="226"/>
      <c r="Z49" s="226"/>
      <c r="AA49" s="226"/>
      <c r="AB49" s="226"/>
      <c r="AC49" s="220"/>
      <c r="AD49" s="220"/>
      <c r="AE49" s="220"/>
      <c r="AF49" s="224">
        <f t="shared" si="4"/>
        <v>0</v>
      </c>
      <c r="AG49" s="225">
        <f t="shared" si="4"/>
        <v>0</v>
      </c>
      <c r="AH49" s="220"/>
      <c r="AI49" s="220"/>
      <c r="AJ49" s="220"/>
      <c r="AK49" s="220"/>
      <c r="AL49" s="220"/>
      <c r="AM49" s="220"/>
      <c r="AN49" s="220"/>
      <c r="AO49" s="220"/>
      <c r="AP49" s="220"/>
      <c r="AQ49" s="220"/>
      <c r="AR49" s="220"/>
      <c r="AS49" s="220"/>
      <c r="AT49" s="220"/>
      <c r="AU49" s="224"/>
      <c r="AV49" s="225"/>
      <c r="AW49" s="220"/>
      <c r="AX49" s="220"/>
      <c r="AY49" s="220"/>
      <c r="AZ49" s="229">
        <f t="shared" si="5"/>
        <v>0</v>
      </c>
      <c r="BA49" s="230">
        <f t="shared" si="5"/>
        <v>0</v>
      </c>
      <c r="BB49" s="220">
        <f t="shared" si="6"/>
        <v>0</v>
      </c>
      <c r="BC49" s="220"/>
      <c r="BD49" s="220"/>
      <c r="BE49" s="220">
        <f t="shared" si="7"/>
        <v>0</v>
      </c>
      <c r="BF49" s="220">
        <f t="shared" si="8"/>
        <v>0</v>
      </c>
      <c r="BG49" s="230">
        <f t="shared" si="9"/>
        <v>0</v>
      </c>
      <c r="BH49" s="220">
        <f t="shared" si="10"/>
        <v>0</v>
      </c>
      <c r="BI49" s="230">
        <f t="shared" si="11"/>
        <v>0</v>
      </c>
      <c r="BJ49" s="220">
        <f t="shared" si="12"/>
        <v>0</v>
      </c>
      <c r="BK49" s="220">
        <f t="shared" si="13"/>
        <v>0</v>
      </c>
      <c r="BL49" s="220">
        <f t="shared" si="13"/>
        <v>0</v>
      </c>
      <c r="BM49" s="220">
        <f t="shared" si="14"/>
        <v>0</v>
      </c>
      <c r="BN49" s="233">
        <f t="shared" si="14"/>
        <v>0</v>
      </c>
      <c r="BO49" s="220"/>
    </row>
    <row r="50" spans="1:70" ht="15" customHeight="1" x14ac:dyDescent="0.25">
      <c r="A50" s="268" t="s">
        <v>103</v>
      </c>
      <c r="B50" s="250">
        <v>1050</v>
      </c>
      <c r="C50" s="223">
        <f t="shared" si="0"/>
        <v>0</v>
      </c>
      <c r="D50" s="224"/>
      <c r="E50" s="220"/>
      <c r="F50" s="220"/>
      <c r="G50" s="220"/>
      <c r="H50" s="220"/>
      <c r="I50" s="220"/>
      <c r="J50" s="220"/>
      <c r="K50" s="220"/>
      <c r="L50" s="220"/>
      <c r="M50" s="220"/>
      <c r="N50" s="220"/>
      <c r="O50" s="220"/>
      <c r="P50" s="220"/>
      <c r="Q50" s="224">
        <f t="shared" si="3"/>
        <v>0</v>
      </c>
      <c r="R50" s="225">
        <f t="shared" si="3"/>
        <v>0</v>
      </c>
      <c r="S50" s="226"/>
      <c r="T50" s="226"/>
      <c r="U50" s="226"/>
      <c r="V50" s="226"/>
      <c r="W50" s="226"/>
      <c r="X50" s="226"/>
      <c r="Y50" s="226"/>
      <c r="Z50" s="226"/>
      <c r="AA50" s="226"/>
      <c r="AB50" s="226"/>
      <c r="AC50" s="220"/>
      <c r="AD50" s="220"/>
      <c r="AE50" s="220"/>
      <c r="AF50" s="224">
        <f t="shared" si="4"/>
        <v>0</v>
      </c>
      <c r="AG50" s="225">
        <f t="shared" si="4"/>
        <v>0</v>
      </c>
      <c r="AH50" s="237"/>
      <c r="AI50" s="237"/>
      <c r="AJ50" s="237"/>
      <c r="AK50" s="220"/>
      <c r="AL50" s="220"/>
      <c r="AM50" s="220"/>
      <c r="AN50" s="220"/>
      <c r="AO50" s="220"/>
      <c r="AP50" s="220"/>
      <c r="AQ50" s="220"/>
      <c r="AR50" s="220"/>
      <c r="AS50" s="220"/>
      <c r="AT50" s="220"/>
      <c r="AU50" s="224"/>
      <c r="AV50" s="225"/>
      <c r="AW50" s="220"/>
      <c r="AX50" s="220"/>
      <c r="AY50" s="220"/>
      <c r="AZ50" s="229">
        <f t="shared" si="5"/>
        <v>0</v>
      </c>
      <c r="BA50" s="230">
        <f t="shared" si="5"/>
        <v>0</v>
      </c>
      <c r="BB50" s="220">
        <f t="shared" si="6"/>
        <v>0</v>
      </c>
      <c r="BC50" s="220"/>
      <c r="BD50" s="220"/>
      <c r="BE50" s="220">
        <f t="shared" si="7"/>
        <v>0</v>
      </c>
      <c r="BF50" s="220">
        <f t="shared" si="8"/>
        <v>0</v>
      </c>
      <c r="BG50" s="230">
        <f t="shared" si="9"/>
        <v>0</v>
      </c>
      <c r="BH50" s="220">
        <f t="shared" si="10"/>
        <v>0</v>
      </c>
      <c r="BI50" s="230">
        <f t="shared" si="11"/>
        <v>0</v>
      </c>
      <c r="BJ50" s="220">
        <f t="shared" si="12"/>
        <v>0</v>
      </c>
      <c r="BK50" s="220">
        <f t="shared" si="13"/>
        <v>0</v>
      </c>
      <c r="BL50" s="220">
        <f t="shared" si="13"/>
        <v>0</v>
      </c>
      <c r="BM50" s="220">
        <f t="shared" si="14"/>
        <v>0</v>
      </c>
      <c r="BN50" s="233">
        <f t="shared" si="14"/>
        <v>0</v>
      </c>
      <c r="BO50" s="220" t="s">
        <v>162</v>
      </c>
    </row>
    <row r="51" spans="1:70" ht="15" customHeight="1" x14ac:dyDescent="0.25">
      <c r="A51" s="268" t="s">
        <v>42</v>
      </c>
      <c r="B51" s="250">
        <v>2479.4499999999998</v>
      </c>
      <c r="C51" s="223">
        <f t="shared" si="0"/>
        <v>0</v>
      </c>
      <c r="D51" s="272"/>
      <c r="E51" s="273"/>
      <c r="F51" s="226"/>
      <c r="G51" s="226"/>
      <c r="H51" s="226"/>
      <c r="I51" s="226"/>
      <c r="J51" s="226"/>
      <c r="K51" s="226"/>
      <c r="L51" s="226"/>
      <c r="M51" s="226"/>
      <c r="N51" s="226"/>
      <c r="O51" s="220"/>
      <c r="P51" s="220"/>
      <c r="Q51" s="224">
        <f t="shared" si="3"/>
        <v>0</v>
      </c>
      <c r="R51" s="225">
        <f t="shared" si="3"/>
        <v>0</v>
      </c>
      <c r="S51" s="220"/>
      <c r="T51" s="226"/>
      <c r="U51" s="226"/>
      <c r="V51" s="226"/>
      <c r="W51" s="226"/>
      <c r="X51" s="226"/>
      <c r="Y51" s="226"/>
      <c r="Z51" s="226"/>
      <c r="AA51" s="226"/>
      <c r="AB51" s="226"/>
      <c r="AC51" s="226"/>
      <c r="AD51" s="220"/>
      <c r="AE51" s="220"/>
      <c r="AF51" s="224">
        <f t="shared" si="4"/>
        <v>0</v>
      </c>
      <c r="AG51" s="225">
        <f t="shared" si="4"/>
        <v>0</v>
      </c>
      <c r="AH51" s="226"/>
      <c r="AI51" s="226"/>
      <c r="AJ51" s="226"/>
      <c r="AK51" s="226"/>
      <c r="AL51" s="226"/>
      <c r="AM51" s="226"/>
      <c r="AN51" s="226"/>
      <c r="AO51" s="226"/>
      <c r="AP51" s="226"/>
      <c r="AQ51" s="226"/>
      <c r="AR51" s="226"/>
      <c r="AS51" s="226"/>
      <c r="AT51" s="226"/>
      <c r="AU51" s="224"/>
      <c r="AV51" s="225"/>
      <c r="AW51" s="226"/>
      <c r="AX51" s="226"/>
      <c r="AY51" s="226"/>
      <c r="AZ51" s="229">
        <f t="shared" si="5"/>
        <v>0</v>
      </c>
      <c r="BA51" s="230">
        <f t="shared" si="5"/>
        <v>0</v>
      </c>
      <c r="BB51" s="220">
        <f t="shared" si="6"/>
        <v>0</v>
      </c>
      <c r="BC51" s="226"/>
      <c r="BD51" s="220"/>
      <c r="BE51" s="220">
        <f t="shared" si="7"/>
        <v>0</v>
      </c>
      <c r="BF51" s="220">
        <f t="shared" si="8"/>
        <v>0</v>
      </c>
      <c r="BG51" s="230">
        <f t="shared" si="9"/>
        <v>0</v>
      </c>
      <c r="BH51" s="220">
        <f t="shared" si="10"/>
        <v>0</v>
      </c>
      <c r="BI51" s="230">
        <f t="shared" si="11"/>
        <v>0</v>
      </c>
      <c r="BJ51" s="220">
        <f t="shared" si="12"/>
        <v>0</v>
      </c>
      <c r="BK51" s="220">
        <f t="shared" si="13"/>
        <v>0</v>
      </c>
      <c r="BL51" s="220">
        <f t="shared" si="13"/>
        <v>0</v>
      </c>
      <c r="BM51" s="220">
        <f t="shared" si="14"/>
        <v>0</v>
      </c>
      <c r="BN51" s="233">
        <f t="shared" si="14"/>
        <v>0</v>
      </c>
      <c r="BO51" s="220" t="s">
        <v>162</v>
      </c>
    </row>
    <row r="52" spans="1:70" ht="15" customHeight="1" x14ac:dyDescent="0.25">
      <c r="A52" s="268" t="s">
        <v>43</v>
      </c>
      <c r="B52" s="250">
        <v>849.88</v>
      </c>
      <c r="C52" s="223">
        <f t="shared" si="0"/>
        <v>0</v>
      </c>
      <c r="D52" s="234"/>
      <c r="E52" s="235"/>
      <c r="F52" s="220"/>
      <c r="G52" s="220"/>
      <c r="H52" s="220"/>
      <c r="I52" s="220"/>
      <c r="J52" s="220"/>
      <c r="K52" s="236"/>
      <c r="L52" s="220"/>
      <c r="M52" s="220"/>
      <c r="N52" s="220"/>
      <c r="O52" s="220"/>
      <c r="P52" s="220"/>
      <c r="Q52" s="224">
        <f t="shared" si="3"/>
        <v>0</v>
      </c>
      <c r="R52" s="225">
        <f t="shared" si="3"/>
        <v>0</v>
      </c>
      <c r="S52" s="226"/>
      <c r="T52" s="226"/>
      <c r="U52" s="226"/>
      <c r="V52" s="226"/>
      <c r="W52" s="226"/>
      <c r="X52" s="226"/>
      <c r="Y52" s="226"/>
      <c r="Z52" s="226"/>
      <c r="AA52" s="220"/>
      <c r="AB52" s="220"/>
      <c r="AC52" s="220"/>
      <c r="AD52" s="220"/>
      <c r="AE52" s="220"/>
      <c r="AF52" s="224">
        <f t="shared" si="4"/>
        <v>0</v>
      </c>
      <c r="AG52" s="225">
        <f t="shared" si="4"/>
        <v>0</v>
      </c>
      <c r="AH52" s="220"/>
      <c r="AI52" s="237"/>
      <c r="AJ52" s="220"/>
      <c r="AK52" s="220"/>
      <c r="AL52" s="220"/>
      <c r="AM52" s="220"/>
      <c r="AN52" s="220"/>
      <c r="AO52" s="220"/>
      <c r="AP52" s="220"/>
      <c r="AQ52" s="220"/>
      <c r="AR52" s="220"/>
      <c r="AS52" s="220"/>
      <c r="AT52" s="220"/>
      <c r="AU52" s="224"/>
      <c r="AV52" s="225"/>
      <c r="AW52" s="220"/>
      <c r="AX52" s="220"/>
      <c r="AY52" s="220"/>
      <c r="AZ52" s="229">
        <f t="shared" si="5"/>
        <v>0</v>
      </c>
      <c r="BA52" s="230">
        <f t="shared" si="5"/>
        <v>0</v>
      </c>
      <c r="BB52" s="220">
        <f t="shared" si="6"/>
        <v>0</v>
      </c>
      <c r="BC52" s="225"/>
      <c r="BD52" s="220"/>
      <c r="BE52" s="220">
        <f t="shared" si="7"/>
        <v>0</v>
      </c>
      <c r="BF52" s="220">
        <f t="shared" si="8"/>
        <v>0</v>
      </c>
      <c r="BG52" s="230">
        <f t="shared" si="9"/>
        <v>0</v>
      </c>
      <c r="BH52" s="220">
        <f t="shared" si="10"/>
        <v>0</v>
      </c>
      <c r="BI52" s="230">
        <f t="shared" si="11"/>
        <v>0</v>
      </c>
      <c r="BJ52" s="220">
        <f t="shared" si="12"/>
        <v>0</v>
      </c>
      <c r="BK52" s="220">
        <f t="shared" si="13"/>
        <v>0</v>
      </c>
      <c r="BL52" s="220">
        <f t="shared" si="13"/>
        <v>0</v>
      </c>
      <c r="BM52" s="220">
        <f t="shared" si="14"/>
        <v>0</v>
      </c>
      <c r="BN52" s="233">
        <f t="shared" si="14"/>
        <v>0</v>
      </c>
      <c r="BO52" s="220" t="s">
        <v>161</v>
      </c>
    </row>
    <row r="53" spans="1:70" ht="15" customHeight="1" x14ac:dyDescent="0.25">
      <c r="A53" s="268" t="s">
        <v>44</v>
      </c>
      <c r="B53" s="250">
        <v>84</v>
      </c>
      <c r="C53" s="223">
        <f t="shared" si="0"/>
        <v>0</v>
      </c>
      <c r="D53" s="238"/>
      <c r="E53" s="220"/>
      <c r="F53" s="220"/>
      <c r="G53" s="220"/>
      <c r="H53" s="220"/>
      <c r="I53" s="220"/>
      <c r="J53" s="220"/>
      <c r="K53" s="236"/>
      <c r="L53" s="220"/>
      <c r="M53" s="220"/>
      <c r="N53" s="220"/>
      <c r="O53" s="220"/>
      <c r="P53" s="220"/>
      <c r="Q53" s="224">
        <f t="shared" si="3"/>
        <v>0</v>
      </c>
      <c r="R53" s="225">
        <f t="shared" si="3"/>
        <v>0</v>
      </c>
      <c r="S53" s="274"/>
      <c r="T53" s="226"/>
      <c r="U53" s="226"/>
      <c r="V53" s="226"/>
      <c r="W53" s="226"/>
      <c r="X53" s="226"/>
      <c r="Y53" s="226"/>
      <c r="Z53" s="226"/>
      <c r="AA53" s="226"/>
      <c r="AB53" s="226"/>
      <c r="AC53" s="220"/>
      <c r="AD53" s="220"/>
      <c r="AE53" s="226"/>
      <c r="AF53" s="224">
        <f t="shared" si="4"/>
        <v>0</v>
      </c>
      <c r="AG53" s="225">
        <f t="shared" si="4"/>
        <v>0</v>
      </c>
      <c r="AH53" s="226"/>
      <c r="AI53" s="237"/>
      <c r="AJ53" s="226"/>
      <c r="AK53" s="220"/>
      <c r="AL53" s="220"/>
      <c r="AM53" s="220"/>
      <c r="AN53" s="220"/>
      <c r="AO53" s="220"/>
      <c r="AP53" s="220"/>
      <c r="AQ53" s="220"/>
      <c r="AR53" s="220"/>
      <c r="AS53" s="235"/>
      <c r="AT53" s="220"/>
      <c r="AU53" s="224"/>
      <c r="AV53" s="225"/>
      <c r="AW53" s="220"/>
      <c r="AX53" s="220"/>
      <c r="AY53" s="236"/>
      <c r="AZ53" s="229">
        <f t="shared" si="5"/>
        <v>0</v>
      </c>
      <c r="BA53" s="230">
        <f t="shared" si="5"/>
        <v>0</v>
      </c>
      <c r="BB53" s="220">
        <f t="shared" si="6"/>
        <v>0</v>
      </c>
      <c r="BC53" s="240"/>
      <c r="BD53" s="220"/>
      <c r="BE53" s="220">
        <f t="shared" si="7"/>
        <v>0</v>
      </c>
      <c r="BF53" s="220">
        <f t="shared" si="8"/>
        <v>0</v>
      </c>
      <c r="BG53" s="230">
        <f t="shared" si="9"/>
        <v>0</v>
      </c>
      <c r="BH53" s="220">
        <f t="shared" si="10"/>
        <v>0</v>
      </c>
      <c r="BI53" s="230">
        <f t="shared" si="11"/>
        <v>0</v>
      </c>
      <c r="BJ53" s="220">
        <f t="shared" si="12"/>
        <v>0</v>
      </c>
      <c r="BK53" s="220">
        <f t="shared" si="13"/>
        <v>0</v>
      </c>
      <c r="BL53" s="220">
        <f t="shared" si="13"/>
        <v>0</v>
      </c>
      <c r="BM53" s="220">
        <f t="shared" si="14"/>
        <v>0</v>
      </c>
      <c r="BN53" s="233">
        <f t="shared" si="14"/>
        <v>0</v>
      </c>
      <c r="BO53" s="220" t="s">
        <v>162</v>
      </c>
    </row>
    <row r="54" spans="1:70" ht="15" customHeight="1" x14ac:dyDescent="0.25">
      <c r="A54" s="268" t="s">
        <v>45</v>
      </c>
      <c r="B54" s="250">
        <v>130</v>
      </c>
      <c r="C54" s="223">
        <f t="shared" si="0"/>
        <v>0</v>
      </c>
      <c r="D54" s="234"/>
      <c r="E54" s="226"/>
      <c r="F54" s="226"/>
      <c r="G54" s="235"/>
      <c r="H54" s="220"/>
      <c r="I54" s="220"/>
      <c r="J54" s="220"/>
      <c r="K54" s="220"/>
      <c r="L54" s="220"/>
      <c r="M54" s="220"/>
      <c r="N54" s="220"/>
      <c r="O54" s="220"/>
      <c r="P54" s="220"/>
      <c r="Q54" s="224">
        <f t="shared" si="3"/>
        <v>0</v>
      </c>
      <c r="R54" s="225">
        <f t="shared" si="3"/>
        <v>0</v>
      </c>
      <c r="S54" s="226"/>
      <c r="T54" s="226"/>
      <c r="U54" s="226"/>
      <c r="V54" s="226"/>
      <c r="W54" s="226"/>
      <c r="X54" s="226"/>
      <c r="Y54" s="226"/>
      <c r="Z54" s="226"/>
      <c r="AA54" s="220"/>
      <c r="AB54" s="220"/>
      <c r="AC54" s="220"/>
      <c r="AD54" s="220"/>
      <c r="AE54" s="237"/>
      <c r="AF54" s="224">
        <f t="shared" si="4"/>
        <v>0</v>
      </c>
      <c r="AG54" s="225">
        <f t="shared" si="4"/>
        <v>0</v>
      </c>
      <c r="AH54" s="220"/>
      <c r="AI54" s="237"/>
      <c r="AJ54" s="220"/>
      <c r="AK54" s="220"/>
      <c r="AL54" s="220"/>
      <c r="AM54" s="220"/>
      <c r="AN54" s="220"/>
      <c r="AO54" s="220"/>
      <c r="AP54" s="220"/>
      <c r="AQ54" s="220"/>
      <c r="AR54" s="220"/>
      <c r="AS54" s="220"/>
      <c r="AT54" s="220"/>
      <c r="AU54" s="224"/>
      <c r="AV54" s="225"/>
      <c r="AW54" s="220"/>
      <c r="AX54" s="220"/>
      <c r="AY54" s="239"/>
      <c r="AZ54" s="229">
        <f t="shared" si="5"/>
        <v>0</v>
      </c>
      <c r="BA54" s="230">
        <f t="shared" si="5"/>
        <v>0</v>
      </c>
      <c r="BB54" s="220">
        <f t="shared" si="6"/>
        <v>0</v>
      </c>
      <c r="BC54" s="239"/>
      <c r="BD54" s="220"/>
      <c r="BE54" s="220">
        <f t="shared" si="7"/>
        <v>0</v>
      </c>
      <c r="BF54" s="220">
        <f t="shared" si="8"/>
        <v>0</v>
      </c>
      <c r="BG54" s="230">
        <f t="shared" si="9"/>
        <v>0</v>
      </c>
      <c r="BH54" s="220">
        <f t="shared" si="10"/>
        <v>0</v>
      </c>
      <c r="BI54" s="230">
        <f t="shared" si="11"/>
        <v>0</v>
      </c>
      <c r="BJ54" s="220">
        <f t="shared" si="12"/>
        <v>0</v>
      </c>
      <c r="BK54" s="220">
        <f t="shared" si="13"/>
        <v>0</v>
      </c>
      <c r="BL54" s="220">
        <f t="shared" si="13"/>
        <v>0</v>
      </c>
      <c r="BM54" s="220">
        <f t="shared" si="14"/>
        <v>0</v>
      </c>
      <c r="BN54" s="233">
        <f t="shared" si="14"/>
        <v>0</v>
      </c>
      <c r="BO54" s="220" t="s">
        <v>161</v>
      </c>
    </row>
    <row r="55" spans="1:70" ht="15" customHeight="1" x14ac:dyDescent="0.25">
      <c r="A55" s="268" t="s">
        <v>46</v>
      </c>
      <c r="B55" s="250">
        <v>391.65</v>
      </c>
      <c r="C55" s="223">
        <f t="shared" si="0"/>
        <v>0</v>
      </c>
      <c r="D55" s="226"/>
      <c r="E55" s="269"/>
      <c r="F55" s="226"/>
      <c r="G55" s="224"/>
      <c r="H55" s="226"/>
      <c r="I55" s="226"/>
      <c r="J55" s="226"/>
      <c r="K55" s="226"/>
      <c r="L55" s="226"/>
      <c r="M55" s="224"/>
      <c r="N55" s="226"/>
      <c r="O55" s="226"/>
      <c r="P55" s="226"/>
      <c r="Q55" s="224">
        <f t="shared" si="3"/>
        <v>0</v>
      </c>
      <c r="R55" s="225">
        <f t="shared" si="3"/>
        <v>0</v>
      </c>
      <c r="S55" s="226"/>
      <c r="T55" s="226"/>
      <c r="U55" s="226"/>
      <c r="V55" s="226"/>
      <c r="W55" s="226"/>
      <c r="X55" s="226"/>
      <c r="Y55" s="226"/>
      <c r="Z55" s="224"/>
      <c r="AA55" s="226"/>
      <c r="AB55" s="224"/>
      <c r="AC55" s="220"/>
      <c r="AD55" s="220"/>
      <c r="AE55" s="220"/>
      <c r="AF55" s="224">
        <f t="shared" si="4"/>
        <v>0</v>
      </c>
      <c r="AG55" s="225">
        <f t="shared" si="4"/>
        <v>0</v>
      </c>
      <c r="AH55" s="220"/>
      <c r="AI55" s="237"/>
      <c r="AJ55" s="220"/>
      <c r="AK55" s="220"/>
      <c r="AL55" s="220"/>
      <c r="AM55" s="220"/>
      <c r="AN55" s="220"/>
      <c r="AO55" s="220"/>
      <c r="AP55" s="242"/>
      <c r="AQ55" s="220"/>
      <c r="AR55" s="220"/>
      <c r="AS55" s="220"/>
      <c r="AT55" s="220"/>
      <c r="AU55" s="224"/>
      <c r="AV55" s="225"/>
      <c r="AW55" s="220"/>
      <c r="AX55" s="220"/>
      <c r="AY55" s="220"/>
      <c r="AZ55" s="229">
        <f t="shared" si="5"/>
        <v>0</v>
      </c>
      <c r="BA55" s="230">
        <f t="shared" si="5"/>
        <v>0</v>
      </c>
      <c r="BB55" s="220">
        <f t="shared" si="6"/>
        <v>0</v>
      </c>
      <c r="BC55" s="243"/>
      <c r="BD55" s="220"/>
      <c r="BE55" s="220">
        <f t="shared" si="7"/>
        <v>0</v>
      </c>
      <c r="BF55" s="220">
        <f t="shared" si="8"/>
        <v>0</v>
      </c>
      <c r="BG55" s="230">
        <f t="shared" si="9"/>
        <v>0</v>
      </c>
      <c r="BH55" s="220">
        <f t="shared" si="10"/>
        <v>0</v>
      </c>
      <c r="BI55" s="230">
        <f t="shared" si="11"/>
        <v>0</v>
      </c>
      <c r="BJ55" s="220">
        <f t="shared" si="12"/>
        <v>0</v>
      </c>
      <c r="BK55" s="220">
        <f t="shared" si="13"/>
        <v>0</v>
      </c>
      <c r="BL55" s="220">
        <f t="shared" si="13"/>
        <v>0</v>
      </c>
      <c r="BM55" s="220">
        <f t="shared" si="14"/>
        <v>0</v>
      </c>
      <c r="BN55" s="233">
        <f t="shared" si="14"/>
        <v>0</v>
      </c>
      <c r="BO55" s="220" t="s">
        <v>162</v>
      </c>
    </row>
    <row r="56" spans="1:70" ht="15" customHeight="1" x14ac:dyDescent="0.25">
      <c r="A56" s="268" t="s">
        <v>47</v>
      </c>
      <c r="B56" s="250">
        <v>1406.05</v>
      </c>
      <c r="C56" s="223">
        <f t="shared" si="0"/>
        <v>0</v>
      </c>
      <c r="D56" s="234"/>
      <c r="E56" s="244"/>
      <c r="F56" s="226"/>
      <c r="G56" s="243"/>
      <c r="H56" s="220"/>
      <c r="I56" s="220"/>
      <c r="J56" s="220"/>
      <c r="K56" s="235"/>
      <c r="L56" s="220"/>
      <c r="M56" s="246"/>
      <c r="N56" s="220"/>
      <c r="O56" s="220"/>
      <c r="P56" s="220"/>
      <c r="Q56" s="224">
        <f t="shared" si="3"/>
        <v>0</v>
      </c>
      <c r="R56" s="225">
        <f t="shared" si="3"/>
        <v>0</v>
      </c>
      <c r="S56" s="226"/>
      <c r="T56" s="226"/>
      <c r="U56" s="226"/>
      <c r="V56" s="226"/>
      <c r="W56" s="220"/>
      <c r="X56" s="220"/>
      <c r="Y56" s="220"/>
      <c r="Z56" s="220"/>
      <c r="AA56" s="220"/>
      <c r="AB56" s="220"/>
      <c r="AC56" s="220"/>
      <c r="AD56" s="220"/>
      <c r="AE56" s="220"/>
      <c r="AF56" s="224">
        <f t="shared" si="4"/>
        <v>0</v>
      </c>
      <c r="AG56" s="225">
        <f t="shared" si="4"/>
        <v>0</v>
      </c>
      <c r="AH56" s="220"/>
      <c r="AI56" s="237"/>
      <c r="AJ56" s="220"/>
      <c r="AK56" s="240"/>
      <c r="AL56" s="220"/>
      <c r="AM56" s="220"/>
      <c r="AN56" s="220"/>
      <c r="AO56" s="220"/>
      <c r="AP56" s="234"/>
      <c r="AQ56" s="234"/>
      <c r="AR56" s="220"/>
      <c r="AS56" s="220"/>
      <c r="AT56" s="220"/>
      <c r="AU56" s="224"/>
      <c r="AV56" s="225"/>
      <c r="AW56" s="220"/>
      <c r="AX56" s="220"/>
      <c r="AY56" s="220"/>
      <c r="AZ56" s="229">
        <f t="shared" si="5"/>
        <v>0</v>
      </c>
      <c r="BA56" s="230">
        <f t="shared" si="5"/>
        <v>0</v>
      </c>
      <c r="BB56" s="220">
        <f t="shared" si="6"/>
        <v>0</v>
      </c>
      <c r="BC56" s="236"/>
      <c r="BD56" s="220"/>
      <c r="BE56" s="220">
        <f t="shared" si="7"/>
        <v>0</v>
      </c>
      <c r="BF56" s="220">
        <f t="shared" si="8"/>
        <v>0</v>
      </c>
      <c r="BG56" s="230">
        <f t="shared" si="9"/>
        <v>0</v>
      </c>
      <c r="BH56" s="220">
        <f t="shared" si="10"/>
        <v>0</v>
      </c>
      <c r="BI56" s="230">
        <f t="shared" si="11"/>
        <v>0</v>
      </c>
      <c r="BJ56" s="220">
        <f t="shared" si="12"/>
        <v>0</v>
      </c>
      <c r="BK56" s="220">
        <f t="shared" si="13"/>
        <v>0</v>
      </c>
      <c r="BL56" s="220">
        <f t="shared" si="13"/>
        <v>0</v>
      </c>
      <c r="BM56" s="220">
        <f t="shared" si="14"/>
        <v>0</v>
      </c>
      <c r="BN56" s="233">
        <f t="shared" si="14"/>
        <v>0</v>
      </c>
      <c r="BO56" s="220" t="s">
        <v>162</v>
      </c>
    </row>
    <row r="57" spans="1:70" ht="15" customHeight="1" x14ac:dyDescent="0.25">
      <c r="A57" s="268" t="s">
        <v>48</v>
      </c>
      <c r="B57" s="250">
        <v>3944.61</v>
      </c>
      <c r="C57" s="223">
        <f t="shared" si="0"/>
        <v>0</v>
      </c>
      <c r="D57" s="226"/>
      <c r="E57" s="224"/>
      <c r="F57" s="226"/>
      <c r="G57" s="226"/>
      <c r="H57" s="226"/>
      <c r="I57" s="226"/>
      <c r="J57" s="226"/>
      <c r="K57" s="226"/>
      <c r="L57" s="226"/>
      <c r="M57" s="270"/>
      <c r="N57" s="226"/>
      <c r="O57" s="226"/>
      <c r="P57" s="226"/>
      <c r="Q57" s="224">
        <f t="shared" si="3"/>
        <v>0</v>
      </c>
      <c r="R57" s="225">
        <f t="shared" si="3"/>
        <v>0</v>
      </c>
      <c r="S57" s="251"/>
      <c r="T57" s="234"/>
      <c r="U57" s="234"/>
      <c r="V57" s="234"/>
      <c r="W57" s="234"/>
      <c r="X57" s="234"/>
      <c r="Y57" s="226"/>
      <c r="Z57" s="226"/>
      <c r="AA57" s="226"/>
      <c r="AB57" s="226"/>
      <c r="AC57" s="220"/>
      <c r="AD57" s="220"/>
      <c r="AE57" s="220"/>
      <c r="AF57" s="224">
        <f t="shared" si="4"/>
        <v>0</v>
      </c>
      <c r="AG57" s="225">
        <f t="shared" si="4"/>
        <v>0</v>
      </c>
      <c r="AH57" s="220"/>
      <c r="AI57" s="237"/>
      <c r="AJ57" s="220"/>
      <c r="AK57" s="237"/>
      <c r="AL57" s="220"/>
      <c r="AM57" s="220"/>
      <c r="AN57" s="220"/>
      <c r="AO57" s="220"/>
      <c r="AP57" s="220"/>
      <c r="AQ57" s="220"/>
      <c r="AR57" s="220"/>
      <c r="AS57" s="220"/>
      <c r="AT57" s="220"/>
      <c r="AU57" s="224"/>
      <c r="AV57" s="225"/>
      <c r="AW57" s="220"/>
      <c r="AX57" s="220"/>
      <c r="AY57" s="220"/>
      <c r="AZ57" s="229">
        <f t="shared" si="5"/>
        <v>0</v>
      </c>
      <c r="BA57" s="230">
        <f t="shared" si="5"/>
        <v>0</v>
      </c>
      <c r="BB57" s="220">
        <f t="shared" si="6"/>
        <v>0</v>
      </c>
      <c r="BC57" s="220"/>
      <c r="BD57" s="220"/>
      <c r="BE57" s="220">
        <f t="shared" si="7"/>
        <v>0</v>
      </c>
      <c r="BF57" s="220">
        <f t="shared" si="8"/>
        <v>0</v>
      </c>
      <c r="BG57" s="230">
        <f t="shared" si="9"/>
        <v>0</v>
      </c>
      <c r="BH57" s="220">
        <f t="shared" si="10"/>
        <v>0</v>
      </c>
      <c r="BI57" s="230">
        <f t="shared" si="11"/>
        <v>0</v>
      </c>
      <c r="BJ57" s="220">
        <f t="shared" si="12"/>
        <v>0</v>
      </c>
      <c r="BK57" s="220">
        <f t="shared" si="13"/>
        <v>0</v>
      </c>
      <c r="BL57" s="220">
        <f t="shared" si="13"/>
        <v>0</v>
      </c>
      <c r="BM57" s="220">
        <f t="shared" si="14"/>
        <v>0</v>
      </c>
      <c r="BN57" s="233">
        <f t="shared" si="14"/>
        <v>0</v>
      </c>
      <c r="BO57" s="220"/>
    </row>
    <row r="58" spans="1:70" ht="15" customHeight="1" x14ac:dyDescent="0.25">
      <c r="A58" s="268" t="s">
        <v>49</v>
      </c>
      <c r="B58" s="250">
        <v>558</v>
      </c>
      <c r="C58" s="223">
        <f t="shared" si="0"/>
        <v>0</v>
      </c>
      <c r="D58" s="226"/>
      <c r="E58" s="224"/>
      <c r="F58" s="226"/>
      <c r="G58" s="226"/>
      <c r="H58" s="226"/>
      <c r="I58" s="226"/>
      <c r="J58" s="226"/>
      <c r="K58" s="226"/>
      <c r="L58" s="226"/>
      <c r="M58" s="270"/>
      <c r="N58" s="226"/>
      <c r="O58" s="226"/>
      <c r="P58" s="226"/>
      <c r="Q58" s="224">
        <f t="shared" si="3"/>
        <v>0</v>
      </c>
      <c r="R58" s="225">
        <f t="shared" si="3"/>
        <v>0</v>
      </c>
      <c r="S58" s="251"/>
      <c r="T58" s="234"/>
      <c r="U58" s="234"/>
      <c r="V58" s="234"/>
      <c r="W58" s="234"/>
      <c r="X58" s="234"/>
      <c r="Y58" s="226"/>
      <c r="Z58" s="226"/>
      <c r="AA58" s="226"/>
      <c r="AB58" s="226"/>
      <c r="AC58" s="220"/>
      <c r="AD58" s="220"/>
      <c r="AE58" s="220"/>
      <c r="AF58" s="224">
        <f t="shared" si="4"/>
        <v>0</v>
      </c>
      <c r="AG58" s="225">
        <f t="shared" si="4"/>
        <v>0</v>
      </c>
      <c r="AH58" s="220"/>
      <c r="AI58" s="237"/>
      <c r="AJ58" s="220"/>
      <c r="AK58" s="237"/>
      <c r="AL58" s="220"/>
      <c r="AM58" s="220"/>
      <c r="AN58" s="220"/>
      <c r="AO58" s="220"/>
      <c r="AP58" s="220"/>
      <c r="AQ58" s="220"/>
      <c r="AR58" s="220"/>
      <c r="AS58" s="220"/>
      <c r="AT58" s="220"/>
      <c r="AU58" s="224"/>
      <c r="AV58" s="225"/>
      <c r="AW58" s="220"/>
      <c r="AX58" s="220"/>
      <c r="AY58" s="220"/>
      <c r="AZ58" s="229">
        <f t="shared" si="5"/>
        <v>0</v>
      </c>
      <c r="BA58" s="230">
        <f t="shared" si="5"/>
        <v>0</v>
      </c>
      <c r="BB58" s="220">
        <f t="shared" si="6"/>
        <v>0</v>
      </c>
      <c r="BC58" s="220"/>
      <c r="BD58" s="220"/>
      <c r="BE58" s="220">
        <f t="shared" si="7"/>
        <v>0</v>
      </c>
      <c r="BF58" s="220">
        <f t="shared" si="8"/>
        <v>0</v>
      </c>
      <c r="BG58" s="230">
        <f t="shared" si="9"/>
        <v>0</v>
      </c>
      <c r="BH58" s="220">
        <f t="shared" si="10"/>
        <v>0</v>
      </c>
      <c r="BI58" s="230">
        <f t="shared" si="11"/>
        <v>0</v>
      </c>
      <c r="BJ58" s="220">
        <f t="shared" si="12"/>
        <v>0</v>
      </c>
      <c r="BK58" s="220">
        <f t="shared" si="13"/>
        <v>0</v>
      </c>
      <c r="BL58" s="220">
        <f t="shared" si="13"/>
        <v>0</v>
      </c>
      <c r="BM58" s="220">
        <f t="shared" si="14"/>
        <v>0</v>
      </c>
      <c r="BN58" s="233">
        <f t="shared" si="14"/>
        <v>0</v>
      </c>
      <c r="BO58" s="220" t="s">
        <v>162</v>
      </c>
    </row>
    <row r="59" spans="1:70" ht="15" customHeight="1" x14ac:dyDescent="0.25">
      <c r="A59" s="268" t="s">
        <v>50</v>
      </c>
      <c r="B59" s="250">
        <v>2431.71</v>
      </c>
      <c r="C59" s="223">
        <f t="shared" si="0"/>
        <v>1.4446623980655586</v>
      </c>
      <c r="D59" s="226"/>
      <c r="E59" s="224">
        <v>9.5</v>
      </c>
      <c r="F59" s="226">
        <v>15</v>
      </c>
      <c r="G59" s="226"/>
      <c r="H59" s="226"/>
      <c r="I59" s="226"/>
      <c r="J59" s="226"/>
      <c r="K59" s="226"/>
      <c r="L59" s="226"/>
      <c r="M59" s="270">
        <v>25.63</v>
      </c>
      <c r="N59" s="226">
        <v>57</v>
      </c>
      <c r="O59" s="226"/>
      <c r="P59" s="226"/>
      <c r="Q59" s="224">
        <f t="shared" si="3"/>
        <v>35.129999999999995</v>
      </c>
      <c r="R59" s="225">
        <f t="shared" si="3"/>
        <v>72</v>
      </c>
      <c r="S59" s="251"/>
      <c r="T59" s="234"/>
      <c r="U59" s="234"/>
      <c r="V59" s="234"/>
      <c r="W59" s="234"/>
      <c r="X59" s="234"/>
      <c r="Y59" s="226"/>
      <c r="Z59" s="226"/>
      <c r="AA59" s="226"/>
      <c r="AB59" s="226"/>
      <c r="AC59" s="220"/>
      <c r="AD59" s="220"/>
      <c r="AE59" s="220"/>
      <c r="AF59" s="224">
        <f t="shared" si="4"/>
        <v>0</v>
      </c>
      <c r="AG59" s="225">
        <f t="shared" si="4"/>
        <v>0</v>
      </c>
      <c r="AH59" s="220"/>
      <c r="AI59" s="237"/>
      <c r="AJ59" s="220"/>
      <c r="AK59" s="237"/>
      <c r="AL59" s="220"/>
      <c r="AM59" s="220"/>
      <c r="AN59" s="220"/>
      <c r="AO59" s="220"/>
      <c r="AP59" s="220"/>
      <c r="AQ59" s="220"/>
      <c r="AR59" s="220"/>
      <c r="AS59" s="220"/>
      <c r="AT59" s="220"/>
      <c r="AU59" s="224"/>
      <c r="AV59" s="225"/>
      <c r="AW59" s="220"/>
      <c r="AX59" s="220"/>
      <c r="AY59" s="220"/>
      <c r="AZ59" s="229">
        <f t="shared" si="5"/>
        <v>0</v>
      </c>
      <c r="BA59" s="230">
        <f t="shared" si="5"/>
        <v>9.5</v>
      </c>
      <c r="BB59" s="220">
        <f t="shared" si="6"/>
        <v>15</v>
      </c>
      <c r="BC59" s="220"/>
      <c r="BD59" s="220"/>
      <c r="BE59" s="220">
        <f t="shared" si="7"/>
        <v>0</v>
      </c>
      <c r="BF59" s="220">
        <f t="shared" si="8"/>
        <v>0</v>
      </c>
      <c r="BG59" s="230">
        <f t="shared" si="9"/>
        <v>0</v>
      </c>
      <c r="BH59" s="220">
        <f t="shared" si="10"/>
        <v>0</v>
      </c>
      <c r="BI59" s="230">
        <f t="shared" si="11"/>
        <v>25.63</v>
      </c>
      <c r="BJ59" s="220">
        <f t="shared" si="12"/>
        <v>57</v>
      </c>
      <c r="BK59" s="220">
        <f t="shared" si="13"/>
        <v>0</v>
      </c>
      <c r="BL59" s="220">
        <f t="shared" si="13"/>
        <v>0</v>
      </c>
      <c r="BM59" s="220">
        <f t="shared" si="14"/>
        <v>35.129999999999995</v>
      </c>
      <c r="BN59" s="233">
        <f t="shared" si="14"/>
        <v>72</v>
      </c>
      <c r="BO59" s="220" t="s">
        <v>161</v>
      </c>
    </row>
    <row r="60" spans="1:70" ht="15" customHeight="1" x14ac:dyDescent="0.25">
      <c r="A60" s="268" t="s">
        <v>51</v>
      </c>
      <c r="B60" s="250">
        <v>818.06</v>
      </c>
      <c r="C60" s="223">
        <f t="shared" si="0"/>
        <v>0</v>
      </c>
      <c r="D60" s="226"/>
      <c r="E60" s="237"/>
      <c r="F60" s="220"/>
      <c r="G60" s="226"/>
      <c r="H60" s="226"/>
      <c r="I60" s="226"/>
      <c r="J60" s="226"/>
      <c r="K60" s="226"/>
      <c r="L60" s="226"/>
      <c r="M60" s="220"/>
      <c r="N60" s="220"/>
      <c r="O60" s="226"/>
      <c r="P60" s="226"/>
      <c r="Q60" s="224">
        <f t="shared" si="3"/>
        <v>0</v>
      </c>
      <c r="R60" s="225">
        <f t="shared" si="3"/>
        <v>0</v>
      </c>
      <c r="S60" s="251"/>
      <c r="T60" s="235"/>
      <c r="U60" s="235"/>
      <c r="V60" s="234"/>
      <c r="W60" s="234"/>
      <c r="X60" s="234"/>
      <c r="Y60" s="226"/>
      <c r="Z60" s="226"/>
      <c r="AA60" s="226"/>
      <c r="AB60" s="226"/>
      <c r="AC60" s="220"/>
      <c r="AD60" s="220"/>
      <c r="AE60" s="220"/>
      <c r="AF60" s="224">
        <f t="shared" si="4"/>
        <v>0</v>
      </c>
      <c r="AG60" s="225">
        <f t="shared" si="4"/>
        <v>0</v>
      </c>
      <c r="AH60" s="220"/>
      <c r="AI60" s="237"/>
      <c r="AJ60" s="220"/>
      <c r="AK60" s="237"/>
      <c r="AL60" s="220"/>
      <c r="AM60" s="220"/>
      <c r="AN60" s="220"/>
      <c r="AO60" s="220"/>
      <c r="AP60" s="220"/>
      <c r="AQ60" s="275"/>
      <c r="AR60" s="275"/>
      <c r="AS60" s="220"/>
      <c r="AT60" s="220"/>
      <c r="AU60" s="224"/>
      <c r="AV60" s="225"/>
      <c r="AW60" s="220"/>
      <c r="AX60" s="220"/>
      <c r="AY60" s="220"/>
      <c r="AZ60" s="229">
        <f t="shared" si="5"/>
        <v>0</v>
      </c>
      <c r="BA60" s="230">
        <f t="shared" si="5"/>
        <v>0</v>
      </c>
      <c r="BB60" s="220">
        <f t="shared" si="6"/>
        <v>0</v>
      </c>
      <c r="BC60" s="220"/>
      <c r="BD60" s="220"/>
      <c r="BE60" s="220">
        <f t="shared" si="7"/>
        <v>0</v>
      </c>
      <c r="BF60" s="220">
        <f t="shared" si="8"/>
        <v>0</v>
      </c>
      <c r="BG60" s="230">
        <f t="shared" si="9"/>
        <v>0</v>
      </c>
      <c r="BH60" s="220">
        <f t="shared" si="10"/>
        <v>0</v>
      </c>
      <c r="BI60" s="230">
        <f t="shared" si="11"/>
        <v>0</v>
      </c>
      <c r="BJ60" s="220">
        <f t="shared" si="12"/>
        <v>0</v>
      </c>
      <c r="BK60" s="220">
        <f t="shared" si="13"/>
        <v>0</v>
      </c>
      <c r="BL60" s="220">
        <f t="shared" si="13"/>
        <v>0</v>
      </c>
      <c r="BM60" s="220">
        <f t="shared" si="14"/>
        <v>0</v>
      </c>
      <c r="BN60" s="233">
        <f t="shared" si="14"/>
        <v>0</v>
      </c>
      <c r="BO60" s="220" t="s">
        <v>166</v>
      </c>
    </row>
    <row r="62" spans="1:70" x14ac:dyDescent="0.25">
      <c r="BA62" s="19" t="s">
        <v>104</v>
      </c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 t="s">
        <v>105</v>
      </c>
      <c r="BN62" s="19"/>
      <c r="BO62" s="19"/>
      <c r="BR62" s="19"/>
    </row>
    <row r="63" spans="1:70" x14ac:dyDescent="0.25">
      <c r="BA63" s="276"/>
      <c r="BB63" s="276" t="s">
        <v>154</v>
      </c>
      <c r="BC63" s="276"/>
      <c r="BD63" s="276"/>
      <c r="BE63" s="276"/>
      <c r="BF63" s="276" t="s">
        <v>135</v>
      </c>
      <c r="BG63" s="276"/>
      <c r="BH63" s="276"/>
      <c r="BI63" s="276"/>
      <c r="BJ63" s="276" t="s">
        <v>137</v>
      </c>
      <c r="BK63" s="276"/>
      <c r="BL63" s="276"/>
      <c r="BM63" s="276"/>
      <c r="BN63" s="276" t="s">
        <v>155</v>
      </c>
      <c r="BO63" s="276"/>
      <c r="BR63" s="276"/>
    </row>
    <row r="64" spans="1:70" x14ac:dyDescent="0.25">
      <c r="BA64" s="19"/>
      <c r="BB64" s="19" t="s">
        <v>141</v>
      </c>
      <c r="BC64" s="19"/>
      <c r="BD64" s="19"/>
      <c r="BE64" s="19"/>
      <c r="BF64" s="19" t="s">
        <v>140</v>
      </c>
      <c r="BG64" s="19"/>
      <c r="BH64" s="19"/>
      <c r="BI64" s="19"/>
      <c r="BJ64" s="19" t="s">
        <v>156</v>
      </c>
      <c r="BK64" s="19"/>
      <c r="BL64" s="19"/>
      <c r="BM64" s="19"/>
      <c r="BN64" s="19" t="s">
        <v>157</v>
      </c>
      <c r="BO64" s="19"/>
      <c r="BR64" s="19"/>
    </row>
    <row r="88" ht="12.75" customHeight="1" x14ac:dyDescent="0.25"/>
  </sheetData>
  <mergeCells count="105">
    <mergeCell ref="AZ8:BN9"/>
    <mergeCell ref="D10:D14"/>
    <mergeCell ref="E10:F11"/>
    <mergeCell ref="G10:J10"/>
    <mergeCell ref="K10:L11"/>
    <mergeCell ref="M10:N11"/>
    <mergeCell ref="O10:P11"/>
    <mergeCell ref="Q10:R11"/>
    <mergeCell ref="A2:AB2"/>
    <mergeCell ref="A3:AB3"/>
    <mergeCell ref="A4:AB4"/>
    <mergeCell ref="A5:AB5"/>
    <mergeCell ref="A8:A14"/>
    <mergeCell ref="D8:R9"/>
    <mergeCell ref="S8:AG9"/>
    <mergeCell ref="S10:S14"/>
    <mergeCell ref="T10:U11"/>
    <mergeCell ref="V10:Y10"/>
    <mergeCell ref="AF10:AG11"/>
    <mergeCell ref="AH10:AH14"/>
    <mergeCell ref="AI10:AJ11"/>
    <mergeCell ref="AD12:AD14"/>
    <mergeCell ref="AE12:AE14"/>
    <mergeCell ref="AF12:AF14"/>
    <mergeCell ref="AG12:AG14"/>
    <mergeCell ref="AH8:AV9"/>
    <mergeCell ref="AW8:AY11"/>
    <mergeCell ref="X11:Y11"/>
    <mergeCell ref="AK11:AL11"/>
    <mergeCell ref="AM11:AN11"/>
    <mergeCell ref="BA10:BB11"/>
    <mergeCell ref="BC10:BF10"/>
    <mergeCell ref="BG10:BH11"/>
    <mergeCell ref="Z10:AA11"/>
    <mergeCell ref="AB10:AC11"/>
    <mergeCell ref="AD10:AE11"/>
    <mergeCell ref="AI12:AI14"/>
    <mergeCell ref="AJ12:AJ14"/>
    <mergeCell ref="X12:X14"/>
    <mergeCell ref="Y12:Y14"/>
    <mergeCell ref="Z12:Z14"/>
    <mergeCell ref="AA12:AA14"/>
    <mergeCell ref="AB12:AB14"/>
    <mergeCell ref="AC12:AC14"/>
    <mergeCell ref="BE12:BE14"/>
    <mergeCell ref="AS12:AS14"/>
    <mergeCell ref="AT12:AT14"/>
    <mergeCell ref="AU12:AU14"/>
    <mergeCell ref="BI10:BJ11"/>
    <mergeCell ref="BK10:BL11"/>
    <mergeCell ref="BM10:BN11"/>
    <mergeCell ref="BC11:BD11"/>
    <mergeCell ref="BE11:BF11"/>
    <mergeCell ref="AK10:AN10"/>
    <mergeCell ref="AO10:AP11"/>
    <mergeCell ref="AQ10:AR11"/>
    <mergeCell ref="AS10:AT11"/>
    <mergeCell ref="AU10:AV11"/>
    <mergeCell ref="AZ10:AZ14"/>
    <mergeCell ref="AO12:AO14"/>
    <mergeCell ref="AP12:AP14"/>
    <mergeCell ref="AQ12:AQ14"/>
    <mergeCell ref="AR12:AR14"/>
    <mergeCell ref="AK12:AK14"/>
    <mergeCell ref="AL12:AL14"/>
    <mergeCell ref="AM12:AM14"/>
    <mergeCell ref="AN12:AN14"/>
    <mergeCell ref="AY12:AY14"/>
    <mergeCell ref="BA12:BA14"/>
    <mergeCell ref="BB12:BB14"/>
    <mergeCell ref="BC12:BC14"/>
    <mergeCell ref="BD12:BD14"/>
    <mergeCell ref="E12:E14"/>
    <mergeCell ref="F12:F14"/>
    <mergeCell ref="G12:G14"/>
    <mergeCell ref="H12:H14"/>
    <mergeCell ref="I12:I14"/>
    <mergeCell ref="J12:J14"/>
    <mergeCell ref="G11:H11"/>
    <mergeCell ref="I11:J11"/>
    <mergeCell ref="V11:W11"/>
    <mergeCell ref="Q12:Q14"/>
    <mergeCell ref="R12:R14"/>
    <mergeCell ref="T12:T14"/>
    <mergeCell ref="U12:U14"/>
    <mergeCell ref="V12:V14"/>
    <mergeCell ref="W12:W14"/>
    <mergeCell ref="K12:K14"/>
    <mergeCell ref="L12:L14"/>
    <mergeCell ref="M12:M14"/>
    <mergeCell ref="N12:N14"/>
    <mergeCell ref="O12:O14"/>
    <mergeCell ref="P12:P14"/>
    <mergeCell ref="AV12:AV14"/>
    <mergeCell ref="AW12:AW14"/>
    <mergeCell ref="AX12:AX14"/>
    <mergeCell ref="BL12:BL14"/>
    <mergeCell ref="BM12:BM14"/>
    <mergeCell ref="BN12:BN14"/>
    <mergeCell ref="BF12:BF14"/>
    <mergeCell ref="BG12:BG14"/>
    <mergeCell ref="BH12:BH14"/>
    <mergeCell ref="BI12:BI14"/>
    <mergeCell ref="BJ12:BJ14"/>
    <mergeCell ref="BK12:BK14"/>
  </mergeCells>
  <conditionalFormatting sqref="Z35:AE35">
    <cfRule type="cellIs" dxfId="13" priority="1" stopIfTrue="1" operator="equal">
      <formula>0</formula>
    </cfRule>
  </conditionalFormatting>
  <printOptions horizontalCentered="1"/>
  <pageMargins left="0.25" right="0.75" top="0.53" bottom="0.24" header="0.3" footer="0.17"/>
  <pageSetup paperSize="5" scale="49" orientation="landscape" horizontalDpi="4294967294" verticalDpi="300" r:id="rId1"/>
  <headerFooter alignWithMargins="0">
    <oddHeader>&amp;R&amp;P</oddHeader>
  </headerFooter>
  <colBreaks count="1" manualBreakCount="1">
    <brk id="33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O64"/>
  <sheetViews>
    <sheetView topLeftCell="A8" zoomScaleNormal="100" workbookViewId="0">
      <selection activeCell="CN35" sqref="CN35"/>
    </sheetView>
  </sheetViews>
  <sheetFormatPr defaultRowHeight="15" x14ac:dyDescent="0.25"/>
  <cols>
    <col min="1" max="1" width="3.140625" style="19" customWidth="1"/>
    <col min="2" max="2" width="13.140625" style="19" customWidth="1"/>
    <col min="3" max="3" width="9.140625" style="277" hidden="1" customWidth="1"/>
    <col min="4" max="4" width="8" style="277" hidden="1" customWidth="1"/>
    <col min="5" max="5" width="10.28515625" style="19" hidden="1" customWidth="1"/>
    <col min="6" max="6" width="11.5703125" style="19" hidden="1" customWidth="1"/>
    <col min="7" max="8" width="0" style="19" hidden="1" customWidth="1"/>
    <col min="9" max="9" width="10.140625" style="19" hidden="1" customWidth="1"/>
    <col min="10" max="11" width="0" style="19" hidden="1" customWidth="1"/>
    <col min="12" max="12" width="9.7109375" style="19" hidden="1" customWidth="1"/>
    <col min="13" max="17" width="0" style="19" hidden="1" customWidth="1"/>
    <col min="18" max="18" width="9.85546875" style="19" hidden="1" customWidth="1"/>
    <col min="19" max="89" width="0" style="19" hidden="1" customWidth="1"/>
    <col min="90" max="90" width="0" style="278" hidden="1" customWidth="1"/>
    <col min="91" max="91" width="8.85546875" style="279"/>
    <col min="92" max="93" width="8.85546875" style="277"/>
    <col min="94" max="256" width="8.85546875" style="19"/>
    <col min="257" max="257" width="3.140625" style="19" customWidth="1"/>
    <col min="258" max="258" width="13.140625" style="19" customWidth="1"/>
    <col min="259" max="259" width="9.140625" style="19" customWidth="1"/>
    <col min="260" max="260" width="8" style="19" customWidth="1"/>
    <col min="261" max="261" width="10.28515625" style="19" customWidth="1"/>
    <col min="262" max="262" width="11.5703125" style="19" customWidth="1"/>
    <col min="263" max="264" width="8.85546875" style="19"/>
    <col min="265" max="265" width="10.140625" style="19" customWidth="1"/>
    <col min="266" max="267" width="8.85546875" style="19"/>
    <col min="268" max="268" width="9.7109375" style="19" customWidth="1"/>
    <col min="269" max="273" width="8.85546875" style="19"/>
    <col min="274" max="274" width="9.85546875" style="19" customWidth="1"/>
    <col min="275" max="303" width="8.85546875" style="19"/>
    <col min="304" max="324" width="0" style="19" hidden="1" customWidth="1"/>
    <col min="325" max="512" width="8.85546875" style="19"/>
    <col min="513" max="513" width="3.140625" style="19" customWidth="1"/>
    <col min="514" max="514" width="13.140625" style="19" customWidth="1"/>
    <col min="515" max="515" width="9.140625" style="19" customWidth="1"/>
    <col min="516" max="516" width="8" style="19" customWidth="1"/>
    <col min="517" max="517" width="10.28515625" style="19" customWidth="1"/>
    <col min="518" max="518" width="11.5703125" style="19" customWidth="1"/>
    <col min="519" max="520" width="8.85546875" style="19"/>
    <col min="521" max="521" width="10.140625" style="19" customWidth="1"/>
    <col min="522" max="523" width="8.85546875" style="19"/>
    <col min="524" max="524" width="9.7109375" style="19" customWidth="1"/>
    <col min="525" max="529" width="8.85546875" style="19"/>
    <col min="530" max="530" width="9.85546875" style="19" customWidth="1"/>
    <col min="531" max="559" width="8.85546875" style="19"/>
    <col min="560" max="580" width="0" style="19" hidden="1" customWidth="1"/>
    <col min="581" max="768" width="8.85546875" style="19"/>
    <col min="769" max="769" width="3.140625" style="19" customWidth="1"/>
    <col min="770" max="770" width="13.140625" style="19" customWidth="1"/>
    <col min="771" max="771" width="9.140625" style="19" customWidth="1"/>
    <col min="772" max="772" width="8" style="19" customWidth="1"/>
    <col min="773" max="773" width="10.28515625" style="19" customWidth="1"/>
    <col min="774" max="774" width="11.5703125" style="19" customWidth="1"/>
    <col min="775" max="776" width="8.85546875" style="19"/>
    <col min="777" max="777" width="10.140625" style="19" customWidth="1"/>
    <col min="778" max="779" width="8.85546875" style="19"/>
    <col min="780" max="780" width="9.7109375" style="19" customWidth="1"/>
    <col min="781" max="785" width="8.85546875" style="19"/>
    <col min="786" max="786" width="9.85546875" style="19" customWidth="1"/>
    <col min="787" max="815" width="8.85546875" style="19"/>
    <col min="816" max="836" width="0" style="19" hidden="1" customWidth="1"/>
    <col min="837" max="1024" width="8.85546875" style="19"/>
    <col min="1025" max="1025" width="3.140625" style="19" customWidth="1"/>
    <col min="1026" max="1026" width="13.140625" style="19" customWidth="1"/>
    <col min="1027" max="1027" width="9.140625" style="19" customWidth="1"/>
    <col min="1028" max="1028" width="8" style="19" customWidth="1"/>
    <col min="1029" max="1029" width="10.28515625" style="19" customWidth="1"/>
    <col min="1030" max="1030" width="11.5703125" style="19" customWidth="1"/>
    <col min="1031" max="1032" width="8.85546875" style="19"/>
    <col min="1033" max="1033" width="10.140625" style="19" customWidth="1"/>
    <col min="1034" max="1035" width="8.85546875" style="19"/>
    <col min="1036" max="1036" width="9.7109375" style="19" customWidth="1"/>
    <col min="1037" max="1041" width="8.85546875" style="19"/>
    <col min="1042" max="1042" width="9.85546875" style="19" customWidth="1"/>
    <col min="1043" max="1071" width="8.85546875" style="19"/>
    <col min="1072" max="1092" width="0" style="19" hidden="1" customWidth="1"/>
    <col min="1093" max="1280" width="8.85546875" style="19"/>
    <col min="1281" max="1281" width="3.140625" style="19" customWidth="1"/>
    <col min="1282" max="1282" width="13.140625" style="19" customWidth="1"/>
    <col min="1283" max="1283" width="9.140625" style="19" customWidth="1"/>
    <col min="1284" max="1284" width="8" style="19" customWidth="1"/>
    <col min="1285" max="1285" width="10.28515625" style="19" customWidth="1"/>
    <col min="1286" max="1286" width="11.5703125" style="19" customWidth="1"/>
    <col min="1287" max="1288" width="8.85546875" style="19"/>
    <col min="1289" max="1289" width="10.140625" style="19" customWidth="1"/>
    <col min="1290" max="1291" width="8.85546875" style="19"/>
    <col min="1292" max="1292" width="9.7109375" style="19" customWidth="1"/>
    <col min="1293" max="1297" width="8.85546875" style="19"/>
    <col min="1298" max="1298" width="9.85546875" style="19" customWidth="1"/>
    <col min="1299" max="1327" width="8.85546875" style="19"/>
    <col min="1328" max="1348" width="0" style="19" hidden="1" customWidth="1"/>
    <col min="1349" max="1536" width="8.85546875" style="19"/>
    <col min="1537" max="1537" width="3.140625" style="19" customWidth="1"/>
    <col min="1538" max="1538" width="13.140625" style="19" customWidth="1"/>
    <col min="1539" max="1539" width="9.140625" style="19" customWidth="1"/>
    <col min="1540" max="1540" width="8" style="19" customWidth="1"/>
    <col min="1541" max="1541" width="10.28515625" style="19" customWidth="1"/>
    <col min="1542" max="1542" width="11.5703125" style="19" customWidth="1"/>
    <col min="1543" max="1544" width="8.85546875" style="19"/>
    <col min="1545" max="1545" width="10.140625" style="19" customWidth="1"/>
    <col min="1546" max="1547" width="8.85546875" style="19"/>
    <col min="1548" max="1548" width="9.7109375" style="19" customWidth="1"/>
    <col min="1549" max="1553" width="8.85546875" style="19"/>
    <col min="1554" max="1554" width="9.85546875" style="19" customWidth="1"/>
    <col min="1555" max="1583" width="8.85546875" style="19"/>
    <col min="1584" max="1604" width="0" style="19" hidden="1" customWidth="1"/>
    <col min="1605" max="1792" width="8.85546875" style="19"/>
    <col min="1793" max="1793" width="3.140625" style="19" customWidth="1"/>
    <col min="1794" max="1794" width="13.140625" style="19" customWidth="1"/>
    <col min="1795" max="1795" width="9.140625" style="19" customWidth="1"/>
    <col min="1796" max="1796" width="8" style="19" customWidth="1"/>
    <col min="1797" max="1797" width="10.28515625" style="19" customWidth="1"/>
    <col min="1798" max="1798" width="11.5703125" style="19" customWidth="1"/>
    <col min="1799" max="1800" width="8.85546875" style="19"/>
    <col min="1801" max="1801" width="10.140625" style="19" customWidth="1"/>
    <col min="1802" max="1803" width="8.85546875" style="19"/>
    <col min="1804" max="1804" width="9.7109375" style="19" customWidth="1"/>
    <col min="1805" max="1809" width="8.85546875" style="19"/>
    <col min="1810" max="1810" width="9.85546875" style="19" customWidth="1"/>
    <col min="1811" max="1839" width="8.85546875" style="19"/>
    <col min="1840" max="1860" width="0" style="19" hidden="1" customWidth="1"/>
    <col min="1861" max="2048" width="8.85546875" style="19"/>
    <col min="2049" max="2049" width="3.140625" style="19" customWidth="1"/>
    <col min="2050" max="2050" width="13.140625" style="19" customWidth="1"/>
    <col min="2051" max="2051" width="9.140625" style="19" customWidth="1"/>
    <col min="2052" max="2052" width="8" style="19" customWidth="1"/>
    <col min="2053" max="2053" width="10.28515625" style="19" customWidth="1"/>
    <col min="2054" max="2054" width="11.5703125" style="19" customWidth="1"/>
    <col min="2055" max="2056" width="8.85546875" style="19"/>
    <col min="2057" max="2057" width="10.140625" style="19" customWidth="1"/>
    <col min="2058" max="2059" width="8.85546875" style="19"/>
    <col min="2060" max="2060" width="9.7109375" style="19" customWidth="1"/>
    <col min="2061" max="2065" width="8.85546875" style="19"/>
    <col min="2066" max="2066" width="9.85546875" style="19" customWidth="1"/>
    <col min="2067" max="2095" width="8.85546875" style="19"/>
    <col min="2096" max="2116" width="0" style="19" hidden="1" customWidth="1"/>
    <col min="2117" max="2304" width="8.85546875" style="19"/>
    <col min="2305" max="2305" width="3.140625" style="19" customWidth="1"/>
    <col min="2306" max="2306" width="13.140625" style="19" customWidth="1"/>
    <col min="2307" max="2307" width="9.140625" style="19" customWidth="1"/>
    <col min="2308" max="2308" width="8" style="19" customWidth="1"/>
    <col min="2309" max="2309" width="10.28515625" style="19" customWidth="1"/>
    <col min="2310" max="2310" width="11.5703125" style="19" customWidth="1"/>
    <col min="2311" max="2312" width="8.85546875" style="19"/>
    <col min="2313" max="2313" width="10.140625" style="19" customWidth="1"/>
    <col min="2314" max="2315" width="8.85546875" style="19"/>
    <col min="2316" max="2316" width="9.7109375" style="19" customWidth="1"/>
    <col min="2317" max="2321" width="8.85546875" style="19"/>
    <col min="2322" max="2322" width="9.85546875" style="19" customWidth="1"/>
    <col min="2323" max="2351" width="8.85546875" style="19"/>
    <col min="2352" max="2372" width="0" style="19" hidden="1" customWidth="1"/>
    <col min="2373" max="2560" width="8.85546875" style="19"/>
    <col min="2561" max="2561" width="3.140625" style="19" customWidth="1"/>
    <col min="2562" max="2562" width="13.140625" style="19" customWidth="1"/>
    <col min="2563" max="2563" width="9.140625" style="19" customWidth="1"/>
    <col min="2564" max="2564" width="8" style="19" customWidth="1"/>
    <col min="2565" max="2565" width="10.28515625" style="19" customWidth="1"/>
    <col min="2566" max="2566" width="11.5703125" style="19" customWidth="1"/>
    <col min="2567" max="2568" width="8.85546875" style="19"/>
    <col min="2569" max="2569" width="10.140625" style="19" customWidth="1"/>
    <col min="2570" max="2571" width="8.85546875" style="19"/>
    <col min="2572" max="2572" width="9.7109375" style="19" customWidth="1"/>
    <col min="2573" max="2577" width="8.85546875" style="19"/>
    <col min="2578" max="2578" width="9.85546875" style="19" customWidth="1"/>
    <col min="2579" max="2607" width="8.85546875" style="19"/>
    <col min="2608" max="2628" width="0" style="19" hidden="1" customWidth="1"/>
    <col min="2629" max="2816" width="8.85546875" style="19"/>
    <col min="2817" max="2817" width="3.140625" style="19" customWidth="1"/>
    <col min="2818" max="2818" width="13.140625" style="19" customWidth="1"/>
    <col min="2819" max="2819" width="9.140625" style="19" customWidth="1"/>
    <col min="2820" max="2820" width="8" style="19" customWidth="1"/>
    <col min="2821" max="2821" width="10.28515625" style="19" customWidth="1"/>
    <col min="2822" max="2822" width="11.5703125" style="19" customWidth="1"/>
    <col min="2823" max="2824" width="8.85546875" style="19"/>
    <col min="2825" max="2825" width="10.140625" style="19" customWidth="1"/>
    <col min="2826" max="2827" width="8.85546875" style="19"/>
    <col min="2828" max="2828" width="9.7109375" style="19" customWidth="1"/>
    <col min="2829" max="2833" width="8.85546875" style="19"/>
    <col min="2834" max="2834" width="9.85546875" style="19" customWidth="1"/>
    <col min="2835" max="2863" width="8.85546875" style="19"/>
    <col min="2864" max="2884" width="0" style="19" hidden="1" customWidth="1"/>
    <col min="2885" max="3072" width="8.85546875" style="19"/>
    <col min="3073" max="3073" width="3.140625" style="19" customWidth="1"/>
    <col min="3074" max="3074" width="13.140625" style="19" customWidth="1"/>
    <col min="3075" max="3075" width="9.140625" style="19" customWidth="1"/>
    <col min="3076" max="3076" width="8" style="19" customWidth="1"/>
    <col min="3077" max="3077" width="10.28515625" style="19" customWidth="1"/>
    <col min="3078" max="3078" width="11.5703125" style="19" customWidth="1"/>
    <col min="3079" max="3080" width="8.85546875" style="19"/>
    <col min="3081" max="3081" width="10.140625" style="19" customWidth="1"/>
    <col min="3082" max="3083" width="8.85546875" style="19"/>
    <col min="3084" max="3084" width="9.7109375" style="19" customWidth="1"/>
    <col min="3085" max="3089" width="8.85546875" style="19"/>
    <col min="3090" max="3090" width="9.85546875" style="19" customWidth="1"/>
    <col min="3091" max="3119" width="8.85546875" style="19"/>
    <col min="3120" max="3140" width="0" style="19" hidden="1" customWidth="1"/>
    <col min="3141" max="3328" width="8.85546875" style="19"/>
    <col min="3329" max="3329" width="3.140625" style="19" customWidth="1"/>
    <col min="3330" max="3330" width="13.140625" style="19" customWidth="1"/>
    <col min="3331" max="3331" width="9.140625" style="19" customWidth="1"/>
    <col min="3332" max="3332" width="8" style="19" customWidth="1"/>
    <col min="3333" max="3333" width="10.28515625" style="19" customWidth="1"/>
    <col min="3334" max="3334" width="11.5703125" style="19" customWidth="1"/>
    <col min="3335" max="3336" width="8.85546875" style="19"/>
    <col min="3337" max="3337" width="10.140625" style="19" customWidth="1"/>
    <col min="3338" max="3339" width="8.85546875" style="19"/>
    <col min="3340" max="3340" width="9.7109375" style="19" customWidth="1"/>
    <col min="3341" max="3345" width="8.85546875" style="19"/>
    <col min="3346" max="3346" width="9.85546875" style="19" customWidth="1"/>
    <col min="3347" max="3375" width="8.85546875" style="19"/>
    <col min="3376" max="3396" width="0" style="19" hidden="1" customWidth="1"/>
    <col min="3397" max="3584" width="8.85546875" style="19"/>
    <col min="3585" max="3585" width="3.140625" style="19" customWidth="1"/>
    <col min="3586" max="3586" width="13.140625" style="19" customWidth="1"/>
    <col min="3587" max="3587" width="9.140625" style="19" customWidth="1"/>
    <col min="3588" max="3588" width="8" style="19" customWidth="1"/>
    <col min="3589" max="3589" width="10.28515625" style="19" customWidth="1"/>
    <col min="3590" max="3590" width="11.5703125" style="19" customWidth="1"/>
    <col min="3591" max="3592" width="8.85546875" style="19"/>
    <col min="3593" max="3593" width="10.140625" style="19" customWidth="1"/>
    <col min="3594" max="3595" width="8.85546875" style="19"/>
    <col min="3596" max="3596" width="9.7109375" style="19" customWidth="1"/>
    <col min="3597" max="3601" width="8.85546875" style="19"/>
    <col min="3602" max="3602" width="9.85546875" style="19" customWidth="1"/>
    <col min="3603" max="3631" width="8.85546875" style="19"/>
    <col min="3632" max="3652" width="0" style="19" hidden="1" customWidth="1"/>
    <col min="3653" max="3840" width="8.85546875" style="19"/>
    <col min="3841" max="3841" width="3.140625" style="19" customWidth="1"/>
    <col min="3842" max="3842" width="13.140625" style="19" customWidth="1"/>
    <col min="3843" max="3843" width="9.140625" style="19" customWidth="1"/>
    <col min="3844" max="3844" width="8" style="19" customWidth="1"/>
    <col min="3845" max="3845" width="10.28515625" style="19" customWidth="1"/>
    <col min="3846" max="3846" width="11.5703125" style="19" customWidth="1"/>
    <col min="3847" max="3848" width="8.85546875" style="19"/>
    <col min="3849" max="3849" width="10.140625" style="19" customWidth="1"/>
    <col min="3850" max="3851" width="8.85546875" style="19"/>
    <col min="3852" max="3852" width="9.7109375" style="19" customWidth="1"/>
    <col min="3853" max="3857" width="8.85546875" style="19"/>
    <col min="3858" max="3858" width="9.85546875" style="19" customWidth="1"/>
    <col min="3859" max="3887" width="8.85546875" style="19"/>
    <col min="3888" max="3908" width="0" style="19" hidden="1" customWidth="1"/>
    <col min="3909" max="4096" width="8.85546875" style="19"/>
    <col min="4097" max="4097" width="3.140625" style="19" customWidth="1"/>
    <col min="4098" max="4098" width="13.140625" style="19" customWidth="1"/>
    <col min="4099" max="4099" width="9.140625" style="19" customWidth="1"/>
    <col min="4100" max="4100" width="8" style="19" customWidth="1"/>
    <col min="4101" max="4101" width="10.28515625" style="19" customWidth="1"/>
    <col min="4102" max="4102" width="11.5703125" style="19" customWidth="1"/>
    <col min="4103" max="4104" width="8.85546875" style="19"/>
    <col min="4105" max="4105" width="10.140625" style="19" customWidth="1"/>
    <col min="4106" max="4107" width="8.85546875" style="19"/>
    <col min="4108" max="4108" width="9.7109375" style="19" customWidth="1"/>
    <col min="4109" max="4113" width="8.85546875" style="19"/>
    <col min="4114" max="4114" width="9.85546875" style="19" customWidth="1"/>
    <col min="4115" max="4143" width="8.85546875" style="19"/>
    <col min="4144" max="4164" width="0" style="19" hidden="1" customWidth="1"/>
    <col min="4165" max="4352" width="8.85546875" style="19"/>
    <col min="4353" max="4353" width="3.140625" style="19" customWidth="1"/>
    <col min="4354" max="4354" width="13.140625" style="19" customWidth="1"/>
    <col min="4355" max="4355" width="9.140625" style="19" customWidth="1"/>
    <col min="4356" max="4356" width="8" style="19" customWidth="1"/>
    <col min="4357" max="4357" width="10.28515625" style="19" customWidth="1"/>
    <col min="4358" max="4358" width="11.5703125" style="19" customWidth="1"/>
    <col min="4359" max="4360" width="8.85546875" style="19"/>
    <col min="4361" max="4361" width="10.140625" style="19" customWidth="1"/>
    <col min="4362" max="4363" width="8.85546875" style="19"/>
    <col min="4364" max="4364" width="9.7109375" style="19" customWidth="1"/>
    <col min="4365" max="4369" width="8.85546875" style="19"/>
    <col min="4370" max="4370" width="9.85546875" style="19" customWidth="1"/>
    <col min="4371" max="4399" width="8.85546875" style="19"/>
    <col min="4400" max="4420" width="0" style="19" hidden="1" customWidth="1"/>
    <col min="4421" max="4608" width="8.85546875" style="19"/>
    <col min="4609" max="4609" width="3.140625" style="19" customWidth="1"/>
    <col min="4610" max="4610" width="13.140625" style="19" customWidth="1"/>
    <col min="4611" max="4611" width="9.140625" style="19" customWidth="1"/>
    <col min="4612" max="4612" width="8" style="19" customWidth="1"/>
    <col min="4613" max="4613" width="10.28515625" style="19" customWidth="1"/>
    <col min="4614" max="4614" width="11.5703125" style="19" customWidth="1"/>
    <col min="4615" max="4616" width="8.85546875" style="19"/>
    <col min="4617" max="4617" width="10.140625" style="19" customWidth="1"/>
    <col min="4618" max="4619" width="8.85546875" style="19"/>
    <col min="4620" max="4620" width="9.7109375" style="19" customWidth="1"/>
    <col min="4621" max="4625" width="8.85546875" style="19"/>
    <col min="4626" max="4626" width="9.85546875" style="19" customWidth="1"/>
    <col min="4627" max="4655" width="8.85546875" style="19"/>
    <col min="4656" max="4676" width="0" style="19" hidden="1" customWidth="1"/>
    <col min="4677" max="4864" width="8.85546875" style="19"/>
    <col min="4865" max="4865" width="3.140625" style="19" customWidth="1"/>
    <col min="4866" max="4866" width="13.140625" style="19" customWidth="1"/>
    <col min="4867" max="4867" width="9.140625" style="19" customWidth="1"/>
    <col min="4868" max="4868" width="8" style="19" customWidth="1"/>
    <col min="4869" max="4869" width="10.28515625" style="19" customWidth="1"/>
    <col min="4870" max="4870" width="11.5703125" style="19" customWidth="1"/>
    <col min="4871" max="4872" width="8.85546875" style="19"/>
    <col min="4873" max="4873" width="10.140625" style="19" customWidth="1"/>
    <col min="4874" max="4875" width="8.85546875" style="19"/>
    <col min="4876" max="4876" width="9.7109375" style="19" customWidth="1"/>
    <col min="4877" max="4881" width="8.85546875" style="19"/>
    <col min="4882" max="4882" width="9.85546875" style="19" customWidth="1"/>
    <col min="4883" max="4911" width="8.85546875" style="19"/>
    <col min="4912" max="4932" width="0" style="19" hidden="1" customWidth="1"/>
    <col min="4933" max="5120" width="8.85546875" style="19"/>
    <col min="5121" max="5121" width="3.140625" style="19" customWidth="1"/>
    <col min="5122" max="5122" width="13.140625" style="19" customWidth="1"/>
    <col min="5123" max="5123" width="9.140625" style="19" customWidth="1"/>
    <col min="5124" max="5124" width="8" style="19" customWidth="1"/>
    <col min="5125" max="5125" width="10.28515625" style="19" customWidth="1"/>
    <col min="5126" max="5126" width="11.5703125" style="19" customWidth="1"/>
    <col min="5127" max="5128" width="8.85546875" style="19"/>
    <col min="5129" max="5129" width="10.140625" style="19" customWidth="1"/>
    <col min="5130" max="5131" width="8.85546875" style="19"/>
    <col min="5132" max="5132" width="9.7109375" style="19" customWidth="1"/>
    <col min="5133" max="5137" width="8.85546875" style="19"/>
    <col min="5138" max="5138" width="9.85546875" style="19" customWidth="1"/>
    <col min="5139" max="5167" width="8.85546875" style="19"/>
    <col min="5168" max="5188" width="0" style="19" hidden="1" customWidth="1"/>
    <col min="5189" max="5376" width="8.85546875" style="19"/>
    <col min="5377" max="5377" width="3.140625" style="19" customWidth="1"/>
    <col min="5378" max="5378" width="13.140625" style="19" customWidth="1"/>
    <col min="5379" max="5379" width="9.140625" style="19" customWidth="1"/>
    <col min="5380" max="5380" width="8" style="19" customWidth="1"/>
    <col min="5381" max="5381" width="10.28515625" style="19" customWidth="1"/>
    <col min="5382" max="5382" width="11.5703125" style="19" customWidth="1"/>
    <col min="5383" max="5384" width="8.85546875" style="19"/>
    <col min="5385" max="5385" width="10.140625" style="19" customWidth="1"/>
    <col min="5386" max="5387" width="8.85546875" style="19"/>
    <col min="5388" max="5388" width="9.7109375" style="19" customWidth="1"/>
    <col min="5389" max="5393" width="8.85546875" style="19"/>
    <col min="5394" max="5394" width="9.85546875" style="19" customWidth="1"/>
    <col min="5395" max="5423" width="8.85546875" style="19"/>
    <col min="5424" max="5444" width="0" style="19" hidden="1" customWidth="1"/>
    <col min="5445" max="5632" width="8.85546875" style="19"/>
    <col min="5633" max="5633" width="3.140625" style="19" customWidth="1"/>
    <col min="5634" max="5634" width="13.140625" style="19" customWidth="1"/>
    <col min="5635" max="5635" width="9.140625" style="19" customWidth="1"/>
    <col min="5636" max="5636" width="8" style="19" customWidth="1"/>
    <col min="5637" max="5637" width="10.28515625" style="19" customWidth="1"/>
    <col min="5638" max="5638" width="11.5703125" style="19" customWidth="1"/>
    <col min="5639" max="5640" width="8.85546875" style="19"/>
    <col min="5641" max="5641" width="10.140625" style="19" customWidth="1"/>
    <col min="5642" max="5643" width="8.85546875" style="19"/>
    <col min="5644" max="5644" width="9.7109375" style="19" customWidth="1"/>
    <col min="5645" max="5649" width="8.85546875" style="19"/>
    <col min="5650" max="5650" width="9.85546875" style="19" customWidth="1"/>
    <col min="5651" max="5679" width="8.85546875" style="19"/>
    <col min="5680" max="5700" width="0" style="19" hidden="1" customWidth="1"/>
    <col min="5701" max="5888" width="8.85546875" style="19"/>
    <col min="5889" max="5889" width="3.140625" style="19" customWidth="1"/>
    <col min="5890" max="5890" width="13.140625" style="19" customWidth="1"/>
    <col min="5891" max="5891" width="9.140625" style="19" customWidth="1"/>
    <col min="5892" max="5892" width="8" style="19" customWidth="1"/>
    <col min="5893" max="5893" width="10.28515625" style="19" customWidth="1"/>
    <col min="5894" max="5894" width="11.5703125" style="19" customWidth="1"/>
    <col min="5895" max="5896" width="8.85546875" style="19"/>
    <col min="5897" max="5897" width="10.140625" style="19" customWidth="1"/>
    <col min="5898" max="5899" width="8.85546875" style="19"/>
    <col min="5900" max="5900" width="9.7109375" style="19" customWidth="1"/>
    <col min="5901" max="5905" width="8.85546875" style="19"/>
    <col min="5906" max="5906" width="9.85546875" style="19" customWidth="1"/>
    <col min="5907" max="5935" width="8.85546875" style="19"/>
    <col min="5936" max="5956" width="0" style="19" hidden="1" customWidth="1"/>
    <col min="5957" max="6144" width="8.85546875" style="19"/>
    <col min="6145" max="6145" width="3.140625" style="19" customWidth="1"/>
    <col min="6146" max="6146" width="13.140625" style="19" customWidth="1"/>
    <col min="6147" max="6147" width="9.140625" style="19" customWidth="1"/>
    <col min="6148" max="6148" width="8" style="19" customWidth="1"/>
    <col min="6149" max="6149" width="10.28515625" style="19" customWidth="1"/>
    <col min="6150" max="6150" width="11.5703125" style="19" customWidth="1"/>
    <col min="6151" max="6152" width="8.85546875" style="19"/>
    <col min="6153" max="6153" width="10.140625" style="19" customWidth="1"/>
    <col min="6154" max="6155" width="8.85546875" style="19"/>
    <col min="6156" max="6156" width="9.7109375" style="19" customWidth="1"/>
    <col min="6157" max="6161" width="8.85546875" style="19"/>
    <col min="6162" max="6162" width="9.85546875" style="19" customWidth="1"/>
    <col min="6163" max="6191" width="8.85546875" style="19"/>
    <col min="6192" max="6212" width="0" style="19" hidden="1" customWidth="1"/>
    <col min="6213" max="6400" width="8.85546875" style="19"/>
    <col min="6401" max="6401" width="3.140625" style="19" customWidth="1"/>
    <col min="6402" max="6402" width="13.140625" style="19" customWidth="1"/>
    <col min="6403" max="6403" width="9.140625" style="19" customWidth="1"/>
    <col min="6404" max="6404" width="8" style="19" customWidth="1"/>
    <col min="6405" max="6405" width="10.28515625" style="19" customWidth="1"/>
    <col min="6406" max="6406" width="11.5703125" style="19" customWidth="1"/>
    <col min="6407" max="6408" width="8.85546875" style="19"/>
    <col min="6409" max="6409" width="10.140625" style="19" customWidth="1"/>
    <col min="6410" max="6411" width="8.85546875" style="19"/>
    <col min="6412" max="6412" width="9.7109375" style="19" customWidth="1"/>
    <col min="6413" max="6417" width="8.85546875" style="19"/>
    <col min="6418" max="6418" width="9.85546875" style="19" customWidth="1"/>
    <col min="6419" max="6447" width="8.85546875" style="19"/>
    <col min="6448" max="6468" width="0" style="19" hidden="1" customWidth="1"/>
    <col min="6469" max="6656" width="8.85546875" style="19"/>
    <col min="6657" max="6657" width="3.140625" style="19" customWidth="1"/>
    <col min="6658" max="6658" width="13.140625" style="19" customWidth="1"/>
    <col min="6659" max="6659" width="9.140625" style="19" customWidth="1"/>
    <col min="6660" max="6660" width="8" style="19" customWidth="1"/>
    <col min="6661" max="6661" width="10.28515625" style="19" customWidth="1"/>
    <col min="6662" max="6662" width="11.5703125" style="19" customWidth="1"/>
    <col min="6663" max="6664" width="8.85546875" style="19"/>
    <col min="6665" max="6665" width="10.140625" style="19" customWidth="1"/>
    <col min="6666" max="6667" width="8.85546875" style="19"/>
    <col min="6668" max="6668" width="9.7109375" style="19" customWidth="1"/>
    <col min="6669" max="6673" width="8.85546875" style="19"/>
    <col min="6674" max="6674" width="9.85546875" style="19" customWidth="1"/>
    <col min="6675" max="6703" width="8.85546875" style="19"/>
    <col min="6704" max="6724" width="0" style="19" hidden="1" customWidth="1"/>
    <col min="6725" max="6912" width="8.85546875" style="19"/>
    <col min="6913" max="6913" width="3.140625" style="19" customWidth="1"/>
    <col min="6914" max="6914" width="13.140625" style="19" customWidth="1"/>
    <col min="6915" max="6915" width="9.140625" style="19" customWidth="1"/>
    <col min="6916" max="6916" width="8" style="19" customWidth="1"/>
    <col min="6917" max="6917" width="10.28515625" style="19" customWidth="1"/>
    <col min="6918" max="6918" width="11.5703125" style="19" customWidth="1"/>
    <col min="6919" max="6920" width="8.85546875" style="19"/>
    <col min="6921" max="6921" width="10.140625" style="19" customWidth="1"/>
    <col min="6922" max="6923" width="8.85546875" style="19"/>
    <col min="6924" max="6924" width="9.7109375" style="19" customWidth="1"/>
    <col min="6925" max="6929" width="8.85546875" style="19"/>
    <col min="6930" max="6930" width="9.85546875" style="19" customWidth="1"/>
    <col min="6931" max="6959" width="8.85546875" style="19"/>
    <col min="6960" max="6980" width="0" style="19" hidden="1" customWidth="1"/>
    <col min="6981" max="7168" width="8.85546875" style="19"/>
    <col min="7169" max="7169" width="3.140625" style="19" customWidth="1"/>
    <col min="7170" max="7170" width="13.140625" style="19" customWidth="1"/>
    <col min="7171" max="7171" width="9.140625" style="19" customWidth="1"/>
    <col min="7172" max="7172" width="8" style="19" customWidth="1"/>
    <col min="7173" max="7173" width="10.28515625" style="19" customWidth="1"/>
    <col min="7174" max="7174" width="11.5703125" style="19" customWidth="1"/>
    <col min="7175" max="7176" width="8.85546875" style="19"/>
    <col min="7177" max="7177" width="10.140625" style="19" customWidth="1"/>
    <col min="7178" max="7179" width="8.85546875" style="19"/>
    <col min="7180" max="7180" width="9.7109375" style="19" customWidth="1"/>
    <col min="7181" max="7185" width="8.85546875" style="19"/>
    <col min="7186" max="7186" width="9.85546875" style="19" customWidth="1"/>
    <col min="7187" max="7215" width="8.85546875" style="19"/>
    <col min="7216" max="7236" width="0" style="19" hidden="1" customWidth="1"/>
    <col min="7237" max="7424" width="8.85546875" style="19"/>
    <col min="7425" max="7425" width="3.140625" style="19" customWidth="1"/>
    <col min="7426" max="7426" width="13.140625" style="19" customWidth="1"/>
    <col min="7427" max="7427" width="9.140625" style="19" customWidth="1"/>
    <col min="7428" max="7428" width="8" style="19" customWidth="1"/>
    <col min="7429" max="7429" width="10.28515625" style="19" customWidth="1"/>
    <col min="7430" max="7430" width="11.5703125" style="19" customWidth="1"/>
    <col min="7431" max="7432" width="8.85546875" style="19"/>
    <col min="7433" max="7433" width="10.140625" style="19" customWidth="1"/>
    <col min="7434" max="7435" width="8.85546875" style="19"/>
    <col min="7436" max="7436" width="9.7109375" style="19" customWidth="1"/>
    <col min="7437" max="7441" width="8.85546875" style="19"/>
    <col min="7442" max="7442" width="9.85546875" style="19" customWidth="1"/>
    <col min="7443" max="7471" width="8.85546875" style="19"/>
    <col min="7472" max="7492" width="0" style="19" hidden="1" customWidth="1"/>
    <col min="7493" max="7680" width="8.85546875" style="19"/>
    <col min="7681" max="7681" width="3.140625" style="19" customWidth="1"/>
    <col min="7682" max="7682" width="13.140625" style="19" customWidth="1"/>
    <col min="7683" max="7683" width="9.140625" style="19" customWidth="1"/>
    <col min="7684" max="7684" width="8" style="19" customWidth="1"/>
    <col min="7685" max="7685" width="10.28515625" style="19" customWidth="1"/>
    <col min="7686" max="7686" width="11.5703125" style="19" customWidth="1"/>
    <col min="7687" max="7688" width="8.85546875" style="19"/>
    <col min="7689" max="7689" width="10.140625" style="19" customWidth="1"/>
    <col min="7690" max="7691" width="8.85546875" style="19"/>
    <col min="7692" max="7692" width="9.7109375" style="19" customWidth="1"/>
    <col min="7693" max="7697" width="8.85546875" style="19"/>
    <col min="7698" max="7698" width="9.85546875" style="19" customWidth="1"/>
    <col min="7699" max="7727" width="8.85546875" style="19"/>
    <col min="7728" max="7748" width="0" style="19" hidden="1" customWidth="1"/>
    <col min="7749" max="7936" width="8.85546875" style="19"/>
    <col min="7937" max="7937" width="3.140625" style="19" customWidth="1"/>
    <col min="7938" max="7938" width="13.140625" style="19" customWidth="1"/>
    <col min="7939" max="7939" width="9.140625" style="19" customWidth="1"/>
    <col min="7940" max="7940" width="8" style="19" customWidth="1"/>
    <col min="7941" max="7941" width="10.28515625" style="19" customWidth="1"/>
    <col min="7942" max="7942" width="11.5703125" style="19" customWidth="1"/>
    <col min="7943" max="7944" width="8.85546875" style="19"/>
    <col min="7945" max="7945" width="10.140625" style="19" customWidth="1"/>
    <col min="7946" max="7947" width="8.85546875" style="19"/>
    <col min="7948" max="7948" width="9.7109375" style="19" customWidth="1"/>
    <col min="7949" max="7953" width="8.85546875" style="19"/>
    <col min="7954" max="7954" width="9.85546875" style="19" customWidth="1"/>
    <col min="7955" max="7983" width="8.85546875" style="19"/>
    <col min="7984" max="8004" width="0" style="19" hidden="1" customWidth="1"/>
    <col min="8005" max="8192" width="8.85546875" style="19"/>
    <col min="8193" max="8193" width="3.140625" style="19" customWidth="1"/>
    <col min="8194" max="8194" width="13.140625" style="19" customWidth="1"/>
    <col min="8195" max="8195" width="9.140625" style="19" customWidth="1"/>
    <col min="8196" max="8196" width="8" style="19" customWidth="1"/>
    <col min="8197" max="8197" width="10.28515625" style="19" customWidth="1"/>
    <col min="8198" max="8198" width="11.5703125" style="19" customWidth="1"/>
    <col min="8199" max="8200" width="8.85546875" style="19"/>
    <col min="8201" max="8201" width="10.140625" style="19" customWidth="1"/>
    <col min="8202" max="8203" width="8.85546875" style="19"/>
    <col min="8204" max="8204" width="9.7109375" style="19" customWidth="1"/>
    <col min="8205" max="8209" width="8.85546875" style="19"/>
    <col min="8210" max="8210" width="9.85546875" style="19" customWidth="1"/>
    <col min="8211" max="8239" width="8.85546875" style="19"/>
    <col min="8240" max="8260" width="0" style="19" hidden="1" customWidth="1"/>
    <col min="8261" max="8448" width="8.85546875" style="19"/>
    <col min="8449" max="8449" width="3.140625" style="19" customWidth="1"/>
    <col min="8450" max="8450" width="13.140625" style="19" customWidth="1"/>
    <col min="8451" max="8451" width="9.140625" style="19" customWidth="1"/>
    <col min="8452" max="8452" width="8" style="19" customWidth="1"/>
    <col min="8453" max="8453" width="10.28515625" style="19" customWidth="1"/>
    <col min="8454" max="8454" width="11.5703125" style="19" customWidth="1"/>
    <col min="8455" max="8456" width="8.85546875" style="19"/>
    <col min="8457" max="8457" width="10.140625" style="19" customWidth="1"/>
    <col min="8458" max="8459" width="8.85546875" style="19"/>
    <col min="8460" max="8460" width="9.7109375" style="19" customWidth="1"/>
    <col min="8461" max="8465" width="8.85546875" style="19"/>
    <col min="8466" max="8466" width="9.85546875" style="19" customWidth="1"/>
    <col min="8467" max="8495" width="8.85546875" style="19"/>
    <col min="8496" max="8516" width="0" style="19" hidden="1" customWidth="1"/>
    <col min="8517" max="8704" width="8.85546875" style="19"/>
    <col min="8705" max="8705" width="3.140625" style="19" customWidth="1"/>
    <col min="8706" max="8706" width="13.140625" style="19" customWidth="1"/>
    <col min="8707" max="8707" width="9.140625" style="19" customWidth="1"/>
    <col min="8708" max="8708" width="8" style="19" customWidth="1"/>
    <col min="8709" max="8709" width="10.28515625" style="19" customWidth="1"/>
    <col min="8710" max="8710" width="11.5703125" style="19" customWidth="1"/>
    <col min="8711" max="8712" width="8.85546875" style="19"/>
    <col min="8713" max="8713" width="10.140625" style="19" customWidth="1"/>
    <col min="8714" max="8715" width="8.85546875" style="19"/>
    <col min="8716" max="8716" width="9.7109375" style="19" customWidth="1"/>
    <col min="8717" max="8721" width="8.85546875" style="19"/>
    <col min="8722" max="8722" width="9.85546875" style="19" customWidth="1"/>
    <col min="8723" max="8751" width="8.85546875" style="19"/>
    <col min="8752" max="8772" width="0" style="19" hidden="1" customWidth="1"/>
    <col min="8773" max="8960" width="8.85546875" style="19"/>
    <col min="8961" max="8961" width="3.140625" style="19" customWidth="1"/>
    <col min="8962" max="8962" width="13.140625" style="19" customWidth="1"/>
    <col min="8963" max="8963" width="9.140625" style="19" customWidth="1"/>
    <col min="8964" max="8964" width="8" style="19" customWidth="1"/>
    <col min="8965" max="8965" width="10.28515625" style="19" customWidth="1"/>
    <col min="8966" max="8966" width="11.5703125" style="19" customWidth="1"/>
    <col min="8967" max="8968" width="8.85546875" style="19"/>
    <col min="8969" max="8969" width="10.140625" style="19" customWidth="1"/>
    <col min="8970" max="8971" width="8.85546875" style="19"/>
    <col min="8972" max="8972" width="9.7109375" style="19" customWidth="1"/>
    <col min="8973" max="8977" width="8.85546875" style="19"/>
    <col min="8978" max="8978" width="9.85546875" style="19" customWidth="1"/>
    <col min="8979" max="9007" width="8.85546875" style="19"/>
    <col min="9008" max="9028" width="0" style="19" hidden="1" customWidth="1"/>
    <col min="9029" max="9216" width="8.85546875" style="19"/>
    <col min="9217" max="9217" width="3.140625" style="19" customWidth="1"/>
    <col min="9218" max="9218" width="13.140625" style="19" customWidth="1"/>
    <col min="9219" max="9219" width="9.140625" style="19" customWidth="1"/>
    <col min="9220" max="9220" width="8" style="19" customWidth="1"/>
    <col min="9221" max="9221" width="10.28515625" style="19" customWidth="1"/>
    <col min="9222" max="9222" width="11.5703125" style="19" customWidth="1"/>
    <col min="9223" max="9224" width="8.85546875" style="19"/>
    <col min="9225" max="9225" width="10.140625" style="19" customWidth="1"/>
    <col min="9226" max="9227" width="8.85546875" style="19"/>
    <col min="9228" max="9228" width="9.7109375" style="19" customWidth="1"/>
    <col min="9229" max="9233" width="8.85546875" style="19"/>
    <col min="9234" max="9234" width="9.85546875" style="19" customWidth="1"/>
    <col min="9235" max="9263" width="8.85546875" style="19"/>
    <col min="9264" max="9284" width="0" style="19" hidden="1" customWidth="1"/>
    <col min="9285" max="9472" width="8.85546875" style="19"/>
    <col min="9473" max="9473" width="3.140625" style="19" customWidth="1"/>
    <col min="9474" max="9474" width="13.140625" style="19" customWidth="1"/>
    <col min="9475" max="9475" width="9.140625" style="19" customWidth="1"/>
    <col min="9476" max="9476" width="8" style="19" customWidth="1"/>
    <col min="9477" max="9477" width="10.28515625" style="19" customWidth="1"/>
    <col min="9478" max="9478" width="11.5703125" style="19" customWidth="1"/>
    <col min="9479" max="9480" width="8.85546875" style="19"/>
    <col min="9481" max="9481" width="10.140625" style="19" customWidth="1"/>
    <col min="9482" max="9483" width="8.85546875" style="19"/>
    <col min="9484" max="9484" width="9.7109375" style="19" customWidth="1"/>
    <col min="9485" max="9489" width="8.85546875" style="19"/>
    <col min="9490" max="9490" width="9.85546875" style="19" customWidth="1"/>
    <col min="9491" max="9519" width="8.85546875" style="19"/>
    <col min="9520" max="9540" width="0" style="19" hidden="1" customWidth="1"/>
    <col min="9541" max="9728" width="8.85546875" style="19"/>
    <col min="9729" max="9729" width="3.140625" style="19" customWidth="1"/>
    <col min="9730" max="9730" width="13.140625" style="19" customWidth="1"/>
    <col min="9731" max="9731" width="9.140625" style="19" customWidth="1"/>
    <col min="9732" max="9732" width="8" style="19" customWidth="1"/>
    <col min="9733" max="9733" width="10.28515625" style="19" customWidth="1"/>
    <col min="9734" max="9734" width="11.5703125" style="19" customWidth="1"/>
    <col min="9735" max="9736" width="8.85546875" style="19"/>
    <col min="9737" max="9737" width="10.140625" style="19" customWidth="1"/>
    <col min="9738" max="9739" width="8.85546875" style="19"/>
    <col min="9740" max="9740" width="9.7109375" style="19" customWidth="1"/>
    <col min="9741" max="9745" width="8.85546875" style="19"/>
    <col min="9746" max="9746" width="9.85546875" style="19" customWidth="1"/>
    <col min="9747" max="9775" width="8.85546875" style="19"/>
    <col min="9776" max="9796" width="0" style="19" hidden="1" customWidth="1"/>
    <col min="9797" max="9984" width="8.85546875" style="19"/>
    <col min="9985" max="9985" width="3.140625" style="19" customWidth="1"/>
    <col min="9986" max="9986" width="13.140625" style="19" customWidth="1"/>
    <col min="9987" max="9987" width="9.140625" style="19" customWidth="1"/>
    <col min="9988" max="9988" width="8" style="19" customWidth="1"/>
    <col min="9989" max="9989" width="10.28515625" style="19" customWidth="1"/>
    <col min="9990" max="9990" width="11.5703125" style="19" customWidth="1"/>
    <col min="9991" max="9992" width="8.85546875" style="19"/>
    <col min="9993" max="9993" width="10.140625" style="19" customWidth="1"/>
    <col min="9994" max="9995" width="8.85546875" style="19"/>
    <col min="9996" max="9996" width="9.7109375" style="19" customWidth="1"/>
    <col min="9997" max="10001" width="8.85546875" style="19"/>
    <col min="10002" max="10002" width="9.85546875" style="19" customWidth="1"/>
    <col min="10003" max="10031" width="8.85546875" style="19"/>
    <col min="10032" max="10052" width="0" style="19" hidden="1" customWidth="1"/>
    <col min="10053" max="10240" width="8.85546875" style="19"/>
    <col min="10241" max="10241" width="3.140625" style="19" customWidth="1"/>
    <col min="10242" max="10242" width="13.140625" style="19" customWidth="1"/>
    <col min="10243" max="10243" width="9.140625" style="19" customWidth="1"/>
    <col min="10244" max="10244" width="8" style="19" customWidth="1"/>
    <col min="10245" max="10245" width="10.28515625" style="19" customWidth="1"/>
    <col min="10246" max="10246" width="11.5703125" style="19" customWidth="1"/>
    <col min="10247" max="10248" width="8.85546875" style="19"/>
    <col min="10249" max="10249" width="10.140625" style="19" customWidth="1"/>
    <col min="10250" max="10251" width="8.85546875" style="19"/>
    <col min="10252" max="10252" width="9.7109375" style="19" customWidth="1"/>
    <col min="10253" max="10257" width="8.85546875" style="19"/>
    <col min="10258" max="10258" width="9.85546875" style="19" customWidth="1"/>
    <col min="10259" max="10287" width="8.85546875" style="19"/>
    <col min="10288" max="10308" width="0" style="19" hidden="1" customWidth="1"/>
    <col min="10309" max="10496" width="8.85546875" style="19"/>
    <col min="10497" max="10497" width="3.140625" style="19" customWidth="1"/>
    <col min="10498" max="10498" width="13.140625" style="19" customWidth="1"/>
    <col min="10499" max="10499" width="9.140625" style="19" customWidth="1"/>
    <col min="10500" max="10500" width="8" style="19" customWidth="1"/>
    <col min="10501" max="10501" width="10.28515625" style="19" customWidth="1"/>
    <col min="10502" max="10502" width="11.5703125" style="19" customWidth="1"/>
    <col min="10503" max="10504" width="8.85546875" style="19"/>
    <col min="10505" max="10505" width="10.140625" style="19" customWidth="1"/>
    <col min="10506" max="10507" width="8.85546875" style="19"/>
    <col min="10508" max="10508" width="9.7109375" style="19" customWidth="1"/>
    <col min="10509" max="10513" width="8.85546875" style="19"/>
    <col min="10514" max="10514" width="9.85546875" style="19" customWidth="1"/>
    <col min="10515" max="10543" width="8.85546875" style="19"/>
    <col min="10544" max="10564" width="0" style="19" hidden="1" customWidth="1"/>
    <col min="10565" max="10752" width="8.85546875" style="19"/>
    <col min="10753" max="10753" width="3.140625" style="19" customWidth="1"/>
    <col min="10754" max="10754" width="13.140625" style="19" customWidth="1"/>
    <col min="10755" max="10755" width="9.140625" style="19" customWidth="1"/>
    <col min="10756" max="10756" width="8" style="19" customWidth="1"/>
    <col min="10757" max="10757" width="10.28515625" style="19" customWidth="1"/>
    <col min="10758" max="10758" width="11.5703125" style="19" customWidth="1"/>
    <col min="10759" max="10760" width="8.85546875" style="19"/>
    <col min="10761" max="10761" width="10.140625" style="19" customWidth="1"/>
    <col min="10762" max="10763" width="8.85546875" style="19"/>
    <col min="10764" max="10764" width="9.7109375" style="19" customWidth="1"/>
    <col min="10765" max="10769" width="8.85546875" style="19"/>
    <col min="10770" max="10770" width="9.85546875" style="19" customWidth="1"/>
    <col min="10771" max="10799" width="8.85546875" style="19"/>
    <col min="10800" max="10820" width="0" style="19" hidden="1" customWidth="1"/>
    <col min="10821" max="11008" width="8.85546875" style="19"/>
    <col min="11009" max="11009" width="3.140625" style="19" customWidth="1"/>
    <col min="11010" max="11010" width="13.140625" style="19" customWidth="1"/>
    <col min="11011" max="11011" width="9.140625" style="19" customWidth="1"/>
    <col min="11012" max="11012" width="8" style="19" customWidth="1"/>
    <col min="11013" max="11013" width="10.28515625" style="19" customWidth="1"/>
    <col min="11014" max="11014" width="11.5703125" style="19" customWidth="1"/>
    <col min="11015" max="11016" width="8.85546875" style="19"/>
    <col min="11017" max="11017" width="10.140625" style="19" customWidth="1"/>
    <col min="11018" max="11019" width="8.85546875" style="19"/>
    <col min="11020" max="11020" width="9.7109375" style="19" customWidth="1"/>
    <col min="11021" max="11025" width="8.85546875" style="19"/>
    <col min="11026" max="11026" width="9.85546875" style="19" customWidth="1"/>
    <col min="11027" max="11055" width="8.85546875" style="19"/>
    <col min="11056" max="11076" width="0" style="19" hidden="1" customWidth="1"/>
    <col min="11077" max="11264" width="8.85546875" style="19"/>
    <col min="11265" max="11265" width="3.140625" style="19" customWidth="1"/>
    <col min="11266" max="11266" width="13.140625" style="19" customWidth="1"/>
    <col min="11267" max="11267" width="9.140625" style="19" customWidth="1"/>
    <col min="11268" max="11268" width="8" style="19" customWidth="1"/>
    <col min="11269" max="11269" width="10.28515625" style="19" customWidth="1"/>
    <col min="11270" max="11270" width="11.5703125" style="19" customWidth="1"/>
    <col min="11271" max="11272" width="8.85546875" style="19"/>
    <col min="11273" max="11273" width="10.140625" style="19" customWidth="1"/>
    <col min="11274" max="11275" width="8.85546875" style="19"/>
    <col min="11276" max="11276" width="9.7109375" style="19" customWidth="1"/>
    <col min="11277" max="11281" width="8.85546875" style="19"/>
    <col min="11282" max="11282" width="9.85546875" style="19" customWidth="1"/>
    <col min="11283" max="11311" width="8.85546875" style="19"/>
    <col min="11312" max="11332" width="0" style="19" hidden="1" customWidth="1"/>
    <col min="11333" max="11520" width="8.85546875" style="19"/>
    <col min="11521" max="11521" width="3.140625" style="19" customWidth="1"/>
    <col min="11522" max="11522" width="13.140625" style="19" customWidth="1"/>
    <col min="11523" max="11523" width="9.140625" style="19" customWidth="1"/>
    <col min="11524" max="11524" width="8" style="19" customWidth="1"/>
    <col min="11525" max="11525" width="10.28515625" style="19" customWidth="1"/>
    <col min="11526" max="11526" width="11.5703125" style="19" customWidth="1"/>
    <col min="11527" max="11528" width="8.85546875" style="19"/>
    <col min="11529" max="11529" width="10.140625" style="19" customWidth="1"/>
    <col min="11530" max="11531" width="8.85546875" style="19"/>
    <col min="11532" max="11532" width="9.7109375" style="19" customWidth="1"/>
    <col min="11533" max="11537" width="8.85546875" style="19"/>
    <col min="11538" max="11538" width="9.85546875" style="19" customWidth="1"/>
    <col min="11539" max="11567" width="8.85546875" style="19"/>
    <col min="11568" max="11588" width="0" style="19" hidden="1" customWidth="1"/>
    <col min="11589" max="11776" width="8.85546875" style="19"/>
    <col min="11777" max="11777" width="3.140625" style="19" customWidth="1"/>
    <col min="11778" max="11778" width="13.140625" style="19" customWidth="1"/>
    <col min="11779" max="11779" width="9.140625" style="19" customWidth="1"/>
    <col min="11780" max="11780" width="8" style="19" customWidth="1"/>
    <col min="11781" max="11781" width="10.28515625" style="19" customWidth="1"/>
    <col min="11782" max="11782" width="11.5703125" style="19" customWidth="1"/>
    <col min="11783" max="11784" width="8.85546875" style="19"/>
    <col min="11785" max="11785" width="10.140625" style="19" customWidth="1"/>
    <col min="11786" max="11787" width="8.85546875" style="19"/>
    <col min="11788" max="11788" width="9.7109375" style="19" customWidth="1"/>
    <col min="11789" max="11793" width="8.85546875" style="19"/>
    <col min="11794" max="11794" width="9.85546875" style="19" customWidth="1"/>
    <col min="11795" max="11823" width="8.85546875" style="19"/>
    <col min="11824" max="11844" width="0" style="19" hidden="1" customWidth="1"/>
    <col min="11845" max="12032" width="8.85546875" style="19"/>
    <col min="12033" max="12033" width="3.140625" style="19" customWidth="1"/>
    <col min="12034" max="12034" width="13.140625" style="19" customWidth="1"/>
    <col min="12035" max="12035" width="9.140625" style="19" customWidth="1"/>
    <col min="12036" max="12036" width="8" style="19" customWidth="1"/>
    <col min="12037" max="12037" width="10.28515625" style="19" customWidth="1"/>
    <col min="12038" max="12038" width="11.5703125" style="19" customWidth="1"/>
    <col min="12039" max="12040" width="8.85546875" style="19"/>
    <col min="12041" max="12041" width="10.140625" style="19" customWidth="1"/>
    <col min="12042" max="12043" width="8.85546875" style="19"/>
    <col min="12044" max="12044" width="9.7109375" style="19" customWidth="1"/>
    <col min="12045" max="12049" width="8.85546875" style="19"/>
    <col min="12050" max="12050" width="9.85546875" style="19" customWidth="1"/>
    <col min="12051" max="12079" width="8.85546875" style="19"/>
    <col min="12080" max="12100" width="0" style="19" hidden="1" customWidth="1"/>
    <col min="12101" max="12288" width="8.85546875" style="19"/>
    <col min="12289" max="12289" width="3.140625" style="19" customWidth="1"/>
    <col min="12290" max="12290" width="13.140625" style="19" customWidth="1"/>
    <col min="12291" max="12291" width="9.140625" style="19" customWidth="1"/>
    <col min="12292" max="12292" width="8" style="19" customWidth="1"/>
    <col min="12293" max="12293" width="10.28515625" style="19" customWidth="1"/>
    <col min="12294" max="12294" width="11.5703125" style="19" customWidth="1"/>
    <col min="12295" max="12296" width="8.85546875" style="19"/>
    <col min="12297" max="12297" width="10.140625" style="19" customWidth="1"/>
    <col min="12298" max="12299" width="8.85546875" style="19"/>
    <col min="12300" max="12300" width="9.7109375" style="19" customWidth="1"/>
    <col min="12301" max="12305" width="8.85546875" style="19"/>
    <col min="12306" max="12306" width="9.85546875" style="19" customWidth="1"/>
    <col min="12307" max="12335" width="8.85546875" style="19"/>
    <col min="12336" max="12356" width="0" style="19" hidden="1" customWidth="1"/>
    <col min="12357" max="12544" width="8.85546875" style="19"/>
    <col min="12545" max="12545" width="3.140625" style="19" customWidth="1"/>
    <col min="12546" max="12546" width="13.140625" style="19" customWidth="1"/>
    <col min="12547" max="12547" width="9.140625" style="19" customWidth="1"/>
    <col min="12548" max="12548" width="8" style="19" customWidth="1"/>
    <col min="12549" max="12549" width="10.28515625" style="19" customWidth="1"/>
    <col min="12550" max="12550" width="11.5703125" style="19" customWidth="1"/>
    <col min="12551" max="12552" width="8.85546875" style="19"/>
    <col min="12553" max="12553" width="10.140625" style="19" customWidth="1"/>
    <col min="12554" max="12555" width="8.85546875" style="19"/>
    <col min="12556" max="12556" width="9.7109375" style="19" customWidth="1"/>
    <col min="12557" max="12561" width="8.85546875" style="19"/>
    <col min="12562" max="12562" width="9.85546875" style="19" customWidth="1"/>
    <col min="12563" max="12591" width="8.85546875" style="19"/>
    <col min="12592" max="12612" width="0" style="19" hidden="1" customWidth="1"/>
    <col min="12613" max="12800" width="8.85546875" style="19"/>
    <col min="12801" max="12801" width="3.140625" style="19" customWidth="1"/>
    <col min="12802" max="12802" width="13.140625" style="19" customWidth="1"/>
    <col min="12803" max="12803" width="9.140625" style="19" customWidth="1"/>
    <col min="12804" max="12804" width="8" style="19" customWidth="1"/>
    <col min="12805" max="12805" width="10.28515625" style="19" customWidth="1"/>
    <col min="12806" max="12806" width="11.5703125" style="19" customWidth="1"/>
    <col min="12807" max="12808" width="8.85546875" style="19"/>
    <col min="12809" max="12809" width="10.140625" style="19" customWidth="1"/>
    <col min="12810" max="12811" width="8.85546875" style="19"/>
    <col min="12812" max="12812" width="9.7109375" style="19" customWidth="1"/>
    <col min="12813" max="12817" width="8.85546875" style="19"/>
    <col min="12818" max="12818" width="9.85546875" style="19" customWidth="1"/>
    <col min="12819" max="12847" width="8.85546875" style="19"/>
    <col min="12848" max="12868" width="0" style="19" hidden="1" customWidth="1"/>
    <col min="12869" max="13056" width="8.85546875" style="19"/>
    <col min="13057" max="13057" width="3.140625" style="19" customWidth="1"/>
    <col min="13058" max="13058" width="13.140625" style="19" customWidth="1"/>
    <col min="13059" max="13059" width="9.140625" style="19" customWidth="1"/>
    <col min="13060" max="13060" width="8" style="19" customWidth="1"/>
    <col min="13061" max="13061" width="10.28515625" style="19" customWidth="1"/>
    <col min="13062" max="13062" width="11.5703125" style="19" customWidth="1"/>
    <col min="13063" max="13064" width="8.85546875" style="19"/>
    <col min="13065" max="13065" width="10.140625" style="19" customWidth="1"/>
    <col min="13066" max="13067" width="8.85546875" style="19"/>
    <col min="13068" max="13068" width="9.7109375" style="19" customWidth="1"/>
    <col min="13069" max="13073" width="8.85546875" style="19"/>
    <col min="13074" max="13074" width="9.85546875" style="19" customWidth="1"/>
    <col min="13075" max="13103" width="8.85546875" style="19"/>
    <col min="13104" max="13124" width="0" style="19" hidden="1" customWidth="1"/>
    <col min="13125" max="13312" width="8.85546875" style="19"/>
    <col min="13313" max="13313" width="3.140625" style="19" customWidth="1"/>
    <col min="13314" max="13314" width="13.140625" style="19" customWidth="1"/>
    <col min="13315" max="13315" width="9.140625" style="19" customWidth="1"/>
    <col min="13316" max="13316" width="8" style="19" customWidth="1"/>
    <col min="13317" max="13317" width="10.28515625" style="19" customWidth="1"/>
    <col min="13318" max="13318" width="11.5703125" style="19" customWidth="1"/>
    <col min="13319" max="13320" width="8.85546875" style="19"/>
    <col min="13321" max="13321" width="10.140625" style="19" customWidth="1"/>
    <col min="13322" max="13323" width="8.85546875" style="19"/>
    <col min="13324" max="13324" width="9.7109375" style="19" customWidth="1"/>
    <col min="13325" max="13329" width="8.85546875" style="19"/>
    <col min="13330" max="13330" width="9.85546875" style="19" customWidth="1"/>
    <col min="13331" max="13359" width="8.85546875" style="19"/>
    <col min="13360" max="13380" width="0" style="19" hidden="1" customWidth="1"/>
    <col min="13381" max="13568" width="8.85546875" style="19"/>
    <col min="13569" max="13569" width="3.140625" style="19" customWidth="1"/>
    <col min="13570" max="13570" width="13.140625" style="19" customWidth="1"/>
    <col min="13571" max="13571" width="9.140625" style="19" customWidth="1"/>
    <col min="13572" max="13572" width="8" style="19" customWidth="1"/>
    <col min="13573" max="13573" width="10.28515625" style="19" customWidth="1"/>
    <col min="13574" max="13574" width="11.5703125" style="19" customWidth="1"/>
    <col min="13575" max="13576" width="8.85546875" style="19"/>
    <col min="13577" max="13577" width="10.140625" style="19" customWidth="1"/>
    <col min="13578" max="13579" width="8.85546875" style="19"/>
    <col min="13580" max="13580" width="9.7109375" style="19" customWidth="1"/>
    <col min="13581" max="13585" width="8.85546875" style="19"/>
    <col min="13586" max="13586" width="9.85546875" style="19" customWidth="1"/>
    <col min="13587" max="13615" width="8.85546875" style="19"/>
    <col min="13616" max="13636" width="0" style="19" hidden="1" customWidth="1"/>
    <col min="13637" max="13824" width="8.85546875" style="19"/>
    <col min="13825" max="13825" width="3.140625" style="19" customWidth="1"/>
    <col min="13826" max="13826" width="13.140625" style="19" customWidth="1"/>
    <col min="13827" max="13827" width="9.140625" style="19" customWidth="1"/>
    <col min="13828" max="13828" width="8" style="19" customWidth="1"/>
    <col min="13829" max="13829" width="10.28515625" style="19" customWidth="1"/>
    <col min="13830" max="13830" width="11.5703125" style="19" customWidth="1"/>
    <col min="13831" max="13832" width="8.85546875" style="19"/>
    <col min="13833" max="13833" width="10.140625" style="19" customWidth="1"/>
    <col min="13834" max="13835" width="8.85546875" style="19"/>
    <col min="13836" max="13836" width="9.7109375" style="19" customWidth="1"/>
    <col min="13837" max="13841" width="8.85546875" style="19"/>
    <col min="13842" max="13842" width="9.85546875" style="19" customWidth="1"/>
    <col min="13843" max="13871" width="8.85546875" style="19"/>
    <col min="13872" max="13892" width="0" style="19" hidden="1" customWidth="1"/>
    <col min="13893" max="14080" width="8.85546875" style="19"/>
    <col min="14081" max="14081" width="3.140625" style="19" customWidth="1"/>
    <col min="14082" max="14082" width="13.140625" style="19" customWidth="1"/>
    <col min="14083" max="14083" width="9.140625" style="19" customWidth="1"/>
    <col min="14084" max="14084" width="8" style="19" customWidth="1"/>
    <col min="14085" max="14085" width="10.28515625" style="19" customWidth="1"/>
    <col min="14086" max="14086" width="11.5703125" style="19" customWidth="1"/>
    <col min="14087" max="14088" width="8.85546875" style="19"/>
    <col min="14089" max="14089" width="10.140625" style="19" customWidth="1"/>
    <col min="14090" max="14091" width="8.85546875" style="19"/>
    <col min="14092" max="14092" width="9.7109375" style="19" customWidth="1"/>
    <col min="14093" max="14097" width="8.85546875" style="19"/>
    <col min="14098" max="14098" width="9.85546875" style="19" customWidth="1"/>
    <col min="14099" max="14127" width="8.85546875" style="19"/>
    <col min="14128" max="14148" width="0" style="19" hidden="1" customWidth="1"/>
    <col min="14149" max="14336" width="8.85546875" style="19"/>
    <col min="14337" max="14337" width="3.140625" style="19" customWidth="1"/>
    <col min="14338" max="14338" width="13.140625" style="19" customWidth="1"/>
    <col min="14339" max="14339" width="9.140625" style="19" customWidth="1"/>
    <col min="14340" max="14340" width="8" style="19" customWidth="1"/>
    <col min="14341" max="14341" width="10.28515625" style="19" customWidth="1"/>
    <col min="14342" max="14342" width="11.5703125" style="19" customWidth="1"/>
    <col min="14343" max="14344" width="8.85546875" style="19"/>
    <col min="14345" max="14345" width="10.140625" style="19" customWidth="1"/>
    <col min="14346" max="14347" width="8.85546875" style="19"/>
    <col min="14348" max="14348" width="9.7109375" style="19" customWidth="1"/>
    <col min="14349" max="14353" width="8.85546875" style="19"/>
    <col min="14354" max="14354" width="9.85546875" style="19" customWidth="1"/>
    <col min="14355" max="14383" width="8.85546875" style="19"/>
    <col min="14384" max="14404" width="0" style="19" hidden="1" customWidth="1"/>
    <col min="14405" max="14592" width="8.85546875" style="19"/>
    <col min="14593" max="14593" width="3.140625" style="19" customWidth="1"/>
    <col min="14594" max="14594" width="13.140625" style="19" customWidth="1"/>
    <col min="14595" max="14595" width="9.140625" style="19" customWidth="1"/>
    <col min="14596" max="14596" width="8" style="19" customWidth="1"/>
    <col min="14597" max="14597" width="10.28515625" style="19" customWidth="1"/>
    <col min="14598" max="14598" width="11.5703125" style="19" customWidth="1"/>
    <col min="14599" max="14600" width="8.85546875" style="19"/>
    <col min="14601" max="14601" width="10.140625" style="19" customWidth="1"/>
    <col min="14602" max="14603" width="8.85546875" style="19"/>
    <col min="14604" max="14604" width="9.7109375" style="19" customWidth="1"/>
    <col min="14605" max="14609" width="8.85546875" style="19"/>
    <col min="14610" max="14610" width="9.85546875" style="19" customWidth="1"/>
    <col min="14611" max="14639" width="8.85546875" style="19"/>
    <col min="14640" max="14660" width="0" style="19" hidden="1" customWidth="1"/>
    <col min="14661" max="14848" width="8.85546875" style="19"/>
    <col min="14849" max="14849" width="3.140625" style="19" customWidth="1"/>
    <col min="14850" max="14850" width="13.140625" style="19" customWidth="1"/>
    <col min="14851" max="14851" width="9.140625" style="19" customWidth="1"/>
    <col min="14852" max="14852" width="8" style="19" customWidth="1"/>
    <col min="14853" max="14853" width="10.28515625" style="19" customWidth="1"/>
    <col min="14854" max="14854" width="11.5703125" style="19" customWidth="1"/>
    <col min="14855" max="14856" width="8.85546875" style="19"/>
    <col min="14857" max="14857" width="10.140625" style="19" customWidth="1"/>
    <col min="14858" max="14859" width="8.85546875" style="19"/>
    <col min="14860" max="14860" width="9.7109375" style="19" customWidth="1"/>
    <col min="14861" max="14865" width="8.85546875" style="19"/>
    <col min="14866" max="14866" width="9.85546875" style="19" customWidth="1"/>
    <col min="14867" max="14895" width="8.85546875" style="19"/>
    <col min="14896" max="14916" width="0" style="19" hidden="1" customWidth="1"/>
    <col min="14917" max="15104" width="8.85546875" style="19"/>
    <col min="15105" max="15105" width="3.140625" style="19" customWidth="1"/>
    <col min="15106" max="15106" width="13.140625" style="19" customWidth="1"/>
    <col min="15107" max="15107" width="9.140625" style="19" customWidth="1"/>
    <col min="15108" max="15108" width="8" style="19" customWidth="1"/>
    <col min="15109" max="15109" width="10.28515625" style="19" customWidth="1"/>
    <col min="15110" max="15110" width="11.5703125" style="19" customWidth="1"/>
    <col min="15111" max="15112" width="8.85546875" style="19"/>
    <col min="15113" max="15113" width="10.140625" style="19" customWidth="1"/>
    <col min="15114" max="15115" width="8.85546875" style="19"/>
    <col min="15116" max="15116" width="9.7109375" style="19" customWidth="1"/>
    <col min="15117" max="15121" width="8.85546875" style="19"/>
    <col min="15122" max="15122" width="9.85546875" style="19" customWidth="1"/>
    <col min="15123" max="15151" width="8.85546875" style="19"/>
    <col min="15152" max="15172" width="0" style="19" hidden="1" customWidth="1"/>
    <col min="15173" max="15360" width="8.85546875" style="19"/>
    <col min="15361" max="15361" width="3.140625" style="19" customWidth="1"/>
    <col min="15362" max="15362" width="13.140625" style="19" customWidth="1"/>
    <col min="15363" max="15363" width="9.140625" style="19" customWidth="1"/>
    <col min="15364" max="15364" width="8" style="19" customWidth="1"/>
    <col min="15365" max="15365" width="10.28515625" style="19" customWidth="1"/>
    <col min="15366" max="15366" width="11.5703125" style="19" customWidth="1"/>
    <col min="15367" max="15368" width="8.85546875" style="19"/>
    <col min="15369" max="15369" width="10.140625" style="19" customWidth="1"/>
    <col min="15370" max="15371" width="8.85546875" style="19"/>
    <col min="15372" max="15372" width="9.7109375" style="19" customWidth="1"/>
    <col min="15373" max="15377" width="8.85546875" style="19"/>
    <col min="15378" max="15378" width="9.85546875" style="19" customWidth="1"/>
    <col min="15379" max="15407" width="8.85546875" style="19"/>
    <col min="15408" max="15428" width="0" style="19" hidden="1" customWidth="1"/>
    <col min="15429" max="15616" width="8.85546875" style="19"/>
    <col min="15617" max="15617" width="3.140625" style="19" customWidth="1"/>
    <col min="15618" max="15618" width="13.140625" style="19" customWidth="1"/>
    <col min="15619" max="15619" width="9.140625" style="19" customWidth="1"/>
    <col min="15620" max="15620" width="8" style="19" customWidth="1"/>
    <col min="15621" max="15621" width="10.28515625" style="19" customWidth="1"/>
    <col min="15622" max="15622" width="11.5703125" style="19" customWidth="1"/>
    <col min="15623" max="15624" width="8.85546875" style="19"/>
    <col min="15625" max="15625" width="10.140625" style="19" customWidth="1"/>
    <col min="15626" max="15627" width="8.85546875" style="19"/>
    <col min="15628" max="15628" width="9.7109375" style="19" customWidth="1"/>
    <col min="15629" max="15633" width="8.85546875" style="19"/>
    <col min="15634" max="15634" width="9.85546875" style="19" customWidth="1"/>
    <col min="15635" max="15663" width="8.85546875" style="19"/>
    <col min="15664" max="15684" width="0" style="19" hidden="1" customWidth="1"/>
    <col min="15685" max="15872" width="8.85546875" style="19"/>
    <col min="15873" max="15873" width="3.140625" style="19" customWidth="1"/>
    <col min="15874" max="15874" width="13.140625" style="19" customWidth="1"/>
    <col min="15875" max="15875" width="9.140625" style="19" customWidth="1"/>
    <col min="15876" max="15876" width="8" style="19" customWidth="1"/>
    <col min="15877" max="15877" width="10.28515625" style="19" customWidth="1"/>
    <col min="15878" max="15878" width="11.5703125" style="19" customWidth="1"/>
    <col min="15879" max="15880" width="8.85546875" style="19"/>
    <col min="15881" max="15881" width="10.140625" style="19" customWidth="1"/>
    <col min="15882" max="15883" width="8.85546875" style="19"/>
    <col min="15884" max="15884" width="9.7109375" style="19" customWidth="1"/>
    <col min="15885" max="15889" width="8.85546875" style="19"/>
    <col min="15890" max="15890" width="9.85546875" style="19" customWidth="1"/>
    <col min="15891" max="15919" width="8.85546875" style="19"/>
    <col min="15920" max="15940" width="0" style="19" hidden="1" customWidth="1"/>
    <col min="15941" max="16128" width="8.85546875" style="19"/>
    <col min="16129" max="16129" width="3.140625" style="19" customWidth="1"/>
    <col min="16130" max="16130" width="13.140625" style="19" customWidth="1"/>
    <col min="16131" max="16131" width="9.140625" style="19" customWidth="1"/>
    <col min="16132" max="16132" width="8" style="19" customWidth="1"/>
    <col min="16133" max="16133" width="10.28515625" style="19" customWidth="1"/>
    <col min="16134" max="16134" width="11.5703125" style="19" customWidth="1"/>
    <col min="16135" max="16136" width="8.85546875" style="19"/>
    <col min="16137" max="16137" width="10.140625" style="19" customWidth="1"/>
    <col min="16138" max="16139" width="8.85546875" style="19"/>
    <col min="16140" max="16140" width="9.7109375" style="19" customWidth="1"/>
    <col min="16141" max="16145" width="8.85546875" style="19"/>
    <col min="16146" max="16146" width="9.85546875" style="19" customWidth="1"/>
    <col min="16147" max="16175" width="8.85546875" style="19"/>
    <col min="16176" max="16196" width="0" style="19" hidden="1" customWidth="1"/>
    <col min="16197" max="16384" width="8.85546875" style="19"/>
  </cols>
  <sheetData>
    <row r="1" spans="1:93" hidden="1" x14ac:dyDescent="0.25">
      <c r="B1" s="19" t="s">
        <v>115</v>
      </c>
    </row>
    <row r="2" spans="1:93" hidden="1" x14ac:dyDescent="0.25">
      <c r="G2" s="19" t="s">
        <v>71</v>
      </c>
    </row>
    <row r="3" spans="1:93" hidden="1" x14ac:dyDescent="0.25">
      <c r="G3" s="19" t="s">
        <v>116</v>
      </c>
    </row>
    <row r="4" spans="1:93" hidden="1" x14ac:dyDescent="0.25">
      <c r="G4" s="19" t="s">
        <v>73</v>
      </c>
    </row>
    <row r="5" spans="1:93" hidden="1" x14ac:dyDescent="0.25">
      <c r="G5" s="19" t="s">
        <v>167</v>
      </c>
    </row>
    <row r="6" spans="1:93" hidden="1" x14ac:dyDescent="0.25">
      <c r="B6" s="19" t="s">
        <v>75</v>
      </c>
    </row>
    <row r="7" spans="1:93" hidden="1" x14ac:dyDescent="0.25">
      <c r="B7" s="19" t="s">
        <v>76</v>
      </c>
    </row>
    <row r="8" spans="1:93" s="147" customFormat="1" ht="16.149999999999999" customHeight="1" x14ac:dyDescent="0.2">
      <c r="B8" s="1183" t="s">
        <v>0</v>
      </c>
      <c r="C8" s="280"/>
      <c r="D8" s="280"/>
      <c r="E8" s="148"/>
      <c r="F8" s="1180" t="s">
        <v>77</v>
      </c>
      <c r="G8" s="1181"/>
      <c r="H8" s="1181"/>
      <c r="I8" s="1181"/>
      <c r="J8" s="1181"/>
      <c r="K8" s="1181"/>
      <c r="L8" s="1181"/>
      <c r="M8" s="1181"/>
      <c r="N8" s="1181"/>
      <c r="O8" s="1181"/>
      <c r="P8" s="1181"/>
      <c r="Q8" s="1181"/>
      <c r="R8" s="1181"/>
      <c r="S8" s="1181"/>
      <c r="T8" s="1181"/>
      <c r="U8" s="1181"/>
      <c r="V8" s="1181"/>
      <c r="W8" s="1181"/>
      <c r="X8" s="1181"/>
      <c r="Y8" s="1181"/>
      <c r="Z8" s="1182"/>
      <c r="AA8" s="1180" t="s">
        <v>78</v>
      </c>
      <c r="AB8" s="1181"/>
      <c r="AC8" s="1181"/>
      <c r="AD8" s="1181"/>
      <c r="AE8" s="1181"/>
      <c r="AF8" s="1181"/>
      <c r="AG8" s="1181"/>
      <c r="AH8" s="1181"/>
      <c r="AI8" s="1181"/>
      <c r="AJ8" s="1181"/>
      <c r="AK8" s="1181"/>
      <c r="AL8" s="1181"/>
      <c r="AM8" s="1181"/>
      <c r="AN8" s="1181"/>
      <c r="AO8" s="1181"/>
      <c r="AP8" s="1181"/>
      <c r="AQ8" s="1181"/>
      <c r="AR8" s="1181"/>
      <c r="AS8" s="1181"/>
      <c r="AT8" s="1181"/>
      <c r="AU8" s="1182"/>
      <c r="AV8" s="1184" t="s">
        <v>79</v>
      </c>
      <c r="AW8" s="1185"/>
      <c r="AX8" s="1185"/>
      <c r="AY8" s="1185"/>
      <c r="AZ8" s="1185"/>
      <c r="BA8" s="1185"/>
      <c r="BB8" s="1185"/>
      <c r="BC8" s="1185"/>
      <c r="BD8" s="1185"/>
      <c r="BE8" s="1185"/>
      <c r="BF8" s="1185"/>
      <c r="BG8" s="1185"/>
      <c r="BH8" s="1185"/>
      <c r="BI8" s="1185"/>
      <c r="BJ8" s="1185"/>
      <c r="BK8" s="1185"/>
      <c r="BL8" s="1185"/>
      <c r="BM8" s="1185"/>
      <c r="BN8" s="1185"/>
      <c r="BO8" s="1185"/>
      <c r="BP8" s="1186"/>
      <c r="BQ8" s="1179" t="s">
        <v>79</v>
      </c>
      <c r="BR8" s="1179"/>
      <c r="BS8" s="1179"/>
      <c r="BT8" s="1180" t="s">
        <v>81</v>
      </c>
      <c r="BU8" s="1181"/>
      <c r="BV8" s="1181"/>
      <c r="BW8" s="1181"/>
      <c r="BX8" s="1181"/>
      <c r="BY8" s="1181"/>
      <c r="BZ8" s="1181"/>
      <c r="CA8" s="1181"/>
      <c r="CB8" s="1181"/>
      <c r="CC8" s="1181"/>
      <c r="CD8" s="1181"/>
      <c r="CE8" s="1181"/>
      <c r="CF8" s="1181"/>
      <c r="CG8" s="1181"/>
      <c r="CH8" s="1181"/>
      <c r="CI8" s="1181"/>
      <c r="CJ8" s="1181"/>
      <c r="CK8" s="1181"/>
      <c r="CL8" s="1181"/>
      <c r="CM8" s="1181"/>
      <c r="CN8" s="1181"/>
      <c r="CO8" s="1182"/>
    </row>
    <row r="9" spans="1:93" s="147" customFormat="1" ht="8.4499999999999993" customHeight="1" x14ac:dyDescent="0.2">
      <c r="B9" s="1183"/>
      <c r="C9" s="281"/>
      <c r="D9" s="281"/>
      <c r="E9" s="149"/>
      <c r="F9" s="1178" t="s">
        <v>121</v>
      </c>
      <c r="G9" s="1178"/>
      <c r="H9" s="1178"/>
      <c r="I9" s="1178" t="s">
        <v>122</v>
      </c>
      <c r="J9" s="1178"/>
      <c r="K9" s="1178"/>
      <c r="L9" s="1178"/>
      <c r="M9" s="1178"/>
      <c r="N9" s="1178"/>
      <c r="O9" s="1178" t="s">
        <v>85</v>
      </c>
      <c r="P9" s="1178"/>
      <c r="Q9" s="1178"/>
      <c r="R9" s="1178" t="s">
        <v>86</v>
      </c>
      <c r="S9" s="1178"/>
      <c r="T9" s="1178"/>
      <c r="U9" s="1178" t="s">
        <v>123</v>
      </c>
      <c r="V9" s="1178"/>
      <c r="W9" s="1178"/>
      <c r="X9" s="1178" t="s">
        <v>88</v>
      </c>
      <c r="Y9" s="1178"/>
      <c r="Z9" s="1178"/>
      <c r="AA9" s="1178" t="s">
        <v>121</v>
      </c>
      <c r="AB9" s="1178"/>
      <c r="AC9" s="1178"/>
      <c r="AD9" s="1178" t="s">
        <v>122</v>
      </c>
      <c r="AE9" s="1178"/>
      <c r="AF9" s="1178"/>
      <c r="AG9" s="1178"/>
      <c r="AH9" s="1178"/>
      <c r="AI9" s="1178"/>
      <c r="AJ9" s="1178" t="s">
        <v>85</v>
      </c>
      <c r="AK9" s="1178"/>
      <c r="AL9" s="1178"/>
      <c r="AM9" s="1178" t="s">
        <v>86</v>
      </c>
      <c r="AN9" s="1178"/>
      <c r="AO9" s="1178"/>
      <c r="AP9" s="1178" t="s">
        <v>123</v>
      </c>
      <c r="AQ9" s="1178"/>
      <c r="AR9" s="1178"/>
      <c r="AS9" s="1178" t="s">
        <v>88</v>
      </c>
      <c r="AT9" s="1178"/>
      <c r="AU9" s="1178"/>
      <c r="AV9" s="1178" t="s">
        <v>121</v>
      </c>
      <c r="AW9" s="1178"/>
      <c r="AX9" s="1178"/>
      <c r="AY9" s="1178" t="s">
        <v>122</v>
      </c>
      <c r="AZ9" s="1178"/>
      <c r="BA9" s="1178"/>
      <c r="BB9" s="1178"/>
      <c r="BC9" s="1178"/>
      <c r="BD9" s="1178"/>
      <c r="BE9" s="1178" t="s">
        <v>85</v>
      </c>
      <c r="BF9" s="1178"/>
      <c r="BG9" s="1178"/>
      <c r="BH9" s="1178" t="s">
        <v>86</v>
      </c>
      <c r="BI9" s="1178"/>
      <c r="BJ9" s="1178"/>
      <c r="BK9" s="1178" t="s">
        <v>123</v>
      </c>
      <c r="BL9" s="1178"/>
      <c r="BM9" s="1178"/>
      <c r="BN9" s="1178" t="s">
        <v>88</v>
      </c>
      <c r="BO9" s="1178"/>
      <c r="BP9" s="1178"/>
      <c r="BQ9" s="1179"/>
      <c r="BR9" s="1179"/>
      <c r="BS9" s="1179"/>
      <c r="BT9" s="1178" t="s">
        <v>121</v>
      </c>
      <c r="BU9" s="1178"/>
      <c r="BV9" s="1178"/>
      <c r="BW9" s="1178" t="s">
        <v>122</v>
      </c>
      <c r="BX9" s="1178"/>
      <c r="BY9" s="1178"/>
      <c r="BZ9" s="1178"/>
      <c r="CA9" s="1178"/>
      <c r="CB9" s="1178"/>
      <c r="CC9" s="1178" t="s">
        <v>85</v>
      </c>
      <c r="CD9" s="1178"/>
      <c r="CE9" s="1178"/>
      <c r="CF9" s="1178" t="s">
        <v>86</v>
      </c>
      <c r="CG9" s="1178"/>
      <c r="CH9" s="1178"/>
      <c r="CI9" s="1178" t="s">
        <v>123</v>
      </c>
      <c r="CJ9" s="1178"/>
      <c r="CK9" s="1178"/>
      <c r="CL9" s="282"/>
      <c r="CM9" s="1178" t="s">
        <v>88</v>
      </c>
      <c r="CN9" s="1178"/>
      <c r="CO9" s="1178"/>
    </row>
    <row r="10" spans="1:93" s="147" customFormat="1" ht="8.4499999999999993" customHeight="1" x14ac:dyDescent="0.2">
      <c r="B10" s="1183"/>
      <c r="C10" s="281"/>
      <c r="D10" s="281"/>
      <c r="E10" s="149"/>
      <c r="F10" s="1178"/>
      <c r="G10" s="1178"/>
      <c r="H10" s="1178"/>
      <c r="I10" s="1178" t="s">
        <v>93</v>
      </c>
      <c r="J10" s="1178"/>
      <c r="K10" s="1178"/>
      <c r="L10" s="1178" t="s">
        <v>92</v>
      </c>
      <c r="M10" s="1178"/>
      <c r="N10" s="1178"/>
      <c r="O10" s="1178"/>
      <c r="P10" s="1178"/>
      <c r="Q10" s="1178"/>
      <c r="R10" s="1178"/>
      <c r="S10" s="1178"/>
      <c r="T10" s="1178"/>
      <c r="U10" s="1178"/>
      <c r="V10" s="1178"/>
      <c r="W10" s="1178"/>
      <c r="X10" s="1178"/>
      <c r="Y10" s="1178"/>
      <c r="Z10" s="1178"/>
      <c r="AA10" s="1178"/>
      <c r="AB10" s="1178"/>
      <c r="AC10" s="1178"/>
      <c r="AD10" s="1178" t="s">
        <v>93</v>
      </c>
      <c r="AE10" s="1178"/>
      <c r="AF10" s="1178"/>
      <c r="AG10" s="1178" t="s">
        <v>92</v>
      </c>
      <c r="AH10" s="1178"/>
      <c r="AI10" s="1178"/>
      <c r="AJ10" s="1178"/>
      <c r="AK10" s="1178"/>
      <c r="AL10" s="1178"/>
      <c r="AM10" s="1178"/>
      <c r="AN10" s="1178"/>
      <c r="AO10" s="1178"/>
      <c r="AP10" s="1178"/>
      <c r="AQ10" s="1178"/>
      <c r="AR10" s="1178"/>
      <c r="AS10" s="1178"/>
      <c r="AT10" s="1178"/>
      <c r="AU10" s="1178"/>
      <c r="AV10" s="1178"/>
      <c r="AW10" s="1178"/>
      <c r="AX10" s="1178"/>
      <c r="AY10" s="1178" t="s">
        <v>93</v>
      </c>
      <c r="AZ10" s="1178"/>
      <c r="BA10" s="1178"/>
      <c r="BB10" s="1178" t="s">
        <v>92</v>
      </c>
      <c r="BC10" s="1178"/>
      <c r="BD10" s="1178"/>
      <c r="BE10" s="1178"/>
      <c r="BF10" s="1178"/>
      <c r="BG10" s="1178"/>
      <c r="BH10" s="1178"/>
      <c r="BI10" s="1178"/>
      <c r="BJ10" s="1178"/>
      <c r="BK10" s="1178"/>
      <c r="BL10" s="1178"/>
      <c r="BM10" s="1178"/>
      <c r="BN10" s="1178"/>
      <c r="BO10" s="1178"/>
      <c r="BP10" s="1178"/>
      <c r="BQ10" s="1179"/>
      <c r="BR10" s="1179"/>
      <c r="BS10" s="1179"/>
      <c r="BT10" s="1178"/>
      <c r="BU10" s="1178"/>
      <c r="BV10" s="1178"/>
      <c r="BW10" s="1178" t="s">
        <v>93</v>
      </c>
      <c r="BX10" s="1178"/>
      <c r="BY10" s="1178"/>
      <c r="BZ10" s="1178" t="s">
        <v>92</v>
      </c>
      <c r="CA10" s="1178"/>
      <c r="CB10" s="1178"/>
      <c r="CC10" s="1178"/>
      <c r="CD10" s="1178"/>
      <c r="CE10" s="1178"/>
      <c r="CF10" s="1178"/>
      <c r="CG10" s="1178"/>
      <c r="CH10" s="1178"/>
      <c r="CI10" s="1178"/>
      <c r="CJ10" s="1178"/>
      <c r="CK10" s="1178"/>
      <c r="CL10" s="282"/>
      <c r="CM10" s="1178"/>
      <c r="CN10" s="1178"/>
      <c r="CO10" s="1178"/>
    </row>
    <row r="11" spans="1:93" s="147" customFormat="1" ht="38.25" x14ac:dyDescent="0.2">
      <c r="B11" s="1183"/>
      <c r="C11" s="281"/>
      <c r="D11" s="283">
        <f>D13/C13</f>
        <v>0.71707685161263768</v>
      </c>
      <c r="E11" s="149"/>
      <c r="F11" s="150" t="s">
        <v>124</v>
      </c>
      <c r="G11" s="150" t="s">
        <v>125</v>
      </c>
      <c r="H11" s="150" t="s">
        <v>126</v>
      </c>
      <c r="I11" s="150" t="s">
        <v>124</v>
      </c>
      <c r="J11" s="150" t="s">
        <v>125</v>
      </c>
      <c r="K11" s="150" t="s">
        <v>126</v>
      </c>
      <c r="L11" s="150" t="s">
        <v>124</v>
      </c>
      <c r="M11" s="150" t="s">
        <v>125</v>
      </c>
      <c r="N11" s="150" t="s">
        <v>126</v>
      </c>
      <c r="O11" s="150" t="s">
        <v>124</v>
      </c>
      <c r="P11" s="150" t="s">
        <v>125</v>
      </c>
      <c r="Q11" s="150" t="s">
        <v>126</v>
      </c>
      <c r="R11" s="150" t="s">
        <v>124</v>
      </c>
      <c r="S11" s="150" t="s">
        <v>125</v>
      </c>
      <c r="T11" s="150" t="s">
        <v>126</v>
      </c>
      <c r="U11" s="150" t="s">
        <v>124</v>
      </c>
      <c r="V11" s="150" t="s">
        <v>125</v>
      </c>
      <c r="W11" s="150" t="s">
        <v>126</v>
      </c>
      <c r="X11" s="150" t="s">
        <v>124</v>
      </c>
      <c r="Y11" s="150" t="s">
        <v>125</v>
      </c>
      <c r="Z11" s="150" t="s">
        <v>126</v>
      </c>
      <c r="AA11" s="150" t="s">
        <v>124</v>
      </c>
      <c r="AB11" s="150" t="s">
        <v>125</v>
      </c>
      <c r="AC11" s="150" t="s">
        <v>126</v>
      </c>
      <c r="AD11" s="150" t="s">
        <v>124</v>
      </c>
      <c r="AE11" s="150" t="s">
        <v>125</v>
      </c>
      <c r="AF11" s="150" t="s">
        <v>126</v>
      </c>
      <c r="AG11" s="150" t="s">
        <v>124</v>
      </c>
      <c r="AH11" s="150" t="s">
        <v>125</v>
      </c>
      <c r="AI11" s="150" t="s">
        <v>126</v>
      </c>
      <c r="AJ11" s="150" t="s">
        <v>124</v>
      </c>
      <c r="AK11" s="150" t="s">
        <v>125</v>
      </c>
      <c r="AL11" s="150" t="s">
        <v>126</v>
      </c>
      <c r="AM11" s="150" t="s">
        <v>124</v>
      </c>
      <c r="AN11" s="150" t="s">
        <v>125</v>
      </c>
      <c r="AO11" s="150" t="s">
        <v>126</v>
      </c>
      <c r="AP11" s="150" t="s">
        <v>124</v>
      </c>
      <c r="AQ11" s="150" t="s">
        <v>125</v>
      </c>
      <c r="AR11" s="150" t="s">
        <v>126</v>
      </c>
      <c r="AS11" s="150" t="s">
        <v>124</v>
      </c>
      <c r="AT11" s="150" t="s">
        <v>125</v>
      </c>
      <c r="AU11" s="150" t="s">
        <v>126</v>
      </c>
      <c r="AV11" s="150" t="s">
        <v>124</v>
      </c>
      <c r="AW11" s="150" t="s">
        <v>125</v>
      </c>
      <c r="AX11" s="150" t="s">
        <v>126</v>
      </c>
      <c r="AY11" s="150" t="s">
        <v>124</v>
      </c>
      <c r="AZ11" s="150" t="s">
        <v>125</v>
      </c>
      <c r="BA11" s="150" t="s">
        <v>126</v>
      </c>
      <c r="BB11" s="150" t="s">
        <v>124</v>
      </c>
      <c r="BC11" s="150" t="s">
        <v>125</v>
      </c>
      <c r="BD11" s="150" t="s">
        <v>126</v>
      </c>
      <c r="BE11" s="150" t="s">
        <v>124</v>
      </c>
      <c r="BF11" s="150" t="s">
        <v>125</v>
      </c>
      <c r="BG11" s="150" t="s">
        <v>126</v>
      </c>
      <c r="BH11" s="150" t="s">
        <v>124</v>
      </c>
      <c r="BI11" s="150" t="s">
        <v>125</v>
      </c>
      <c r="BJ11" s="150" t="s">
        <v>126</v>
      </c>
      <c r="BK11" s="150" t="s">
        <v>124</v>
      </c>
      <c r="BL11" s="150" t="s">
        <v>125</v>
      </c>
      <c r="BM11" s="150" t="s">
        <v>126</v>
      </c>
      <c r="BN11" s="150" t="s">
        <v>124</v>
      </c>
      <c r="BO11" s="150" t="s">
        <v>125</v>
      </c>
      <c r="BP11" s="150" t="s">
        <v>126</v>
      </c>
      <c r="BQ11" s="150" t="s">
        <v>96</v>
      </c>
      <c r="BR11" s="150" t="s">
        <v>127</v>
      </c>
      <c r="BS11" s="150" t="s">
        <v>128</v>
      </c>
      <c r="BT11" s="150" t="s">
        <v>124</v>
      </c>
      <c r="BU11" s="150" t="s">
        <v>125</v>
      </c>
      <c r="BV11" s="150" t="s">
        <v>126</v>
      </c>
      <c r="BW11" s="150" t="s">
        <v>124</v>
      </c>
      <c r="BX11" s="150" t="s">
        <v>125</v>
      </c>
      <c r="BY11" s="150" t="s">
        <v>126</v>
      </c>
      <c r="BZ11" s="150" t="s">
        <v>124</v>
      </c>
      <c r="CA11" s="150" t="s">
        <v>125</v>
      </c>
      <c r="CB11" s="150" t="s">
        <v>126</v>
      </c>
      <c r="CC11" s="150" t="s">
        <v>124</v>
      </c>
      <c r="CD11" s="150" t="s">
        <v>125</v>
      </c>
      <c r="CE11" s="150" t="s">
        <v>126</v>
      </c>
      <c r="CF11" s="150" t="s">
        <v>124</v>
      </c>
      <c r="CG11" s="150" t="s">
        <v>125</v>
      </c>
      <c r="CH11" s="150" t="s">
        <v>126</v>
      </c>
      <c r="CI11" s="150" t="s">
        <v>124</v>
      </c>
      <c r="CJ11" s="150" t="s">
        <v>125</v>
      </c>
      <c r="CK11" s="150" t="s">
        <v>126</v>
      </c>
      <c r="CL11" s="284" t="s">
        <v>168</v>
      </c>
      <c r="CM11" s="285" t="s">
        <v>124</v>
      </c>
      <c r="CN11" s="286" t="s">
        <v>125</v>
      </c>
      <c r="CO11" s="286" t="s">
        <v>126</v>
      </c>
    </row>
    <row r="12" spans="1:93" s="147" customFormat="1" ht="25.9" customHeight="1" x14ac:dyDescent="0.2">
      <c r="B12" s="1183"/>
      <c r="C12" s="281" t="s">
        <v>144</v>
      </c>
      <c r="D12" s="281" t="s">
        <v>145</v>
      </c>
      <c r="E12" s="149" t="s">
        <v>146</v>
      </c>
      <c r="F12" s="150" t="s">
        <v>124</v>
      </c>
      <c r="G12" s="150" t="s">
        <v>125</v>
      </c>
      <c r="H12" s="150" t="s">
        <v>126</v>
      </c>
      <c r="I12" s="150" t="s">
        <v>124</v>
      </c>
      <c r="J12" s="150" t="s">
        <v>125</v>
      </c>
      <c r="K12" s="150" t="s">
        <v>126</v>
      </c>
      <c r="L12" s="150" t="s">
        <v>124</v>
      </c>
      <c r="M12" s="150" t="s">
        <v>125</v>
      </c>
      <c r="N12" s="150" t="s">
        <v>126</v>
      </c>
      <c r="O12" s="150" t="s">
        <v>124</v>
      </c>
      <c r="P12" s="150" t="s">
        <v>125</v>
      </c>
      <c r="Q12" s="150" t="s">
        <v>126</v>
      </c>
      <c r="R12" s="150" t="s">
        <v>124</v>
      </c>
      <c r="S12" s="150" t="s">
        <v>125</v>
      </c>
      <c r="T12" s="150" t="s">
        <v>126</v>
      </c>
      <c r="U12" s="150" t="s">
        <v>124</v>
      </c>
      <c r="V12" s="150" t="s">
        <v>125</v>
      </c>
      <c r="W12" s="150" t="s">
        <v>126</v>
      </c>
      <c r="X12" s="150" t="s">
        <v>124</v>
      </c>
      <c r="Y12" s="150" t="s">
        <v>125</v>
      </c>
      <c r="Z12" s="150" t="s">
        <v>126</v>
      </c>
      <c r="AA12" s="150" t="s">
        <v>124</v>
      </c>
      <c r="AB12" s="150" t="s">
        <v>125</v>
      </c>
      <c r="AC12" s="150" t="s">
        <v>126</v>
      </c>
      <c r="AD12" s="150" t="s">
        <v>124</v>
      </c>
      <c r="AE12" s="150" t="s">
        <v>125</v>
      </c>
      <c r="AF12" s="150" t="s">
        <v>126</v>
      </c>
      <c r="AG12" s="150" t="s">
        <v>124</v>
      </c>
      <c r="AH12" s="150" t="s">
        <v>125</v>
      </c>
      <c r="AI12" s="150" t="s">
        <v>126</v>
      </c>
      <c r="AJ12" s="150" t="s">
        <v>124</v>
      </c>
      <c r="AK12" s="150" t="s">
        <v>125</v>
      </c>
      <c r="AL12" s="150" t="s">
        <v>126</v>
      </c>
      <c r="AM12" s="150" t="s">
        <v>124</v>
      </c>
      <c r="AN12" s="150" t="s">
        <v>125</v>
      </c>
      <c r="AO12" s="150" t="s">
        <v>126</v>
      </c>
      <c r="AP12" s="150" t="s">
        <v>124</v>
      </c>
      <c r="AQ12" s="150" t="s">
        <v>125</v>
      </c>
      <c r="AR12" s="150" t="s">
        <v>126</v>
      </c>
      <c r="AS12" s="150" t="s">
        <v>124</v>
      </c>
      <c r="AT12" s="150" t="s">
        <v>125</v>
      </c>
      <c r="AU12" s="150" t="s">
        <v>126</v>
      </c>
      <c r="AV12" s="150" t="s">
        <v>124</v>
      </c>
      <c r="AW12" s="150" t="s">
        <v>125</v>
      </c>
      <c r="AX12" s="150" t="s">
        <v>126</v>
      </c>
      <c r="AY12" s="150" t="s">
        <v>124</v>
      </c>
      <c r="AZ12" s="150" t="s">
        <v>125</v>
      </c>
      <c r="BA12" s="150" t="s">
        <v>126</v>
      </c>
      <c r="BB12" s="150" t="s">
        <v>124</v>
      </c>
      <c r="BC12" s="150" t="s">
        <v>125</v>
      </c>
      <c r="BD12" s="150" t="s">
        <v>126</v>
      </c>
      <c r="BE12" s="150" t="s">
        <v>124</v>
      </c>
      <c r="BF12" s="150" t="s">
        <v>125</v>
      </c>
      <c r="BG12" s="150" t="s">
        <v>126</v>
      </c>
      <c r="BH12" s="150" t="s">
        <v>124</v>
      </c>
      <c r="BI12" s="150" t="s">
        <v>125</v>
      </c>
      <c r="BJ12" s="150" t="s">
        <v>126</v>
      </c>
      <c r="BK12" s="150" t="s">
        <v>124</v>
      </c>
      <c r="BL12" s="150" t="s">
        <v>125</v>
      </c>
      <c r="BM12" s="150" t="s">
        <v>126</v>
      </c>
      <c r="BN12" s="150" t="s">
        <v>124</v>
      </c>
      <c r="BO12" s="150" t="s">
        <v>125</v>
      </c>
      <c r="BP12" s="150" t="s">
        <v>126</v>
      </c>
      <c r="BQ12" s="150" t="s">
        <v>96</v>
      </c>
      <c r="BR12" s="150" t="s">
        <v>127</v>
      </c>
      <c r="BS12" s="150" t="s">
        <v>128</v>
      </c>
      <c r="BT12" s="150" t="s">
        <v>124</v>
      </c>
      <c r="BU12" s="150" t="s">
        <v>125</v>
      </c>
      <c r="BV12" s="150" t="s">
        <v>126</v>
      </c>
      <c r="BW12" s="150" t="s">
        <v>124</v>
      </c>
      <c r="BX12" s="150" t="s">
        <v>125</v>
      </c>
      <c r="BY12" s="150" t="s">
        <v>126</v>
      </c>
      <c r="BZ12" s="150" t="s">
        <v>124</v>
      </c>
      <c r="CA12" s="150" t="s">
        <v>125</v>
      </c>
      <c r="CB12" s="150" t="s">
        <v>126</v>
      </c>
      <c r="CC12" s="150" t="s">
        <v>124</v>
      </c>
      <c r="CD12" s="150" t="s">
        <v>125</v>
      </c>
      <c r="CE12" s="150" t="s">
        <v>126</v>
      </c>
      <c r="CF12" s="150" t="s">
        <v>124</v>
      </c>
      <c r="CG12" s="150" t="s">
        <v>125</v>
      </c>
      <c r="CH12" s="150" t="s">
        <v>126</v>
      </c>
      <c r="CI12" s="150" t="s">
        <v>124</v>
      </c>
      <c r="CJ12" s="150" t="s">
        <v>125</v>
      </c>
      <c r="CK12" s="150" t="s">
        <v>126</v>
      </c>
      <c r="CL12" s="284"/>
      <c r="CM12" s="285" t="s">
        <v>124</v>
      </c>
      <c r="CN12" s="286" t="s">
        <v>125</v>
      </c>
      <c r="CO12" s="286" t="s">
        <v>126</v>
      </c>
    </row>
    <row r="13" spans="1:93" s="287" customFormat="1" ht="13.15" customHeight="1" x14ac:dyDescent="0.25">
      <c r="B13" s="288" t="s">
        <v>88</v>
      </c>
      <c r="C13" s="289">
        <v>56913.205199999997</v>
      </c>
      <c r="D13" s="289">
        <v>40811.142</v>
      </c>
      <c r="E13" s="288">
        <f>CM13/D13*100</f>
        <v>90.000000000000014</v>
      </c>
      <c r="F13" s="288">
        <f>SUM(F14:F58)</f>
        <v>921.54000000000019</v>
      </c>
      <c r="G13" s="288">
        <f>SUM(G14:G58)</f>
        <v>4380.3599999999997</v>
      </c>
      <c r="H13" s="288">
        <f t="shared" ref="H13:H58" si="0">IF(F13,G13/F13,0)</f>
        <v>4.7533042515788777</v>
      </c>
      <c r="I13" s="288">
        <f>SUM(I14:I58)</f>
        <v>7.25</v>
      </c>
      <c r="J13" s="288">
        <f>SUM(J14:J58)</f>
        <v>31.499999999999996</v>
      </c>
      <c r="K13" s="288">
        <f t="shared" ref="K13:K58" si="1">IF(I13,J13/I13,0)</f>
        <v>4.3448275862068959</v>
      </c>
      <c r="L13" s="288">
        <f>SUM(L14:L58)</f>
        <v>12</v>
      </c>
      <c r="M13" s="288">
        <f>SUM(M14:M58)</f>
        <v>36.35</v>
      </c>
      <c r="N13" s="288">
        <f t="shared" ref="N13:N58" si="2">IF(L13,M13/L13,0)</f>
        <v>3.0291666666666668</v>
      </c>
      <c r="O13" s="288">
        <f>SUM(O14:O58)</f>
        <v>144.68</v>
      </c>
      <c r="P13" s="288">
        <f>SUM(P14:P58)</f>
        <v>545.58000000000004</v>
      </c>
      <c r="Q13" s="288">
        <f t="shared" ref="Q13:AD58" si="3">IF(O13,P13/O13,0)</f>
        <v>3.7709427702515899</v>
      </c>
      <c r="R13" s="288">
        <f>SUM(R14:R58)</f>
        <v>1343.2899999999997</v>
      </c>
      <c r="S13" s="288">
        <f>SUM(S14:S58)</f>
        <v>4348.6299999999992</v>
      </c>
      <c r="T13" s="288">
        <f t="shared" ref="T13:T25" si="4">IF(R13,S13/R13,0)</f>
        <v>3.2372979773541082</v>
      </c>
      <c r="U13" s="288">
        <f>SUM(U14:U58)</f>
        <v>1069.8400000000001</v>
      </c>
      <c r="V13" s="288">
        <f>SUM(V14:V58)</f>
        <v>4185.8919999999998</v>
      </c>
      <c r="W13" s="288">
        <f t="shared" ref="W13:W29" si="5">IF(U13,V13/U13,0)</f>
        <v>3.9126336648470792</v>
      </c>
      <c r="X13" s="288">
        <f>SUM(X14:X58)</f>
        <v>3389.35</v>
      </c>
      <c r="Y13" s="288">
        <f>SUM(Y14:Y58)</f>
        <v>13327.631999999998</v>
      </c>
      <c r="Z13" s="288">
        <f t="shared" ref="Z13:Z29" si="6">IF(X13,Y13/X13,0)</f>
        <v>3.9322088306017373</v>
      </c>
      <c r="AA13" s="288">
        <f>SUM(AA14:AA58)</f>
        <v>138.27000000000001</v>
      </c>
      <c r="AB13" s="288">
        <f>SUM(AB14:AB58)</f>
        <v>489.52</v>
      </c>
      <c r="AC13" s="288">
        <f t="shared" ref="AC13:AC35" si="7">IF(AA13,AB13/AA13,0)</f>
        <v>3.5403196644246759</v>
      </c>
      <c r="AD13" s="288">
        <f>SUM(AD14:AD58)</f>
        <v>14.5</v>
      </c>
      <c r="AE13" s="288">
        <f>SUM(AE14:AE58)</f>
        <v>35.15</v>
      </c>
      <c r="AF13" s="288">
        <f t="shared" ref="AF13:AF35" si="8">IF(AD13,AE13/AD13,0)</f>
        <v>2.4241379310344828</v>
      </c>
      <c r="AG13" s="288">
        <f>SUM(AG14:AG58)</f>
        <v>1.43</v>
      </c>
      <c r="AH13" s="288">
        <f>SUM(AH14:AH58)</f>
        <v>4.6900000000000004</v>
      </c>
      <c r="AI13" s="288">
        <f t="shared" ref="AI13:AI35" si="9">IF(AG13,AH13/AG13,0)</f>
        <v>3.27972027972028</v>
      </c>
      <c r="AJ13" s="288">
        <f>SUM(AJ14:AJ58)</f>
        <v>90.73</v>
      </c>
      <c r="AK13" s="288">
        <f>SUM(AK14:AK58)</f>
        <v>331.37000000000006</v>
      </c>
      <c r="AL13" s="288">
        <f t="shared" ref="AL13:AL35" si="10">IF(AJ13,AK13/AJ13,0)</f>
        <v>3.6522649619750913</v>
      </c>
      <c r="AM13" s="288">
        <f>SUM(AM14:AM58)</f>
        <v>1445.8</v>
      </c>
      <c r="AN13" s="288">
        <f>SUM(AN14:AN58)</f>
        <v>3848.58</v>
      </c>
      <c r="AO13" s="288">
        <f t="shared" ref="AO13:AO58" si="11">IF(AM13,AN13/AM13,0)</f>
        <v>2.6619034444598149</v>
      </c>
      <c r="AP13" s="288">
        <f>SUM(AP14:AP58)</f>
        <v>1963.0210000000002</v>
      </c>
      <c r="AQ13" s="288">
        <f>SUM(AQ14:AQ58)</f>
        <v>4338.445749999999</v>
      </c>
      <c r="AR13" s="288">
        <f t="shared" ref="AR13:AR58" si="12">IF(AP13,AQ13/AP13,0)</f>
        <v>2.2100862649966548</v>
      </c>
      <c r="AS13" s="288">
        <f t="shared" ref="AS13:AS25" si="13">SUM(AJ13,AP13,AG13,AD13,AA13,AM13)</f>
        <v>3653.7510000000002</v>
      </c>
      <c r="AT13" s="288">
        <f>SUM(AT14:AT58)</f>
        <v>9047.7557500000021</v>
      </c>
      <c r="AU13" s="288">
        <f t="shared" ref="AU13:AU58" si="14">IF(AS13,AT13/AS13,0)</f>
        <v>2.4762923773404375</v>
      </c>
      <c r="AV13" s="288">
        <f>SUM(AV14:AV58)</f>
        <v>0</v>
      </c>
      <c r="AW13" s="288">
        <f>SUM(AW14:AW58)</f>
        <v>0</v>
      </c>
      <c r="AX13" s="288">
        <f t="shared" ref="AX13:AX58" si="15">IF(AV13,AW13/AV13,0)</f>
        <v>0</v>
      </c>
      <c r="AY13" s="288">
        <f>SUM(AY14:AY58)</f>
        <v>0</v>
      </c>
      <c r="AZ13" s="288">
        <f>SUM(AZ14:AZ58)</f>
        <v>0</v>
      </c>
      <c r="BA13" s="288">
        <f t="shared" ref="BA13:BA58" si="16">IF(AY13,AZ13/AY13,0)</f>
        <v>0</v>
      </c>
      <c r="BB13" s="288">
        <f>SUM(BB14:BB58)</f>
        <v>0</v>
      </c>
      <c r="BC13" s="288">
        <f>SUM(BC14:BC58)</f>
        <v>0</v>
      </c>
      <c r="BD13" s="288">
        <f t="shared" ref="BD13:BD58" si="17">IF(BB13,BC13/BB13,0)</f>
        <v>0</v>
      </c>
      <c r="BE13" s="288">
        <f>SUM(BE14:BE58)</f>
        <v>0</v>
      </c>
      <c r="BF13" s="288">
        <f>SUM(BF14:BF58)</f>
        <v>0</v>
      </c>
      <c r="BG13" s="288">
        <f t="shared" ref="BG13:BG58" si="18">IF(BE13,BF13/BE13,0)</f>
        <v>0</v>
      </c>
      <c r="BH13" s="288">
        <f>SUM(BH14:BH58)</f>
        <v>0</v>
      </c>
      <c r="BI13" s="288">
        <f>SUM(BI14:BI58)</f>
        <v>0</v>
      </c>
      <c r="BJ13" s="288">
        <f t="shared" ref="BJ13:BJ58" si="19">IF(BH13,BI13/BH13,0)</f>
        <v>0</v>
      </c>
      <c r="BK13" s="288">
        <f>SUM(BK14:BK58)</f>
        <v>0</v>
      </c>
      <c r="BL13" s="288">
        <f>SUM(BL14:BL58)</f>
        <v>0</v>
      </c>
      <c r="BM13" s="288">
        <f t="shared" ref="BM13:BM58" si="20">IF(BK13,BL13/BK13,0)</f>
        <v>0</v>
      </c>
      <c r="BN13" s="288">
        <f>SUM(BN14:BN58)</f>
        <v>0</v>
      </c>
      <c r="BO13" s="288">
        <f>SUM(BO14:BO58)</f>
        <v>0</v>
      </c>
      <c r="BP13" s="288">
        <f t="shared" ref="BP13:BP58" si="21">IF(BN13,BO13/BN13,0)</f>
        <v>0</v>
      </c>
      <c r="BQ13" s="288">
        <f>SUM(BQ14:BQ58)</f>
        <v>0</v>
      </c>
      <c r="BR13" s="288">
        <f>SUM(BR14:BR58)</f>
        <v>0</v>
      </c>
      <c r="BS13" s="288">
        <f t="shared" ref="BS13:BS58" si="22">IF(BQ13,BR13/BQ13,0)</f>
        <v>0</v>
      </c>
      <c r="BT13" s="288">
        <f>SUM(BT14:BT58)</f>
        <v>1059.81</v>
      </c>
      <c r="BU13" s="288">
        <f>SUM(BU14:BU58)</f>
        <v>4869.880000000001</v>
      </c>
      <c r="BV13" s="288">
        <f t="shared" ref="BV13:BV58" si="23">IF(BT13,BU13/BT13,0)</f>
        <v>4.5950500561421395</v>
      </c>
      <c r="BW13" s="288">
        <f>SUM(BW14:BW58)</f>
        <v>21.75</v>
      </c>
      <c r="BX13" s="288">
        <f>SUM(BX14:BX58)</f>
        <v>66.650000000000006</v>
      </c>
      <c r="BY13" s="288">
        <f t="shared" ref="BY13:BY58" si="24">IF(BW13,BX13/BW13,0)</f>
        <v>3.0643678160919543</v>
      </c>
      <c r="BZ13" s="288">
        <f>SUM(BZ14:BZ58)</f>
        <v>13.43</v>
      </c>
      <c r="CA13" s="288">
        <f>SUM(CA14:CA58)</f>
        <v>41.040000000000006</v>
      </c>
      <c r="CB13" s="288">
        <f t="shared" ref="CB13:CB58" si="25">IF(BZ13,CA13/BZ13,0)</f>
        <v>3.0558451228592709</v>
      </c>
      <c r="CC13" s="288">
        <f>SUM(CC14:CC58)</f>
        <v>235.41000000000003</v>
      </c>
      <c r="CD13" s="288">
        <f>SUM(CD14:CD58)</f>
        <v>876.95</v>
      </c>
      <c r="CE13" s="288">
        <f t="shared" ref="CE13:CE58" si="26">IF(CC13,CD13/CC13,0)</f>
        <v>3.7252028376024806</v>
      </c>
      <c r="CF13" s="288">
        <f>SUM(CF14:CF58)</f>
        <v>2789.0900000000006</v>
      </c>
      <c r="CG13" s="288">
        <f>SUM(CG14:CG58)</f>
        <v>8197.2099999999991</v>
      </c>
      <c r="CH13" s="288">
        <f t="shared" ref="CH13:CH58" si="27">IF(CF13,CG13/CF13,0)</f>
        <v>2.939026707635823</v>
      </c>
      <c r="CI13" s="288">
        <f>SUM(CI14:CI58)</f>
        <v>3032.8610000000003</v>
      </c>
      <c r="CJ13" s="288">
        <f>SUM(CJ14:CJ58)</f>
        <v>8524.3377500000006</v>
      </c>
      <c r="CK13" s="288">
        <f t="shared" ref="CK13:CK58" si="28">IF(CI13,CJ13/CI13,0)</f>
        <v>2.8106588960061143</v>
      </c>
      <c r="CL13" s="290">
        <v>0.9</v>
      </c>
      <c r="CM13" s="291">
        <f>D13*CL13</f>
        <v>36730.027800000003</v>
      </c>
      <c r="CN13" s="289">
        <f>SUM(CN14:CN58)</f>
        <v>22576.067749999998</v>
      </c>
      <c r="CO13" s="289">
        <f t="shared" ref="CO13:CO58" si="29">IF(CM13,CN13/CM13,0)</f>
        <v>0.6146488065004948</v>
      </c>
    </row>
    <row r="14" spans="1:93" ht="13.15" customHeight="1" x14ac:dyDescent="0.25">
      <c r="A14" s="19">
        <v>1</v>
      </c>
      <c r="B14" s="19" t="s">
        <v>5</v>
      </c>
      <c r="C14" s="292">
        <v>78</v>
      </c>
      <c r="D14" s="292">
        <v>0</v>
      </c>
      <c r="E14" s="156"/>
      <c r="F14" s="157"/>
      <c r="G14" s="157"/>
      <c r="H14" s="157">
        <f t="shared" si="0"/>
        <v>0</v>
      </c>
      <c r="I14" s="157"/>
      <c r="J14" s="157"/>
      <c r="K14" s="157">
        <f t="shared" si="1"/>
        <v>0</v>
      </c>
      <c r="L14" s="157"/>
      <c r="M14" s="157"/>
      <c r="N14" s="157">
        <f t="shared" si="2"/>
        <v>0</v>
      </c>
      <c r="O14" s="157"/>
      <c r="P14" s="157"/>
      <c r="Q14" s="157">
        <f t="shared" si="3"/>
        <v>0</v>
      </c>
      <c r="R14" s="157"/>
      <c r="S14" s="157"/>
      <c r="T14" s="157">
        <f t="shared" si="4"/>
        <v>0</v>
      </c>
      <c r="U14" s="157"/>
      <c r="V14" s="157"/>
      <c r="W14" s="157">
        <f t="shared" si="5"/>
        <v>0</v>
      </c>
      <c r="X14" s="157">
        <f t="shared" ref="X14:X25" si="30">SUM(U14,R14,O14,L14,I14,F14)</f>
        <v>0</v>
      </c>
      <c r="Y14" s="157">
        <f t="shared" ref="Y14:Y25" si="31">SUM(V14,P14,S14,M14,J14,G14)</f>
        <v>0</v>
      </c>
      <c r="Z14" s="157">
        <f t="shared" si="6"/>
        <v>0</v>
      </c>
      <c r="AA14" s="157"/>
      <c r="AB14" s="157"/>
      <c r="AC14" s="157">
        <f t="shared" si="7"/>
        <v>0</v>
      </c>
      <c r="AD14" s="157"/>
      <c r="AE14" s="157"/>
      <c r="AF14" s="157">
        <f t="shared" si="8"/>
        <v>0</v>
      </c>
      <c r="AG14" s="157"/>
      <c r="AH14" s="157"/>
      <c r="AI14" s="157">
        <f t="shared" si="9"/>
        <v>0</v>
      </c>
      <c r="AJ14" s="157"/>
      <c r="AK14" s="157"/>
      <c r="AL14" s="157">
        <f t="shared" si="10"/>
        <v>0</v>
      </c>
      <c r="AM14" s="157"/>
      <c r="AN14" s="157"/>
      <c r="AO14" s="157">
        <f t="shared" si="11"/>
        <v>0</v>
      </c>
      <c r="AP14" s="157"/>
      <c r="AQ14" s="157"/>
      <c r="AR14" s="157">
        <f t="shared" si="12"/>
        <v>0</v>
      </c>
      <c r="AS14" s="157">
        <f t="shared" si="13"/>
        <v>0</v>
      </c>
      <c r="AT14" s="157">
        <f t="shared" ref="AT14:AT25" si="32">SUM(AQ14,AN14,AK14,AH14,AE14,AB14)</f>
        <v>0</v>
      </c>
      <c r="AU14" s="157">
        <f t="shared" si="14"/>
        <v>0</v>
      </c>
      <c r="AV14" s="157"/>
      <c r="AW14" s="157"/>
      <c r="AX14" s="157">
        <f t="shared" si="15"/>
        <v>0</v>
      </c>
      <c r="AY14" s="157"/>
      <c r="AZ14" s="157"/>
      <c r="BA14" s="157">
        <f t="shared" si="16"/>
        <v>0</v>
      </c>
      <c r="BB14" s="157"/>
      <c r="BC14" s="157"/>
      <c r="BD14" s="157">
        <f t="shared" si="17"/>
        <v>0</v>
      </c>
      <c r="BE14" s="157"/>
      <c r="BF14" s="157"/>
      <c r="BG14" s="157">
        <f t="shared" si="18"/>
        <v>0</v>
      </c>
      <c r="BH14" s="157"/>
      <c r="BI14" s="157"/>
      <c r="BJ14" s="157">
        <f t="shared" si="19"/>
        <v>0</v>
      </c>
      <c r="BK14" s="157"/>
      <c r="BL14" s="158"/>
      <c r="BM14" s="158">
        <f t="shared" si="20"/>
        <v>0</v>
      </c>
      <c r="BN14" s="158">
        <f t="shared" ref="BN14:BN58" si="33">SUM(BK14,BH14,BE14,BB14,AY14,AV14)</f>
        <v>0</v>
      </c>
      <c r="BO14" s="158">
        <f t="shared" ref="BO14:BO58" si="34">SUM(BL14,BF14,BI14,BC14,AZ14,AW14)</f>
        <v>0</v>
      </c>
      <c r="BP14" s="158">
        <f t="shared" si="21"/>
        <v>0</v>
      </c>
      <c r="BQ14" s="158"/>
      <c r="BR14" s="158"/>
      <c r="BS14" s="158">
        <f t="shared" si="22"/>
        <v>0</v>
      </c>
      <c r="BT14" s="158">
        <f t="shared" ref="BT14:BU58" si="35">SUM(AV14,AA14,F14)</f>
        <v>0</v>
      </c>
      <c r="BU14" s="158">
        <f t="shared" si="35"/>
        <v>0</v>
      </c>
      <c r="BV14" s="158">
        <f t="shared" si="23"/>
        <v>0</v>
      </c>
      <c r="BW14" s="158">
        <f t="shared" ref="BW14:BX58" si="36">SUM(AY14,AD14,I14)</f>
        <v>0</v>
      </c>
      <c r="BX14" s="158">
        <f t="shared" si="36"/>
        <v>0</v>
      </c>
      <c r="BY14" s="158">
        <f t="shared" si="24"/>
        <v>0</v>
      </c>
      <c r="BZ14" s="158">
        <f t="shared" ref="BZ14:CA58" si="37">SUM(BB14,AG14,L14)</f>
        <v>0</v>
      </c>
      <c r="CA14" s="158">
        <f t="shared" si="37"/>
        <v>0</v>
      </c>
      <c r="CB14" s="158">
        <f t="shared" si="25"/>
        <v>0</v>
      </c>
      <c r="CC14" s="158">
        <f t="shared" ref="CC14:CC58" si="38">SUM(AJ14,O14,BE14)</f>
        <v>0</v>
      </c>
      <c r="CD14" s="158">
        <f t="shared" ref="CD14:CD58" si="39">SUM(P14,AK14,BF14)</f>
        <v>0</v>
      </c>
      <c r="CE14" s="158">
        <f t="shared" si="26"/>
        <v>0</v>
      </c>
      <c r="CF14" s="158">
        <f t="shared" ref="CF14:CG58" si="40">SUM(R14,AM14,BH14)</f>
        <v>0</v>
      </c>
      <c r="CG14" s="158">
        <f t="shared" si="40"/>
        <v>0</v>
      </c>
      <c r="CH14" s="158">
        <f t="shared" si="27"/>
        <v>0</v>
      </c>
      <c r="CI14" s="158">
        <f t="shared" ref="CI14:CJ58" si="41">SUM(U14,AP14,BK14)</f>
        <v>0</v>
      </c>
      <c r="CJ14" s="158">
        <f t="shared" si="41"/>
        <v>0</v>
      </c>
      <c r="CK14" s="158">
        <f t="shared" si="28"/>
        <v>0</v>
      </c>
      <c r="CL14" s="293"/>
      <c r="CM14" s="291">
        <f>D14*0.9</f>
        <v>0</v>
      </c>
      <c r="CN14" s="294">
        <f t="shared" ref="CN14:CN25" si="42">SUM(Y14,AT14,BO14)</f>
        <v>0</v>
      </c>
      <c r="CO14" s="294">
        <f t="shared" si="29"/>
        <v>0</v>
      </c>
    </row>
    <row r="15" spans="1:93" x14ac:dyDescent="0.25">
      <c r="A15" s="19">
        <v>2</v>
      </c>
      <c r="B15" s="19" t="s">
        <v>6</v>
      </c>
      <c r="C15" s="292">
        <v>607</v>
      </c>
      <c r="D15" s="292">
        <v>607.5</v>
      </c>
      <c r="E15" s="159"/>
      <c r="F15" s="157">
        <v>0.25</v>
      </c>
      <c r="G15" s="157">
        <v>0.95</v>
      </c>
      <c r="H15" s="157">
        <f t="shared" si="0"/>
        <v>3.8</v>
      </c>
      <c r="I15" s="157"/>
      <c r="J15" s="157"/>
      <c r="K15" s="157">
        <f t="shared" si="1"/>
        <v>0</v>
      </c>
      <c r="L15" s="157"/>
      <c r="M15" s="157"/>
      <c r="N15" s="157">
        <f t="shared" si="2"/>
        <v>0</v>
      </c>
      <c r="O15" s="157"/>
      <c r="P15" s="157"/>
      <c r="Q15" s="157">
        <f t="shared" si="3"/>
        <v>0</v>
      </c>
      <c r="R15" s="157">
        <v>3.25</v>
      </c>
      <c r="S15" s="157">
        <v>11.9</v>
      </c>
      <c r="T15" s="157">
        <f t="shared" si="4"/>
        <v>3.6615384615384619</v>
      </c>
      <c r="U15" s="157"/>
      <c r="V15" s="157"/>
      <c r="W15" s="157">
        <f t="shared" si="5"/>
        <v>0</v>
      </c>
      <c r="X15" s="157">
        <f t="shared" si="30"/>
        <v>3.5</v>
      </c>
      <c r="Y15" s="157">
        <f t="shared" si="31"/>
        <v>12.85</v>
      </c>
      <c r="Z15" s="157">
        <f t="shared" si="6"/>
        <v>3.6714285714285713</v>
      </c>
      <c r="AA15" s="157"/>
      <c r="AB15" s="157"/>
      <c r="AC15" s="157">
        <f t="shared" si="7"/>
        <v>0</v>
      </c>
      <c r="AD15" s="157"/>
      <c r="AE15" s="157"/>
      <c r="AF15" s="157">
        <f t="shared" si="8"/>
        <v>0</v>
      </c>
      <c r="AG15" s="157"/>
      <c r="AH15" s="157"/>
      <c r="AI15" s="157">
        <f t="shared" si="9"/>
        <v>0</v>
      </c>
      <c r="AJ15" s="157"/>
      <c r="AK15" s="157"/>
      <c r="AL15" s="157">
        <f t="shared" si="10"/>
        <v>0</v>
      </c>
      <c r="AM15" s="157">
        <v>68</v>
      </c>
      <c r="AN15" s="157">
        <v>227.8</v>
      </c>
      <c r="AO15" s="157">
        <f t="shared" si="11"/>
        <v>3.35</v>
      </c>
      <c r="AP15" s="157"/>
      <c r="AQ15" s="157"/>
      <c r="AR15" s="157">
        <f t="shared" si="12"/>
        <v>0</v>
      </c>
      <c r="AS15" s="157">
        <f t="shared" si="13"/>
        <v>68</v>
      </c>
      <c r="AT15" s="157">
        <f t="shared" si="32"/>
        <v>227.8</v>
      </c>
      <c r="AU15" s="157">
        <f t="shared" si="14"/>
        <v>3.35</v>
      </c>
      <c r="AV15" s="157"/>
      <c r="AW15" s="157"/>
      <c r="AX15" s="157">
        <f t="shared" si="15"/>
        <v>0</v>
      </c>
      <c r="AY15" s="157"/>
      <c r="AZ15" s="157"/>
      <c r="BA15" s="157">
        <f t="shared" si="16"/>
        <v>0</v>
      </c>
      <c r="BB15" s="157"/>
      <c r="BC15" s="157"/>
      <c r="BD15" s="157">
        <f t="shared" si="17"/>
        <v>0</v>
      </c>
      <c r="BE15" s="157"/>
      <c r="BF15" s="157"/>
      <c r="BG15" s="157">
        <f t="shared" si="18"/>
        <v>0</v>
      </c>
      <c r="BH15" s="157"/>
      <c r="BI15" s="157"/>
      <c r="BJ15" s="157">
        <f t="shared" si="19"/>
        <v>0</v>
      </c>
      <c r="BK15" s="157"/>
      <c r="BL15" s="158"/>
      <c r="BM15" s="158">
        <f t="shared" si="20"/>
        <v>0</v>
      </c>
      <c r="BN15" s="158">
        <f t="shared" si="33"/>
        <v>0</v>
      </c>
      <c r="BO15" s="158">
        <f t="shared" si="34"/>
        <v>0</v>
      </c>
      <c r="BP15" s="158">
        <f t="shared" si="21"/>
        <v>0</v>
      </c>
      <c r="BQ15" s="158"/>
      <c r="BR15" s="158"/>
      <c r="BS15" s="158">
        <f t="shared" si="22"/>
        <v>0</v>
      </c>
      <c r="BT15" s="158">
        <f t="shared" si="35"/>
        <v>0.25</v>
      </c>
      <c r="BU15" s="158">
        <f t="shared" si="35"/>
        <v>0.95</v>
      </c>
      <c r="BV15" s="158">
        <f t="shared" si="23"/>
        <v>3.8</v>
      </c>
      <c r="BW15" s="158">
        <f t="shared" si="36"/>
        <v>0</v>
      </c>
      <c r="BX15" s="158">
        <f t="shared" si="36"/>
        <v>0</v>
      </c>
      <c r="BY15" s="158">
        <f t="shared" si="24"/>
        <v>0</v>
      </c>
      <c r="BZ15" s="158">
        <f t="shared" si="37"/>
        <v>0</v>
      </c>
      <c r="CA15" s="158">
        <f t="shared" si="37"/>
        <v>0</v>
      </c>
      <c r="CB15" s="158">
        <f t="shared" si="25"/>
        <v>0</v>
      </c>
      <c r="CC15" s="158">
        <f t="shared" si="38"/>
        <v>0</v>
      </c>
      <c r="CD15" s="158">
        <f t="shared" si="39"/>
        <v>0</v>
      </c>
      <c r="CE15" s="158">
        <f t="shared" si="26"/>
        <v>0</v>
      </c>
      <c r="CF15" s="158">
        <f t="shared" si="40"/>
        <v>71.25</v>
      </c>
      <c r="CG15" s="158">
        <f t="shared" si="40"/>
        <v>239.70000000000002</v>
      </c>
      <c r="CH15" s="158">
        <f t="shared" si="27"/>
        <v>3.3642105263157895</v>
      </c>
      <c r="CI15" s="158">
        <f t="shared" si="41"/>
        <v>0</v>
      </c>
      <c r="CJ15" s="158">
        <f t="shared" si="41"/>
        <v>0</v>
      </c>
      <c r="CK15" s="158">
        <f t="shared" si="28"/>
        <v>0</v>
      </c>
      <c r="CL15" s="293"/>
      <c r="CM15" s="291">
        <f t="shared" ref="CM15:CM58" si="43">D15*0.9</f>
        <v>546.75</v>
      </c>
      <c r="CN15" s="294">
        <f t="shared" si="42"/>
        <v>240.65</v>
      </c>
      <c r="CO15" s="294">
        <f t="shared" si="29"/>
        <v>0.44014631915866487</v>
      </c>
    </row>
    <row r="16" spans="1:93" x14ac:dyDescent="0.25">
      <c r="A16" s="19">
        <v>3</v>
      </c>
      <c r="B16" s="19" t="s">
        <v>7</v>
      </c>
      <c r="C16" s="292">
        <v>80</v>
      </c>
      <c r="D16" s="292">
        <v>77</v>
      </c>
      <c r="E16" s="159"/>
      <c r="F16" s="157"/>
      <c r="G16" s="157"/>
      <c r="H16" s="157">
        <f t="shared" si="0"/>
        <v>0</v>
      </c>
      <c r="I16" s="157"/>
      <c r="J16" s="157"/>
      <c r="K16" s="157">
        <f t="shared" si="1"/>
        <v>0</v>
      </c>
      <c r="L16" s="157"/>
      <c r="M16" s="157"/>
      <c r="N16" s="157">
        <f t="shared" si="2"/>
        <v>0</v>
      </c>
      <c r="O16" s="157"/>
      <c r="P16" s="157"/>
      <c r="Q16" s="157">
        <f t="shared" si="3"/>
        <v>0</v>
      </c>
      <c r="R16" s="157"/>
      <c r="S16" s="157"/>
      <c r="T16" s="157">
        <f t="shared" si="4"/>
        <v>0</v>
      </c>
      <c r="U16" s="157"/>
      <c r="V16" s="157"/>
      <c r="W16" s="157">
        <f t="shared" si="5"/>
        <v>0</v>
      </c>
      <c r="X16" s="157">
        <f t="shared" si="30"/>
        <v>0</v>
      </c>
      <c r="Y16" s="157">
        <f t="shared" si="31"/>
        <v>0</v>
      </c>
      <c r="Z16" s="157">
        <f t="shared" si="6"/>
        <v>0</v>
      </c>
      <c r="AA16" s="157"/>
      <c r="AB16" s="157"/>
      <c r="AC16" s="157">
        <f t="shared" si="7"/>
        <v>0</v>
      </c>
      <c r="AD16" s="157"/>
      <c r="AE16" s="157"/>
      <c r="AF16" s="157">
        <f t="shared" si="8"/>
        <v>0</v>
      </c>
      <c r="AG16" s="157"/>
      <c r="AH16" s="157"/>
      <c r="AI16" s="157">
        <f t="shared" si="9"/>
        <v>0</v>
      </c>
      <c r="AJ16" s="157"/>
      <c r="AK16" s="157"/>
      <c r="AL16" s="157">
        <f t="shared" si="10"/>
        <v>0</v>
      </c>
      <c r="AM16" s="157"/>
      <c r="AN16" s="157"/>
      <c r="AO16" s="157">
        <f t="shared" si="11"/>
        <v>0</v>
      </c>
      <c r="AP16" s="157"/>
      <c r="AQ16" s="157"/>
      <c r="AR16" s="157">
        <f t="shared" si="12"/>
        <v>0</v>
      </c>
      <c r="AS16" s="157">
        <f t="shared" si="13"/>
        <v>0</v>
      </c>
      <c r="AT16" s="157">
        <f t="shared" si="32"/>
        <v>0</v>
      </c>
      <c r="AU16" s="157">
        <f t="shared" si="14"/>
        <v>0</v>
      </c>
      <c r="AV16" s="157"/>
      <c r="AW16" s="157"/>
      <c r="AX16" s="157">
        <f t="shared" si="15"/>
        <v>0</v>
      </c>
      <c r="AY16" s="157"/>
      <c r="AZ16" s="157"/>
      <c r="BA16" s="157">
        <f t="shared" si="16"/>
        <v>0</v>
      </c>
      <c r="BB16" s="157"/>
      <c r="BC16" s="157"/>
      <c r="BD16" s="157">
        <f t="shared" si="17"/>
        <v>0</v>
      </c>
      <c r="BE16" s="157"/>
      <c r="BF16" s="157"/>
      <c r="BG16" s="157">
        <f t="shared" si="18"/>
        <v>0</v>
      </c>
      <c r="BH16" s="157"/>
      <c r="BI16" s="157"/>
      <c r="BJ16" s="157">
        <f t="shared" si="19"/>
        <v>0</v>
      </c>
      <c r="BK16" s="157"/>
      <c r="BL16" s="158"/>
      <c r="BM16" s="158">
        <f t="shared" si="20"/>
        <v>0</v>
      </c>
      <c r="BN16" s="158">
        <f t="shared" si="33"/>
        <v>0</v>
      </c>
      <c r="BO16" s="158">
        <f t="shared" si="34"/>
        <v>0</v>
      </c>
      <c r="BP16" s="158">
        <f t="shared" si="21"/>
        <v>0</v>
      </c>
      <c r="BQ16" s="158"/>
      <c r="BR16" s="158"/>
      <c r="BS16" s="158">
        <f t="shared" si="22"/>
        <v>0</v>
      </c>
      <c r="BT16" s="158">
        <f t="shared" si="35"/>
        <v>0</v>
      </c>
      <c r="BU16" s="158">
        <f t="shared" si="35"/>
        <v>0</v>
      </c>
      <c r="BV16" s="158">
        <f t="shared" si="23"/>
        <v>0</v>
      </c>
      <c r="BW16" s="158">
        <f t="shared" si="36"/>
        <v>0</v>
      </c>
      <c r="BX16" s="158">
        <f t="shared" si="36"/>
        <v>0</v>
      </c>
      <c r="BY16" s="158">
        <f t="shared" si="24"/>
        <v>0</v>
      </c>
      <c r="BZ16" s="158">
        <f t="shared" si="37"/>
        <v>0</v>
      </c>
      <c r="CA16" s="158">
        <f t="shared" si="37"/>
        <v>0</v>
      </c>
      <c r="CB16" s="158">
        <f t="shared" si="25"/>
        <v>0</v>
      </c>
      <c r="CC16" s="158">
        <f t="shared" si="38"/>
        <v>0</v>
      </c>
      <c r="CD16" s="158">
        <f t="shared" si="39"/>
        <v>0</v>
      </c>
      <c r="CE16" s="158">
        <f t="shared" si="26"/>
        <v>0</v>
      </c>
      <c r="CF16" s="158">
        <f t="shared" si="40"/>
        <v>0</v>
      </c>
      <c r="CG16" s="158">
        <f t="shared" si="40"/>
        <v>0</v>
      </c>
      <c r="CH16" s="158">
        <f t="shared" si="27"/>
        <v>0</v>
      </c>
      <c r="CI16" s="158">
        <f t="shared" si="41"/>
        <v>0</v>
      </c>
      <c r="CJ16" s="158">
        <f t="shared" si="41"/>
        <v>0</v>
      </c>
      <c r="CK16" s="158">
        <f t="shared" si="28"/>
        <v>0</v>
      </c>
      <c r="CL16" s="293"/>
      <c r="CM16" s="291">
        <f t="shared" si="43"/>
        <v>69.3</v>
      </c>
      <c r="CN16" s="294">
        <f t="shared" si="42"/>
        <v>0</v>
      </c>
      <c r="CO16" s="294">
        <f t="shared" si="29"/>
        <v>0</v>
      </c>
    </row>
    <row r="17" spans="1:93" x14ac:dyDescent="0.25">
      <c r="A17" s="19">
        <v>4</v>
      </c>
      <c r="B17" s="19" t="s">
        <v>8</v>
      </c>
      <c r="C17" s="292">
        <v>738.61</v>
      </c>
      <c r="D17" s="292">
        <v>26</v>
      </c>
      <c r="E17" s="159"/>
      <c r="F17" s="157"/>
      <c r="G17" s="157"/>
      <c r="H17" s="157">
        <f t="shared" si="0"/>
        <v>0</v>
      </c>
      <c r="I17" s="157"/>
      <c r="J17" s="157"/>
      <c r="K17" s="157">
        <f t="shared" si="1"/>
        <v>0</v>
      </c>
      <c r="L17" s="157"/>
      <c r="M17" s="157"/>
      <c r="N17" s="157">
        <f t="shared" si="2"/>
        <v>0</v>
      </c>
      <c r="O17" s="157"/>
      <c r="P17" s="157"/>
      <c r="Q17" s="157">
        <f t="shared" si="3"/>
        <v>0</v>
      </c>
      <c r="R17" s="157"/>
      <c r="S17" s="157"/>
      <c r="T17" s="157">
        <f t="shared" si="4"/>
        <v>0</v>
      </c>
      <c r="U17" s="157"/>
      <c r="V17" s="157"/>
      <c r="W17" s="157">
        <f t="shared" si="5"/>
        <v>0</v>
      </c>
      <c r="X17" s="157">
        <f t="shared" si="30"/>
        <v>0</v>
      </c>
      <c r="Y17" s="157">
        <f t="shared" si="31"/>
        <v>0</v>
      </c>
      <c r="Z17" s="157">
        <f t="shared" si="6"/>
        <v>0</v>
      </c>
      <c r="AA17" s="157"/>
      <c r="AB17" s="157"/>
      <c r="AC17" s="157">
        <f t="shared" si="7"/>
        <v>0</v>
      </c>
      <c r="AD17" s="157"/>
      <c r="AE17" s="157"/>
      <c r="AF17" s="157">
        <f t="shared" si="8"/>
        <v>0</v>
      </c>
      <c r="AG17" s="157"/>
      <c r="AH17" s="157"/>
      <c r="AI17" s="157">
        <f t="shared" si="9"/>
        <v>0</v>
      </c>
      <c r="AJ17" s="157">
        <v>11</v>
      </c>
      <c r="AK17" s="157">
        <v>41.92</v>
      </c>
      <c r="AL17" s="157">
        <f t="shared" si="10"/>
        <v>3.810909090909091</v>
      </c>
      <c r="AM17" s="157"/>
      <c r="AN17" s="157"/>
      <c r="AO17" s="157">
        <f t="shared" si="11"/>
        <v>0</v>
      </c>
      <c r="AP17" s="157"/>
      <c r="AQ17" s="157"/>
      <c r="AR17" s="157">
        <f t="shared" si="12"/>
        <v>0</v>
      </c>
      <c r="AS17" s="157">
        <f t="shared" si="13"/>
        <v>11</v>
      </c>
      <c r="AT17" s="157">
        <f t="shared" si="32"/>
        <v>41.92</v>
      </c>
      <c r="AU17" s="157">
        <f t="shared" si="14"/>
        <v>3.810909090909091</v>
      </c>
      <c r="AV17" s="157"/>
      <c r="AW17" s="157"/>
      <c r="AX17" s="157">
        <f t="shared" si="15"/>
        <v>0</v>
      </c>
      <c r="AY17" s="157"/>
      <c r="AZ17" s="157"/>
      <c r="BA17" s="157">
        <f t="shared" si="16"/>
        <v>0</v>
      </c>
      <c r="BB17" s="157"/>
      <c r="BC17" s="157"/>
      <c r="BD17" s="157">
        <f t="shared" si="17"/>
        <v>0</v>
      </c>
      <c r="BE17" s="157"/>
      <c r="BF17" s="157"/>
      <c r="BG17" s="157">
        <f t="shared" si="18"/>
        <v>0</v>
      </c>
      <c r="BH17" s="157"/>
      <c r="BI17" s="157"/>
      <c r="BJ17" s="157">
        <f t="shared" si="19"/>
        <v>0</v>
      </c>
      <c r="BK17" s="157"/>
      <c r="BL17" s="158"/>
      <c r="BM17" s="158">
        <f t="shared" si="20"/>
        <v>0</v>
      </c>
      <c r="BN17" s="158">
        <f t="shared" si="33"/>
        <v>0</v>
      </c>
      <c r="BO17" s="158">
        <f t="shared" si="34"/>
        <v>0</v>
      </c>
      <c r="BP17" s="158">
        <f t="shared" si="21"/>
        <v>0</v>
      </c>
      <c r="BQ17" s="158"/>
      <c r="BR17" s="158"/>
      <c r="BS17" s="158">
        <f t="shared" si="22"/>
        <v>0</v>
      </c>
      <c r="BT17" s="158">
        <f t="shared" si="35"/>
        <v>0</v>
      </c>
      <c r="BU17" s="158">
        <f t="shared" si="35"/>
        <v>0</v>
      </c>
      <c r="BV17" s="158">
        <f t="shared" si="23"/>
        <v>0</v>
      </c>
      <c r="BW17" s="158">
        <f t="shared" si="36"/>
        <v>0</v>
      </c>
      <c r="BX17" s="158">
        <f t="shared" si="36"/>
        <v>0</v>
      </c>
      <c r="BY17" s="158">
        <f t="shared" si="24"/>
        <v>0</v>
      </c>
      <c r="BZ17" s="158">
        <f t="shared" si="37"/>
        <v>0</v>
      </c>
      <c r="CA17" s="158">
        <f t="shared" si="37"/>
        <v>0</v>
      </c>
      <c r="CB17" s="158">
        <f t="shared" si="25"/>
        <v>0</v>
      </c>
      <c r="CC17" s="158">
        <f t="shared" si="38"/>
        <v>11</v>
      </c>
      <c r="CD17" s="158">
        <f t="shared" si="39"/>
        <v>41.92</v>
      </c>
      <c r="CE17" s="158">
        <f t="shared" si="26"/>
        <v>3.810909090909091</v>
      </c>
      <c r="CF17" s="158">
        <f t="shared" si="40"/>
        <v>0</v>
      </c>
      <c r="CG17" s="158">
        <f t="shared" si="40"/>
        <v>0</v>
      </c>
      <c r="CH17" s="158">
        <f t="shared" si="27"/>
        <v>0</v>
      </c>
      <c r="CI17" s="158">
        <f t="shared" si="41"/>
        <v>0</v>
      </c>
      <c r="CJ17" s="158">
        <f t="shared" si="41"/>
        <v>0</v>
      </c>
      <c r="CK17" s="158">
        <f t="shared" si="28"/>
        <v>0</v>
      </c>
      <c r="CL17" s="293"/>
      <c r="CM17" s="291">
        <f t="shared" si="43"/>
        <v>23.400000000000002</v>
      </c>
      <c r="CN17" s="294">
        <f t="shared" si="42"/>
        <v>41.92</v>
      </c>
      <c r="CO17" s="294">
        <f t="shared" si="29"/>
        <v>1.7914529914529913</v>
      </c>
    </row>
    <row r="18" spans="1:93" x14ac:dyDescent="0.25">
      <c r="A18" s="19">
        <v>5</v>
      </c>
      <c r="B18" s="19" t="s">
        <v>9</v>
      </c>
      <c r="C18" s="292">
        <v>1294</v>
      </c>
      <c r="D18" s="292">
        <v>1251</v>
      </c>
      <c r="E18" s="159"/>
      <c r="F18" s="157">
        <v>3.9</v>
      </c>
      <c r="G18" s="157">
        <v>23.4</v>
      </c>
      <c r="H18" s="157">
        <f t="shared" si="0"/>
        <v>6</v>
      </c>
      <c r="I18" s="157"/>
      <c r="J18" s="157"/>
      <c r="K18" s="157">
        <f t="shared" si="1"/>
        <v>0</v>
      </c>
      <c r="L18" s="157"/>
      <c r="M18" s="157"/>
      <c r="N18" s="157">
        <f t="shared" si="2"/>
        <v>0</v>
      </c>
      <c r="O18" s="157">
        <v>26.3</v>
      </c>
      <c r="P18" s="157">
        <v>99.94</v>
      </c>
      <c r="Q18" s="157">
        <f t="shared" si="3"/>
        <v>3.8</v>
      </c>
      <c r="R18" s="157">
        <v>102.8</v>
      </c>
      <c r="S18" s="157">
        <v>366.28</v>
      </c>
      <c r="T18" s="157">
        <f t="shared" si="4"/>
        <v>3.5630350194552527</v>
      </c>
      <c r="U18" s="157"/>
      <c r="V18" s="157"/>
      <c r="W18" s="157">
        <f t="shared" si="5"/>
        <v>0</v>
      </c>
      <c r="X18" s="157">
        <f t="shared" si="30"/>
        <v>133</v>
      </c>
      <c r="Y18" s="157">
        <f t="shared" si="31"/>
        <v>489.61999999999995</v>
      </c>
      <c r="Z18" s="157">
        <f t="shared" si="6"/>
        <v>3.6813533834586463</v>
      </c>
      <c r="AA18" s="157">
        <v>1.25</v>
      </c>
      <c r="AB18" s="157">
        <v>6.25</v>
      </c>
      <c r="AC18" s="157">
        <f t="shared" si="7"/>
        <v>5</v>
      </c>
      <c r="AD18" s="157"/>
      <c r="AE18" s="157"/>
      <c r="AF18" s="157">
        <f t="shared" si="8"/>
        <v>0</v>
      </c>
      <c r="AG18" s="157"/>
      <c r="AH18" s="157"/>
      <c r="AI18" s="157">
        <f t="shared" si="9"/>
        <v>0</v>
      </c>
      <c r="AJ18" s="157">
        <v>51.5</v>
      </c>
      <c r="AK18" s="157">
        <v>190.62</v>
      </c>
      <c r="AL18" s="157">
        <f t="shared" si="10"/>
        <v>3.7013592233009711</v>
      </c>
      <c r="AM18" s="157">
        <v>402.8</v>
      </c>
      <c r="AN18" s="157">
        <v>1362.77</v>
      </c>
      <c r="AO18" s="157">
        <f t="shared" si="11"/>
        <v>3.3832423038728896</v>
      </c>
      <c r="AP18" s="157"/>
      <c r="AQ18" s="157"/>
      <c r="AR18" s="157">
        <f t="shared" si="12"/>
        <v>0</v>
      </c>
      <c r="AS18" s="157">
        <f t="shared" si="13"/>
        <v>455.55</v>
      </c>
      <c r="AT18" s="157">
        <f t="shared" si="32"/>
        <v>1559.6399999999999</v>
      </c>
      <c r="AU18" s="157">
        <f t="shared" si="14"/>
        <v>3.4236417517286792</v>
      </c>
      <c r="AV18" s="157"/>
      <c r="AW18" s="157"/>
      <c r="AX18" s="157">
        <f t="shared" si="15"/>
        <v>0</v>
      </c>
      <c r="AY18" s="157"/>
      <c r="AZ18" s="157"/>
      <c r="BA18" s="157">
        <f t="shared" si="16"/>
        <v>0</v>
      </c>
      <c r="BB18" s="157"/>
      <c r="BC18" s="157"/>
      <c r="BD18" s="157">
        <f t="shared" si="17"/>
        <v>0</v>
      </c>
      <c r="BE18" s="157"/>
      <c r="BF18" s="157"/>
      <c r="BG18" s="157">
        <f t="shared" si="18"/>
        <v>0</v>
      </c>
      <c r="BH18" s="157"/>
      <c r="BI18" s="157"/>
      <c r="BJ18" s="157">
        <f t="shared" si="19"/>
        <v>0</v>
      </c>
      <c r="BK18" s="157"/>
      <c r="BL18" s="158"/>
      <c r="BM18" s="158">
        <f t="shared" si="20"/>
        <v>0</v>
      </c>
      <c r="BN18" s="158">
        <f t="shared" si="33"/>
        <v>0</v>
      </c>
      <c r="BO18" s="158">
        <f t="shared" si="34"/>
        <v>0</v>
      </c>
      <c r="BP18" s="158">
        <f t="shared" si="21"/>
        <v>0</v>
      </c>
      <c r="BQ18" s="158"/>
      <c r="BR18" s="158"/>
      <c r="BS18" s="158">
        <f t="shared" si="22"/>
        <v>0</v>
      </c>
      <c r="BT18" s="158">
        <f t="shared" si="35"/>
        <v>5.15</v>
      </c>
      <c r="BU18" s="158">
        <f t="shared" si="35"/>
        <v>29.65</v>
      </c>
      <c r="BV18" s="158">
        <f t="shared" si="23"/>
        <v>5.7572815533980579</v>
      </c>
      <c r="BW18" s="158">
        <f t="shared" si="36"/>
        <v>0</v>
      </c>
      <c r="BX18" s="158">
        <f t="shared" si="36"/>
        <v>0</v>
      </c>
      <c r="BY18" s="158">
        <f t="shared" si="24"/>
        <v>0</v>
      </c>
      <c r="BZ18" s="158">
        <f t="shared" si="37"/>
        <v>0</v>
      </c>
      <c r="CA18" s="158">
        <f t="shared" si="37"/>
        <v>0</v>
      </c>
      <c r="CB18" s="158">
        <f t="shared" si="25"/>
        <v>0</v>
      </c>
      <c r="CC18" s="158">
        <f t="shared" si="38"/>
        <v>77.8</v>
      </c>
      <c r="CD18" s="158">
        <f t="shared" si="39"/>
        <v>290.56</v>
      </c>
      <c r="CE18" s="158">
        <f t="shared" si="26"/>
        <v>3.7347043701799487</v>
      </c>
      <c r="CF18" s="158">
        <f t="shared" si="40"/>
        <v>505.6</v>
      </c>
      <c r="CG18" s="158">
        <f t="shared" si="40"/>
        <v>1729.05</v>
      </c>
      <c r="CH18" s="158">
        <f t="shared" si="27"/>
        <v>3.4197982594936707</v>
      </c>
      <c r="CI18" s="158">
        <f t="shared" si="41"/>
        <v>0</v>
      </c>
      <c r="CJ18" s="158">
        <f t="shared" si="41"/>
        <v>0</v>
      </c>
      <c r="CK18" s="158">
        <f t="shared" si="28"/>
        <v>0</v>
      </c>
      <c r="CL18" s="293"/>
      <c r="CM18" s="291">
        <f t="shared" si="43"/>
        <v>1125.9000000000001</v>
      </c>
      <c r="CN18" s="294">
        <f t="shared" si="42"/>
        <v>2049.2599999999998</v>
      </c>
      <c r="CO18" s="294">
        <f t="shared" si="29"/>
        <v>1.8201083577582375</v>
      </c>
    </row>
    <row r="19" spans="1:93" x14ac:dyDescent="0.25">
      <c r="A19" s="19">
        <v>6</v>
      </c>
      <c r="B19" s="19" t="s">
        <v>10</v>
      </c>
      <c r="C19" s="292">
        <v>1521</v>
      </c>
      <c r="D19" s="292">
        <v>391.25</v>
      </c>
      <c r="E19" s="159"/>
      <c r="F19" s="157"/>
      <c r="G19" s="157"/>
      <c r="H19" s="157">
        <f t="shared" si="0"/>
        <v>0</v>
      </c>
      <c r="I19" s="157"/>
      <c r="J19" s="157"/>
      <c r="K19" s="157">
        <f t="shared" si="1"/>
        <v>0</v>
      </c>
      <c r="L19" s="157"/>
      <c r="M19" s="157"/>
      <c r="N19" s="157">
        <f t="shared" si="2"/>
        <v>0</v>
      </c>
      <c r="O19" s="157"/>
      <c r="P19" s="157"/>
      <c r="Q19" s="157">
        <f t="shared" si="3"/>
        <v>0</v>
      </c>
      <c r="R19" s="157"/>
      <c r="S19" s="157"/>
      <c r="T19" s="157">
        <f t="shared" si="4"/>
        <v>0</v>
      </c>
      <c r="U19" s="157">
        <v>25.35</v>
      </c>
      <c r="V19" s="157">
        <v>61.8</v>
      </c>
      <c r="W19" s="157">
        <f t="shared" si="5"/>
        <v>2.4378698224852067</v>
      </c>
      <c r="X19" s="157">
        <f t="shared" si="30"/>
        <v>25.35</v>
      </c>
      <c r="Y19" s="157">
        <f t="shared" si="31"/>
        <v>61.8</v>
      </c>
      <c r="Z19" s="157">
        <f t="shared" si="6"/>
        <v>2.4378698224852067</v>
      </c>
      <c r="AA19" s="157">
        <v>85.5</v>
      </c>
      <c r="AB19" s="157">
        <v>303.3</v>
      </c>
      <c r="AC19" s="157">
        <f t="shared" si="7"/>
        <v>3.5473684210526315</v>
      </c>
      <c r="AD19" s="157">
        <v>14.5</v>
      </c>
      <c r="AE19" s="157">
        <v>35.15</v>
      </c>
      <c r="AF19" s="157">
        <f t="shared" si="8"/>
        <v>2.4241379310344828</v>
      </c>
      <c r="AG19" s="157"/>
      <c r="AH19" s="157"/>
      <c r="AI19" s="157">
        <f t="shared" si="9"/>
        <v>0</v>
      </c>
      <c r="AJ19" s="157"/>
      <c r="AK19" s="157"/>
      <c r="AL19" s="157">
        <f t="shared" si="10"/>
        <v>0</v>
      </c>
      <c r="AM19" s="157"/>
      <c r="AN19" s="157"/>
      <c r="AO19" s="157">
        <f t="shared" si="11"/>
        <v>0</v>
      </c>
      <c r="AP19" s="157"/>
      <c r="AQ19" s="157"/>
      <c r="AR19" s="157">
        <f t="shared" si="12"/>
        <v>0</v>
      </c>
      <c r="AS19" s="157">
        <f t="shared" si="13"/>
        <v>100</v>
      </c>
      <c r="AT19" s="157">
        <f t="shared" si="32"/>
        <v>338.45</v>
      </c>
      <c r="AU19" s="157">
        <f t="shared" si="14"/>
        <v>3.3845000000000001</v>
      </c>
      <c r="AV19" s="157"/>
      <c r="AW19" s="157"/>
      <c r="AX19" s="157">
        <f t="shared" si="15"/>
        <v>0</v>
      </c>
      <c r="AY19" s="157"/>
      <c r="AZ19" s="157"/>
      <c r="BA19" s="157">
        <f t="shared" si="16"/>
        <v>0</v>
      </c>
      <c r="BB19" s="157"/>
      <c r="BC19" s="157"/>
      <c r="BD19" s="157">
        <f t="shared" si="17"/>
        <v>0</v>
      </c>
      <c r="BE19" s="157"/>
      <c r="BF19" s="157"/>
      <c r="BG19" s="157">
        <f t="shared" si="18"/>
        <v>0</v>
      </c>
      <c r="BH19" s="157"/>
      <c r="BI19" s="157"/>
      <c r="BJ19" s="157">
        <f t="shared" si="19"/>
        <v>0</v>
      </c>
      <c r="BK19" s="157"/>
      <c r="BL19" s="158"/>
      <c r="BM19" s="158">
        <f t="shared" si="20"/>
        <v>0</v>
      </c>
      <c r="BN19" s="158">
        <f t="shared" si="33"/>
        <v>0</v>
      </c>
      <c r="BO19" s="158">
        <f t="shared" si="34"/>
        <v>0</v>
      </c>
      <c r="BP19" s="158">
        <f t="shared" si="21"/>
        <v>0</v>
      </c>
      <c r="BQ19" s="158"/>
      <c r="BR19" s="158"/>
      <c r="BS19" s="158">
        <f t="shared" si="22"/>
        <v>0</v>
      </c>
      <c r="BT19" s="158">
        <f t="shared" si="35"/>
        <v>85.5</v>
      </c>
      <c r="BU19" s="158">
        <f t="shared" si="35"/>
        <v>303.3</v>
      </c>
      <c r="BV19" s="158">
        <f t="shared" si="23"/>
        <v>3.5473684210526315</v>
      </c>
      <c r="BW19" s="158">
        <f t="shared" si="36"/>
        <v>14.5</v>
      </c>
      <c r="BX19" s="158">
        <f t="shared" si="36"/>
        <v>35.15</v>
      </c>
      <c r="BY19" s="158">
        <f t="shared" si="24"/>
        <v>2.4241379310344828</v>
      </c>
      <c r="BZ19" s="158">
        <f t="shared" si="37"/>
        <v>0</v>
      </c>
      <c r="CA19" s="158">
        <f t="shared" si="37"/>
        <v>0</v>
      </c>
      <c r="CB19" s="158">
        <f t="shared" si="25"/>
        <v>0</v>
      </c>
      <c r="CC19" s="158">
        <f t="shared" si="38"/>
        <v>0</v>
      </c>
      <c r="CD19" s="158">
        <f t="shared" si="39"/>
        <v>0</v>
      </c>
      <c r="CE19" s="158">
        <f t="shared" si="26"/>
        <v>0</v>
      </c>
      <c r="CF19" s="158">
        <f t="shared" si="40"/>
        <v>0</v>
      </c>
      <c r="CG19" s="158">
        <f t="shared" si="40"/>
        <v>0</v>
      </c>
      <c r="CH19" s="158">
        <f t="shared" si="27"/>
        <v>0</v>
      </c>
      <c r="CI19" s="158">
        <f t="shared" si="41"/>
        <v>25.35</v>
      </c>
      <c r="CJ19" s="158">
        <f t="shared" si="41"/>
        <v>61.8</v>
      </c>
      <c r="CK19" s="158">
        <f t="shared" si="28"/>
        <v>2.4378698224852067</v>
      </c>
      <c r="CL19" s="293"/>
      <c r="CM19" s="291">
        <f t="shared" si="43"/>
        <v>352.125</v>
      </c>
      <c r="CN19" s="294">
        <f t="shared" si="42"/>
        <v>400.25</v>
      </c>
      <c r="CO19" s="294">
        <f t="shared" si="29"/>
        <v>1.136670216542421</v>
      </c>
    </row>
    <row r="20" spans="1:93" x14ac:dyDescent="0.25">
      <c r="A20" s="19">
        <v>7</v>
      </c>
      <c r="B20" s="19" t="s">
        <v>11</v>
      </c>
      <c r="C20" s="292">
        <v>184</v>
      </c>
      <c r="D20" s="292">
        <v>167.60000000000002</v>
      </c>
      <c r="E20" s="159"/>
      <c r="F20" s="157"/>
      <c r="G20" s="157"/>
      <c r="H20" s="157">
        <f t="shared" si="0"/>
        <v>0</v>
      </c>
      <c r="I20" s="157"/>
      <c r="J20" s="157"/>
      <c r="K20" s="157">
        <f t="shared" si="1"/>
        <v>0</v>
      </c>
      <c r="L20" s="157"/>
      <c r="M20" s="157"/>
      <c r="N20" s="157">
        <f t="shared" si="2"/>
        <v>0</v>
      </c>
      <c r="O20" s="157"/>
      <c r="P20" s="157"/>
      <c r="Q20" s="157">
        <f t="shared" si="3"/>
        <v>0</v>
      </c>
      <c r="R20" s="157"/>
      <c r="S20" s="157"/>
      <c r="T20" s="157">
        <f t="shared" si="4"/>
        <v>0</v>
      </c>
      <c r="U20" s="157"/>
      <c r="V20" s="157"/>
      <c r="W20" s="157">
        <f t="shared" si="5"/>
        <v>0</v>
      </c>
      <c r="X20" s="157">
        <f t="shared" si="30"/>
        <v>0</v>
      </c>
      <c r="Y20" s="157">
        <f t="shared" si="31"/>
        <v>0</v>
      </c>
      <c r="Z20" s="157">
        <f t="shared" si="6"/>
        <v>0</v>
      </c>
      <c r="AA20" s="157"/>
      <c r="AB20" s="157"/>
      <c r="AC20" s="157">
        <f t="shared" si="7"/>
        <v>0</v>
      </c>
      <c r="AD20" s="157"/>
      <c r="AE20" s="157"/>
      <c r="AF20" s="157">
        <f t="shared" si="8"/>
        <v>0</v>
      </c>
      <c r="AG20" s="157"/>
      <c r="AH20" s="157"/>
      <c r="AI20" s="157">
        <f t="shared" si="9"/>
        <v>0</v>
      </c>
      <c r="AJ20" s="157"/>
      <c r="AK20" s="157"/>
      <c r="AL20" s="157">
        <f t="shared" si="10"/>
        <v>0</v>
      </c>
      <c r="AM20" s="157"/>
      <c r="AN20" s="157"/>
      <c r="AO20" s="157">
        <f t="shared" si="11"/>
        <v>0</v>
      </c>
      <c r="AP20" s="157"/>
      <c r="AQ20" s="157"/>
      <c r="AR20" s="157">
        <f t="shared" si="12"/>
        <v>0</v>
      </c>
      <c r="AS20" s="157">
        <f t="shared" si="13"/>
        <v>0</v>
      </c>
      <c r="AT20" s="157">
        <f t="shared" si="32"/>
        <v>0</v>
      </c>
      <c r="AU20" s="157">
        <f t="shared" si="14"/>
        <v>0</v>
      </c>
      <c r="AV20" s="157"/>
      <c r="AW20" s="157"/>
      <c r="AX20" s="157">
        <f t="shared" si="15"/>
        <v>0</v>
      </c>
      <c r="AY20" s="157"/>
      <c r="AZ20" s="157"/>
      <c r="BA20" s="157">
        <f t="shared" si="16"/>
        <v>0</v>
      </c>
      <c r="BB20" s="157"/>
      <c r="BC20" s="157"/>
      <c r="BD20" s="157">
        <f t="shared" si="17"/>
        <v>0</v>
      </c>
      <c r="BE20" s="157"/>
      <c r="BF20" s="157"/>
      <c r="BG20" s="157">
        <f t="shared" si="18"/>
        <v>0</v>
      </c>
      <c r="BH20" s="157"/>
      <c r="BI20" s="157"/>
      <c r="BJ20" s="157">
        <f t="shared" si="19"/>
        <v>0</v>
      </c>
      <c r="BK20" s="157"/>
      <c r="BL20" s="158"/>
      <c r="BM20" s="158">
        <f t="shared" si="20"/>
        <v>0</v>
      </c>
      <c r="BN20" s="158">
        <f t="shared" si="33"/>
        <v>0</v>
      </c>
      <c r="BO20" s="158">
        <f t="shared" si="34"/>
        <v>0</v>
      </c>
      <c r="BP20" s="158">
        <f t="shared" si="21"/>
        <v>0</v>
      </c>
      <c r="BQ20" s="158"/>
      <c r="BR20" s="158"/>
      <c r="BS20" s="158">
        <f t="shared" si="22"/>
        <v>0</v>
      </c>
      <c r="BT20" s="158">
        <f t="shared" si="35"/>
        <v>0</v>
      </c>
      <c r="BU20" s="158">
        <f t="shared" si="35"/>
        <v>0</v>
      </c>
      <c r="BV20" s="158">
        <f t="shared" si="23"/>
        <v>0</v>
      </c>
      <c r="BW20" s="158">
        <f t="shared" si="36"/>
        <v>0</v>
      </c>
      <c r="BX20" s="158">
        <f t="shared" si="36"/>
        <v>0</v>
      </c>
      <c r="BY20" s="158">
        <f t="shared" si="24"/>
        <v>0</v>
      </c>
      <c r="BZ20" s="158">
        <f t="shared" si="37"/>
        <v>0</v>
      </c>
      <c r="CA20" s="158">
        <f t="shared" si="37"/>
        <v>0</v>
      </c>
      <c r="CB20" s="158">
        <f t="shared" si="25"/>
        <v>0</v>
      </c>
      <c r="CC20" s="158">
        <f t="shared" si="38"/>
        <v>0</v>
      </c>
      <c r="CD20" s="158">
        <f t="shared" si="39"/>
        <v>0</v>
      </c>
      <c r="CE20" s="158">
        <f t="shared" si="26"/>
        <v>0</v>
      </c>
      <c r="CF20" s="158">
        <f t="shared" si="40"/>
        <v>0</v>
      </c>
      <c r="CG20" s="158">
        <f t="shared" si="40"/>
        <v>0</v>
      </c>
      <c r="CH20" s="158">
        <f t="shared" si="27"/>
        <v>0</v>
      </c>
      <c r="CI20" s="158">
        <f t="shared" si="41"/>
        <v>0</v>
      </c>
      <c r="CJ20" s="158">
        <f t="shared" si="41"/>
        <v>0</v>
      </c>
      <c r="CK20" s="158">
        <f t="shared" si="28"/>
        <v>0</v>
      </c>
      <c r="CL20" s="293"/>
      <c r="CM20" s="291">
        <f t="shared" si="43"/>
        <v>150.84000000000003</v>
      </c>
      <c r="CN20" s="294">
        <f t="shared" si="42"/>
        <v>0</v>
      </c>
      <c r="CO20" s="294">
        <f t="shared" si="29"/>
        <v>0</v>
      </c>
    </row>
    <row r="21" spans="1:93" x14ac:dyDescent="0.25">
      <c r="A21" s="19">
        <v>8</v>
      </c>
      <c r="B21" s="19" t="s">
        <v>12</v>
      </c>
      <c r="C21" s="292">
        <v>197.5</v>
      </c>
      <c r="D21" s="292">
        <v>98.85</v>
      </c>
      <c r="E21" s="159"/>
      <c r="F21" s="157"/>
      <c r="G21" s="157"/>
      <c r="H21" s="157">
        <f t="shared" si="0"/>
        <v>0</v>
      </c>
      <c r="I21" s="157"/>
      <c r="J21" s="157"/>
      <c r="K21" s="157">
        <f t="shared" si="1"/>
        <v>0</v>
      </c>
      <c r="L21" s="157"/>
      <c r="M21" s="157"/>
      <c r="N21" s="157">
        <f t="shared" si="2"/>
        <v>0</v>
      </c>
      <c r="O21" s="157"/>
      <c r="P21" s="157"/>
      <c r="Q21" s="157">
        <f t="shared" si="3"/>
        <v>0</v>
      </c>
      <c r="R21" s="157"/>
      <c r="S21" s="157"/>
      <c r="T21" s="157">
        <f t="shared" si="4"/>
        <v>0</v>
      </c>
      <c r="U21" s="157"/>
      <c r="V21" s="157"/>
      <c r="W21" s="157">
        <f t="shared" si="5"/>
        <v>0</v>
      </c>
      <c r="X21" s="157">
        <f t="shared" si="30"/>
        <v>0</v>
      </c>
      <c r="Y21" s="157">
        <f t="shared" si="31"/>
        <v>0</v>
      </c>
      <c r="Z21" s="157">
        <f t="shared" si="6"/>
        <v>0</v>
      </c>
      <c r="AA21" s="157"/>
      <c r="AB21" s="157"/>
      <c r="AC21" s="157">
        <f t="shared" si="7"/>
        <v>0</v>
      </c>
      <c r="AD21" s="157"/>
      <c r="AE21" s="157"/>
      <c r="AF21" s="157">
        <f t="shared" si="8"/>
        <v>0</v>
      </c>
      <c r="AG21" s="157"/>
      <c r="AH21" s="157"/>
      <c r="AI21" s="157">
        <f t="shared" si="9"/>
        <v>0</v>
      </c>
      <c r="AJ21" s="157"/>
      <c r="AK21" s="157"/>
      <c r="AL21" s="157">
        <f t="shared" si="10"/>
        <v>0</v>
      </c>
      <c r="AM21" s="157"/>
      <c r="AN21" s="157"/>
      <c r="AO21" s="157">
        <f t="shared" si="11"/>
        <v>0</v>
      </c>
      <c r="AP21" s="157"/>
      <c r="AQ21" s="157"/>
      <c r="AR21" s="157">
        <f t="shared" si="12"/>
        <v>0</v>
      </c>
      <c r="AS21" s="157">
        <f t="shared" si="13"/>
        <v>0</v>
      </c>
      <c r="AT21" s="157">
        <f t="shared" si="32"/>
        <v>0</v>
      </c>
      <c r="AU21" s="157">
        <f t="shared" si="14"/>
        <v>0</v>
      </c>
      <c r="AV21" s="157"/>
      <c r="AW21" s="157"/>
      <c r="AX21" s="157">
        <f t="shared" si="15"/>
        <v>0</v>
      </c>
      <c r="AY21" s="157"/>
      <c r="AZ21" s="157"/>
      <c r="BA21" s="157">
        <f t="shared" si="16"/>
        <v>0</v>
      </c>
      <c r="BB21" s="157"/>
      <c r="BC21" s="157"/>
      <c r="BD21" s="157">
        <f t="shared" si="17"/>
        <v>0</v>
      </c>
      <c r="BE21" s="157"/>
      <c r="BF21" s="157"/>
      <c r="BG21" s="157">
        <f t="shared" si="18"/>
        <v>0</v>
      </c>
      <c r="BH21" s="157"/>
      <c r="BI21" s="157"/>
      <c r="BJ21" s="157">
        <f t="shared" si="19"/>
        <v>0</v>
      </c>
      <c r="BK21" s="157"/>
      <c r="BL21" s="158"/>
      <c r="BM21" s="158">
        <f t="shared" si="20"/>
        <v>0</v>
      </c>
      <c r="BN21" s="158">
        <f t="shared" si="33"/>
        <v>0</v>
      </c>
      <c r="BO21" s="158">
        <f t="shared" si="34"/>
        <v>0</v>
      </c>
      <c r="BP21" s="158">
        <f t="shared" si="21"/>
        <v>0</v>
      </c>
      <c r="BQ21" s="158"/>
      <c r="BR21" s="158"/>
      <c r="BS21" s="158">
        <f t="shared" si="22"/>
        <v>0</v>
      </c>
      <c r="BT21" s="158">
        <f t="shared" si="35"/>
        <v>0</v>
      </c>
      <c r="BU21" s="158">
        <f t="shared" si="35"/>
        <v>0</v>
      </c>
      <c r="BV21" s="158">
        <f t="shared" si="23"/>
        <v>0</v>
      </c>
      <c r="BW21" s="158">
        <f t="shared" si="36"/>
        <v>0</v>
      </c>
      <c r="BX21" s="158">
        <f t="shared" si="36"/>
        <v>0</v>
      </c>
      <c r="BY21" s="158">
        <f t="shared" si="24"/>
        <v>0</v>
      </c>
      <c r="BZ21" s="158">
        <f t="shared" si="37"/>
        <v>0</v>
      </c>
      <c r="CA21" s="158">
        <f t="shared" si="37"/>
        <v>0</v>
      </c>
      <c r="CB21" s="158">
        <f t="shared" si="25"/>
        <v>0</v>
      </c>
      <c r="CC21" s="158">
        <f t="shared" si="38"/>
        <v>0</v>
      </c>
      <c r="CD21" s="158">
        <f t="shared" si="39"/>
        <v>0</v>
      </c>
      <c r="CE21" s="158">
        <f t="shared" si="26"/>
        <v>0</v>
      </c>
      <c r="CF21" s="158">
        <f t="shared" si="40"/>
        <v>0</v>
      </c>
      <c r="CG21" s="158">
        <f t="shared" si="40"/>
        <v>0</v>
      </c>
      <c r="CH21" s="158">
        <f t="shared" si="27"/>
        <v>0</v>
      </c>
      <c r="CI21" s="158">
        <f t="shared" si="41"/>
        <v>0</v>
      </c>
      <c r="CJ21" s="158">
        <f t="shared" si="41"/>
        <v>0</v>
      </c>
      <c r="CK21" s="158">
        <f t="shared" si="28"/>
        <v>0</v>
      </c>
      <c r="CL21" s="293"/>
      <c r="CM21" s="291">
        <f t="shared" si="43"/>
        <v>88.965000000000003</v>
      </c>
      <c r="CN21" s="294">
        <f t="shared" si="42"/>
        <v>0</v>
      </c>
      <c r="CO21" s="294">
        <f t="shared" si="29"/>
        <v>0</v>
      </c>
    </row>
    <row r="22" spans="1:93" x14ac:dyDescent="0.25">
      <c r="A22" s="19">
        <v>9</v>
      </c>
      <c r="B22" s="19" t="s">
        <v>13</v>
      </c>
      <c r="C22" s="292">
        <v>369</v>
      </c>
      <c r="D22" s="292">
        <v>251.072</v>
      </c>
      <c r="E22" s="159"/>
      <c r="F22" s="157"/>
      <c r="G22" s="157"/>
      <c r="H22" s="157">
        <f t="shared" si="0"/>
        <v>0</v>
      </c>
      <c r="I22" s="157"/>
      <c r="J22" s="157"/>
      <c r="K22" s="157">
        <f t="shared" si="1"/>
        <v>0</v>
      </c>
      <c r="L22" s="157"/>
      <c r="M22" s="157"/>
      <c r="N22" s="157">
        <f t="shared" si="2"/>
        <v>0</v>
      </c>
      <c r="O22" s="157"/>
      <c r="P22" s="157"/>
      <c r="Q22" s="157">
        <f t="shared" si="3"/>
        <v>0</v>
      </c>
      <c r="R22" s="157"/>
      <c r="S22" s="157"/>
      <c r="T22" s="157">
        <f t="shared" si="4"/>
        <v>0</v>
      </c>
      <c r="U22" s="157"/>
      <c r="V22" s="157"/>
      <c r="W22" s="157">
        <f t="shared" si="5"/>
        <v>0</v>
      </c>
      <c r="X22" s="157">
        <f t="shared" si="30"/>
        <v>0</v>
      </c>
      <c r="Y22" s="157">
        <f t="shared" si="31"/>
        <v>0</v>
      </c>
      <c r="Z22" s="157">
        <f t="shared" si="6"/>
        <v>0</v>
      </c>
      <c r="AA22" s="157"/>
      <c r="AB22" s="157"/>
      <c r="AC22" s="157">
        <f t="shared" si="7"/>
        <v>0</v>
      </c>
      <c r="AD22" s="157"/>
      <c r="AE22" s="157"/>
      <c r="AF22" s="157">
        <f t="shared" si="8"/>
        <v>0</v>
      </c>
      <c r="AG22" s="157"/>
      <c r="AH22" s="157"/>
      <c r="AI22" s="157">
        <f t="shared" si="9"/>
        <v>0</v>
      </c>
      <c r="AJ22" s="157"/>
      <c r="AK22" s="157"/>
      <c r="AL22" s="157">
        <f t="shared" si="10"/>
        <v>0</v>
      </c>
      <c r="AM22" s="157"/>
      <c r="AN22" s="157"/>
      <c r="AO22" s="157">
        <f t="shared" si="11"/>
        <v>0</v>
      </c>
      <c r="AP22" s="157">
        <v>175.19099999999997</v>
      </c>
      <c r="AQ22" s="157">
        <v>295.94574999999998</v>
      </c>
      <c r="AR22" s="157">
        <f t="shared" si="12"/>
        <v>1.6892748485938205</v>
      </c>
      <c r="AS22" s="157">
        <f t="shared" si="13"/>
        <v>175.19099999999997</v>
      </c>
      <c r="AT22" s="157">
        <f t="shared" si="32"/>
        <v>295.94574999999998</v>
      </c>
      <c r="AU22" s="157">
        <f t="shared" si="14"/>
        <v>1.6892748485938205</v>
      </c>
      <c r="AV22" s="157"/>
      <c r="AW22" s="157"/>
      <c r="AX22" s="157">
        <f t="shared" si="15"/>
        <v>0</v>
      </c>
      <c r="AY22" s="157"/>
      <c r="AZ22" s="157"/>
      <c r="BA22" s="157">
        <f t="shared" si="16"/>
        <v>0</v>
      </c>
      <c r="BB22" s="157"/>
      <c r="BC22" s="157"/>
      <c r="BD22" s="157">
        <f t="shared" si="17"/>
        <v>0</v>
      </c>
      <c r="BE22" s="157"/>
      <c r="BF22" s="157"/>
      <c r="BG22" s="157">
        <f t="shared" si="18"/>
        <v>0</v>
      </c>
      <c r="BH22" s="157"/>
      <c r="BI22" s="157"/>
      <c r="BJ22" s="157">
        <f t="shared" si="19"/>
        <v>0</v>
      </c>
      <c r="BK22" s="157"/>
      <c r="BL22" s="158"/>
      <c r="BM22" s="158">
        <f t="shared" si="20"/>
        <v>0</v>
      </c>
      <c r="BN22" s="158">
        <f t="shared" si="33"/>
        <v>0</v>
      </c>
      <c r="BO22" s="158">
        <f t="shared" si="34"/>
        <v>0</v>
      </c>
      <c r="BP22" s="158">
        <f t="shared" si="21"/>
        <v>0</v>
      </c>
      <c r="BQ22" s="158"/>
      <c r="BR22" s="158"/>
      <c r="BS22" s="158">
        <f t="shared" si="22"/>
        <v>0</v>
      </c>
      <c r="BT22" s="158">
        <f t="shared" si="35"/>
        <v>0</v>
      </c>
      <c r="BU22" s="158">
        <f t="shared" si="35"/>
        <v>0</v>
      </c>
      <c r="BV22" s="158">
        <f t="shared" si="23"/>
        <v>0</v>
      </c>
      <c r="BW22" s="158">
        <f t="shared" si="36"/>
        <v>0</v>
      </c>
      <c r="BX22" s="158">
        <f t="shared" si="36"/>
        <v>0</v>
      </c>
      <c r="BY22" s="158">
        <f t="shared" si="24"/>
        <v>0</v>
      </c>
      <c r="BZ22" s="158">
        <f t="shared" si="37"/>
        <v>0</v>
      </c>
      <c r="CA22" s="158">
        <f t="shared" si="37"/>
        <v>0</v>
      </c>
      <c r="CB22" s="158">
        <f t="shared" si="25"/>
        <v>0</v>
      </c>
      <c r="CC22" s="158">
        <f t="shared" si="38"/>
        <v>0</v>
      </c>
      <c r="CD22" s="158">
        <f t="shared" si="39"/>
        <v>0</v>
      </c>
      <c r="CE22" s="158">
        <f t="shared" si="26"/>
        <v>0</v>
      </c>
      <c r="CF22" s="158">
        <f t="shared" si="40"/>
        <v>0</v>
      </c>
      <c r="CG22" s="158">
        <f t="shared" si="40"/>
        <v>0</v>
      </c>
      <c r="CH22" s="158">
        <f t="shared" si="27"/>
        <v>0</v>
      </c>
      <c r="CI22" s="158">
        <f t="shared" si="41"/>
        <v>175.19099999999997</v>
      </c>
      <c r="CJ22" s="158">
        <f t="shared" si="41"/>
        <v>295.94574999999998</v>
      </c>
      <c r="CK22" s="158">
        <f t="shared" si="28"/>
        <v>1.6892748485938205</v>
      </c>
      <c r="CL22" s="293"/>
      <c r="CM22" s="291">
        <f t="shared" si="43"/>
        <v>225.9648</v>
      </c>
      <c r="CN22" s="294">
        <f t="shared" si="42"/>
        <v>295.94574999999998</v>
      </c>
      <c r="CO22" s="294">
        <f t="shared" si="29"/>
        <v>1.3096984574588608</v>
      </c>
    </row>
    <row r="23" spans="1:93" x14ac:dyDescent="0.25">
      <c r="A23" s="19">
        <v>10</v>
      </c>
      <c r="B23" s="19" t="s">
        <v>14</v>
      </c>
      <c r="C23" s="292">
        <v>146.47999999999999</v>
      </c>
      <c r="D23" s="292">
        <v>52.199999999999996</v>
      </c>
      <c r="E23" s="159"/>
      <c r="F23" s="157"/>
      <c r="G23" s="157"/>
      <c r="H23" s="157">
        <f t="shared" si="0"/>
        <v>0</v>
      </c>
      <c r="I23" s="157"/>
      <c r="J23" s="157"/>
      <c r="K23" s="157">
        <f t="shared" si="1"/>
        <v>0</v>
      </c>
      <c r="L23" s="157"/>
      <c r="M23" s="157"/>
      <c r="N23" s="157">
        <f t="shared" si="2"/>
        <v>0</v>
      </c>
      <c r="O23" s="157"/>
      <c r="P23" s="157"/>
      <c r="Q23" s="157">
        <f t="shared" si="3"/>
        <v>0</v>
      </c>
      <c r="R23" s="157"/>
      <c r="S23" s="157"/>
      <c r="T23" s="157">
        <f t="shared" si="4"/>
        <v>0</v>
      </c>
      <c r="U23" s="157"/>
      <c r="V23" s="157"/>
      <c r="W23" s="157">
        <f t="shared" si="5"/>
        <v>0</v>
      </c>
      <c r="X23" s="157">
        <f t="shared" si="30"/>
        <v>0</v>
      </c>
      <c r="Y23" s="157">
        <f t="shared" si="31"/>
        <v>0</v>
      </c>
      <c r="Z23" s="157">
        <f t="shared" si="6"/>
        <v>0</v>
      </c>
      <c r="AA23" s="157"/>
      <c r="AB23" s="157"/>
      <c r="AC23" s="157">
        <f t="shared" si="7"/>
        <v>0</v>
      </c>
      <c r="AD23" s="157"/>
      <c r="AE23" s="157"/>
      <c r="AF23" s="157">
        <f t="shared" si="8"/>
        <v>0</v>
      </c>
      <c r="AG23" s="157"/>
      <c r="AH23" s="157"/>
      <c r="AI23" s="157">
        <f t="shared" si="9"/>
        <v>0</v>
      </c>
      <c r="AJ23" s="157"/>
      <c r="AK23" s="157"/>
      <c r="AL23" s="157">
        <f t="shared" si="10"/>
        <v>0</v>
      </c>
      <c r="AM23" s="157"/>
      <c r="AN23" s="157"/>
      <c r="AO23" s="157">
        <f t="shared" si="11"/>
        <v>0</v>
      </c>
      <c r="AP23" s="157"/>
      <c r="AQ23" s="157"/>
      <c r="AR23" s="157">
        <f t="shared" si="12"/>
        <v>0</v>
      </c>
      <c r="AS23" s="157">
        <f t="shared" si="13"/>
        <v>0</v>
      </c>
      <c r="AT23" s="157">
        <f t="shared" si="32"/>
        <v>0</v>
      </c>
      <c r="AU23" s="157">
        <f t="shared" si="14"/>
        <v>0</v>
      </c>
      <c r="AV23" s="157"/>
      <c r="AW23" s="157"/>
      <c r="AX23" s="157">
        <f t="shared" si="15"/>
        <v>0</v>
      </c>
      <c r="AY23" s="157"/>
      <c r="AZ23" s="157"/>
      <c r="BA23" s="157">
        <f t="shared" si="16"/>
        <v>0</v>
      </c>
      <c r="BB23" s="157"/>
      <c r="BC23" s="157"/>
      <c r="BD23" s="157">
        <f t="shared" si="17"/>
        <v>0</v>
      </c>
      <c r="BE23" s="157"/>
      <c r="BF23" s="157"/>
      <c r="BG23" s="157">
        <f t="shared" si="18"/>
        <v>0</v>
      </c>
      <c r="BH23" s="157"/>
      <c r="BI23" s="157"/>
      <c r="BJ23" s="157">
        <f t="shared" si="19"/>
        <v>0</v>
      </c>
      <c r="BK23" s="157"/>
      <c r="BL23" s="158"/>
      <c r="BM23" s="158">
        <f t="shared" si="20"/>
        <v>0</v>
      </c>
      <c r="BN23" s="158">
        <f t="shared" si="33"/>
        <v>0</v>
      </c>
      <c r="BO23" s="158">
        <f t="shared" si="34"/>
        <v>0</v>
      </c>
      <c r="BP23" s="158">
        <f t="shared" si="21"/>
        <v>0</v>
      </c>
      <c r="BQ23" s="158"/>
      <c r="BR23" s="158"/>
      <c r="BS23" s="158">
        <f t="shared" si="22"/>
        <v>0</v>
      </c>
      <c r="BT23" s="158">
        <f t="shared" si="35"/>
        <v>0</v>
      </c>
      <c r="BU23" s="158">
        <f t="shared" si="35"/>
        <v>0</v>
      </c>
      <c r="BV23" s="158">
        <f t="shared" si="23"/>
        <v>0</v>
      </c>
      <c r="BW23" s="158">
        <f t="shared" si="36"/>
        <v>0</v>
      </c>
      <c r="BX23" s="158">
        <f t="shared" si="36"/>
        <v>0</v>
      </c>
      <c r="BY23" s="158">
        <f t="shared" si="24"/>
        <v>0</v>
      </c>
      <c r="BZ23" s="158">
        <f t="shared" si="37"/>
        <v>0</v>
      </c>
      <c r="CA23" s="158">
        <f t="shared" si="37"/>
        <v>0</v>
      </c>
      <c r="CB23" s="158">
        <f t="shared" si="25"/>
        <v>0</v>
      </c>
      <c r="CC23" s="158">
        <f t="shared" si="38"/>
        <v>0</v>
      </c>
      <c r="CD23" s="158">
        <f t="shared" si="39"/>
        <v>0</v>
      </c>
      <c r="CE23" s="158">
        <f t="shared" si="26"/>
        <v>0</v>
      </c>
      <c r="CF23" s="158">
        <f t="shared" si="40"/>
        <v>0</v>
      </c>
      <c r="CG23" s="158">
        <f t="shared" si="40"/>
        <v>0</v>
      </c>
      <c r="CH23" s="158">
        <f t="shared" si="27"/>
        <v>0</v>
      </c>
      <c r="CI23" s="158">
        <f t="shared" si="41"/>
        <v>0</v>
      </c>
      <c r="CJ23" s="158">
        <f t="shared" si="41"/>
        <v>0</v>
      </c>
      <c r="CK23" s="158">
        <f t="shared" si="28"/>
        <v>0</v>
      </c>
      <c r="CL23" s="293"/>
      <c r="CM23" s="291">
        <f t="shared" si="43"/>
        <v>46.98</v>
      </c>
      <c r="CN23" s="294">
        <f t="shared" si="42"/>
        <v>0</v>
      </c>
      <c r="CO23" s="294">
        <f t="shared" si="29"/>
        <v>0</v>
      </c>
    </row>
    <row r="24" spans="1:93" x14ac:dyDescent="0.25">
      <c r="A24" s="19">
        <v>11</v>
      </c>
      <c r="B24" s="19" t="s">
        <v>15</v>
      </c>
      <c r="C24" s="292">
        <v>278</v>
      </c>
      <c r="D24" s="292">
        <v>265.17</v>
      </c>
      <c r="E24" s="159"/>
      <c r="F24" s="157"/>
      <c r="G24" s="157"/>
      <c r="H24" s="157">
        <f t="shared" si="0"/>
        <v>0</v>
      </c>
      <c r="I24" s="157"/>
      <c r="J24" s="157"/>
      <c r="K24" s="157">
        <f t="shared" si="1"/>
        <v>0</v>
      </c>
      <c r="L24" s="157"/>
      <c r="M24" s="157"/>
      <c r="N24" s="157">
        <f t="shared" si="2"/>
        <v>0</v>
      </c>
      <c r="O24" s="157"/>
      <c r="P24" s="157"/>
      <c r="Q24" s="157">
        <f t="shared" si="3"/>
        <v>0</v>
      </c>
      <c r="R24" s="157"/>
      <c r="S24" s="157"/>
      <c r="T24" s="157">
        <f t="shared" si="4"/>
        <v>0</v>
      </c>
      <c r="U24" s="157"/>
      <c r="V24" s="157"/>
      <c r="W24" s="157">
        <f t="shared" si="5"/>
        <v>0</v>
      </c>
      <c r="X24" s="157">
        <f t="shared" si="30"/>
        <v>0</v>
      </c>
      <c r="Y24" s="157">
        <f t="shared" si="31"/>
        <v>0</v>
      </c>
      <c r="Z24" s="157">
        <f t="shared" si="6"/>
        <v>0</v>
      </c>
      <c r="AA24" s="157"/>
      <c r="AB24" s="157"/>
      <c r="AC24" s="157">
        <f t="shared" si="7"/>
        <v>0</v>
      </c>
      <c r="AD24" s="157"/>
      <c r="AE24" s="157"/>
      <c r="AF24" s="157">
        <f t="shared" si="8"/>
        <v>0</v>
      </c>
      <c r="AG24" s="157"/>
      <c r="AH24" s="157"/>
      <c r="AI24" s="157">
        <f t="shared" si="9"/>
        <v>0</v>
      </c>
      <c r="AJ24" s="157"/>
      <c r="AK24" s="157"/>
      <c r="AL24" s="157">
        <f t="shared" si="10"/>
        <v>0</v>
      </c>
      <c r="AM24" s="157"/>
      <c r="AN24" s="157"/>
      <c r="AO24" s="157">
        <f t="shared" si="11"/>
        <v>0</v>
      </c>
      <c r="AP24" s="157"/>
      <c r="AQ24" s="157"/>
      <c r="AR24" s="157">
        <f t="shared" si="12"/>
        <v>0</v>
      </c>
      <c r="AS24" s="157">
        <f t="shared" si="13"/>
        <v>0</v>
      </c>
      <c r="AT24" s="157">
        <f t="shared" si="32"/>
        <v>0</v>
      </c>
      <c r="AU24" s="157">
        <f t="shared" si="14"/>
        <v>0</v>
      </c>
      <c r="AV24" s="157"/>
      <c r="AW24" s="157"/>
      <c r="AX24" s="157">
        <f t="shared" si="15"/>
        <v>0</v>
      </c>
      <c r="AY24" s="157"/>
      <c r="AZ24" s="157"/>
      <c r="BA24" s="157">
        <f t="shared" si="16"/>
        <v>0</v>
      </c>
      <c r="BB24" s="157"/>
      <c r="BC24" s="157"/>
      <c r="BD24" s="157">
        <f t="shared" si="17"/>
        <v>0</v>
      </c>
      <c r="BE24" s="157"/>
      <c r="BF24" s="157"/>
      <c r="BG24" s="157">
        <f t="shared" si="18"/>
        <v>0</v>
      </c>
      <c r="BH24" s="157"/>
      <c r="BI24" s="157"/>
      <c r="BJ24" s="157">
        <f t="shared" si="19"/>
        <v>0</v>
      </c>
      <c r="BK24" s="157"/>
      <c r="BL24" s="158"/>
      <c r="BM24" s="158">
        <f t="shared" si="20"/>
        <v>0</v>
      </c>
      <c r="BN24" s="158">
        <f t="shared" si="33"/>
        <v>0</v>
      </c>
      <c r="BO24" s="158">
        <f t="shared" si="34"/>
        <v>0</v>
      </c>
      <c r="BP24" s="158">
        <f t="shared" si="21"/>
        <v>0</v>
      </c>
      <c r="BQ24" s="158"/>
      <c r="BR24" s="158"/>
      <c r="BS24" s="158">
        <f t="shared" si="22"/>
        <v>0</v>
      </c>
      <c r="BT24" s="158">
        <f t="shared" si="35"/>
        <v>0</v>
      </c>
      <c r="BU24" s="158">
        <f t="shared" si="35"/>
        <v>0</v>
      </c>
      <c r="BV24" s="158">
        <f t="shared" si="23"/>
        <v>0</v>
      </c>
      <c r="BW24" s="158">
        <f t="shared" si="36"/>
        <v>0</v>
      </c>
      <c r="BX24" s="158">
        <f t="shared" si="36"/>
        <v>0</v>
      </c>
      <c r="BY24" s="158">
        <f t="shared" si="24"/>
        <v>0</v>
      </c>
      <c r="BZ24" s="158">
        <f t="shared" si="37"/>
        <v>0</v>
      </c>
      <c r="CA24" s="158">
        <f t="shared" si="37"/>
        <v>0</v>
      </c>
      <c r="CB24" s="158">
        <f t="shared" si="25"/>
        <v>0</v>
      </c>
      <c r="CC24" s="158">
        <f t="shared" si="38"/>
        <v>0</v>
      </c>
      <c r="CD24" s="158">
        <f t="shared" si="39"/>
        <v>0</v>
      </c>
      <c r="CE24" s="158">
        <f t="shared" si="26"/>
        <v>0</v>
      </c>
      <c r="CF24" s="158">
        <f t="shared" si="40"/>
        <v>0</v>
      </c>
      <c r="CG24" s="158">
        <f t="shared" si="40"/>
        <v>0</v>
      </c>
      <c r="CH24" s="158">
        <f t="shared" si="27"/>
        <v>0</v>
      </c>
      <c r="CI24" s="158">
        <f t="shared" si="41"/>
        <v>0</v>
      </c>
      <c r="CJ24" s="158">
        <f t="shared" si="41"/>
        <v>0</v>
      </c>
      <c r="CK24" s="158">
        <f t="shared" si="28"/>
        <v>0</v>
      </c>
      <c r="CL24" s="293"/>
      <c r="CM24" s="291">
        <f t="shared" si="43"/>
        <v>238.65300000000002</v>
      </c>
      <c r="CN24" s="294">
        <f t="shared" si="42"/>
        <v>0</v>
      </c>
      <c r="CO24" s="294">
        <f t="shared" si="29"/>
        <v>0</v>
      </c>
    </row>
    <row r="25" spans="1:93" x14ac:dyDescent="0.25">
      <c r="A25" s="19">
        <v>12</v>
      </c>
      <c r="B25" s="19" t="s">
        <v>16</v>
      </c>
      <c r="C25" s="292">
        <v>980.5</v>
      </c>
      <c r="D25" s="292">
        <v>1241.2</v>
      </c>
      <c r="E25" s="159"/>
      <c r="F25" s="157"/>
      <c r="G25" s="157"/>
      <c r="H25" s="157">
        <f t="shared" si="0"/>
        <v>0</v>
      </c>
      <c r="I25" s="157"/>
      <c r="J25" s="157"/>
      <c r="K25" s="157">
        <f t="shared" si="1"/>
        <v>0</v>
      </c>
      <c r="L25" s="157"/>
      <c r="M25" s="157"/>
      <c r="N25" s="157">
        <f t="shared" si="2"/>
        <v>0</v>
      </c>
      <c r="O25" s="157"/>
      <c r="P25" s="157"/>
      <c r="Q25" s="157">
        <f t="shared" si="3"/>
        <v>0</v>
      </c>
      <c r="R25" s="157"/>
      <c r="S25" s="157"/>
      <c r="T25" s="157">
        <f t="shared" si="4"/>
        <v>0</v>
      </c>
      <c r="U25" s="157"/>
      <c r="V25" s="157"/>
      <c r="W25" s="157">
        <f t="shared" si="5"/>
        <v>0</v>
      </c>
      <c r="X25" s="157">
        <f t="shared" si="30"/>
        <v>0</v>
      </c>
      <c r="Y25" s="157">
        <f t="shared" si="31"/>
        <v>0</v>
      </c>
      <c r="Z25" s="157">
        <f t="shared" si="6"/>
        <v>0</v>
      </c>
      <c r="AA25" s="157"/>
      <c r="AB25" s="157"/>
      <c r="AC25" s="157">
        <f t="shared" si="7"/>
        <v>0</v>
      </c>
      <c r="AD25" s="157"/>
      <c r="AE25" s="157"/>
      <c r="AF25" s="157">
        <f t="shared" si="8"/>
        <v>0</v>
      </c>
      <c r="AG25" s="157"/>
      <c r="AH25" s="157"/>
      <c r="AI25" s="157">
        <f t="shared" si="9"/>
        <v>0</v>
      </c>
      <c r="AJ25" s="157"/>
      <c r="AK25" s="157"/>
      <c r="AL25" s="157">
        <f t="shared" si="10"/>
        <v>0</v>
      </c>
      <c r="AM25" s="157"/>
      <c r="AN25" s="157"/>
      <c r="AO25" s="157">
        <f t="shared" si="11"/>
        <v>0</v>
      </c>
      <c r="AP25" s="157"/>
      <c r="AQ25" s="157"/>
      <c r="AR25" s="157">
        <f t="shared" si="12"/>
        <v>0</v>
      </c>
      <c r="AS25" s="157">
        <f t="shared" si="13"/>
        <v>0</v>
      </c>
      <c r="AT25" s="157">
        <f t="shared" si="32"/>
        <v>0</v>
      </c>
      <c r="AU25" s="157">
        <f t="shared" si="14"/>
        <v>0</v>
      </c>
      <c r="AV25" s="157"/>
      <c r="AW25" s="157"/>
      <c r="AX25" s="157">
        <f t="shared" si="15"/>
        <v>0</v>
      </c>
      <c r="AY25" s="157"/>
      <c r="AZ25" s="157"/>
      <c r="BA25" s="157">
        <f t="shared" si="16"/>
        <v>0</v>
      </c>
      <c r="BB25" s="157"/>
      <c r="BC25" s="157"/>
      <c r="BD25" s="157">
        <f t="shared" si="17"/>
        <v>0</v>
      </c>
      <c r="BE25" s="157"/>
      <c r="BF25" s="157"/>
      <c r="BG25" s="157">
        <f t="shared" si="18"/>
        <v>0</v>
      </c>
      <c r="BH25" s="157"/>
      <c r="BI25" s="157"/>
      <c r="BJ25" s="157">
        <f t="shared" si="19"/>
        <v>0</v>
      </c>
      <c r="BK25" s="157"/>
      <c r="BL25" s="158"/>
      <c r="BM25" s="158">
        <f t="shared" si="20"/>
        <v>0</v>
      </c>
      <c r="BN25" s="158">
        <f t="shared" si="33"/>
        <v>0</v>
      </c>
      <c r="BO25" s="158">
        <f t="shared" si="34"/>
        <v>0</v>
      </c>
      <c r="BP25" s="158">
        <f t="shared" si="21"/>
        <v>0</v>
      </c>
      <c r="BQ25" s="158"/>
      <c r="BR25" s="158"/>
      <c r="BS25" s="158">
        <f t="shared" si="22"/>
        <v>0</v>
      </c>
      <c r="BT25" s="158">
        <f t="shared" si="35"/>
        <v>0</v>
      </c>
      <c r="BU25" s="158">
        <f t="shared" si="35"/>
        <v>0</v>
      </c>
      <c r="BV25" s="158">
        <f t="shared" si="23"/>
        <v>0</v>
      </c>
      <c r="BW25" s="158">
        <f t="shared" si="36"/>
        <v>0</v>
      </c>
      <c r="BX25" s="158">
        <f t="shared" si="36"/>
        <v>0</v>
      </c>
      <c r="BY25" s="158">
        <f t="shared" si="24"/>
        <v>0</v>
      </c>
      <c r="BZ25" s="158">
        <f t="shared" si="37"/>
        <v>0</v>
      </c>
      <c r="CA25" s="158">
        <f t="shared" si="37"/>
        <v>0</v>
      </c>
      <c r="CB25" s="158">
        <f t="shared" si="25"/>
        <v>0</v>
      </c>
      <c r="CC25" s="158">
        <f t="shared" si="38"/>
        <v>0</v>
      </c>
      <c r="CD25" s="158">
        <f t="shared" si="39"/>
        <v>0</v>
      </c>
      <c r="CE25" s="158">
        <f t="shared" si="26"/>
        <v>0</v>
      </c>
      <c r="CF25" s="158">
        <f t="shared" si="40"/>
        <v>0</v>
      </c>
      <c r="CG25" s="158">
        <f t="shared" si="40"/>
        <v>0</v>
      </c>
      <c r="CH25" s="158">
        <f t="shared" si="27"/>
        <v>0</v>
      </c>
      <c r="CI25" s="158">
        <f t="shared" si="41"/>
        <v>0</v>
      </c>
      <c r="CJ25" s="158">
        <f t="shared" si="41"/>
        <v>0</v>
      </c>
      <c r="CK25" s="158">
        <f t="shared" si="28"/>
        <v>0</v>
      </c>
      <c r="CL25" s="293"/>
      <c r="CM25" s="291">
        <f t="shared" si="43"/>
        <v>1117.0800000000002</v>
      </c>
      <c r="CN25" s="294">
        <f t="shared" si="42"/>
        <v>0</v>
      </c>
      <c r="CO25" s="294">
        <f t="shared" si="29"/>
        <v>0</v>
      </c>
    </row>
    <row r="26" spans="1:93" x14ac:dyDescent="0.25">
      <c r="A26" s="19">
        <v>13</v>
      </c>
      <c r="B26" s="19" t="s">
        <v>18</v>
      </c>
      <c r="C26" s="292">
        <v>1250</v>
      </c>
      <c r="D26" s="292">
        <v>1170</v>
      </c>
      <c r="E26" s="159"/>
      <c r="F26" s="157">
        <v>0.25</v>
      </c>
      <c r="G26" s="157">
        <v>0.88</v>
      </c>
      <c r="H26" s="157">
        <f t="shared" si="0"/>
        <v>3.52</v>
      </c>
      <c r="I26" s="157"/>
      <c r="J26" s="157"/>
      <c r="K26" s="157">
        <f t="shared" si="1"/>
        <v>0</v>
      </c>
      <c r="L26" s="157"/>
      <c r="M26" s="157"/>
      <c r="N26" s="157">
        <f t="shared" si="2"/>
        <v>0</v>
      </c>
      <c r="O26" s="157">
        <v>3</v>
      </c>
      <c r="P26" s="157">
        <v>7.2</v>
      </c>
      <c r="Q26" s="157">
        <f t="shared" si="3"/>
        <v>2.4</v>
      </c>
      <c r="R26" s="157">
        <v>106</v>
      </c>
      <c r="S26" s="157">
        <v>192.6</v>
      </c>
      <c r="T26" s="157">
        <v>1.8169811320754716</v>
      </c>
      <c r="U26" s="157"/>
      <c r="V26" s="157"/>
      <c r="W26" s="157">
        <f t="shared" si="5"/>
        <v>0</v>
      </c>
      <c r="X26" s="157">
        <v>0</v>
      </c>
      <c r="Y26" s="157">
        <v>0</v>
      </c>
      <c r="Z26" s="157">
        <f t="shared" si="6"/>
        <v>0</v>
      </c>
      <c r="AA26" s="157"/>
      <c r="AB26" s="157"/>
      <c r="AC26" s="157">
        <f t="shared" si="7"/>
        <v>0</v>
      </c>
      <c r="AD26" s="157"/>
      <c r="AE26" s="157"/>
      <c r="AF26" s="157">
        <f t="shared" si="8"/>
        <v>0</v>
      </c>
      <c r="AG26" s="157"/>
      <c r="AH26" s="157"/>
      <c r="AI26" s="157">
        <f t="shared" si="9"/>
        <v>0</v>
      </c>
      <c r="AJ26" s="157"/>
      <c r="AK26" s="157"/>
      <c r="AL26" s="157">
        <f t="shared" si="10"/>
        <v>0</v>
      </c>
      <c r="AM26" s="157">
        <v>632.75</v>
      </c>
      <c r="AN26" s="157">
        <v>1269.25</v>
      </c>
      <c r="AO26" s="157">
        <f t="shared" si="11"/>
        <v>2.0059265112603715</v>
      </c>
      <c r="AP26" s="157">
        <v>428.25</v>
      </c>
      <c r="AQ26" s="157">
        <v>400.17</v>
      </c>
      <c r="AR26" s="157">
        <f t="shared" si="12"/>
        <v>0.93443082311733805</v>
      </c>
      <c r="AS26" s="157">
        <v>1061</v>
      </c>
      <c r="AT26" s="157">
        <v>1669.42</v>
      </c>
      <c r="AU26" s="157">
        <f t="shared" si="14"/>
        <v>1.5734401508011311</v>
      </c>
      <c r="AV26" s="157"/>
      <c r="AW26" s="157"/>
      <c r="AX26" s="157">
        <f t="shared" si="15"/>
        <v>0</v>
      </c>
      <c r="AY26" s="157"/>
      <c r="AZ26" s="157"/>
      <c r="BA26" s="157">
        <f t="shared" si="16"/>
        <v>0</v>
      </c>
      <c r="BB26" s="157"/>
      <c r="BC26" s="157"/>
      <c r="BD26" s="157">
        <f t="shared" si="17"/>
        <v>0</v>
      </c>
      <c r="BE26" s="157"/>
      <c r="BF26" s="157"/>
      <c r="BG26" s="157">
        <f t="shared" si="18"/>
        <v>0</v>
      </c>
      <c r="BH26" s="157"/>
      <c r="BI26" s="157"/>
      <c r="BJ26" s="157">
        <f t="shared" si="19"/>
        <v>0</v>
      </c>
      <c r="BK26" s="157"/>
      <c r="BL26" s="158"/>
      <c r="BM26" s="158">
        <f t="shared" si="20"/>
        <v>0</v>
      </c>
      <c r="BN26" s="158">
        <f t="shared" si="33"/>
        <v>0</v>
      </c>
      <c r="BO26" s="158">
        <f t="shared" si="34"/>
        <v>0</v>
      </c>
      <c r="BP26" s="158">
        <f t="shared" si="21"/>
        <v>0</v>
      </c>
      <c r="BQ26" s="158"/>
      <c r="BR26" s="158"/>
      <c r="BS26" s="158">
        <f t="shared" si="22"/>
        <v>0</v>
      </c>
      <c r="BT26" s="158">
        <f t="shared" si="35"/>
        <v>0.25</v>
      </c>
      <c r="BU26" s="158">
        <f t="shared" si="35"/>
        <v>0.88</v>
      </c>
      <c r="BV26" s="158">
        <f t="shared" si="23"/>
        <v>3.52</v>
      </c>
      <c r="BW26" s="158">
        <f t="shared" si="36"/>
        <v>0</v>
      </c>
      <c r="BX26" s="158">
        <f t="shared" si="36"/>
        <v>0</v>
      </c>
      <c r="BY26" s="158">
        <f t="shared" si="24"/>
        <v>0</v>
      </c>
      <c r="BZ26" s="158">
        <f t="shared" si="37"/>
        <v>0</v>
      </c>
      <c r="CA26" s="158">
        <f t="shared" si="37"/>
        <v>0</v>
      </c>
      <c r="CB26" s="158">
        <f t="shared" si="25"/>
        <v>0</v>
      </c>
      <c r="CC26" s="158">
        <f t="shared" si="38"/>
        <v>3</v>
      </c>
      <c r="CD26" s="158">
        <f t="shared" si="39"/>
        <v>7.2</v>
      </c>
      <c r="CE26" s="158">
        <f t="shared" si="26"/>
        <v>2.4</v>
      </c>
      <c r="CF26" s="158">
        <f t="shared" si="40"/>
        <v>738.75</v>
      </c>
      <c r="CG26" s="158">
        <f t="shared" si="40"/>
        <v>1461.85</v>
      </c>
      <c r="CH26" s="158">
        <f t="shared" si="27"/>
        <v>1.9788155668358713</v>
      </c>
      <c r="CI26" s="158">
        <f t="shared" si="41"/>
        <v>428.25</v>
      </c>
      <c r="CJ26" s="158">
        <f t="shared" si="41"/>
        <v>400.17</v>
      </c>
      <c r="CK26" s="158">
        <f t="shared" si="28"/>
        <v>0.93443082311733805</v>
      </c>
      <c r="CL26" s="293"/>
      <c r="CM26" s="291">
        <f t="shared" si="43"/>
        <v>1053</v>
      </c>
      <c r="CN26" s="294">
        <f>SUM(BU26,BX26,CA26,CD26,CG26,CJ26)</f>
        <v>1870.1</v>
      </c>
      <c r="CO26" s="294">
        <f t="shared" si="29"/>
        <v>1.7759734093067425</v>
      </c>
    </row>
    <row r="27" spans="1:93" x14ac:dyDescent="0.25">
      <c r="A27" s="19">
        <v>14</v>
      </c>
      <c r="B27" s="19" t="s">
        <v>19</v>
      </c>
      <c r="C27" s="292">
        <v>608.35</v>
      </c>
      <c r="D27" s="292">
        <v>506.75</v>
      </c>
      <c r="E27" s="159"/>
      <c r="F27" s="157">
        <v>0.4</v>
      </c>
      <c r="G27" s="157">
        <v>1.9</v>
      </c>
      <c r="H27" s="157">
        <f t="shared" si="0"/>
        <v>4.7499999999999991</v>
      </c>
      <c r="I27" s="157"/>
      <c r="J27" s="157"/>
      <c r="K27" s="157">
        <f t="shared" si="1"/>
        <v>0</v>
      </c>
      <c r="L27" s="157"/>
      <c r="M27" s="157"/>
      <c r="N27" s="157">
        <f t="shared" si="2"/>
        <v>0</v>
      </c>
      <c r="O27" s="157"/>
      <c r="P27" s="157"/>
      <c r="Q27" s="157">
        <f t="shared" si="3"/>
        <v>0</v>
      </c>
      <c r="R27" s="157"/>
      <c r="S27" s="157"/>
      <c r="T27" s="157">
        <f t="shared" ref="T27:T35" si="44">IF(R27,S27/R27,0)</f>
        <v>0</v>
      </c>
      <c r="U27" s="157"/>
      <c r="V27" s="157"/>
      <c r="W27" s="157">
        <f t="shared" si="5"/>
        <v>0</v>
      </c>
      <c r="X27" s="157">
        <f>SUM(U27,R27,O27,L27,I27,F27)</f>
        <v>0.4</v>
      </c>
      <c r="Y27" s="157">
        <f>SUM(V27,P27,S27,M27,J27,G27)</f>
        <v>1.9</v>
      </c>
      <c r="Z27" s="157">
        <f t="shared" si="6"/>
        <v>4.7499999999999991</v>
      </c>
      <c r="AA27" s="157">
        <v>0.2</v>
      </c>
      <c r="AB27" s="157">
        <v>1</v>
      </c>
      <c r="AC27" s="157">
        <f t="shared" si="7"/>
        <v>5</v>
      </c>
      <c r="AD27" s="157"/>
      <c r="AE27" s="157"/>
      <c r="AF27" s="157">
        <f t="shared" si="8"/>
        <v>0</v>
      </c>
      <c r="AG27" s="157"/>
      <c r="AH27" s="157"/>
      <c r="AI27" s="157">
        <f t="shared" si="9"/>
        <v>0</v>
      </c>
      <c r="AJ27" s="157"/>
      <c r="AK27" s="157"/>
      <c r="AL27" s="157">
        <f t="shared" si="10"/>
        <v>0</v>
      </c>
      <c r="AM27" s="157">
        <v>46.65</v>
      </c>
      <c r="AN27" s="157">
        <v>93.28</v>
      </c>
      <c r="AO27" s="157">
        <f t="shared" si="11"/>
        <v>1.9995712754555199</v>
      </c>
      <c r="AP27" s="157"/>
      <c r="AQ27" s="157"/>
      <c r="AR27" s="157">
        <f t="shared" si="12"/>
        <v>0</v>
      </c>
      <c r="AS27" s="157">
        <f>SUM(AJ27,AP27,AG27,AD27,AA27,AM27)</f>
        <v>46.85</v>
      </c>
      <c r="AT27" s="157">
        <f>SUM(AQ27,AN27,AK27,AH27,AE27,AB27)</f>
        <v>94.28</v>
      </c>
      <c r="AU27" s="157">
        <f t="shared" si="14"/>
        <v>2.0123799359658485</v>
      </c>
      <c r="AV27" s="157"/>
      <c r="AW27" s="157"/>
      <c r="AX27" s="157">
        <f t="shared" si="15"/>
        <v>0</v>
      </c>
      <c r="AY27" s="157"/>
      <c r="AZ27" s="157"/>
      <c r="BA27" s="157">
        <f t="shared" si="16"/>
        <v>0</v>
      </c>
      <c r="BB27" s="157"/>
      <c r="BC27" s="157"/>
      <c r="BD27" s="157">
        <f t="shared" si="17"/>
        <v>0</v>
      </c>
      <c r="BE27" s="157"/>
      <c r="BF27" s="157"/>
      <c r="BG27" s="157">
        <f t="shared" si="18"/>
        <v>0</v>
      </c>
      <c r="BH27" s="157"/>
      <c r="BI27" s="157"/>
      <c r="BJ27" s="157">
        <f t="shared" si="19"/>
        <v>0</v>
      </c>
      <c r="BK27" s="157"/>
      <c r="BL27" s="158"/>
      <c r="BM27" s="158">
        <f t="shared" si="20"/>
        <v>0</v>
      </c>
      <c r="BN27" s="158">
        <f t="shared" si="33"/>
        <v>0</v>
      </c>
      <c r="BO27" s="158">
        <f t="shared" si="34"/>
        <v>0</v>
      </c>
      <c r="BP27" s="158">
        <f t="shared" si="21"/>
        <v>0</v>
      </c>
      <c r="BQ27" s="158"/>
      <c r="BR27" s="158"/>
      <c r="BS27" s="158">
        <f t="shared" si="22"/>
        <v>0</v>
      </c>
      <c r="BT27" s="158">
        <f t="shared" si="35"/>
        <v>0.60000000000000009</v>
      </c>
      <c r="BU27" s="158">
        <f t="shared" si="35"/>
        <v>2.9</v>
      </c>
      <c r="BV27" s="158">
        <f t="shared" si="23"/>
        <v>4.8333333333333321</v>
      </c>
      <c r="BW27" s="158">
        <f t="shared" si="36"/>
        <v>0</v>
      </c>
      <c r="BX27" s="158">
        <f t="shared" si="36"/>
        <v>0</v>
      </c>
      <c r="BY27" s="158">
        <f t="shared" si="24"/>
        <v>0</v>
      </c>
      <c r="BZ27" s="158">
        <f t="shared" si="37"/>
        <v>0</v>
      </c>
      <c r="CA27" s="158">
        <f t="shared" si="37"/>
        <v>0</v>
      </c>
      <c r="CB27" s="158">
        <f t="shared" si="25"/>
        <v>0</v>
      </c>
      <c r="CC27" s="158">
        <f t="shared" si="38"/>
        <v>0</v>
      </c>
      <c r="CD27" s="158">
        <f t="shared" si="39"/>
        <v>0</v>
      </c>
      <c r="CE27" s="158">
        <f t="shared" si="26"/>
        <v>0</v>
      </c>
      <c r="CF27" s="158">
        <f t="shared" si="40"/>
        <v>46.65</v>
      </c>
      <c r="CG27" s="158">
        <f t="shared" si="40"/>
        <v>93.28</v>
      </c>
      <c r="CH27" s="158">
        <f t="shared" si="27"/>
        <v>1.9995712754555199</v>
      </c>
      <c r="CI27" s="158">
        <f t="shared" si="41"/>
        <v>0</v>
      </c>
      <c r="CJ27" s="158">
        <f t="shared" si="41"/>
        <v>0</v>
      </c>
      <c r="CK27" s="158">
        <f t="shared" si="28"/>
        <v>0</v>
      </c>
      <c r="CL27" s="293"/>
      <c r="CM27" s="291">
        <f t="shared" si="43"/>
        <v>456.07499999999999</v>
      </c>
      <c r="CN27" s="294">
        <f t="shared" ref="CN27:CN58" si="45">SUM(Y27,AT27,BO27)</f>
        <v>96.18</v>
      </c>
      <c r="CO27" s="294">
        <f t="shared" si="29"/>
        <v>0.21088636737378721</v>
      </c>
    </row>
    <row r="28" spans="1:93" x14ac:dyDescent="0.25">
      <c r="A28" s="19">
        <v>15</v>
      </c>
      <c r="B28" s="19" t="s">
        <v>20</v>
      </c>
      <c r="C28" s="292">
        <v>324.49</v>
      </c>
      <c r="D28" s="292">
        <v>465.11500000000001</v>
      </c>
      <c r="E28" s="159"/>
      <c r="F28" s="157">
        <v>1.83</v>
      </c>
      <c r="G28" s="157">
        <v>7.73</v>
      </c>
      <c r="H28" s="157">
        <f t="shared" si="0"/>
        <v>4.224043715846995</v>
      </c>
      <c r="I28" s="157"/>
      <c r="J28" s="157"/>
      <c r="K28" s="157">
        <f t="shared" si="1"/>
        <v>0</v>
      </c>
      <c r="L28" s="157"/>
      <c r="M28" s="157"/>
      <c r="N28" s="157">
        <f t="shared" si="2"/>
        <v>0</v>
      </c>
      <c r="O28" s="157"/>
      <c r="P28" s="157"/>
      <c r="Q28" s="157">
        <f t="shared" si="3"/>
        <v>0</v>
      </c>
      <c r="R28" s="157"/>
      <c r="S28" s="157"/>
      <c r="T28" s="157">
        <f t="shared" si="44"/>
        <v>0</v>
      </c>
      <c r="U28" s="157">
        <v>33.54</v>
      </c>
      <c r="V28" s="157">
        <v>70.311999999999998</v>
      </c>
      <c r="W28" s="157">
        <f t="shared" si="5"/>
        <v>2.0963625521765055</v>
      </c>
      <c r="X28" s="157">
        <f>SUM(U28,R28,O28,L28,I28,F28)</f>
        <v>35.369999999999997</v>
      </c>
      <c r="Y28" s="157">
        <f>SUM(V28,P28,S28,M28,J28,G28)</f>
        <v>78.042000000000002</v>
      </c>
      <c r="Z28" s="157">
        <f t="shared" si="6"/>
        <v>2.206446140797286</v>
      </c>
      <c r="AA28" s="157"/>
      <c r="AB28" s="157"/>
      <c r="AC28" s="157">
        <f t="shared" si="7"/>
        <v>0</v>
      </c>
      <c r="AD28" s="157"/>
      <c r="AE28" s="157"/>
      <c r="AF28" s="157">
        <f t="shared" si="8"/>
        <v>0</v>
      </c>
      <c r="AG28" s="157"/>
      <c r="AH28" s="157"/>
      <c r="AI28" s="157">
        <f t="shared" si="9"/>
        <v>0</v>
      </c>
      <c r="AJ28" s="157"/>
      <c r="AK28" s="157"/>
      <c r="AL28" s="157">
        <f t="shared" si="10"/>
        <v>0</v>
      </c>
      <c r="AM28" s="157"/>
      <c r="AN28" s="157"/>
      <c r="AO28" s="157">
        <f t="shared" si="11"/>
        <v>0</v>
      </c>
      <c r="AP28" s="157"/>
      <c r="AQ28" s="157"/>
      <c r="AR28" s="157">
        <f t="shared" si="12"/>
        <v>0</v>
      </c>
      <c r="AS28" s="157">
        <f>SUM(AJ28,AP28,AG28,AD28,AA28,AM28)</f>
        <v>0</v>
      </c>
      <c r="AT28" s="157">
        <f>SUM(AQ28,AN28,AK28,AH28,AE28,AB28)</f>
        <v>0</v>
      </c>
      <c r="AU28" s="157">
        <f t="shared" si="14"/>
        <v>0</v>
      </c>
      <c r="AV28" s="157"/>
      <c r="AW28" s="157"/>
      <c r="AX28" s="157">
        <f t="shared" si="15"/>
        <v>0</v>
      </c>
      <c r="AY28" s="157"/>
      <c r="AZ28" s="157"/>
      <c r="BA28" s="157">
        <f t="shared" si="16"/>
        <v>0</v>
      </c>
      <c r="BB28" s="157"/>
      <c r="BC28" s="157"/>
      <c r="BD28" s="157">
        <f t="shared" si="17"/>
        <v>0</v>
      </c>
      <c r="BE28" s="157"/>
      <c r="BF28" s="157"/>
      <c r="BG28" s="157">
        <f t="shared" si="18"/>
        <v>0</v>
      </c>
      <c r="BH28" s="157"/>
      <c r="BI28" s="157"/>
      <c r="BJ28" s="157">
        <f t="shared" si="19"/>
        <v>0</v>
      </c>
      <c r="BK28" s="157"/>
      <c r="BL28" s="158"/>
      <c r="BM28" s="158">
        <f t="shared" si="20"/>
        <v>0</v>
      </c>
      <c r="BN28" s="158">
        <f t="shared" si="33"/>
        <v>0</v>
      </c>
      <c r="BO28" s="158">
        <f t="shared" si="34"/>
        <v>0</v>
      </c>
      <c r="BP28" s="158">
        <f t="shared" si="21"/>
        <v>0</v>
      </c>
      <c r="BQ28" s="158"/>
      <c r="BR28" s="158"/>
      <c r="BS28" s="158">
        <f t="shared" si="22"/>
        <v>0</v>
      </c>
      <c r="BT28" s="158">
        <f t="shared" si="35"/>
        <v>1.83</v>
      </c>
      <c r="BU28" s="158">
        <f t="shared" si="35"/>
        <v>7.73</v>
      </c>
      <c r="BV28" s="158">
        <f t="shared" si="23"/>
        <v>4.224043715846995</v>
      </c>
      <c r="BW28" s="158">
        <f t="shared" si="36"/>
        <v>0</v>
      </c>
      <c r="BX28" s="158">
        <f t="shared" si="36"/>
        <v>0</v>
      </c>
      <c r="BY28" s="158">
        <f t="shared" si="24"/>
        <v>0</v>
      </c>
      <c r="BZ28" s="158">
        <f t="shared" si="37"/>
        <v>0</v>
      </c>
      <c r="CA28" s="158">
        <f t="shared" si="37"/>
        <v>0</v>
      </c>
      <c r="CB28" s="158">
        <f t="shared" si="25"/>
        <v>0</v>
      </c>
      <c r="CC28" s="158">
        <f t="shared" si="38"/>
        <v>0</v>
      </c>
      <c r="CD28" s="158">
        <f t="shared" si="39"/>
        <v>0</v>
      </c>
      <c r="CE28" s="158">
        <f t="shared" si="26"/>
        <v>0</v>
      </c>
      <c r="CF28" s="158">
        <f t="shared" si="40"/>
        <v>0</v>
      </c>
      <c r="CG28" s="158">
        <f t="shared" si="40"/>
        <v>0</v>
      </c>
      <c r="CH28" s="158">
        <f t="shared" si="27"/>
        <v>0</v>
      </c>
      <c r="CI28" s="158">
        <f t="shared" si="41"/>
        <v>33.54</v>
      </c>
      <c r="CJ28" s="158">
        <f t="shared" si="41"/>
        <v>70.311999999999998</v>
      </c>
      <c r="CK28" s="158">
        <f t="shared" si="28"/>
        <v>2.0963625521765055</v>
      </c>
      <c r="CL28" s="293"/>
      <c r="CM28" s="291">
        <f t="shared" si="43"/>
        <v>418.6035</v>
      </c>
      <c r="CN28" s="294">
        <f t="shared" si="45"/>
        <v>78.042000000000002</v>
      </c>
      <c r="CO28" s="294">
        <f t="shared" si="29"/>
        <v>0.18643417936065992</v>
      </c>
    </row>
    <row r="29" spans="1:93" x14ac:dyDescent="0.25">
      <c r="A29" s="19">
        <v>16</v>
      </c>
      <c r="B29" s="19" t="s">
        <v>21</v>
      </c>
      <c r="C29" s="292">
        <v>4130</v>
      </c>
      <c r="D29" s="292">
        <v>785</v>
      </c>
      <c r="E29" s="159"/>
      <c r="F29" s="157">
        <v>29.75</v>
      </c>
      <c r="G29" s="157">
        <v>126.25</v>
      </c>
      <c r="H29" s="157">
        <f t="shared" si="0"/>
        <v>4.2436974789915967</v>
      </c>
      <c r="I29" s="157">
        <v>2</v>
      </c>
      <c r="J29" s="157">
        <v>9.6</v>
      </c>
      <c r="K29" s="157">
        <f t="shared" si="1"/>
        <v>4.8</v>
      </c>
      <c r="L29" s="157"/>
      <c r="M29" s="157"/>
      <c r="N29" s="157">
        <f t="shared" si="2"/>
        <v>0</v>
      </c>
      <c r="O29" s="157">
        <v>2</v>
      </c>
      <c r="P29" s="157">
        <v>4</v>
      </c>
      <c r="Q29" s="157">
        <f t="shared" si="3"/>
        <v>2</v>
      </c>
      <c r="R29" s="157"/>
      <c r="S29" s="157"/>
      <c r="T29" s="157">
        <f t="shared" si="44"/>
        <v>0</v>
      </c>
      <c r="U29" s="157"/>
      <c r="V29" s="157"/>
      <c r="W29" s="157">
        <f t="shared" si="5"/>
        <v>0</v>
      </c>
      <c r="X29" s="157">
        <f>SUM(U29,R29,O29,L29,I29,F29)</f>
        <v>33.75</v>
      </c>
      <c r="Y29" s="157">
        <f>SUM(V29,P29,S29,M29,J29,G29)</f>
        <v>139.85</v>
      </c>
      <c r="Z29" s="157">
        <f t="shared" si="6"/>
        <v>4.1437037037037037</v>
      </c>
      <c r="AA29" s="157"/>
      <c r="AB29" s="157"/>
      <c r="AC29" s="157">
        <f t="shared" si="7"/>
        <v>0</v>
      </c>
      <c r="AD29" s="157"/>
      <c r="AE29" s="157"/>
      <c r="AF29" s="157">
        <f t="shared" si="8"/>
        <v>0</v>
      </c>
      <c r="AG29" s="157"/>
      <c r="AH29" s="157"/>
      <c r="AI29" s="157">
        <f t="shared" si="9"/>
        <v>0</v>
      </c>
      <c r="AJ29" s="157"/>
      <c r="AK29" s="157"/>
      <c r="AL29" s="157">
        <f t="shared" si="10"/>
        <v>0</v>
      </c>
      <c r="AM29" s="157"/>
      <c r="AN29" s="157"/>
      <c r="AO29" s="157">
        <f t="shared" si="11"/>
        <v>0</v>
      </c>
      <c r="AP29" s="157"/>
      <c r="AQ29" s="157"/>
      <c r="AR29" s="157">
        <f t="shared" si="12"/>
        <v>0</v>
      </c>
      <c r="AS29" s="157">
        <f>SUM(AJ29,AP29,AG29,AD29,AA29,AM29)</f>
        <v>0</v>
      </c>
      <c r="AT29" s="157">
        <f>SUM(AQ29,AN29,AK29,AH29,AE29,AB29)</f>
        <v>0</v>
      </c>
      <c r="AU29" s="157">
        <f t="shared" si="14"/>
        <v>0</v>
      </c>
      <c r="AV29" s="157"/>
      <c r="AW29" s="157"/>
      <c r="AX29" s="157">
        <f t="shared" si="15"/>
        <v>0</v>
      </c>
      <c r="AY29" s="157"/>
      <c r="AZ29" s="157"/>
      <c r="BA29" s="157">
        <f t="shared" si="16"/>
        <v>0</v>
      </c>
      <c r="BB29" s="157"/>
      <c r="BC29" s="157"/>
      <c r="BD29" s="157">
        <f t="shared" si="17"/>
        <v>0</v>
      </c>
      <c r="BE29" s="157"/>
      <c r="BF29" s="157"/>
      <c r="BG29" s="157">
        <f t="shared" si="18"/>
        <v>0</v>
      </c>
      <c r="BH29" s="157"/>
      <c r="BI29" s="157"/>
      <c r="BJ29" s="157">
        <f t="shared" si="19"/>
        <v>0</v>
      </c>
      <c r="BK29" s="157"/>
      <c r="BL29" s="158"/>
      <c r="BM29" s="158">
        <f t="shared" si="20"/>
        <v>0</v>
      </c>
      <c r="BN29" s="158">
        <f t="shared" si="33"/>
        <v>0</v>
      </c>
      <c r="BO29" s="158">
        <f t="shared" si="34"/>
        <v>0</v>
      </c>
      <c r="BP29" s="158">
        <f t="shared" si="21"/>
        <v>0</v>
      </c>
      <c r="BQ29" s="158"/>
      <c r="BR29" s="158"/>
      <c r="BS29" s="158">
        <f t="shared" si="22"/>
        <v>0</v>
      </c>
      <c r="BT29" s="158">
        <f t="shared" si="35"/>
        <v>29.75</v>
      </c>
      <c r="BU29" s="158">
        <f t="shared" si="35"/>
        <v>126.25</v>
      </c>
      <c r="BV29" s="158">
        <f t="shared" si="23"/>
        <v>4.2436974789915967</v>
      </c>
      <c r="BW29" s="158">
        <f t="shared" si="36"/>
        <v>2</v>
      </c>
      <c r="BX29" s="158">
        <f t="shared" si="36"/>
        <v>9.6</v>
      </c>
      <c r="BY29" s="158">
        <f t="shared" si="24"/>
        <v>4.8</v>
      </c>
      <c r="BZ29" s="158">
        <f t="shared" si="37"/>
        <v>0</v>
      </c>
      <c r="CA29" s="158">
        <f t="shared" si="37"/>
        <v>0</v>
      </c>
      <c r="CB29" s="158">
        <f t="shared" si="25"/>
        <v>0</v>
      </c>
      <c r="CC29" s="158">
        <f t="shared" si="38"/>
        <v>2</v>
      </c>
      <c r="CD29" s="158">
        <f t="shared" si="39"/>
        <v>4</v>
      </c>
      <c r="CE29" s="158">
        <f t="shared" si="26"/>
        <v>2</v>
      </c>
      <c r="CF29" s="158">
        <f t="shared" si="40"/>
        <v>0</v>
      </c>
      <c r="CG29" s="158">
        <f t="shared" si="40"/>
        <v>0</v>
      </c>
      <c r="CH29" s="158">
        <f t="shared" si="27"/>
        <v>0</v>
      </c>
      <c r="CI29" s="158">
        <f t="shared" si="41"/>
        <v>0</v>
      </c>
      <c r="CJ29" s="158">
        <f t="shared" si="41"/>
        <v>0</v>
      </c>
      <c r="CK29" s="158">
        <f t="shared" si="28"/>
        <v>0</v>
      </c>
      <c r="CL29" s="293"/>
      <c r="CM29" s="291">
        <f t="shared" si="43"/>
        <v>706.5</v>
      </c>
      <c r="CN29" s="294">
        <f t="shared" si="45"/>
        <v>139.85</v>
      </c>
      <c r="CO29" s="294">
        <f t="shared" si="29"/>
        <v>0.19794762915782024</v>
      </c>
    </row>
    <row r="30" spans="1:93" x14ac:dyDescent="0.25">
      <c r="A30" s="19">
        <v>17</v>
      </c>
      <c r="B30" s="19" t="s">
        <v>22</v>
      </c>
      <c r="C30" s="292">
        <v>926</v>
      </c>
      <c r="D30" s="292">
        <v>796.3</v>
      </c>
      <c r="E30" s="159"/>
      <c r="F30" s="157">
        <v>3</v>
      </c>
      <c r="G30" s="157">
        <v>17.8</v>
      </c>
      <c r="H30" s="157">
        <f t="shared" si="0"/>
        <v>5.9333333333333336</v>
      </c>
      <c r="I30" s="157"/>
      <c r="J30" s="157"/>
      <c r="K30" s="157">
        <f t="shared" si="1"/>
        <v>0</v>
      </c>
      <c r="L30" s="157"/>
      <c r="M30" s="157"/>
      <c r="N30" s="157">
        <f t="shared" si="2"/>
        <v>0</v>
      </c>
      <c r="O30" s="157"/>
      <c r="P30" s="157"/>
      <c r="Q30" s="157">
        <f t="shared" si="3"/>
        <v>0</v>
      </c>
      <c r="R30" s="157"/>
      <c r="S30" s="157"/>
      <c r="T30" s="157">
        <f t="shared" si="44"/>
        <v>0</v>
      </c>
      <c r="U30" s="157">
        <v>68.599999999999994</v>
      </c>
      <c r="V30" s="157">
        <v>333.4</v>
      </c>
      <c r="W30" s="157">
        <v>4.8600583090379006</v>
      </c>
      <c r="X30" s="157">
        <v>71.599999999999994</v>
      </c>
      <c r="Y30" s="157">
        <v>351.2</v>
      </c>
      <c r="Z30" s="157">
        <v>4.9050279329608939</v>
      </c>
      <c r="AA30" s="157"/>
      <c r="AB30" s="157"/>
      <c r="AC30" s="157">
        <f t="shared" si="7"/>
        <v>0</v>
      </c>
      <c r="AD30" s="157"/>
      <c r="AE30" s="157"/>
      <c r="AF30" s="157">
        <f t="shared" si="8"/>
        <v>0</v>
      </c>
      <c r="AG30" s="157"/>
      <c r="AH30" s="157"/>
      <c r="AI30" s="157">
        <f t="shared" si="9"/>
        <v>0</v>
      </c>
      <c r="AJ30" s="157"/>
      <c r="AK30" s="157"/>
      <c r="AL30" s="157">
        <f t="shared" si="10"/>
        <v>0</v>
      </c>
      <c r="AM30" s="157"/>
      <c r="AN30" s="157"/>
      <c r="AO30" s="157">
        <f t="shared" si="11"/>
        <v>0</v>
      </c>
      <c r="AP30" s="157">
        <v>14.5</v>
      </c>
      <c r="AQ30" s="157">
        <v>60.8</v>
      </c>
      <c r="AR30" s="157">
        <f t="shared" si="12"/>
        <v>4.1931034482758616</v>
      </c>
      <c r="AS30" s="157">
        <v>14.5</v>
      </c>
      <c r="AT30" s="157">
        <v>60.8</v>
      </c>
      <c r="AU30" s="157">
        <f t="shared" si="14"/>
        <v>4.1931034482758616</v>
      </c>
      <c r="AV30" s="157">
        <v>0</v>
      </c>
      <c r="AW30" s="157"/>
      <c r="AX30" s="157">
        <f t="shared" si="15"/>
        <v>0</v>
      </c>
      <c r="AY30" s="157"/>
      <c r="AZ30" s="157"/>
      <c r="BA30" s="157">
        <f t="shared" si="16"/>
        <v>0</v>
      </c>
      <c r="BB30" s="157"/>
      <c r="BC30" s="157"/>
      <c r="BD30" s="157">
        <f t="shared" si="17"/>
        <v>0</v>
      </c>
      <c r="BE30" s="157"/>
      <c r="BF30" s="157"/>
      <c r="BG30" s="157">
        <f t="shared" si="18"/>
        <v>0</v>
      </c>
      <c r="BH30" s="157"/>
      <c r="BI30" s="157"/>
      <c r="BJ30" s="157">
        <f t="shared" si="19"/>
        <v>0</v>
      </c>
      <c r="BK30" s="157"/>
      <c r="BL30" s="158"/>
      <c r="BM30" s="158">
        <f t="shared" si="20"/>
        <v>0</v>
      </c>
      <c r="BN30" s="158">
        <f t="shared" si="33"/>
        <v>0</v>
      </c>
      <c r="BO30" s="158">
        <f t="shared" si="34"/>
        <v>0</v>
      </c>
      <c r="BP30" s="158">
        <f t="shared" si="21"/>
        <v>0</v>
      </c>
      <c r="BQ30" s="158"/>
      <c r="BR30" s="158"/>
      <c r="BS30" s="158">
        <f t="shared" si="22"/>
        <v>0</v>
      </c>
      <c r="BT30" s="158">
        <f t="shared" si="35"/>
        <v>3</v>
      </c>
      <c r="BU30" s="158">
        <f t="shared" si="35"/>
        <v>17.8</v>
      </c>
      <c r="BV30" s="158">
        <f t="shared" si="23"/>
        <v>5.9333333333333336</v>
      </c>
      <c r="BW30" s="158">
        <f t="shared" si="36"/>
        <v>0</v>
      </c>
      <c r="BX30" s="158">
        <f t="shared" si="36"/>
        <v>0</v>
      </c>
      <c r="BY30" s="158">
        <f t="shared" si="24"/>
        <v>0</v>
      </c>
      <c r="BZ30" s="158">
        <f t="shared" si="37"/>
        <v>0</v>
      </c>
      <c r="CA30" s="158">
        <f t="shared" si="37"/>
        <v>0</v>
      </c>
      <c r="CB30" s="158">
        <f t="shared" si="25"/>
        <v>0</v>
      </c>
      <c r="CC30" s="158">
        <f t="shared" si="38"/>
        <v>0</v>
      </c>
      <c r="CD30" s="158">
        <f t="shared" si="39"/>
        <v>0</v>
      </c>
      <c r="CE30" s="158">
        <f t="shared" si="26"/>
        <v>0</v>
      </c>
      <c r="CF30" s="158">
        <f t="shared" si="40"/>
        <v>0</v>
      </c>
      <c r="CG30" s="158">
        <f t="shared" si="40"/>
        <v>0</v>
      </c>
      <c r="CH30" s="158">
        <f t="shared" si="27"/>
        <v>0</v>
      </c>
      <c r="CI30" s="158">
        <f t="shared" si="41"/>
        <v>83.1</v>
      </c>
      <c r="CJ30" s="158">
        <f t="shared" si="41"/>
        <v>394.2</v>
      </c>
      <c r="CK30" s="158">
        <f t="shared" si="28"/>
        <v>4.743682310469314</v>
      </c>
      <c r="CL30" s="293"/>
      <c r="CM30" s="291">
        <f t="shared" si="43"/>
        <v>716.67</v>
      </c>
      <c r="CN30" s="294">
        <f t="shared" si="45"/>
        <v>412</v>
      </c>
      <c r="CO30" s="294">
        <f t="shared" si="29"/>
        <v>0.5748810470648974</v>
      </c>
    </row>
    <row r="31" spans="1:93" x14ac:dyDescent="0.25">
      <c r="A31" s="19">
        <v>18</v>
      </c>
      <c r="B31" s="19" t="s">
        <v>23</v>
      </c>
      <c r="C31" s="292">
        <v>529</v>
      </c>
      <c r="D31" s="292">
        <v>410.55</v>
      </c>
      <c r="E31" s="159"/>
      <c r="F31" s="157"/>
      <c r="G31" s="157"/>
      <c r="H31" s="157">
        <f t="shared" si="0"/>
        <v>0</v>
      </c>
      <c r="I31" s="157"/>
      <c r="J31" s="157"/>
      <c r="K31" s="157">
        <f t="shared" si="1"/>
        <v>0</v>
      </c>
      <c r="L31" s="157"/>
      <c r="M31" s="157"/>
      <c r="N31" s="157">
        <f t="shared" si="2"/>
        <v>0</v>
      </c>
      <c r="O31" s="157"/>
      <c r="P31" s="157"/>
      <c r="Q31" s="157">
        <f t="shared" si="3"/>
        <v>0</v>
      </c>
      <c r="R31" s="157"/>
      <c r="S31" s="157"/>
      <c r="T31" s="157">
        <f t="shared" si="44"/>
        <v>0</v>
      </c>
      <c r="U31" s="157"/>
      <c r="V31" s="157"/>
      <c r="W31" s="157">
        <f>IF(U31,V31/U31,0)</f>
        <v>0</v>
      </c>
      <c r="X31" s="157">
        <f>SUM(U31,R31,O31,L31,I31,F31)</f>
        <v>0</v>
      </c>
      <c r="Y31" s="157">
        <f>SUM(V31,P31,S31,M31,J31,G31)</f>
        <v>0</v>
      </c>
      <c r="Z31" s="157">
        <f>IF(X31,Y31/X31,0)</f>
        <v>0</v>
      </c>
      <c r="AA31" s="157"/>
      <c r="AB31" s="157"/>
      <c r="AC31" s="157">
        <f t="shared" si="7"/>
        <v>0</v>
      </c>
      <c r="AD31" s="157"/>
      <c r="AE31" s="157"/>
      <c r="AF31" s="157">
        <f t="shared" si="8"/>
        <v>0</v>
      </c>
      <c r="AG31" s="157"/>
      <c r="AH31" s="157"/>
      <c r="AI31" s="157">
        <f t="shared" si="9"/>
        <v>0</v>
      </c>
      <c r="AJ31" s="157"/>
      <c r="AK31" s="157"/>
      <c r="AL31" s="157">
        <f t="shared" si="10"/>
        <v>0</v>
      </c>
      <c r="AM31" s="157">
        <v>6.5</v>
      </c>
      <c r="AN31" s="157">
        <v>12.2</v>
      </c>
      <c r="AO31" s="157">
        <f t="shared" si="11"/>
        <v>1.8769230769230769</v>
      </c>
      <c r="AP31" s="157">
        <v>74</v>
      </c>
      <c r="AQ31" s="157">
        <v>108.84</v>
      </c>
      <c r="AR31" s="157">
        <f t="shared" si="12"/>
        <v>1.4708108108108109</v>
      </c>
      <c r="AS31" s="157">
        <f>SUM(AJ31,AP31,AG31,AD31,AA31,AM31)</f>
        <v>80.5</v>
      </c>
      <c r="AT31" s="157">
        <f>SUM(AQ31,AN31,AK31,AH31,AE31,AB31)</f>
        <v>121.04</v>
      </c>
      <c r="AU31" s="157">
        <f t="shared" si="14"/>
        <v>1.5036024844720497</v>
      </c>
      <c r="AV31" s="157"/>
      <c r="AW31" s="157"/>
      <c r="AX31" s="157">
        <f t="shared" si="15"/>
        <v>0</v>
      </c>
      <c r="AY31" s="157"/>
      <c r="AZ31" s="157"/>
      <c r="BA31" s="157">
        <f t="shared" si="16"/>
        <v>0</v>
      </c>
      <c r="BB31" s="157"/>
      <c r="BC31" s="157"/>
      <c r="BD31" s="157">
        <f t="shared" si="17"/>
        <v>0</v>
      </c>
      <c r="BE31" s="157"/>
      <c r="BF31" s="157"/>
      <c r="BG31" s="157">
        <f t="shared" si="18"/>
        <v>0</v>
      </c>
      <c r="BH31" s="157"/>
      <c r="BI31" s="157"/>
      <c r="BJ31" s="157">
        <f t="shared" si="19"/>
        <v>0</v>
      </c>
      <c r="BK31" s="157"/>
      <c r="BL31" s="158"/>
      <c r="BM31" s="158">
        <f t="shared" si="20"/>
        <v>0</v>
      </c>
      <c r="BN31" s="158">
        <f t="shared" si="33"/>
        <v>0</v>
      </c>
      <c r="BO31" s="158">
        <f t="shared" si="34"/>
        <v>0</v>
      </c>
      <c r="BP31" s="158">
        <f t="shared" si="21"/>
        <v>0</v>
      </c>
      <c r="BQ31" s="158"/>
      <c r="BR31" s="158"/>
      <c r="BS31" s="158">
        <f t="shared" si="22"/>
        <v>0</v>
      </c>
      <c r="BT31" s="158">
        <f t="shared" si="35"/>
        <v>0</v>
      </c>
      <c r="BU31" s="158">
        <f t="shared" si="35"/>
        <v>0</v>
      </c>
      <c r="BV31" s="158">
        <f t="shared" si="23"/>
        <v>0</v>
      </c>
      <c r="BW31" s="158">
        <f t="shared" si="36"/>
        <v>0</v>
      </c>
      <c r="BX31" s="158">
        <f t="shared" si="36"/>
        <v>0</v>
      </c>
      <c r="BY31" s="158">
        <f t="shared" si="24"/>
        <v>0</v>
      </c>
      <c r="BZ31" s="158">
        <f t="shared" si="37"/>
        <v>0</v>
      </c>
      <c r="CA31" s="158">
        <f t="shared" si="37"/>
        <v>0</v>
      </c>
      <c r="CB31" s="158">
        <f t="shared" si="25"/>
        <v>0</v>
      </c>
      <c r="CC31" s="158">
        <f t="shared" si="38"/>
        <v>0</v>
      </c>
      <c r="CD31" s="158">
        <f t="shared" si="39"/>
        <v>0</v>
      </c>
      <c r="CE31" s="158">
        <f t="shared" si="26"/>
        <v>0</v>
      </c>
      <c r="CF31" s="158">
        <f t="shared" si="40"/>
        <v>6.5</v>
      </c>
      <c r="CG31" s="158">
        <f t="shared" si="40"/>
        <v>12.2</v>
      </c>
      <c r="CH31" s="158">
        <f t="shared" si="27"/>
        <v>1.8769230769230769</v>
      </c>
      <c r="CI31" s="158">
        <f t="shared" si="41"/>
        <v>74</v>
      </c>
      <c r="CJ31" s="158">
        <f t="shared" si="41"/>
        <v>108.84</v>
      </c>
      <c r="CK31" s="158">
        <f t="shared" si="28"/>
        <v>1.4708108108108109</v>
      </c>
      <c r="CL31" s="293"/>
      <c r="CM31" s="291">
        <f t="shared" si="43"/>
        <v>369.495</v>
      </c>
      <c r="CN31" s="294">
        <f t="shared" si="45"/>
        <v>121.04</v>
      </c>
      <c r="CO31" s="294">
        <f t="shared" si="29"/>
        <v>0.32758224062571889</v>
      </c>
    </row>
    <row r="32" spans="1:93" x14ac:dyDescent="0.25">
      <c r="A32" s="19">
        <v>19</v>
      </c>
      <c r="B32" s="19" t="s">
        <v>24</v>
      </c>
      <c r="C32" s="292">
        <v>547</v>
      </c>
      <c r="D32" s="292">
        <v>340.08000000000004</v>
      </c>
      <c r="E32" s="159"/>
      <c r="F32" s="157"/>
      <c r="G32" s="157"/>
      <c r="H32" s="157">
        <f t="shared" si="0"/>
        <v>0</v>
      </c>
      <c r="I32" s="157"/>
      <c r="J32" s="157"/>
      <c r="K32" s="157">
        <f t="shared" si="1"/>
        <v>0</v>
      </c>
      <c r="L32" s="157"/>
      <c r="M32" s="157"/>
      <c r="N32" s="157">
        <f t="shared" si="2"/>
        <v>0</v>
      </c>
      <c r="O32" s="157"/>
      <c r="P32" s="157"/>
      <c r="Q32" s="157">
        <f t="shared" si="3"/>
        <v>0</v>
      </c>
      <c r="R32" s="157"/>
      <c r="S32" s="157"/>
      <c r="T32" s="157">
        <f t="shared" si="44"/>
        <v>0</v>
      </c>
      <c r="U32" s="157"/>
      <c r="V32" s="157"/>
      <c r="W32" s="157">
        <f>IF(U32,V32/U32,0)</f>
        <v>0</v>
      </c>
      <c r="X32" s="157">
        <f>SUM(U32,R32,O32,L32,I32,F32)</f>
        <v>0</v>
      </c>
      <c r="Y32" s="157">
        <f>SUM(V32,P32,S32,M32,J32,G32)</f>
        <v>0</v>
      </c>
      <c r="Z32" s="157">
        <f>IF(X32,Y32/X32,0)</f>
        <v>0</v>
      </c>
      <c r="AA32" s="157"/>
      <c r="AB32" s="157"/>
      <c r="AC32" s="157">
        <f t="shared" si="7"/>
        <v>0</v>
      </c>
      <c r="AD32" s="157"/>
      <c r="AE32" s="157"/>
      <c r="AF32" s="157">
        <f t="shared" si="8"/>
        <v>0</v>
      </c>
      <c r="AG32" s="157"/>
      <c r="AH32" s="157"/>
      <c r="AI32" s="157">
        <f t="shared" si="9"/>
        <v>0</v>
      </c>
      <c r="AJ32" s="157"/>
      <c r="AK32" s="157"/>
      <c r="AL32" s="157">
        <f t="shared" si="10"/>
        <v>0</v>
      </c>
      <c r="AM32" s="157"/>
      <c r="AN32" s="157"/>
      <c r="AO32" s="157">
        <f t="shared" si="11"/>
        <v>0</v>
      </c>
      <c r="AP32" s="157"/>
      <c r="AQ32" s="157"/>
      <c r="AR32" s="157">
        <f t="shared" si="12"/>
        <v>0</v>
      </c>
      <c r="AS32" s="157">
        <f>SUM(AJ32,AP32,AG32,AD32,AA32,AM32)</f>
        <v>0</v>
      </c>
      <c r="AT32" s="157">
        <f>SUM(AQ32,AN32,AK32,AH32,AE32,AB32)</f>
        <v>0</v>
      </c>
      <c r="AU32" s="157">
        <f t="shared" si="14"/>
        <v>0</v>
      </c>
      <c r="AV32" s="157"/>
      <c r="AW32" s="157"/>
      <c r="AX32" s="157">
        <f t="shared" si="15"/>
        <v>0</v>
      </c>
      <c r="AY32" s="157"/>
      <c r="AZ32" s="157"/>
      <c r="BA32" s="157">
        <f t="shared" si="16"/>
        <v>0</v>
      </c>
      <c r="BB32" s="157"/>
      <c r="BC32" s="157"/>
      <c r="BD32" s="157">
        <f t="shared" si="17"/>
        <v>0</v>
      </c>
      <c r="BE32" s="157"/>
      <c r="BF32" s="157"/>
      <c r="BG32" s="157">
        <f t="shared" si="18"/>
        <v>0</v>
      </c>
      <c r="BH32" s="157"/>
      <c r="BI32" s="157"/>
      <c r="BJ32" s="157">
        <f t="shared" si="19"/>
        <v>0</v>
      </c>
      <c r="BK32" s="157"/>
      <c r="BL32" s="158"/>
      <c r="BM32" s="158">
        <f t="shared" si="20"/>
        <v>0</v>
      </c>
      <c r="BN32" s="158">
        <f t="shared" si="33"/>
        <v>0</v>
      </c>
      <c r="BO32" s="158">
        <f t="shared" si="34"/>
        <v>0</v>
      </c>
      <c r="BP32" s="158">
        <f t="shared" si="21"/>
        <v>0</v>
      </c>
      <c r="BQ32" s="158"/>
      <c r="BR32" s="158"/>
      <c r="BS32" s="158">
        <f t="shared" si="22"/>
        <v>0</v>
      </c>
      <c r="BT32" s="158">
        <f t="shared" si="35"/>
        <v>0</v>
      </c>
      <c r="BU32" s="158">
        <f t="shared" si="35"/>
        <v>0</v>
      </c>
      <c r="BV32" s="158">
        <f t="shared" si="23"/>
        <v>0</v>
      </c>
      <c r="BW32" s="158">
        <f t="shared" si="36"/>
        <v>0</v>
      </c>
      <c r="BX32" s="158">
        <f t="shared" si="36"/>
        <v>0</v>
      </c>
      <c r="BY32" s="158">
        <f t="shared" si="24"/>
        <v>0</v>
      </c>
      <c r="BZ32" s="158">
        <f t="shared" si="37"/>
        <v>0</v>
      </c>
      <c r="CA32" s="158">
        <f t="shared" si="37"/>
        <v>0</v>
      </c>
      <c r="CB32" s="158">
        <f t="shared" si="25"/>
        <v>0</v>
      </c>
      <c r="CC32" s="158">
        <f t="shared" si="38"/>
        <v>0</v>
      </c>
      <c r="CD32" s="158">
        <f t="shared" si="39"/>
        <v>0</v>
      </c>
      <c r="CE32" s="158">
        <f t="shared" si="26"/>
        <v>0</v>
      </c>
      <c r="CF32" s="158">
        <f t="shared" si="40"/>
        <v>0</v>
      </c>
      <c r="CG32" s="158">
        <f t="shared" si="40"/>
        <v>0</v>
      </c>
      <c r="CH32" s="158">
        <f t="shared" si="27"/>
        <v>0</v>
      </c>
      <c r="CI32" s="158">
        <f t="shared" si="41"/>
        <v>0</v>
      </c>
      <c r="CJ32" s="158">
        <f t="shared" si="41"/>
        <v>0</v>
      </c>
      <c r="CK32" s="158">
        <f t="shared" si="28"/>
        <v>0</v>
      </c>
      <c r="CL32" s="293"/>
      <c r="CM32" s="291">
        <f t="shared" si="43"/>
        <v>306.07200000000006</v>
      </c>
      <c r="CN32" s="294">
        <f t="shared" si="45"/>
        <v>0</v>
      </c>
      <c r="CO32" s="294">
        <f t="shared" si="29"/>
        <v>0</v>
      </c>
    </row>
    <row r="33" spans="1:93" x14ac:dyDescent="0.25">
      <c r="A33" s="19">
        <v>20</v>
      </c>
      <c r="B33" s="19" t="s">
        <v>114</v>
      </c>
      <c r="C33" s="292">
        <v>461</v>
      </c>
      <c r="D33" s="292">
        <v>82</v>
      </c>
      <c r="E33" s="159"/>
      <c r="F33" s="157"/>
      <c r="G33" s="157"/>
      <c r="H33" s="157">
        <f t="shared" si="0"/>
        <v>0</v>
      </c>
      <c r="I33" s="157"/>
      <c r="J33" s="157"/>
      <c r="K33" s="157">
        <f t="shared" si="1"/>
        <v>0</v>
      </c>
      <c r="L33" s="157"/>
      <c r="M33" s="157"/>
      <c r="N33" s="157">
        <f t="shared" si="2"/>
        <v>0</v>
      </c>
      <c r="O33" s="157"/>
      <c r="P33" s="157"/>
      <c r="Q33" s="157">
        <f t="shared" si="3"/>
        <v>0</v>
      </c>
      <c r="R33" s="157"/>
      <c r="S33" s="157"/>
      <c r="T33" s="157">
        <f t="shared" si="44"/>
        <v>0</v>
      </c>
      <c r="U33" s="157"/>
      <c r="V33" s="157"/>
      <c r="W33" s="157">
        <f>IF(U33,V33/U33,0)</f>
        <v>0</v>
      </c>
      <c r="X33" s="157">
        <f>SUM(U33,R33,O33,L33,I33,F33)</f>
        <v>0</v>
      </c>
      <c r="Y33" s="157">
        <f>SUM(V33,P33,S33,M33,J33,G33)</f>
        <v>0</v>
      </c>
      <c r="Z33" s="157">
        <f>IF(X33,Y33/X33,0)</f>
        <v>0</v>
      </c>
      <c r="AA33" s="157"/>
      <c r="AB33" s="157"/>
      <c r="AC33" s="157">
        <f t="shared" si="7"/>
        <v>0</v>
      </c>
      <c r="AD33" s="157"/>
      <c r="AE33" s="157"/>
      <c r="AF33" s="157">
        <f t="shared" si="8"/>
        <v>0</v>
      </c>
      <c r="AG33" s="157"/>
      <c r="AH33" s="157"/>
      <c r="AI33" s="157">
        <f t="shared" si="9"/>
        <v>0</v>
      </c>
      <c r="AJ33" s="157">
        <f>SUM(AJ34:AJ45)</f>
        <v>2</v>
      </c>
      <c r="AK33" s="157">
        <f>SUM(AK34:AK45)</f>
        <v>6.25</v>
      </c>
      <c r="AL33" s="157">
        <f t="shared" si="10"/>
        <v>3.125</v>
      </c>
      <c r="AM33" s="157">
        <f>SUM(AM34:AM45)</f>
        <v>135.36000000000001</v>
      </c>
      <c r="AN33" s="157">
        <f>SUM(AN34:AN45)</f>
        <v>415.65000000000003</v>
      </c>
      <c r="AO33" s="157">
        <f t="shared" si="11"/>
        <v>3.070700354609929</v>
      </c>
      <c r="AP33" s="157">
        <f>SUM(AP34:AP45)</f>
        <v>379.66</v>
      </c>
      <c r="AQ33" s="157">
        <f>SUM(AQ34:AQ45)</f>
        <v>1106.4299999999998</v>
      </c>
      <c r="AR33" s="157">
        <f t="shared" si="12"/>
        <v>2.9142653953537367</v>
      </c>
      <c r="AS33" s="157">
        <f>SUM(AJ33,AP33,AG33,AD33,AA33,AM33)</f>
        <v>517.02</v>
      </c>
      <c r="AT33" s="157">
        <f>SUM(AQ33,AN33,AK33,AH33,AE33,AB33)</f>
        <v>1528.33</v>
      </c>
      <c r="AU33" s="157">
        <f t="shared" si="14"/>
        <v>2.9560365169625933</v>
      </c>
      <c r="AV33" s="157"/>
      <c r="AW33" s="157"/>
      <c r="AX33" s="157">
        <f t="shared" si="15"/>
        <v>0</v>
      </c>
      <c r="AY33" s="157"/>
      <c r="AZ33" s="157"/>
      <c r="BA33" s="157">
        <f t="shared" si="16"/>
        <v>0</v>
      </c>
      <c r="BB33" s="157"/>
      <c r="BC33" s="157"/>
      <c r="BD33" s="157">
        <f t="shared" si="17"/>
        <v>0</v>
      </c>
      <c r="BE33" s="157"/>
      <c r="BF33" s="157"/>
      <c r="BG33" s="157">
        <f t="shared" si="18"/>
        <v>0</v>
      </c>
      <c r="BH33" s="157"/>
      <c r="BI33" s="157"/>
      <c r="BJ33" s="157">
        <f t="shared" si="19"/>
        <v>0</v>
      </c>
      <c r="BK33" s="157"/>
      <c r="BL33" s="158"/>
      <c r="BM33" s="158">
        <f t="shared" si="20"/>
        <v>0</v>
      </c>
      <c r="BN33" s="158">
        <f t="shared" si="33"/>
        <v>0</v>
      </c>
      <c r="BO33" s="158">
        <f t="shared" si="34"/>
        <v>0</v>
      </c>
      <c r="BP33" s="158">
        <f t="shared" si="21"/>
        <v>0</v>
      </c>
      <c r="BQ33" s="158"/>
      <c r="BR33" s="158"/>
      <c r="BS33" s="158">
        <f t="shared" si="22"/>
        <v>0</v>
      </c>
      <c r="BT33" s="158">
        <f t="shared" si="35"/>
        <v>0</v>
      </c>
      <c r="BU33" s="158">
        <f t="shared" si="35"/>
        <v>0</v>
      </c>
      <c r="BV33" s="158">
        <f t="shared" si="23"/>
        <v>0</v>
      </c>
      <c r="BW33" s="158">
        <f t="shared" si="36"/>
        <v>0</v>
      </c>
      <c r="BX33" s="158">
        <f t="shared" si="36"/>
        <v>0</v>
      </c>
      <c r="BY33" s="158">
        <f t="shared" si="24"/>
        <v>0</v>
      </c>
      <c r="BZ33" s="158">
        <f t="shared" si="37"/>
        <v>0</v>
      </c>
      <c r="CA33" s="158">
        <f t="shared" si="37"/>
        <v>0</v>
      </c>
      <c r="CB33" s="158">
        <f t="shared" si="25"/>
        <v>0</v>
      </c>
      <c r="CC33" s="158">
        <f t="shared" si="38"/>
        <v>2</v>
      </c>
      <c r="CD33" s="158">
        <f t="shared" si="39"/>
        <v>6.25</v>
      </c>
      <c r="CE33" s="158">
        <f t="shared" si="26"/>
        <v>3.125</v>
      </c>
      <c r="CF33" s="158">
        <f t="shared" si="40"/>
        <v>135.36000000000001</v>
      </c>
      <c r="CG33" s="158">
        <f t="shared" si="40"/>
        <v>415.65000000000003</v>
      </c>
      <c r="CH33" s="158">
        <f t="shared" si="27"/>
        <v>3.070700354609929</v>
      </c>
      <c r="CI33" s="158">
        <f t="shared" si="41"/>
        <v>379.66</v>
      </c>
      <c r="CJ33" s="158">
        <f t="shared" si="41"/>
        <v>1106.4299999999998</v>
      </c>
      <c r="CK33" s="158">
        <f t="shared" si="28"/>
        <v>2.9142653953537367</v>
      </c>
      <c r="CL33" s="293">
        <v>1</v>
      </c>
      <c r="CM33" s="291">
        <f t="shared" si="43"/>
        <v>73.8</v>
      </c>
      <c r="CN33" s="294">
        <f t="shared" si="45"/>
        <v>1528.33</v>
      </c>
      <c r="CO33" s="294">
        <f t="shared" si="29"/>
        <v>20.709078590785907</v>
      </c>
    </row>
    <row r="34" spans="1:93" x14ac:dyDescent="0.25">
      <c r="A34" s="19">
        <v>21</v>
      </c>
      <c r="B34" s="19" t="s">
        <v>26</v>
      </c>
      <c r="C34" s="292">
        <v>984.53</v>
      </c>
      <c r="D34" s="292">
        <v>63.25</v>
      </c>
      <c r="E34" s="159"/>
      <c r="F34" s="157"/>
      <c r="G34" s="157"/>
      <c r="H34" s="157">
        <f t="shared" si="0"/>
        <v>0</v>
      </c>
      <c r="I34" s="157"/>
      <c r="J34" s="157"/>
      <c r="K34" s="157">
        <f t="shared" si="1"/>
        <v>0</v>
      </c>
      <c r="L34" s="157"/>
      <c r="M34" s="157"/>
      <c r="N34" s="157">
        <f t="shared" si="2"/>
        <v>0</v>
      </c>
      <c r="O34" s="157"/>
      <c r="P34" s="157"/>
      <c r="Q34" s="157">
        <f t="shared" si="3"/>
        <v>0</v>
      </c>
      <c r="R34" s="157"/>
      <c r="S34" s="157"/>
      <c r="T34" s="157">
        <f t="shared" si="44"/>
        <v>0</v>
      </c>
      <c r="U34" s="157"/>
      <c r="V34" s="157"/>
      <c r="W34" s="157">
        <f>IF(U34,V34/U34,0)</f>
        <v>0</v>
      </c>
      <c r="X34" s="157">
        <f>SUM(U34,R34,O34,L34,I34,F34)</f>
        <v>0</v>
      </c>
      <c r="Y34" s="157">
        <f>SUM(V34,P34,S34,M34,J34,G34)</f>
        <v>0</v>
      </c>
      <c r="Z34" s="157">
        <f>IF(X34,Y34/X34,0)</f>
        <v>0</v>
      </c>
      <c r="AA34" s="157"/>
      <c r="AB34" s="157"/>
      <c r="AC34" s="157">
        <f t="shared" si="7"/>
        <v>0</v>
      </c>
      <c r="AD34" s="157"/>
      <c r="AE34" s="157"/>
      <c r="AF34" s="157">
        <f t="shared" si="8"/>
        <v>0</v>
      </c>
      <c r="AG34" s="157"/>
      <c r="AH34" s="157"/>
      <c r="AI34" s="157">
        <f t="shared" si="9"/>
        <v>0</v>
      </c>
      <c r="AJ34" s="157"/>
      <c r="AK34" s="157"/>
      <c r="AL34" s="157">
        <f t="shared" si="10"/>
        <v>0</v>
      </c>
      <c r="AM34" s="157"/>
      <c r="AN34" s="157"/>
      <c r="AO34" s="157">
        <f t="shared" si="11"/>
        <v>0</v>
      </c>
      <c r="AP34" s="157"/>
      <c r="AQ34" s="157"/>
      <c r="AR34" s="157">
        <f t="shared" si="12"/>
        <v>0</v>
      </c>
      <c r="AS34" s="157">
        <f>SUM(AJ34,AP34,AG34,AD34,AA34,AM34)</f>
        <v>0</v>
      </c>
      <c r="AT34" s="157">
        <f>SUM(AQ34,AN34,AK34,AH34,AE34,AB34)</f>
        <v>0</v>
      </c>
      <c r="AU34" s="157">
        <f t="shared" si="14"/>
        <v>0</v>
      </c>
      <c r="AV34" s="157"/>
      <c r="AW34" s="157"/>
      <c r="AX34" s="157">
        <f t="shared" si="15"/>
        <v>0</v>
      </c>
      <c r="AY34" s="157"/>
      <c r="AZ34" s="157"/>
      <c r="BA34" s="157">
        <f t="shared" si="16"/>
        <v>0</v>
      </c>
      <c r="BB34" s="157"/>
      <c r="BC34" s="157"/>
      <c r="BD34" s="157">
        <f t="shared" si="17"/>
        <v>0</v>
      </c>
      <c r="BE34" s="157"/>
      <c r="BF34" s="157"/>
      <c r="BG34" s="157">
        <f t="shared" si="18"/>
        <v>0</v>
      </c>
      <c r="BH34" s="157"/>
      <c r="BI34" s="157"/>
      <c r="BJ34" s="157">
        <f t="shared" si="19"/>
        <v>0</v>
      </c>
      <c r="BK34" s="157"/>
      <c r="BL34" s="158"/>
      <c r="BM34" s="158">
        <f t="shared" si="20"/>
        <v>0</v>
      </c>
      <c r="BN34" s="158">
        <f t="shared" si="33"/>
        <v>0</v>
      </c>
      <c r="BO34" s="158">
        <f t="shared" si="34"/>
        <v>0</v>
      </c>
      <c r="BP34" s="158">
        <f t="shared" si="21"/>
        <v>0</v>
      </c>
      <c r="BQ34" s="158"/>
      <c r="BR34" s="158"/>
      <c r="BS34" s="158">
        <f t="shared" si="22"/>
        <v>0</v>
      </c>
      <c r="BT34" s="158">
        <f t="shared" si="35"/>
        <v>0</v>
      </c>
      <c r="BU34" s="158">
        <f t="shared" si="35"/>
        <v>0</v>
      </c>
      <c r="BV34" s="158">
        <f t="shared" si="23"/>
        <v>0</v>
      </c>
      <c r="BW34" s="158">
        <f t="shared" si="36"/>
        <v>0</v>
      </c>
      <c r="BX34" s="158">
        <f t="shared" si="36"/>
        <v>0</v>
      </c>
      <c r="BY34" s="158">
        <f t="shared" si="24"/>
        <v>0</v>
      </c>
      <c r="BZ34" s="158">
        <f t="shared" si="37"/>
        <v>0</v>
      </c>
      <c r="CA34" s="158">
        <f t="shared" si="37"/>
        <v>0</v>
      </c>
      <c r="CB34" s="158">
        <f t="shared" si="25"/>
        <v>0</v>
      </c>
      <c r="CC34" s="158">
        <f t="shared" si="38"/>
        <v>0</v>
      </c>
      <c r="CD34" s="158">
        <f t="shared" si="39"/>
        <v>0</v>
      </c>
      <c r="CE34" s="158">
        <f t="shared" si="26"/>
        <v>0</v>
      </c>
      <c r="CF34" s="158">
        <f t="shared" si="40"/>
        <v>0</v>
      </c>
      <c r="CG34" s="158">
        <f t="shared" si="40"/>
        <v>0</v>
      </c>
      <c r="CH34" s="158">
        <f t="shared" si="27"/>
        <v>0</v>
      </c>
      <c r="CI34" s="158">
        <f t="shared" si="41"/>
        <v>0</v>
      </c>
      <c r="CJ34" s="158">
        <f t="shared" si="41"/>
        <v>0</v>
      </c>
      <c r="CK34" s="158">
        <f t="shared" si="28"/>
        <v>0</v>
      </c>
      <c r="CL34" s="293"/>
      <c r="CM34" s="291">
        <f t="shared" si="43"/>
        <v>56.925000000000004</v>
      </c>
      <c r="CN34" s="294">
        <f t="shared" si="45"/>
        <v>0</v>
      </c>
      <c r="CO34" s="294">
        <f t="shared" si="29"/>
        <v>0</v>
      </c>
    </row>
    <row r="35" spans="1:93" x14ac:dyDescent="0.25">
      <c r="A35" s="19">
        <v>22</v>
      </c>
      <c r="B35" s="19" t="s">
        <v>27</v>
      </c>
      <c r="C35" s="292">
        <v>590</v>
      </c>
      <c r="D35" s="292">
        <v>176</v>
      </c>
      <c r="E35" s="159"/>
      <c r="F35" s="157"/>
      <c r="G35" s="157"/>
      <c r="H35" s="157">
        <f t="shared" si="0"/>
        <v>0</v>
      </c>
      <c r="I35" s="157"/>
      <c r="J35" s="157"/>
      <c r="K35" s="157">
        <f t="shared" si="1"/>
        <v>0</v>
      </c>
      <c r="L35" s="157"/>
      <c r="M35" s="157"/>
      <c r="N35" s="157">
        <f t="shared" si="2"/>
        <v>0</v>
      </c>
      <c r="O35" s="157"/>
      <c r="P35" s="157"/>
      <c r="Q35" s="157">
        <f t="shared" si="3"/>
        <v>0</v>
      </c>
      <c r="R35" s="157"/>
      <c r="S35" s="157"/>
      <c r="T35" s="157">
        <f t="shared" si="44"/>
        <v>0</v>
      </c>
      <c r="U35" s="157"/>
      <c r="V35" s="157"/>
      <c r="W35" s="157">
        <f>IF(U35,V35/U35,0)</f>
        <v>0</v>
      </c>
      <c r="X35" s="157">
        <f>SUM(U35,R35,O35,L35,I35,F35)</f>
        <v>0</v>
      </c>
      <c r="Y35" s="157">
        <f>SUM(V35,P35,S35,M35,J35,G35)</f>
        <v>0</v>
      </c>
      <c r="Z35" s="157">
        <f>IF(X35,Y35/X35,0)</f>
        <v>0</v>
      </c>
      <c r="AA35" s="157"/>
      <c r="AB35" s="157"/>
      <c r="AC35" s="157">
        <f t="shared" si="7"/>
        <v>0</v>
      </c>
      <c r="AD35" s="157"/>
      <c r="AE35" s="157"/>
      <c r="AF35" s="157">
        <f t="shared" si="8"/>
        <v>0</v>
      </c>
      <c r="AG35" s="157"/>
      <c r="AH35" s="157"/>
      <c r="AI35" s="157">
        <f t="shared" si="9"/>
        <v>0</v>
      </c>
      <c r="AJ35" s="157"/>
      <c r="AK35" s="157"/>
      <c r="AL35" s="157">
        <f t="shared" si="10"/>
        <v>0</v>
      </c>
      <c r="AM35" s="157"/>
      <c r="AN35" s="157"/>
      <c r="AO35" s="157">
        <f t="shared" si="11"/>
        <v>0</v>
      </c>
      <c r="AP35" s="157"/>
      <c r="AQ35" s="157"/>
      <c r="AR35" s="157">
        <f t="shared" si="12"/>
        <v>0</v>
      </c>
      <c r="AS35" s="157">
        <f>SUM(AJ35,AP35,AG35,AD35,AA35,AM35)</f>
        <v>0</v>
      </c>
      <c r="AT35" s="157">
        <f>SUM(AQ35,AN35,AK35,AH35,AE35,AB35)</f>
        <v>0</v>
      </c>
      <c r="AU35" s="157">
        <f t="shared" si="14"/>
        <v>0</v>
      </c>
      <c r="AV35" s="157"/>
      <c r="AW35" s="157"/>
      <c r="AX35" s="157">
        <f t="shared" si="15"/>
        <v>0</v>
      </c>
      <c r="AY35" s="157"/>
      <c r="AZ35" s="157"/>
      <c r="BA35" s="157">
        <f t="shared" si="16"/>
        <v>0</v>
      </c>
      <c r="BB35" s="157"/>
      <c r="BC35" s="157"/>
      <c r="BD35" s="157">
        <f t="shared" si="17"/>
        <v>0</v>
      </c>
      <c r="BE35" s="157"/>
      <c r="BF35" s="157"/>
      <c r="BG35" s="157">
        <f t="shared" si="18"/>
        <v>0</v>
      </c>
      <c r="BH35" s="157"/>
      <c r="BI35" s="157"/>
      <c r="BJ35" s="157">
        <f t="shared" si="19"/>
        <v>0</v>
      </c>
      <c r="BK35" s="157"/>
      <c r="BL35" s="158"/>
      <c r="BM35" s="158">
        <f t="shared" si="20"/>
        <v>0</v>
      </c>
      <c r="BN35" s="158">
        <f t="shared" si="33"/>
        <v>0</v>
      </c>
      <c r="BO35" s="158">
        <f t="shared" si="34"/>
        <v>0</v>
      </c>
      <c r="BP35" s="158">
        <f t="shared" si="21"/>
        <v>0</v>
      </c>
      <c r="BQ35" s="158"/>
      <c r="BR35" s="158"/>
      <c r="BS35" s="158">
        <f t="shared" si="22"/>
        <v>0</v>
      </c>
      <c r="BT35" s="158">
        <f t="shared" si="35"/>
        <v>0</v>
      </c>
      <c r="BU35" s="158">
        <f t="shared" si="35"/>
        <v>0</v>
      </c>
      <c r="BV35" s="158">
        <f t="shared" si="23"/>
        <v>0</v>
      </c>
      <c r="BW35" s="158">
        <f t="shared" si="36"/>
        <v>0</v>
      </c>
      <c r="BX35" s="158">
        <f t="shared" si="36"/>
        <v>0</v>
      </c>
      <c r="BY35" s="158">
        <f t="shared" si="24"/>
        <v>0</v>
      </c>
      <c r="BZ35" s="158">
        <f t="shared" si="37"/>
        <v>0</v>
      </c>
      <c r="CA35" s="158">
        <f t="shared" si="37"/>
        <v>0</v>
      </c>
      <c r="CB35" s="158">
        <f t="shared" si="25"/>
        <v>0</v>
      </c>
      <c r="CC35" s="158">
        <f t="shared" si="38"/>
        <v>0</v>
      </c>
      <c r="CD35" s="158">
        <f t="shared" si="39"/>
        <v>0</v>
      </c>
      <c r="CE35" s="158">
        <f t="shared" si="26"/>
        <v>0</v>
      </c>
      <c r="CF35" s="158">
        <f t="shared" si="40"/>
        <v>0</v>
      </c>
      <c r="CG35" s="158">
        <f t="shared" si="40"/>
        <v>0</v>
      </c>
      <c r="CH35" s="158">
        <f t="shared" si="27"/>
        <v>0</v>
      </c>
      <c r="CI35" s="158">
        <f t="shared" si="41"/>
        <v>0</v>
      </c>
      <c r="CJ35" s="158">
        <f t="shared" si="41"/>
        <v>0</v>
      </c>
      <c r="CK35" s="158">
        <f t="shared" si="28"/>
        <v>0</v>
      </c>
      <c r="CL35" s="293"/>
      <c r="CM35" s="291">
        <f t="shared" si="43"/>
        <v>158.4</v>
      </c>
      <c r="CN35" s="294" t="s">
        <v>260</v>
      </c>
      <c r="CO35" s="294" t="e">
        <f t="shared" si="29"/>
        <v>#VALUE!</v>
      </c>
    </row>
    <row r="36" spans="1:93" x14ac:dyDescent="0.25">
      <c r="A36" s="19">
        <v>23</v>
      </c>
      <c r="B36" s="19" t="s">
        <v>28</v>
      </c>
      <c r="C36" s="292">
        <v>3649.92</v>
      </c>
      <c r="D36" s="292">
        <v>3649.5499999999997</v>
      </c>
      <c r="E36" s="159"/>
      <c r="F36" s="157">
        <v>33.4</v>
      </c>
      <c r="G36" s="157">
        <v>176.2</v>
      </c>
      <c r="H36" s="157">
        <f t="shared" si="0"/>
        <v>5.2754491017964069</v>
      </c>
      <c r="I36" s="157">
        <v>2</v>
      </c>
      <c r="J36" s="157">
        <v>8.1999999999999993</v>
      </c>
      <c r="K36" s="157">
        <f t="shared" si="1"/>
        <v>4.0999999999999996</v>
      </c>
      <c r="L36" s="157">
        <v>0</v>
      </c>
      <c r="M36" s="157">
        <v>0</v>
      </c>
      <c r="N36" s="157">
        <f t="shared" si="2"/>
        <v>0</v>
      </c>
      <c r="O36" s="157">
        <v>0</v>
      </c>
      <c r="P36" s="157">
        <v>0</v>
      </c>
      <c r="Q36" s="157">
        <f t="shared" si="3"/>
        <v>0</v>
      </c>
      <c r="R36" s="157">
        <v>43.13</v>
      </c>
      <c r="S36" s="157">
        <v>150</v>
      </c>
      <c r="T36" s="157">
        <v>3.4778576396939496</v>
      </c>
      <c r="U36" s="157">
        <v>2</v>
      </c>
      <c r="V36" s="157">
        <v>6.2</v>
      </c>
      <c r="W36" s="157">
        <v>3.1</v>
      </c>
      <c r="X36" s="157">
        <v>80.53</v>
      </c>
      <c r="Y36" s="157">
        <v>340.6</v>
      </c>
      <c r="Z36" s="157">
        <v>4.229479697007327</v>
      </c>
      <c r="AA36" s="157">
        <v>4.33</v>
      </c>
      <c r="AB36" s="157">
        <v>21.7</v>
      </c>
      <c r="AC36" s="157">
        <v>5.0115473441108547</v>
      </c>
      <c r="AD36" s="157">
        <v>0</v>
      </c>
      <c r="AE36" s="157">
        <v>0</v>
      </c>
      <c r="AF36" s="157">
        <v>0</v>
      </c>
      <c r="AG36" s="157">
        <v>0</v>
      </c>
      <c r="AH36" s="157">
        <v>0</v>
      </c>
      <c r="AI36" s="157">
        <v>0</v>
      </c>
      <c r="AJ36" s="157">
        <v>0</v>
      </c>
      <c r="AK36" s="157">
        <v>0</v>
      </c>
      <c r="AL36" s="157">
        <v>0</v>
      </c>
      <c r="AM36" s="157">
        <v>5</v>
      </c>
      <c r="AN36" s="157">
        <v>16.05</v>
      </c>
      <c r="AO36" s="157">
        <f t="shared" si="11"/>
        <v>3.21</v>
      </c>
      <c r="AP36" s="157">
        <v>5.41</v>
      </c>
      <c r="AQ36" s="157">
        <v>17.350000000000001</v>
      </c>
      <c r="AR36" s="157">
        <f t="shared" si="12"/>
        <v>3.2070240295748618</v>
      </c>
      <c r="AS36" s="157">
        <v>14.74</v>
      </c>
      <c r="AT36" s="157">
        <v>55.1</v>
      </c>
      <c r="AU36" s="157">
        <f t="shared" si="14"/>
        <v>3.7381275440976935</v>
      </c>
      <c r="AV36" s="157"/>
      <c r="AW36" s="157"/>
      <c r="AX36" s="157">
        <f t="shared" si="15"/>
        <v>0</v>
      </c>
      <c r="AY36" s="157"/>
      <c r="AZ36" s="157"/>
      <c r="BA36" s="157">
        <f t="shared" si="16"/>
        <v>0</v>
      </c>
      <c r="BB36" s="157"/>
      <c r="BC36" s="157"/>
      <c r="BD36" s="157">
        <f t="shared" si="17"/>
        <v>0</v>
      </c>
      <c r="BE36" s="157"/>
      <c r="BF36" s="157"/>
      <c r="BG36" s="157">
        <f t="shared" si="18"/>
        <v>0</v>
      </c>
      <c r="BH36" s="157"/>
      <c r="BI36" s="157"/>
      <c r="BJ36" s="157">
        <f t="shared" si="19"/>
        <v>0</v>
      </c>
      <c r="BK36" s="157"/>
      <c r="BL36" s="158"/>
      <c r="BM36" s="158">
        <f t="shared" si="20"/>
        <v>0</v>
      </c>
      <c r="BN36" s="158">
        <f t="shared" si="33"/>
        <v>0</v>
      </c>
      <c r="BO36" s="158">
        <f t="shared" si="34"/>
        <v>0</v>
      </c>
      <c r="BP36" s="158">
        <f t="shared" si="21"/>
        <v>0</v>
      </c>
      <c r="BQ36" s="158"/>
      <c r="BR36" s="158"/>
      <c r="BS36" s="158">
        <f t="shared" si="22"/>
        <v>0</v>
      </c>
      <c r="BT36" s="158">
        <f t="shared" si="35"/>
        <v>37.729999999999997</v>
      </c>
      <c r="BU36" s="158">
        <f t="shared" si="35"/>
        <v>197.89999999999998</v>
      </c>
      <c r="BV36" s="158">
        <f t="shared" si="23"/>
        <v>5.2451630002650411</v>
      </c>
      <c r="BW36" s="158">
        <f t="shared" si="36"/>
        <v>2</v>
      </c>
      <c r="BX36" s="158">
        <f t="shared" si="36"/>
        <v>8.1999999999999993</v>
      </c>
      <c r="BY36" s="158">
        <f t="shared" si="24"/>
        <v>4.0999999999999996</v>
      </c>
      <c r="BZ36" s="158">
        <f t="shared" si="37"/>
        <v>0</v>
      </c>
      <c r="CA36" s="158">
        <f t="shared" si="37"/>
        <v>0</v>
      </c>
      <c r="CB36" s="158">
        <f t="shared" si="25"/>
        <v>0</v>
      </c>
      <c r="CC36" s="158">
        <f t="shared" si="38"/>
        <v>0</v>
      </c>
      <c r="CD36" s="158">
        <f t="shared" si="39"/>
        <v>0</v>
      </c>
      <c r="CE36" s="158">
        <f t="shared" si="26"/>
        <v>0</v>
      </c>
      <c r="CF36" s="158">
        <f t="shared" si="40"/>
        <v>48.13</v>
      </c>
      <c r="CG36" s="158">
        <f t="shared" si="40"/>
        <v>166.05</v>
      </c>
      <c r="CH36" s="158">
        <f t="shared" si="27"/>
        <v>3.450031165593185</v>
      </c>
      <c r="CI36" s="158">
        <f t="shared" si="41"/>
        <v>7.41</v>
      </c>
      <c r="CJ36" s="158">
        <f t="shared" si="41"/>
        <v>23.55</v>
      </c>
      <c r="CK36" s="158">
        <f t="shared" si="28"/>
        <v>3.1781376518218623</v>
      </c>
      <c r="CL36" s="293"/>
      <c r="CM36" s="291">
        <f t="shared" si="43"/>
        <v>3284.5949999999998</v>
      </c>
      <c r="CN36" s="294">
        <f t="shared" si="45"/>
        <v>395.70000000000005</v>
      </c>
      <c r="CO36" s="294">
        <f t="shared" si="29"/>
        <v>0.12047147365200278</v>
      </c>
    </row>
    <row r="37" spans="1:93" x14ac:dyDescent="0.25">
      <c r="A37" s="19">
        <v>24</v>
      </c>
      <c r="B37" s="19" t="s">
        <v>29</v>
      </c>
      <c r="C37" s="292">
        <v>2527</v>
      </c>
      <c r="D37" s="292">
        <v>317.8</v>
      </c>
      <c r="E37" s="159"/>
      <c r="F37" s="157"/>
      <c r="G37" s="157"/>
      <c r="H37" s="157">
        <f t="shared" si="0"/>
        <v>0</v>
      </c>
      <c r="I37" s="157"/>
      <c r="J37" s="157"/>
      <c r="K37" s="157">
        <f t="shared" si="1"/>
        <v>0</v>
      </c>
      <c r="L37" s="157"/>
      <c r="M37" s="157"/>
      <c r="N37" s="157">
        <f t="shared" si="2"/>
        <v>0</v>
      </c>
      <c r="O37" s="157">
        <f>IF(M37,N37/M37,0)</f>
        <v>0</v>
      </c>
      <c r="P37" s="157">
        <f>IF(N37,O37/N37,0)</f>
        <v>0</v>
      </c>
      <c r="Q37" s="157">
        <f t="shared" si="3"/>
        <v>0</v>
      </c>
      <c r="R37" s="157">
        <f t="shared" si="3"/>
        <v>0</v>
      </c>
      <c r="S37" s="157">
        <f t="shared" si="3"/>
        <v>0</v>
      </c>
      <c r="T37" s="157">
        <f t="shared" si="3"/>
        <v>0</v>
      </c>
      <c r="U37" s="157">
        <f t="shared" si="3"/>
        <v>0</v>
      </c>
      <c r="V37" s="157">
        <f t="shared" si="3"/>
        <v>0</v>
      </c>
      <c r="W37" s="157">
        <f t="shared" si="3"/>
        <v>0</v>
      </c>
      <c r="X37" s="157">
        <f t="shared" si="3"/>
        <v>0</v>
      </c>
      <c r="Y37" s="157">
        <f t="shared" si="3"/>
        <v>0</v>
      </c>
      <c r="Z37" s="157">
        <f t="shared" si="3"/>
        <v>0</v>
      </c>
      <c r="AA37" s="157">
        <f t="shared" si="3"/>
        <v>0</v>
      </c>
      <c r="AB37" s="157">
        <f t="shared" si="3"/>
        <v>0</v>
      </c>
      <c r="AC37" s="157">
        <f t="shared" si="3"/>
        <v>0</v>
      </c>
      <c r="AD37" s="157">
        <f t="shared" si="3"/>
        <v>0</v>
      </c>
      <c r="AE37" s="157"/>
      <c r="AF37" s="157">
        <f t="shared" ref="AF37:AF58" si="46">IF(AD37,AE37/AD37,0)</f>
        <v>0</v>
      </c>
      <c r="AG37" s="157"/>
      <c r="AH37" s="157"/>
      <c r="AI37" s="157">
        <f t="shared" ref="AI37:AI58" si="47">IF(AG37,AH37/AG37,0)</f>
        <v>0</v>
      </c>
      <c r="AJ37" s="157"/>
      <c r="AK37" s="157"/>
      <c r="AL37" s="157">
        <f>IF(AJ37,AK37/AJ37,0)</f>
        <v>0</v>
      </c>
      <c r="AM37" s="157"/>
      <c r="AN37" s="157"/>
      <c r="AO37" s="157">
        <f t="shared" si="11"/>
        <v>0</v>
      </c>
      <c r="AP37" s="157"/>
      <c r="AQ37" s="157"/>
      <c r="AR37" s="157">
        <f t="shared" si="12"/>
        <v>0</v>
      </c>
      <c r="AS37" s="157">
        <f>SUM(AJ37,AP37,AG37,AD37,AA37,AM37)</f>
        <v>0</v>
      </c>
      <c r="AT37" s="157">
        <f>SUM(AQ37,AN37,AK37,AH37,AE37,AB37)</f>
        <v>0</v>
      </c>
      <c r="AU37" s="157">
        <f t="shared" si="14"/>
        <v>0</v>
      </c>
      <c r="AV37" s="157"/>
      <c r="AW37" s="157"/>
      <c r="AX37" s="157">
        <f t="shared" si="15"/>
        <v>0</v>
      </c>
      <c r="AY37" s="157"/>
      <c r="AZ37" s="157"/>
      <c r="BA37" s="157">
        <f t="shared" si="16"/>
        <v>0</v>
      </c>
      <c r="BB37" s="157"/>
      <c r="BC37" s="157"/>
      <c r="BD37" s="157">
        <f t="shared" si="17"/>
        <v>0</v>
      </c>
      <c r="BE37" s="157"/>
      <c r="BF37" s="157"/>
      <c r="BG37" s="157">
        <f t="shared" si="18"/>
        <v>0</v>
      </c>
      <c r="BH37" s="157"/>
      <c r="BI37" s="157"/>
      <c r="BJ37" s="157">
        <f t="shared" si="19"/>
        <v>0</v>
      </c>
      <c r="BK37" s="157"/>
      <c r="BL37" s="158"/>
      <c r="BM37" s="158">
        <f t="shared" si="20"/>
        <v>0</v>
      </c>
      <c r="BN37" s="158">
        <f t="shared" si="33"/>
        <v>0</v>
      </c>
      <c r="BO37" s="158">
        <f t="shared" si="34"/>
        <v>0</v>
      </c>
      <c r="BP37" s="158">
        <f t="shared" si="21"/>
        <v>0</v>
      </c>
      <c r="BQ37" s="158"/>
      <c r="BR37" s="158"/>
      <c r="BS37" s="158">
        <f t="shared" si="22"/>
        <v>0</v>
      </c>
      <c r="BT37" s="158">
        <f t="shared" si="35"/>
        <v>0</v>
      </c>
      <c r="BU37" s="158">
        <f t="shared" si="35"/>
        <v>0</v>
      </c>
      <c r="BV37" s="158">
        <f t="shared" si="23"/>
        <v>0</v>
      </c>
      <c r="BW37" s="158">
        <f t="shared" si="36"/>
        <v>0</v>
      </c>
      <c r="BX37" s="158">
        <f t="shared" si="36"/>
        <v>0</v>
      </c>
      <c r="BY37" s="158">
        <f t="shared" si="24"/>
        <v>0</v>
      </c>
      <c r="BZ37" s="158">
        <f t="shared" si="37"/>
        <v>0</v>
      </c>
      <c r="CA37" s="158">
        <f t="shared" si="37"/>
        <v>0</v>
      </c>
      <c r="CB37" s="158">
        <f t="shared" si="25"/>
        <v>0</v>
      </c>
      <c r="CC37" s="158">
        <f t="shared" si="38"/>
        <v>0</v>
      </c>
      <c r="CD37" s="158">
        <f t="shared" si="39"/>
        <v>0</v>
      </c>
      <c r="CE37" s="158">
        <f t="shared" si="26"/>
        <v>0</v>
      </c>
      <c r="CF37" s="158">
        <f t="shared" si="40"/>
        <v>0</v>
      </c>
      <c r="CG37" s="158">
        <f t="shared" si="40"/>
        <v>0</v>
      </c>
      <c r="CH37" s="158">
        <f t="shared" si="27"/>
        <v>0</v>
      </c>
      <c r="CI37" s="158">
        <f t="shared" si="41"/>
        <v>0</v>
      </c>
      <c r="CJ37" s="158">
        <f t="shared" si="41"/>
        <v>0</v>
      </c>
      <c r="CK37" s="158">
        <f t="shared" si="28"/>
        <v>0</v>
      </c>
      <c r="CL37" s="293"/>
      <c r="CM37" s="291">
        <f t="shared" si="43"/>
        <v>286.02000000000004</v>
      </c>
      <c r="CN37" s="294">
        <f t="shared" si="45"/>
        <v>0</v>
      </c>
      <c r="CO37" s="294">
        <f t="shared" si="29"/>
        <v>0</v>
      </c>
    </row>
    <row r="38" spans="1:93" x14ac:dyDescent="0.25">
      <c r="A38" s="19">
        <v>25</v>
      </c>
      <c r="B38" s="19" t="s">
        <v>30</v>
      </c>
      <c r="C38" s="292">
        <v>2182.5</v>
      </c>
      <c r="D38" s="292">
        <v>1009.5</v>
      </c>
      <c r="E38" s="159"/>
      <c r="F38" s="157"/>
      <c r="G38" s="157"/>
      <c r="H38" s="157">
        <f t="shared" si="0"/>
        <v>0</v>
      </c>
      <c r="I38" s="157"/>
      <c r="J38" s="157"/>
      <c r="K38" s="157">
        <f t="shared" si="1"/>
        <v>0</v>
      </c>
      <c r="L38" s="157"/>
      <c r="M38" s="157"/>
      <c r="N38" s="157">
        <f t="shared" si="2"/>
        <v>0</v>
      </c>
      <c r="O38" s="157">
        <v>0.5</v>
      </c>
      <c r="P38" s="157">
        <v>1.68</v>
      </c>
      <c r="Q38" s="157">
        <f t="shared" si="3"/>
        <v>3.36</v>
      </c>
      <c r="R38" s="157"/>
      <c r="S38" s="157"/>
      <c r="T38" s="157">
        <f t="shared" si="3"/>
        <v>0</v>
      </c>
      <c r="U38" s="157">
        <v>3</v>
      </c>
      <c r="V38" s="157">
        <v>9.32</v>
      </c>
      <c r="W38" s="157">
        <v>3.1066666666666669</v>
      </c>
      <c r="X38" s="157">
        <v>3.5</v>
      </c>
      <c r="Y38" s="157">
        <v>11</v>
      </c>
      <c r="Z38" s="157">
        <f t="shared" si="3"/>
        <v>3.1428571428571428</v>
      </c>
      <c r="AA38" s="157"/>
      <c r="AB38" s="157"/>
      <c r="AC38" s="157">
        <f t="shared" si="3"/>
        <v>0</v>
      </c>
      <c r="AD38" s="157"/>
      <c r="AE38" s="157"/>
      <c r="AF38" s="157">
        <f t="shared" si="46"/>
        <v>0</v>
      </c>
      <c r="AG38" s="157"/>
      <c r="AH38" s="157"/>
      <c r="AI38" s="157">
        <f t="shared" si="47"/>
        <v>0</v>
      </c>
      <c r="AJ38" s="157">
        <v>0.75</v>
      </c>
      <c r="AK38" s="157">
        <v>2.2000000000000002</v>
      </c>
      <c r="AL38" s="157">
        <v>2.9333333333333336</v>
      </c>
      <c r="AM38" s="157"/>
      <c r="AN38" s="157"/>
      <c r="AO38" s="157">
        <f t="shared" si="11"/>
        <v>0</v>
      </c>
      <c r="AP38" s="157">
        <v>3.25</v>
      </c>
      <c r="AQ38" s="157">
        <v>9.48</v>
      </c>
      <c r="AR38" s="157">
        <f t="shared" si="12"/>
        <v>2.916923076923077</v>
      </c>
      <c r="AS38" s="157">
        <v>4</v>
      </c>
      <c r="AT38" s="157">
        <v>11.68</v>
      </c>
      <c r="AU38" s="157">
        <f t="shared" si="14"/>
        <v>2.92</v>
      </c>
      <c r="AV38" s="157"/>
      <c r="AW38" s="157"/>
      <c r="AX38" s="157">
        <f t="shared" si="15"/>
        <v>0</v>
      </c>
      <c r="AY38" s="157"/>
      <c r="AZ38" s="157"/>
      <c r="BA38" s="157">
        <f t="shared" si="16"/>
        <v>0</v>
      </c>
      <c r="BB38" s="157"/>
      <c r="BC38" s="157"/>
      <c r="BD38" s="157">
        <f t="shared" si="17"/>
        <v>0</v>
      </c>
      <c r="BE38" s="157"/>
      <c r="BF38" s="157"/>
      <c r="BG38" s="157">
        <f t="shared" si="18"/>
        <v>0</v>
      </c>
      <c r="BH38" s="157"/>
      <c r="BI38" s="157"/>
      <c r="BJ38" s="157">
        <f t="shared" si="19"/>
        <v>0</v>
      </c>
      <c r="BK38" s="157"/>
      <c r="BL38" s="158"/>
      <c r="BM38" s="158">
        <f t="shared" si="20"/>
        <v>0</v>
      </c>
      <c r="BN38" s="158">
        <f t="shared" si="33"/>
        <v>0</v>
      </c>
      <c r="BO38" s="158">
        <f t="shared" si="34"/>
        <v>0</v>
      </c>
      <c r="BP38" s="158">
        <f t="shared" si="21"/>
        <v>0</v>
      </c>
      <c r="BQ38" s="158"/>
      <c r="BR38" s="158"/>
      <c r="BS38" s="158">
        <f t="shared" si="22"/>
        <v>0</v>
      </c>
      <c r="BT38" s="158">
        <f t="shared" si="35"/>
        <v>0</v>
      </c>
      <c r="BU38" s="158">
        <f t="shared" si="35"/>
        <v>0</v>
      </c>
      <c r="BV38" s="158">
        <f t="shared" si="23"/>
        <v>0</v>
      </c>
      <c r="BW38" s="158">
        <f t="shared" si="36"/>
        <v>0</v>
      </c>
      <c r="BX38" s="158">
        <f t="shared" si="36"/>
        <v>0</v>
      </c>
      <c r="BY38" s="158">
        <f t="shared" si="24"/>
        <v>0</v>
      </c>
      <c r="BZ38" s="158">
        <f t="shared" si="37"/>
        <v>0</v>
      </c>
      <c r="CA38" s="158">
        <f t="shared" si="37"/>
        <v>0</v>
      </c>
      <c r="CB38" s="158">
        <f t="shared" si="25"/>
        <v>0</v>
      </c>
      <c r="CC38" s="158">
        <f t="shared" si="38"/>
        <v>1.25</v>
      </c>
      <c r="CD38" s="158">
        <f t="shared" si="39"/>
        <v>3.88</v>
      </c>
      <c r="CE38" s="158">
        <f t="shared" si="26"/>
        <v>3.1040000000000001</v>
      </c>
      <c r="CF38" s="158">
        <f t="shared" si="40"/>
        <v>0</v>
      </c>
      <c r="CG38" s="158">
        <f t="shared" si="40"/>
        <v>0</v>
      </c>
      <c r="CH38" s="158">
        <f t="shared" si="27"/>
        <v>0</v>
      </c>
      <c r="CI38" s="158">
        <f t="shared" si="41"/>
        <v>6.25</v>
      </c>
      <c r="CJ38" s="158">
        <f t="shared" si="41"/>
        <v>18.8</v>
      </c>
      <c r="CK38" s="158">
        <f t="shared" si="28"/>
        <v>3.008</v>
      </c>
      <c r="CL38" s="293"/>
      <c r="CM38" s="291">
        <f t="shared" si="43"/>
        <v>908.55000000000007</v>
      </c>
      <c r="CN38" s="294">
        <f t="shared" si="45"/>
        <v>22.68</v>
      </c>
      <c r="CO38" s="294">
        <f t="shared" si="29"/>
        <v>2.4962852897473995E-2</v>
      </c>
    </row>
    <row r="39" spans="1:93" x14ac:dyDescent="0.25">
      <c r="A39" s="19">
        <v>26</v>
      </c>
      <c r="B39" s="19" t="s">
        <v>31</v>
      </c>
      <c r="C39" s="292">
        <v>7199</v>
      </c>
      <c r="D39" s="292">
        <v>5824.65</v>
      </c>
      <c r="E39" s="159"/>
      <c r="F39" s="157"/>
      <c r="G39" s="157"/>
      <c r="H39" s="157">
        <f t="shared" si="0"/>
        <v>0</v>
      </c>
      <c r="I39" s="157"/>
      <c r="J39" s="157"/>
      <c r="K39" s="157">
        <f t="shared" si="1"/>
        <v>0</v>
      </c>
      <c r="L39" s="157"/>
      <c r="M39" s="157"/>
      <c r="N39" s="157">
        <f t="shared" si="2"/>
        <v>0</v>
      </c>
      <c r="O39" s="157"/>
      <c r="P39" s="157"/>
      <c r="Q39" s="157">
        <f t="shared" si="3"/>
        <v>0</v>
      </c>
      <c r="R39" s="157"/>
      <c r="S39" s="157"/>
      <c r="T39" s="157">
        <f t="shared" si="3"/>
        <v>0</v>
      </c>
      <c r="U39" s="157"/>
      <c r="V39" s="157"/>
      <c r="W39" s="157">
        <f t="shared" ref="W39:W58" si="48">IF(U39,V39/U39,0)</f>
        <v>0</v>
      </c>
      <c r="X39" s="157">
        <f t="shared" ref="X39:X57" si="49">SUM(U39,R39,O39,L39,I39,F39)</f>
        <v>0</v>
      </c>
      <c r="Y39" s="157">
        <f t="shared" ref="Y39:Y58" si="50">SUM(V39,P39,S39,M39,J39,G39)</f>
        <v>0</v>
      </c>
      <c r="Z39" s="157">
        <f t="shared" si="3"/>
        <v>0</v>
      </c>
      <c r="AA39" s="157"/>
      <c r="AB39" s="157"/>
      <c r="AC39" s="157">
        <f t="shared" si="3"/>
        <v>0</v>
      </c>
      <c r="AD39" s="157"/>
      <c r="AE39" s="157"/>
      <c r="AF39" s="157">
        <f t="shared" si="46"/>
        <v>0</v>
      </c>
      <c r="AG39" s="157"/>
      <c r="AH39" s="157"/>
      <c r="AI39" s="157">
        <f t="shared" si="47"/>
        <v>0</v>
      </c>
      <c r="AJ39" s="157"/>
      <c r="AK39" s="157"/>
      <c r="AL39" s="157">
        <f t="shared" ref="AL39:AL58" si="51">IF(AJ39,AK39/AJ39,0)</f>
        <v>0</v>
      </c>
      <c r="AM39" s="157"/>
      <c r="AN39" s="157"/>
      <c r="AO39" s="157">
        <f t="shared" si="11"/>
        <v>0</v>
      </c>
      <c r="AP39" s="157"/>
      <c r="AQ39" s="157"/>
      <c r="AR39" s="157">
        <f t="shared" si="12"/>
        <v>0</v>
      </c>
      <c r="AS39" s="157">
        <f t="shared" ref="AS39:AS57" si="52">SUM(AJ39,AP39,AG39,AD39,AA39,AM39)</f>
        <v>0</v>
      </c>
      <c r="AT39" s="157">
        <f t="shared" ref="AT39:AT57" si="53">SUM(AQ39,AN39,AK39,AH39,AE39,AB39)</f>
        <v>0</v>
      </c>
      <c r="AU39" s="157">
        <f t="shared" si="14"/>
        <v>0</v>
      </c>
      <c r="AV39" s="157"/>
      <c r="AW39" s="157"/>
      <c r="AX39" s="157">
        <f t="shared" si="15"/>
        <v>0</v>
      </c>
      <c r="AY39" s="157"/>
      <c r="AZ39" s="157"/>
      <c r="BA39" s="157">
        <f t="shared" si="16"/>
        <v>0</v>
      </c>
      <c r="BB39" s="157"/>
      <c r="BC39" s="157"/>
      <c r="BD39" s="157">
        <f t="shared" si="17"/>
        <v>0</v>
      </c>
      <c r="BE39" s="157"/>
      <c r="BF39" s="157"/>
      <c r="BG39" s="157">
        <f t="shared" si="18"/>
        <v>0</v>
      </c>
      <c r="BH39" s="157"/>
      <c r="BI39" s="157"/>
      <c r="BJ39" s="157">
        <f t="shared" si="19"/>
        <v>0</v>
      </c>
      <c r="BK39" s="157"/>
      <c r="BL39" s="158"/>
      <c r="BM39" s="158">
        <f t="shared" si="20"/>
        <v>0</v>
      </c>
      <c r="BN39" s="158">
        <f t="shared" si="33"/>
        <v>0</v>
      </c>
      <c r="BO39" s="158">
        <f t="shared" si="34"/>
        <v>0</v>
      </c>
      <c r="BP39" s="158">
        <f t="shared" si="21"/>
        <v>0</v>
      </c>
      <c r="BQ39" s="158"/>
      <c r="BR39" s="158"/>
      <c r="BS39" s="158">
        <f t="shared" si="22"/>
        <v>0</v>
      </c>
      <c r="BT39" s="158">
        <f t="shared" si="35"/>
        <v>0</v>
      </c>
      <c r="BU39" s="158">
        <f t="shared" si="35"/>
        <v>0</v>
      </c>
      <c r="BV39" s="158">
        <f t="shared" si="23"/>
        <v>0</v>
      </c>
      <c r="BW39" s="158">
        <f t="shared" si="36"/>
        <v>0</v>
      </c>
      <c r="BX39" s="158">
        <f t="shared" si="36"/>
        <v>0</v>
      </c>
      <c r="BY39" s="158">
        <f t="shared" si="24"/>
        <v>0</v>
      </c>
      <c r="BZ39" s="158">
        <f t="shared" si="37"/>
        <v>0</v>
      </c>
      <c r="CA39" s="158">
        <f t="shared" si="37"/>
        <v>0</v>
      </c>
      <c r="CB39" s="158">
        <f t="shared" si="25"/>
        <v>0</v>
      </c>
      <c r="CC39" s="158">
        <f t="shared" si="38"/>
        <v>0</v>
      </c>
      <c r="CD39" s="158">
        <f t="shared" si="39"/>
        <v>0</v>
      </c>
      <c r="CE39" s="158">
        <f t="shared" si="26"/>
        <v>0</v>
      </c>
      <c r="CF39" s="158">
        <f t="shared" si="40"/>
        <v>0</v>
      </c>
      <c r="CG39" s="158">
        <f t="shared" si="40"/>
        <v>0</v>
      </c>
      <c r="CH39" s="158">
        <f t="shared" si="27"/>
        <v>0</v>
      </c>
      <c r="CI39" s="158">
        <f t="shared" si="41"/>
        <v>0</v>
      </c>
      <c r="CJ39" s="158">
        <f t="shared" si="41"/>
        <v>0</v>
      </c>
      <c r="CK39" s="158">
        <f t="shared" si="28"/>
        <v>0</v>
      </c>
      <c r="CL39" s="293"/>
      <c r="CM39" s="291">
        <f t="shared" si="43"/>
        <v>5242.1849999999995</v>
      </c>
      <c r="CN39" s="294">
        <f t="shared" si="45"/>
        <v>0</v>
      </c>
      <c r="CO39" s="294">
        <f t="shared" si="29"/>
        <v>0</v>
      </c>
    </row>
    <row r="40" spans="1:93" x14ac:dyDescent="0.25">
      <c r="A40" s="19">
        <v>27</v>
      </c>
      <c r="B40" s="19" t="s">
        <v>33</v>
      </c>
      <c r="C40" s="292">
        <v>1701</v>
      </c>
      <c r="D40" s="292">
        <v>756</v>
      </c>
      <c r="E40" s="159"/>
      <c r="F40" s="157">
        <v>25</v>
      </c>
      <c r="G40" s="157">
        <v>260.89999999999998</v>
      </c>
      <c r="H40" s="157">
        <f t="shared" si="0"/>
        <v>10.436</v>
      </c>
      <c r="I40" s="157"/>
      <c r="J40" s="157"/>
      <c r="K40" s="157">
        <f t="shared" si="1"/>
        <v>0</v>
      </c>
      <c r="L40" s="157"/>
      <c r="M40" s="157"/>
      <c r="N40" s="157">
        <f t="shared" si="2"/>
        <v>0</v>
      </c>
      <c r="O40" s="157">
        <v>12</v>
      </c>
      <c r="P40" s="157">
        <v>55.4</v>
      </c>
      <c r="Q40" s="157">
        <f t="shared" si="3"/>
        <v>4.6166666666666663</v>
      </c>
      <c r="R40" s="157">
        <v>11</v>
      </c>
      <c r="S40" s="157">
        <v>60.5</v>
      </c>
      <c r="T40" s="157">
        <f t="shared" si="3"/>
        <v>5.5</v>
      </c>
      <c r="U40" s="157">
        <v>704</v>
      </c>
      <c r="V40" s="157">
        <v>3080.8</v>
      </c>
      <c r="W40" s="157">
        <f t="shared" si="48"/>
        <v>4.3761363636363635</v>
      </c>
      <c r="X40" s="157">
        <f t="shared" si="49"/>
        <v>752</v>
      </c>
      <c r="Y40" s="157">
        <f t="shared" si="50"/>
        <v>3457.6000000000004</v>
      </c>
      <c r="Z40" s="157">
        <f t="shared" si="3"/>
        <v>4.5978723404255328</v>
      </c>
      <c r="AA40" s="157"/>
      <c r="AB40" s="157"/>
      <c r="AC40" s="157">
        <f t="shared" si="3"/>
        <v>0</v>
      </c>
      <c r="AD40" s="157"/>
      <c r="AE40" s="157"/>
      <c r="AF40" s="157">
        <f t="shared" si="46"/>
        <v>0</v>
      </c>
      <c r="AG40" s="157"/>
      <c r="AH40" s="157"/>
      <c r="AI40" s="157">
        <f t="shared" si="47"/>
        <v>0</v>
      </c>
      <c r="AJ40" s="157"/>
      <c r="AK40" s="157"/>
      <c r="AL40" s="157">
        <f t="shared" si="51"/>
        <v>0</v>
      </c>
      <c r="AM40" s="157"/>
      <c r="AN40" s="157"/>
      <c r="AO40" s="157">
        <f t="shared" si="11"/>
        <v>0</v>
      </c>
      <c r="AP40" s="157"/>
      <c r="AQ40" s="157"/>
      <c r="AR40" s="157">
        <f t="shared" si="12"/>
        <v>0</v>
      </c>
      <c r="AS40" s="157">
        <f t="shared" si="52"/>
        <v>0</v>
      </c>
      <c r="AT40" s="157">
        <f t="shared" si="53"/>
        <v>0</v>
      </c>
      <c r="AU40" s="157">
        <f t="shared" si="14"/>
        <v>0</v>
      </c>
      <c r="AV40" s="157"/>
      <c r="AW40" s="157"/>
      <c r="AX40" s="157">
        <f t="shared" si="15"/>
        <v>0</v>
      </c>
      <c r="AY40" s="157"/>
      <c r="AZ40" s="157"/>
      <c r="BA40" s="157">
        <f t="shared" si="16"/>
        <v>0</v>
      </c>
      <c r="BB40" s="157"/>
      <c r="BC40" s="157"/>
      <c r="BD40" s="157">
        <f t="shared" si="17"/>
        <v>0</v>
      </c>
      <c r="BE40" s="157"/>
      <c r="BF40" s="157"/>
      <c r="BG40" s="157">
        <f t="shared" si="18"/>
        <v>0</v>
      </c>
      <c r="BH40" s="157"/>
      <c r="BI40" s="157"/>
      <c r="BJ40" s="157">
        <f t="shared" si="19"/>
        <v>0</v>
      </c>
      <c r="BK40" s="157"/>
      <c r="BL40" s="158"/>
      <c r="BM40" s="158">
        <f t="shared" si="20"/>
        <v>0</v>
      </c>
      <c r="BN40" s="158">
        <f t="shared" si="33"/>
        <v>0</v>
      </c>
      <c r="BO40" s="158">
        <f t="shared" si="34"/>
        <v>0</v>
      </c>
      <c r="BP40" s="158">
        <f t="shared" si="21"/>
        <v>0</v>
      </c>
      <c r="BQ40" s="158"/>
      <c r="BR40" s="158"/>
      <c r="BS40" s="158">
        <f t="shared" si="22"/>
        <v>0</v>
      </c>
      <c r="BT40" s="158">
        <f t="shared" si="35"/>
        <v>25</v>
      </c>
      <c r="BU40" s="158">
        <f t="shared" si="35"/>
        <v>260.89999999999998</v>
      </c>
      <c r="BV40" s="158">
        <f t="shared" si="23"/>
        <v>10.436</v>
      </c>
      <c r="BW40" s="158">
        <f t="shared" si="36"/>
        <v>0</v>
      </c>
      <c r="BX40" s="158">
        <f t="shared" si="36"/>
        <v>0</v>
      </c>
      <c r="BY40" s="158">
        <f t="shared" si="24"/>
        <v>0</v>
      </c>
      <c r="BZ40" s="158">
        <f t="shared" si="37"/>
        <v>0</v>
      </c>
      <c r="CA40" s="158">
        <f t="shared" si="37"/>
        <v>0</v>
      </c>
      <c r="CB40" s="158">
        <f t="shared" si="25"/>
        <v>0</v>
      </c>
      <c r="CC40" s="158">
        <f t="shared" si="38"/>
        <v>12</v>
      </c>
      <c r="CD40" s="158">
        <f t="shared" si="39"/>
        <v>55.4</v>
      </c>
      <c r="CE40" s="158">
        <f t="shared" si="26"/>
        <v>4.6166666666666663</v>
      </c>
      <c r="CF40" s="158">
        <f t="shared" si="40"/>
        <v>11</v>
      </c>
      <c r="CG40" s="158">
        <f t="shared" si="40"/>
        <v>60.5</v>
      </c>
      <c r="CH40" s="158">
        <f t="shared" si="27"/>
        <v>5.5</v>
      </c>
      <c r="CI40" s="158">
        <f t="shared" si="41"/>
        <v>704</v>
      </c>
      <c r="CJ40" s="158">
        <f t="shared" si="41"/>
        <v>3080.8</v>
      </c>
      <c r="CK40" s="158">
        <f t="shared" si="28"/>
        <v>4.3761363636363635</v>
      </c>
      <c r="CL40" s="293"/>
      <c r="CM40" s="291">
        <f t="shared" si="43"/>
        <v>680.4</v>
      </c>
      <c r="CN40" s="294">
        <f t="shared" si="45"/>
        <v>3457.6000000000004</v>
      </c>
      <c r="CO40" s="294">
        <f t="shared" si="29"/>
        <v>5.0817166372721934</v>
      </c>
    </row>
    <row r="41" spans="1:93" x14ac:dyDescent="0.25">
      <c r="A41" s="19">
        <v>28</v>
      </c>
      <c r="B41" s="19" t="s">
        <v>34</v>
      </c>
      <c r="C41" s="292">
        <v>166.57</v>
      </c>
      <c r="D41" s="292">
        <v>245.8</v>
      </c>
      <c r="E41" s="159"/>
      <c r="F41" s="157"/>
      <c r="G41" s="157"/>
      <c r="H41" s="157">
        <f t="shared" si="0"/>
        <v>0</v>
      </c>
      <c r="I41" s="157"/>
      <c r="J41" s="157"/>
      <c r="K41" s="157">
        <f t="shared" si="1"/>
        <v>0</v>
      </c>
      <c r="L41" s="157"/>
      <c r="M41" s="157"/>
      <c r="N41" s="157">
        <f t="shared" si="2"/>
        <v>0</v>
      </c>
      <c r="O41" s="157"/>
      <c r="P41" s="157"/>
      <c r="Q41" s="157">
        <f t="shared" si="3"/>
        <v>0</v>
      </c>
      <c r="R41" s="157"/>
      <c r="S41" s="157"/>
      <c r="T41" s="157">
        <f t="shared" si="3"/>
        <v>0</v>
      </c>
      <c r="U41" s="157"/>
      <c r="V41" s="157"/>
      <c r="W41" s="157">
        <f t="shared" si="48"/>
        <v>0</v>
      </c>
      <c r="X41" s="157">
        <f t="shared" si="49"/>
        <v>0</v>
      </c>
      <c r="Y41" s="157">
        <f t="shared" si="50"/>
        <v>0</v>
      </c>
      <c r="Z41" s="157">
        <f t="shared" si="3"/>
        <v>0</v>
      </c>
      <c r="AA41" s="157"/>
      <c r="AB41" s="157"/>
      <c r="AC41" s="157">
        <f t="shared" si="3"/>
        <v>0</v>
      </c>
      <c r="AD41" s="157"/>
      <c r="AE41" s="157"/>
      <c r="AF41" s="157">
        <f t="shared" si="46"/>
        <v>0</v>
      </c>
      <c r="AG41" s="157"/>
      <c r="AH41" s="157"/>
      <c r="AI41" s="157">
        <f t="shared" si="47"/>
        <v>0</v>
      </c>
      <c r="AJ41" s="157"/>
      <c r="AK41" s="157"/>
      <c r="AL41" s="157">
        <f t="shared" si="51"/>
        <v>0</v>
      </c>
      <c r="AM41" s="157"/>
      <c r="AN41" s="157"/>
      <c r="AO41" s="157">
        <f t="shared" si="11"/>
        <v>0</v>
      </c>
      <c r="AP41" s="157"/>
      <c r="AQ41" s="157"/>
      <c r="AR41" s="157">
        <f t="shared" si="12"/>
        <v>0</v>
      </c>
      <c r="AS41" s="157">
        <f t="shared" si="52"/>
        <v>0</v>
      </c>
      <c r="AT41" s="157">
        <f t="shared" si="53"/>
        <v>0</v>
      </c>
      <c r="AU41" s="157">
        <f t="shared" si="14"/>
        <v>0</v>
      </c>
      <c r="AV41" s="157"/>
      <c r="AW41" s="157"/>
      <c r="AX41" s="157">
        <f t="shared" si="15"/>
        <v>0</v>
      </c>
      <c r="AY41" s="157"/>
      <c r="AZ41" s="157"/>
      <c r="BA41" s="157">
        <f t="shared" si="16"/>
        <v>0</v>
      </c>
      <c r="BB41" s="157"/>
      <c r="BC41" s="157"/>
      <c r="BD41" s="157">
        <f t="shared" si="17"/>
        <v>0</v>
      </c>
      <c r="BE41" s="157"/>
      <c r="BF41" s="157"/>
      <c r="BG41" s="157">
        <f t="shared" si="18"/>
        <v>0</v>
      </c>
      <c r="BH41" s="157"/>
      <c r="BI41" s="157"/>
      <c r="BJ41" s="157">
        <f t="shared" si="19"/>
        <v>0</v>
      </c>
      <c r="BK41" s="157"/>
      <c r="BL41" s="158"/>
      <c r="BM41" s="158">
        <f t="shared" si="20"/>
        <v>0</v>
      </c>
      <c r="BN41" s="158">
        <f t="shared" si="33"/>
        <v>0</v>
      </c>
      <c r="BO41" s="158">
        <f t="shared" si="34"/>
        <v>0</v>
      </c>
      <c r="BP41" s="158">
        <f t="shared" si="21"/>
        <v>0</v>
      </c>
      <c r="BQ41" s="158"/>
      <c r="BR41" s="158"/>
      <c r="BS41" s="158">
        <f t="shared" si="22"/>
        <v>0</v>
      </c>
      <c r="BT41" s="158">
        <f t="shared" si="35"/>
        <v>0</v>
      </c>
      <c r="BU41" s="158">
        <f t="shared" si="35"/>
        <v>0</v>
      </c>
      <c r="BV41" s="158">
        <f t="shared" si="23"/>
        <v>0</v>
      </c>
      <c r="BW41" s="158">
        <f t="shared" si="36"/>
        <v>0</v>
      </c>
      <c r="BX41" s="158">
        <f t="shared" si="36"/>
        <v>0</v>
      </c>
      <c r="BY41" s="158">
        <f t="shared" si="24"/>
        <v>0</v>
      </c>
      <c r="BZ41" s="158">
        <f t="shared" si="37"/>
        <v>0</v>
      </c>
      <c r="CA41" s="158">
        <f t="shared" si="37"/>
        <v>0</v>
      </c>
      <c r="CB41" s="158">
        <f t="shared" si="25"/>
        <v>0</v>
      </c>
      <c r="CC41" s="158">
        <f t="shared" si="38"/>
        <v>0</v>
      </c>
      <c r="CD41" s="158">
        <f t="shared" si="39"/>
        <v>0</v>
      </c>
      <c r="CE41" s="158">
        <f t="shared" si="26"/>
        <v>0</v>
      </c>
      <c r="CF41" s="158">
        <f t="shared" si="40"/>
        <v>0</v>
      </c>
      <c r="CG41" s="158">
        <f t="shared" si="40"/>
        <v>0</v>
      </c>
      <c r="CH41" s="158">
        <f t="shared" si="27"/>
        <v>0</v>
      </c>
      <c r="CI41" s="158">
        <f t="shared" si="41"/>
        <v>0</v>
      </c>
      <c r="CJ41" s="158">
        <f t="shared" si="41"/>
        <v>0</v>
      </c>
      <c r="CK41" s="158">
        <f t="shared" si="28"/>
        <v>0</v>
      </c>
      <c r="CL41" s="293"/>
      <c r="CM41" s="291">
        <f t="shared" si="43"/>
        <v>221.22000000000003</v>
      </c>
      <c r="CN41" s="294">
        <f t="shared" si="45"/>
        <v>0</v>
      </c>
      <c r="CO41" s="294">
        <f t="shared" si="29"/>
        <v>0</v>
      </c>
    </row>
    <row r="42" spans="1:93" x14ac:dyDescent="0.25">
      <c r="A42" s="19">
        <v>29</v>
      </c>
      <c r="B42" s="19" t="s">
        <v>35</v>
      </c>
      <c r="C42" s="292">
        <v>1008</v>
      </c>
      <c r="D42" s="292">
        <v>970</v>
      </c>
      <c r="E42" s="159"/>
      <c r="F42" s="157">
        <v>110</v>
      </c>
      <c r="G42" s="157">
        <v>346.35</v>
      </c>
      <c r="H42" s="157">
        <f t="shared" si="0"/>
        <v>3.1486363636363639</v>
      </c>
      <c r="I42" s="157"/>
      <c r="J42" s="157"/>
      <c r="K42" s="157">
        <f t="shared" si="1"/>
        <v>0</v>
      </c>
      <c r="L42" s="157">
        <v>1</v>
      </c>
      <c r="M42" s="157">
        <v>2.85</v>
      </c>
      <c r="N42" s="157">
        <f t="shared" si="2"/>
        <v>2.85</v>
      </c>
      <c r="O42" s="157"/>
      <c r="P42" s="157"/>
      <c r="Q42" s="157">
        <f t="shared" si="3"/>
        <v>0</v>
      </c>
      <c r="R42" s="157">
        <v>35</v>
      </c>
      <c r="S42" s="157">
        <v>100.9</v>
      </c>
      <c r="T42" s="157">
        <f t="shared" si="3"/>
        <v>2.882857142857143</v>
      </c>
      <c r="U42" s="157">
        <v>189</v>
      </c>
      <c r="V42" s="157">
        <v>549.29999999999995</v>
      </c>
      <c r="W42" s="157">
        <f t="shared" si="48"/>
        <v>2.9063492063492062</v>
      </c>
      <c r="X42" s="157">
        <f t="shared" si="49"/>
        <v>335</v>
      </c>
      <c r="Y42" s="157">
        <f t="shared" si="50"/>
        <v>999.4</v>
      </c>
      <c r="Z42" s="157">
        <f t="shared" si="3"/>
        <v>2.9832835820895522</v>
      </c>
      <c r="AA42" s="157">
        <v>29</v>
      </c>
      <c r="AB42" s="157">
        <v>89.9</v>
      </c>
      <c r="AC42" s="157">
        <f t="shared" si="3"/>
        <v>3.1</v>
      </c>
      <c r="AD42" s="157"/>
      <c r="AE42" s="157"/>
      <c r="AF42" s="157">
        <f t="shared" si="46"/>
        <v>0</v>
      </c>
      <c r="AG42" s="157"/>
      <c r="AH42" s="157"/>
      <c r="AI42" s="157">
        <f t="shared" si="47"/>
        <v>0</v>
      </c>
      <c r="AJ42" s="157"/>
      <c r="AK42" s="157"/>
      <c r="AL42" s="157">
        <f t="shared" si="51"/>
        <v>0</v>
      </c>
      <c r="AM42" s="157">
        <v>51</v>
      </c>
      <c r="AN42" s="157">
        <v>152</v>
      </c>
      <c r="AO42" s="157">
        <f t="shared" si="11"/>
        <v>2.9803921568627452</v>
      </c>
      <c r="AP42" s="157">
        <v>371</v>
      </c>
      <c r="AQ42" s="157">
        <v>1079.5999999999999</v>
      </c>
      <c r="AR42" s="157">
        <f t="shared" si="12"/>
        <v>2.909973045822102</v>
      </c>
      <c r="AS42" s="157">
        <f t="shared" si="52"/>
        <v>451</v>
      </c>
      <c r="AT42" s="157">
        <f t="shared" si="53"/>
        <v>1321.5</v>
      </c>
      <c r="AU42" s="157">
        <f t="shared" si="14"/>
        <v>2.9301552106430155</v>
      </c>
      <c r="AV42" s="157"/>
      <c r="AW42" s="157"/>
      <c r="AX42" s="157">
        <f t="shared" si="15"/>
        <v>0</v>
      </c>
      <c r="AY42" s="157"/>
      <c r="AZ42" s="157"/>
      <c r="BA42" s="157">
        <f t="shared" si="16"/>
        <v>0</v>
      </c>
      <c r="BB42" s="157"/>
      <c r="BC42" s="157"/>
      <c r="BD42" s="157">
        <f t="shared" si="17"/>
        <v>0</v>
      </c>
      <c r="BE42" s="157"/>
      <c r="BF42" s="157"/>
      <c r="BG42" s="157">
        <f t="shared" si="18"/>
        <v>0</v>
      </c>
      <c r="BH42" s="157"/>
      <c r="BI42" s="157"/>
      <c r="BJ42" s="157">
        <f t="shared" si="19"/>
        <v>0</v>
      </c>
      <c r="BK42" s="157"/>
      <c r="BL42" s="158"/>
      <c r="BM42" s="158">
        <f t="shared" si="20"/>
        <v>0</v>
      </c>
      <c r="BN42" s="158">
        <f t="shared" si="33"/>
        <v>0</v>
      </c>
      <c r="BO42" s="158">
        <f t="shared" si="34"/>
        <v>0</v>
      </c>
      <c r="BP42" s="158">
        <f t="shared" si="21"/>
        <v>0</v>
      </c>
      <c r="BQ42" s="158"/>
      <c r="BR42" s="158"/>
      <c r="BS42" s="158">
        <f t="shared" si="22"/>
        <v>0</v>
      </c>
      <c r="BT42" s="158">
        <f t="shared" si="35"/>
        <v>139</v>
      </c>
      <c r="BU42" s="158">
        <f t="shared" si="35"/>
        <v>436.25</v>
      </c>
      <c r="BV42" s="158">
        <f t="shared" si="23"/>
        <v>3.1384892086330933</v>
      </c>
      <c r="BW42" s="158">
        <f t="shared" si="36"/>
        <v>0</v>
      </c>
      <c r="BX42" s="158">
        <f t="shared" si="36"/>
        <v>0</v>
      </c>
      <c r="BY42" s="158">
        <f t="shared" si="24"/>
        <v>0</v>
      </c>
      <c r="BZ42" s="158">
        <f t="shared" si="37"/>
        <v>1</v>
      </c>
      <c r="CA42" s="158">
        <f t="shared" si="37"/>
        <v>2.85</v>
      </c>
      <c r="CB42" s="158">
        <f t="shared" si="25"/>
        <v>2.85</v>
      </c>
      <c r="CC42" s="158">
        <f t="shared" si="38"/>
        <v>0</v>
      </c>
      <c r="CD42" s="158">
        <f t="shared" si="39"/>
        <v>0</v>
      </c>
      <c r="CE42" s="158">
        <f t="shared" si="26"/>
        <v>0</v>
      </c>
      <c r="CF42" s="158">
        <f t="shared" si="40"/>
        <v>86</v>
      </c>
      <c r="CG42" s="158">
        <f t="shared" si="40"/>
        <v>252.9</v>
      </c>
      <c r="CH42" s="158">
        <f t="shared" si="27"/>
        <v>2.9406976744186046</v>
      </c>
      <c r="CI42" s="158">
        <f t="shared" si="41"/>
        <v>560</v>
      </c>
      <c r="CJ42" s="158">
        <f t="shared" si="41"/>
        <v>1628.8999999999999</v>
      </c>
      <c r="CK42" s="158">
        <f t="shared" si="28"/>
        <v>2.9087499999999999</v>
      </c>
      <c r="CL42" s="293"/>
      <c r="CM42" s="291">
        <f t="shared" si="43"/>
        <v>873</v>
      </c>
      <c r="CN42" s="294">
        <f t="shared" si="45"/>
        <v>2320.9</v>
      </c>
      <c r="CO42" s="294">
        <f t="shared" si="29"/>
        <v>2.6585337915234826</v>
      </c>
    </row>
    <row r="43" spans="1:93" x14ac:dyDescent="0.25">
      <c r="A43" s="19">
        <v>30</v>
      </c>
      <c r="B43" s="19" t="s">
        <v>36</v>
      </c>
      <c r="C43" s="292">
        <v>1140.8399999999999</v>
      </c>
      <c r="D43" s="292">
        <v>1098.1599999999999</v>
      </c>
      <c r="E43" s="159"/>
      <c r="F43" s="157">
        <v>234.32</v>
      </c>
      <c r="G43" s="157">
        <v>1167.46</v>
      </c>
      <c r="H43" s="157">
        <f t="shared" si="0"/>
        <v>4.982331853875043</v>
      </c>
      <c r="I43" s="157"/>
      <c r="J43" s="157"/>
      <c r="K43" s="157">
        <f t="shared" si="1"/>
        <v>0</v>
      </c>
      <c r="L43" s="157"/>
      <c r="M43" s="157"/>
      <c r="N43" s="157">
        <f t="shared" si="2"/>
        <v>0</v>
      </c>
      <c r="O43" s="157">
        <v>5</v>
      </c>
      <c r="P43" s="157">
        <v>17.2</v>
      </c>
      <c r="Q43" s="157">
        <f t="shared" si="3"/>
        <v>3.44</v>
      </c>
      <c r="R43" s="157">
        <v>688.31</v>
      </c>
      <c r="S43" s="157">
        <v>2291.2800000000002</v>
      </c>
      <c r="T43" s="157">
        <f t="shared" si="3"/>
        <v>3.3288489198181059</v>
      </c>
      <c r="U43" s="157"/>
      <c r="V43" s="157"/>
      <c r="W43" s="157">
        <f t="shared" si="48"/>
        <v>0</v>
      </c>
      <c r="X43" s="157">
        <f t="shared" si="49"/>
        <v>927.62999999999988</v>
      </c>
      <c r="Y43" s="157">
        <f t="shared" si="50"/>
        <v>3475.94</v>
      </c>
      <c r="Z43" s="157">
        <f t="shared" si="3"/>
        <v>3.7471190021883731</v>
      </c>
      <c r="AA43" s="157">
        <v>1.81</v>
      </c>
      <c r="AB43" s="157">
        <v>8.8000000000000007</v>
      </c>
      <c r="AC43" s="157">
        <f t="shared" si="3"/>
        <v>4.8618784530386741</v>
      </c>
      <c r="AD43" s="157"/>
      <c r="AE43" s="157"/>
      <c r="AF43" s="157">
        <f t="shared" si="46"/>
        <v>0</v>
      </c>
      <c r="AG43" s="157"/>
      <c r="AH43" s="157"/>
      <c r="AI43" s="157">
        <f t="shared" si="47"/>
        <v>0</v>
      </c>
      <c r="AJ43" s="157">
        <v>1.25</v>
      </c>
      <c r="AK43" s="157">
        <v>4.05</v>
      </c>
      <c r="AL43" s="157">
        <f t="shared" si="51"/>
        <v>3.2399999999999998</v>
      </c>
      <c r="AM43" s="157">
        <v>68.010000000000005</v>
      </c>
      <c r="AN43" s="157">
        <v>208.86</v>
      </c>
      <c r="AO43" s="157">
        <f t="shared" si="11"/>
        <v>3.0710189677988531</v>
      </c>
      <c r="AP43" s="157"/>
      <c r="AQ43" s="157"/>
      <c r="AR43" s="157">
        <f t="shared" si="12"/>
        <v>0</v>
      </c>
      <c r="AS43" s="157">
        <f t="shared" si="52"/>
        <v>71.070000000000007</v>
      </c>
      <c r="AT43" s="157">
        <f t="shared" si="53"/>
        <v>221.71000000000004</v>
      </c>
      <c r="AU43" s="157">
        <f t="shared" si="14"/>
        <v>3.1196003939777688</v>
      </c>
      <c r="AV43" s="157"/>
      <c r="AW43" s="157"/>
      <c r="AX43" s="157">
        <f t="shared" si="15"/>
        <v>0</v>
      </c>
      <c r="AY43" s="157"/>
      <c r="AZ43" s="157"/>
      <c r="BA43" s="157">
        <f t="shared" si="16"/>
        <v>0</v>
      </c>
      <c r="BB43" s="157"/>
      <c r="BC43" s="157"/>
      <c r="BD43" s="157">
        <f t="shared" si="17"/>
        <v>0</v>
      </c>
      <c r="BE43" s="157"/>
      <c r="BF43" s="157"/>
      <c r="BG43" s="157">
        <f t="shared" si="18"/>
        <v>0</v>
      </c>
      <c r="BH43" s="157"/>
      <c r="BI43" s="157"/>
      <c r="BJ43" s="157">
        <f t="shared" si="19"/>
        <v>0</v>
      </c>
      <c r="BK43" s="157"/>
      <c r="BL43" s="158"/>
      <c r="BM43" s="158">
        <f t="shared" si="20"/>
        <v>0</v>
      </c>
      <c r="BN43" s="158">
        <f t="shared" si="33"/>
        <v>0</v>
      </c>
      <c r="BO43" s="158">
        <f t="shared" si="34"/>
        <v>0</v>
      </c>
      <c r="BP43" s="158">
        <f t="shared" si="21"/>
        <v>0</v>
      </c>
      <c r="BQ43" s="158"/>
      <c r="BR43" s="158"/>
      <c r="BS43" s="158">
        <f t="shared" si="22"/>
        <v>0</v>
      </c>
      <c r="BT43" s="158">
        <f t="shared" si="35"/>
        <v>236.13</v>
      </c>
      <c r="BU43" s="158">
        <f t="shared" si="35"/>
        <v>1176.26</v>
      </c>
      <c r="BV43" s="158">
        <f t="shared" si="23"/>
        <v>4.9814085461398383</v>
      </c>
      <c r="BW43" s="158">
        <f t="shared" si="36"/>
        <v>0</v>
      </c>
      <c r="BX43" s="158">
        <f t="shared" si="36"/>
        <v>0</v>
      </c>
      <c r="BY43" s="158">
        <f t="shared" si="24"/>
        <v>0</v>
      </c>
      <c r="BZ43" s="158">
        <f t="shared" si="37"/>
        <v>0</v>
      </c>
      <c r="CA43" s="158">
        <f t="shared" si="37"/>
        <v>0</v>
      </c>
      <c r="CB43" s="158">
        <f t="shared" si="25"/>
        <v>0</v>
      </c>
      <c r="CC43" s="158">
        <f t="shared" si="38"/>
        <v>6.25</v>
      </c>
      <c r="CD43" s="158">
        <f t="shared" si="39"/>
        <v>21.25</v>
      </c>
      <c r="CE43" s="158">
        <f t="shared" si="26"/>
        <v>3.4</v>
      </c>
      <c r="CF43" s="158">
        <f t="shared" si="40"/>
        <v>756.31999999999994</v>
      </c>
      <c r="CG43" s="158">
        <f t="shared" si="40"/>
        <v>2500.1400000000003</v>
      </c>
      <c r="CH43" s="158">
        <f t="shared" si="27"/>
        <v>3.3056642690924485</v>
      </c>
      <c r="CI43" s="158">
        <f t="shared" si="41"/>
        <v>0</v>
      </c>
      <c r="CJ43" s="158">
        <f t="shared" si="41"/>
        <v>0</v>
      </c>
      <c r="CK43" s="158">
        <f t="shared" si="28"/>
        <v>0</v>
      </c>
      <c r="CL43" s="293"/>
      <c r="CM43" s="291">
        <f t="shared" si="43"/>
        <v>988.34399999999994</v>
      </c>
      <c r="CN43" s="294">
        <f t="shared" si="45"/>
        <v>3697.65</v>
      </c>
      <c r="CO43" s="294">
        <f t="shared" si="29"/>
        <v>3.7412581044656519</v>
      </c>
    </row>
    <row r="44" spans="1:93" x14ac:dyDescent="0.25">
      <c r="A44" s="19">
        <v>31</v>
      </c>
      <c r="B44" s="19" t="s">
        <v>37</v>
      </c>
      <c r="C44" s="292">
        <v>1657</v>
      </c>
      <c r="D44" s="292">
        <v>1645</v>
      </c>
      <c r="E44" s="159"/>
      <c r="F44" s="157">
        <v>54.11</v>
      </c>
      <c r="G44" s="157">
        <v>268.14999999999998</v>
      </c>
      <c r="H44" s="157">
        <f t="shared" si="0"/>
        <v>4.9556459064867857</v>
      </c>
      <c r="I44" s="157">
        <v>1</v>
      </c>
      <c r="J44" s="157">
        <v>4.7</v>
      </c>
      <c r="K44" s="157">
        <f t="shared" si="1"/>
        <v>4.7</v>
      </c>
      <c r="L44" s="157"/>
      <c r="M44" s="157"/>
      <c r="N44" s="157">
        <f t="shared" si="2"/>
        <v>0</v>
      </c>
      <c r="O44" s="157">
        <v>29.5</v>
      </c>
      <c r="P44" s="157">
        <v>115.65</v>
      </c>
      <c r="Q44" s="157">
        <f t="shared" si="3"/>
        <v>3.9203389830508475</v>
      </c>
      <c r="R44" s="157">
        <v>171.88</v>
      </c>
      <c r="S44" s="157">
        <v>610.96</v>
      </c>
      <c r="T44" s="157">
        <f t="shared" si="3"/>
        <v>3.5545729578775895</v>
      </c>
      <c r="U44" s="157"/>
      <c r="V44" s="157"/>
      <c r="W44" s="157">
        <f t="shared" si="48"/>
        <v>0</v>
      </c>
      <c r="X44" s="157">
        <f t="shared" si="49"/>
        <v>256.49</v>
      </c>
      <c r="Y44" s="157">
        <f t="shared" si="50"/>
        <v>999.46</v>
      </c>
      <c r="Z44" s="157">
        <f t="shared" si="3"/>
        <v>3.8966821318569926</v>
      </c>
      <c r="AA44" s="157"/>
      <c r="AB44" s="157"/>
      <c r="AC44" s="157">
        <f t="shared" si="3"/>
        <v>0</v>
      </c>
      <c r="AD44" s="157"/>
      <c r="AE44" s="157"/>
      <c r="AF44" s="157">
        <f t="shared" si="46"/>
        <v>0</v>
      </c>
      <c r="AG44" s="157"/>
      <c r="AH44" s="157"/>
      <c r="AI44" s="157">
        <f t="shared" si="47"/>
        <v>0</v>
      </c>
      <c r="AJ44" s="157"/>
      <c r="AK44" s="157"/>
      <c r="AL44" s="157">
        <f t="shared" si="51"/>
        <v>0</v>
      </c>
      <c r="AM44" s="157">
        <v>3.6</v>
      </c>
      <c r="AN44" s="157">
        <v>11.74</v>
      </c>
      <c r="AO44" s="157">
        <f t="shared" si="11"/>
        <v>3.2611111111111111</v>
      </c>
      <c r="AP44" s="157"/>
      <c r="AQ44" s="157"/>
      <c r="AR44" s="157">
        <f t="shared" si="12"/>
        <v>0</v>
      </c>
      <c r="AS44" s="157">
        <f t="shared" si="52"/>
        <v>3.6</v>
      </c>
      <c r="AT44" s="157">
        <f t="shared" si="53"/>
        <v>11.74</v>
      </c>
      <c r="AU44" s="157">
        <f t="shared" si="14"/>
        <v>3.2611111111111111</v>
      </c>
      <c r="AV44" s="157"/>
      <c r="AW44" s="157"/>
      <c r="AX44" s="157">
        <f t="shared" si="15"/>
        <v>0</v>
      </c>
      <c r="AY44" s="157"/>
      <c r="AZ44" s="157"/>
      <c r="BA44" s="157">
        <f t="shared" si="16"/>
        <v>0</v>
      </c>
      <c r="BB44" s="157"/>
      <c r="BC44" s="157"/>
      <c r="BD44" s="157">
        <f t="shared" si="17"/>
        <v>0</v>
      </c>
      <c r="BE44" s="157"/>
      <c r="BF44" s="157"/>
      <c r="BG44" s="157">
        <f t="shared" si="18"/>
        <v>0</v>
      </c>
      <c r="BH44" s="157"/>
      <c r="BI44" s="157"/>
      <c r="BJ44" s="157">
        <f t="shared" si="19"/>
        <v>0</v>
      </c>
      <c r="BK44" s="157"/>
      <c r="BL44" s="158"/>
      <c r="BM44" s="158">
        <f t="shared" si="20"/>
        <v>0</v>
      </c>
      <c r="BN44" s="158">
        <f t="shared" si="33"/>
        <v>0</v>
      </c>
      <c r="BO44" s="158">
        <f t="shared" si="34"/>
        <v>0</v>
      </c>
      <c r="BP44" s="158">
        <f t="shared" si="21"/>
        <v>0</v>
      </c>
      <c r="BQ44" s="158"/>
      <c r="BR44" s="158"/>
      <c r="BS44" s="158">
        <f t="shared" si="22"/>
        <v>0</v>
      </c>
      <c r="BT44" s="158">
        <f t="shared" si="35"/>
        <v>54.11</v>
      </c>
      <c r="BU44" s="158">
        <f t="shared" si="35"/>
        <v>268.14999999999998</v>
      </c>
      <c r="BV44" s="158">
        <f t="shared" si="23"/>
        <v>4.9556459064867857</v>
      </c>
      <c r="BW44" s="158">
        <f t="shared" si="36"/>
        <v>1</v>
      </c>
      <c r="BX44" s="158">
        <f t="shared" si="36"/>
        <v>4.7</v>
      </c>
      <c r="BY44" s="158">
        <f t="shared" si="24"/>
        <v>4.7</v>
      </c>
      <c r="BZ44" s="158">
        <f t="shared" si="37"/>
        <v>0</v>
      </c>
      <c r="CA44" s="158">
        <f t="shared" si="37"/>
        <v>0</v>
      </c>
      <c r="CB44" s="158">
        <f t="shared" si="25"/>
        <v>0</v>
      </c>
      <c r="CC44" s="158">
        <f t="shared" si="38"/>
        <v>29.5</v>
      </c>
      <c r="CD44" s="158">
        <f t="shared" si="39"/>
        <v>115.65</v>
      </c>
      <c r="CE44" s="158">
        <f t="shared" si="26"/>
        <v>3.9203389830508475</v>
      </c>
      <c r="CF44" s="158">
        <f t="shared" si="40"/>
        <v>175.48</v>
      </c>
      <c r="CG44" s="158">
        <f t="shared" si="40"/>
        <v>622.70000000000005</v>
      </c>
      <c r="CH44" s="158">
        <f t="shared" si="27"/>
        <v>3.5485525416001829</v>
      </c>
      <c r="CI44" s="158">
        <f t="shared" si="41"/>
        <v>0</v>
      </c>
      <c r="CJ44" s="158">
        <f t="shared" si="41"/>
        <v>0</v>
      </c>
      <c r="CK44" s="158">
        <f t="shared" si="28"/>
        <v>0</v>
      </c>
      <c r="CL44" s="293"/>
      <c r="CM44" s="291">
        <f t="shared" si="43"/>
        <v>1480.5</v>
      </c>
      <c r="CN44" s="294">
        <f t="shared" si="45"/>
        <v>1011.2</v>
      </c>
      <c r="CO44" s="294">
        <f t="shared" si="29"/>
        <v>0.68301249577845324</v>
      </c>
    </row>
    <row r="45" spans="1:93" x14ac:dyDescent="0.25">
      <c r="A45" s="19">
        <v>32</v>
      </c>
      <c r="B45" s="19" t="s">
        <v>38</v>
      </c>
      <c r="C45" s="292">
        <v>3677.73</v>
      </c>
      <c r="D45" s="292">
        <v>3677.45</v>
      </c>
      <c r="E45" s="159"/>
      <c r="F45" s="157">
        <v>20.95</v>
      </c>
      <c r="G45" s="157">
        <v>123.14</v>
      </c>
      <c r="H45" s="157">
        <f t="shared" si="0"/>
        <v>5.8778042959427212</v>
      </c>
      <c r="I45" s="157"/>
      <c r="J45" s="157"/>
      <c r="K45" s="157">
        <f t="shared" si="1"/>
        <v>0</v>
      </c>
      <c r="L45" s="157">
        <v>0.5</v>
      </c>
      <c r="M45" s="157">
        <v>2.8</v>
      </c>
      <c r="N45" s="157">
        <f t="shared" si="2"/>
        <v>5.6</v>
      </c>
      <c r="O45" s="157">
        <v>19</v>
      </c>
      <c r="P45" s="157">
        <v>78.8</v>
      </c>
      <c r="Q45" s="157">
        <f t="shared" si="3"/>
        <v>4.1473684210526311</v>
      </c>
      <c r="R45" s="157">
        <v>67.5</v>
      </c>
      <c r="S45" s="157">
        <v>198.88</v>
      </c>
      <c r="T45" s="157">
        <f t="shared" si="3"/>
        <v>2.9463703703703703</v>
      </c>
      <c r="U45" s="157"/>
      <c r="V45" s="157"/>
      <c r="W45" s="157">
        <f t="shared" si="48"/>
        <v>0</v>
      </c>
      <c r="X45" s="157">
        <f t="shared" si="49"/>
        <v>107.95</v>
      </c>
      <c r="Y45" s="157">
        <f t="shared" si="50"/>
        <v>403.62</v>
      </c>
      <c r="Z45" s="157">
        <f t="shared" si="3"/>
        <v>3.7389532190829087</v>
      </c>
      <c r="AA45" s="157"/>
      <c r="AB45" s="157"/>
      <c r="AC45" s="157">
        <f t="shared" si="3"/>
        <v>0</v>
      </c>
      <c r="AD45" s="157"/>
      <c r="AE45" s="157"/>
      <c r="AF45" s="157">
        <f t="shared" si="46"/>
        <v>0</v>
      </c>
      <c r="AG45" s="157"/>
      <c r="AH45" s="157"/>
      <c r="AI45" s="157">
        <f t="shared" si="47"/>
        <v>0</v>
      </c>
      <c r="AJ45" s="157"/>
      <c r="AK45" s="157"/>
      <c r="AL45" s="157">
        <f t="shared" si="51"/>
        <v>0</v>
      </c>
      <c r="AM45" s="157">
        <v>7.75</v>
      </c>
      <c r="AN45" s="157">
        <v>27</v>
      </c>
      <c r="AO45" s="157">
        <f t="shared" si="11"/>
        <v>3.4838709677419355</v>
      </c>
      <c r="AP45" s="157"/>
      <c r="AQ45" s="157"/>
      <c r="AR45" s="157">
        <f t="shared" si="12"/>
        <v>0</v>
      </c>
      <c r="AS45" s="157">
        <f t="shared" si="52"/>
        <v>7.75</v>
      </c>
      <c r="AT45" s="157">
        <f t="shared" si="53"/>
        <v>27</v>
      </c>
      <c r="AU45" s="157">
        <f t="shared" si="14"/>
        <v>3.4838709677419355</v>
      </c>
      <c r="AV45" s="157"/>
      <c r="AW45" s="157"/>
      <c r="AX45" s="157">
        <f t="shared" si="15"/>
        <v>0</v>
      </c>
      <c r="AY45" s="157"/>
      <c r="AZ45" s="157"/>
      <c r="BA45" s="157">
        <f t="shared" si="16"/>
        <v>0</v>
      </c>
      <c r="BB45" s="157"/>
      <c r="BC45" s="157"/>
      <c r="BD45" s="157">
        <f t="shared" si="17"/>
        <v>0</v>
      </c>
      <c r="BE45" s="157"/>
      <c r="BF45" s="157"/>
      <c r="BG45" s="157">
        <f t="shared" si="18"/>
        <v>0</v>
      </c>
      <c r="BH45" s="157"/>
      <c r="BI45" s="157"/>
      <c r="BJ45" s="157">
        <f t="shared" si="19"/>
        <v>0</v>
      </c>
      <c r="BK45" s="157"/>
      <c r="BL45" s="158"/>
      <c r="BM45" s="158">
        <f t="shared" si="20"/>
        <v>0</v>
      </c>
      <c r="BN45" s="158">
        <f t="shared" si="33"/>
        <v>0</v>
      </c>
      <c r="BO45" s="158">
        <f t="shared" si="34"/>
        <v>0</v>
      </c>
      <c r="BP45" s="158">
        <f t="shared" si="21"/>
        <v>0</v>
      </c>
      <c r="BQ45" s="158"/>
      <c r="BR45" s="158"/>
      <c r="BS45" s="158">
        <f t="shared" si="22"/>
        <v>0</v>
      </c>
      <c r="BT45" s="158">
        <f t="shared" si="35"/>
        <v>20.95</v>
      </c>
      <c r="BU45" s="158">
        <f t="shared" si="35"/>
        <v>123.14</v>
      </c>
      <c r="BV45" s="158">
        <f t="shared" si="23"/>
        <v>5.8778042959427212</v>
      </c>
      <c r="BW45" s="158">
        <f t="shared" si="36"/>
        <v>0</v>
      </c>
      <c r="BX45" s="158">
        <f t="shared" si="36"/>
        <v>0</v>
      </c>
      <c r="BY45" s="158">
        <f t="shared" si="24"/>
        <v>0</v>
      </c>
      <c r="BZ45" s="158">
        <f t="shared" si="37"/>
        <v>0.5</v>
      </c>
      <c r="CA45" s="158">
        <f t="shared" si="37"/>
        <v>2.8</v>
      </c>
      <c r="CB45" s="158">
        <f t="shared" si="25"/>
        <v>5.6</v>
      </c>
      <c r="CC45" s="158">
        <f t="shared" si="38"/>
        <v>19</v>
      </c>
      <c r="CD45" s="158">
        <f t="shared" si="39"/>
        <v>78.8</v>
      </c>
      <c r="CE45" s="158">
        <f t="shared" si="26"/>
        <v>4.1473684210526311</v>
      </c>
      <c r="CF45" s="158">
        <f t="shared" si="40"/>
        <v>75.25</v>
      </c>
      <c r="CG45" s="158">
        <f t="shared" si="40"/>
        <v>225.88</v>
      </c>
      <c r="CH45" s="158">
        <f t="shared" si="27"/>
        <v>3.0017275747508303</v>
      </c>
      <c r="CI45" s="158">
        <f t="shared" si="41"/>
        <v>0</v>
      </c>
      <c r="CJ45" s="158">
        <f t="shared" si="41"/>
        <v>0</v>
      </c>
      <c r="CK45" s="158">
        <f t="shared" si="28"/>
        <v>0</v>
      </c>
      <c r="CL45" s="293"/>
      <c r="CM45" s="291">
        <f t="shared" si="43"/>
        <v>3309.7049999999999</v>
      </c>
      <c r="CN45" s="294">
        <f t="shared" si="45"/>
        <v>430.62</v>
      </c>
      <c r="CO45" s="294">
        <f t="shared" si="29"/>
        <v>0.13010827248954213</v>
      </c>
    </row>
    <row r="46" spans="1:93" x14ac:dyDescent="0.25">
      <c r="A46" s="19">
        <v>33</v>
      </c>
      <c r="B46" s="19" t="s">
        <v>39</v>
      </c>
      <c r="C46" s="292">
        <v>506.5</v>
      </c>
      <c r="D46" s="292">
        <v>505</v>
      </c>
      <c r="E46" s="159"/>
      <c r="F46" s="157">
        <v>95.5</v>
      </c>
      <c r="G46" s="157">
        <v>370.2</v>
      </c>
      <c r="H46" s="157">
        <f t="shared" si="0"/>
        <v>3.8764397905759163</v>
      </c>
      <c r="I46" s="157">
        <v>2.25</v>
      </c>
      <c r="J46" s="157">
        <v>9</v>
      </c>
      <c r="K46" s="157">
        <f t="shared" si="1"/>
        <v>4</v>
      </c>
      <c r="L46" s="157"/>
      <c r="M46" s="157"/>
      <c r="N46" s="157">
        <f t="shared" si="2"/>
        <v>0</v>
      </c>
      <c r="O46" s="157"/>
      <c r="P46" s="157"/>
      <c r="Q46" s="157">
        <f t="shared" si="3"/>
        <v>0</v>
      </c>
      <c r="R46" s="157"/>
      <c r="S46" s="157"/>
      <c r="T46" s="157">
        <f t="shared" si="3"/>
        <v>0</v>
      </c>
      <c r="U46" s="157"/>
      <c r="V46" s="157"/>
      <c r="W46" s="157">
        <f t="shared" si="48"/>
        <v>0</v>
      </c>
      <c r="X46" s="157">
        <f t="shared" si="49"/>
        <v>97.75</v>
      </c>
      <c r="Y46" s="157">
        <f t="shared" si="50"/>
        <v>379.2</v>
      </c>
      <c r="Z46" s="157">
        <f t="shared" si="3"/>
        <v>3.8792838874680307</v>
      </c>
      <c r="AA46" s="157"/>
      <c r="AB46" s="157"/>
      <c r="AC46" s="157">
        <f t="shared" si="3"/>
        <v>0</v>
      </c>
      <c r="AD46" s="157"/>
      <c r="AE46" s="157"/>
      <c r="AF46" s="157">
        <f t="shared" si="46"/>
        <v>0</v>
      </c>
      <c r="AG46" s="157"/>
      <c r="AH46" s="157"/>
      <c r="AI46" s="157">
        <f t="shared" si="47"/>
        <v>0</v>
      </c>
      <c r="AJ46" s="157"/>
      <c r="AK46" s="157"/>
      <c r="AL46" s="157">
        <f t="shared" si="51"/>
        <v>0</v>
      </c>
      <c r="AM46" s="157"/>
      <c r="AN46" s="157"/>
      <c r="AO46" s="157">
        <f t="shared" si="11"/>
        <v>0</v>
      </c>
      <c r="AP46" s="157"/>
      <c r="AQ46" s="157"/>
      <c r="AR46" s="157">
        <f t="shared" si="12"/>
        <v>0</v>
      </c>
      <c r="AS46" s="157">
        <f t="shared" si="52"/>
        <v>0</v>
      </c>
      <c r="AT46" s="157">
        <f t="shared" si="53"/>
        <v>0</v>
      </c>
      <c r="AU46" s="157">
        <f t="shared" si="14"/>
        <v>0</v>
      </c>
      <c r="AV46" s="157"/>
      <c r="AW46" s="157"/>
      <c r="AX46" s="157">
        <f t="shared" si="15"/>
        <v>0</v>
      </c>
      <c r="AY46" s="157"/>
      <c r="AZ46" s="157"/>
      <c r="BA46" s="157">
        <f t="shared" si="16"/>
        <v>0</v>
      </c>
      <c r="BB46" s="157"/>
      <c r="BC46" s="157"/>
      <c r="BD46" s="157">
        <f t="shared" si="17"/>
        <v>0</v>
      </c>
      <c r="BE46" s="157"/>
      <c r="BF46" s="157"/>
      <c r="BG46" s="157">
        <f t="shared" si="18"/>
        <v>0</v>
      </c>
      <c r="BH46" s="157"/>
      <c r="BI46" s="157"/>
      <c r="BJ46" s="157">
        <f t="shared" si="19"/>
        <v>0</v>
      </c>
      <c r="BK46" s="157"/>
      <c r="BL46" s="158"/>
      <c r="BM46" s="158">
        <f t="shared" si="20"/>
        <v>0</v>
      </c>
      <c r="BN46" s="158">
        <f t="shared" si="33"/>
        <v>0</v>
      </c>
      <c r="BO46" s="158">
        <f t="shared" si="34"/>
        <v>0</v>
      </c>
      <c r="BP46" s="158">
        <f t="shared" si="21"/>
        <v>0</v>
      </c>
      <c r="BQ46" s="158"/>
      <c r="BR46" s="158"/>
      <c r="BS46" s="158">
        <f t="shared" si="22"/>
        <v>0</v>
      </c>
      <c r="BT46" s="158">
        <f t="shared" si="35"/>
        <v>95.5</v>
      </c>
      <c r="BU46" s="158">
        <f t="shared" si="35"/>
        <v>370.2</v>
      </c>
      <c r="BV46" s="158">
        <f t="shared" si="23"/>
        <v>3.8764397905759163</v>
      </c>
      <c r="BW46" s="158">
        <f t="shared" si="36"/>
        <v>2.25</v>
      </c>
      <c r="BX46" s="158">
        <f t="shared" si="36"/>
        <v>9</v>
      </c>
      <c r="BY46" s="158">
        <f t="shared" si="24"/>
        <v>4</v>
      </c>
      <c r="BZ46" s="158">
        <f t="shared" si="37"/>
        <v>0</v>
      </c>
      <c r="CA46" s="158">
        <f t="shared" si="37"/>
        <v>0</v>
      </c>
      <c r="CB46" s="158">
        <f t="shared" si="25"/>
        <v>0</v>
      </c>
      <c r="CC46" s="158">
        <f t="shared" si="38"/>
        <v>0</v>
      </c>
      <c r="CD46" s="158">
        <f t="shared" si="39"/>
        <v>0</v>
      </c>
      <c r="CE46" s="158">
        <f t="shared" si="26"/>
        <v>0</v>
      </c>
      <c r="CF46" s="158">
        <f t="shared" si="40"/>
        <v>0</v>
      </c>
      <c r="CG46" s="158">
        <f t="shared" si="40"/>
        <v>0</v>
      </c>
      <c r="CH46" s="158">
        <f t="shared" si="27"/>
        <v>0</v>
      </c>
      <c r="CI46" s="158">
        <f t="shared" si="41"/>
        <v>0</v>
      </c>
      <c r="CJ46" s="158">
        <f t="shared" si="41"/>
        <v>0</v>
      </c>
      <c r="CK46" s="158">
        <f t="shared" si="28"/>
        <v>0</v>
      </c>
      <c r="CL46" s="293"/>
      <c r="CM46" s="291">
        <f t="shared" si="43"/>
        <v>454.5</v>
      </c>
      <c r="CN46" s="294">
        <f t="shared" si="45"/>
        <v>379.2</v>
      </c>
      <c r="CO46" s="294">
        <f t="shared" si="29"/>
        <v>0.83432343234323425</v>
      </c>
    </row>
    <row r="47" spans="1:93" x14ac:dyDescent="0.25">
      <c r="A47" s="19">
        <v>34</v>
      </c>
      <c r="B47" s="19" t="s">
        <v>40</v>
      </c>
      <c r="C47" s="292">
        <v>572</v>
      </c>
      <c r="D47" s="292">
        <v>571.4</v>
      </c>
      <c r="E47" s="159"/>
      <c r="F47" s="157"/>
      <c r="G47" s="157"/>
      <c r="H47" s="157">
        <f t="shared" si="0"/>
        <v>0</v>
      </c>
      <c r="I47" s="157"/>
      <c r="J47" s="157"/>
      <c r="K47" s="157">
        <f t="shared" si="1"/>
        <v>0</v>
      </c>
      <c r="L47" s="157"/>
      <c r="M47" s="157"/>
      <c r="N47" s="157">
        <f t="shared" si="2"/>
        <v>0</v>
      </c>
      <c r="O47" s="157"/>
      <c r="P47" s="157"/>
      <c r="Q47" s="157">
        <f t="shared" si="3"/>
        <v>0</v>
      </c>
      <c r="R47" s="157"/>
      <c r="S47" s="157"/>
      <c r="T47" s="157">
        <f t="shared" si="3"/>
        <v>0</v>
      </c>
      <c r="U47" s="157"/>
      <c r="V47" s="157"/>
      <c r="W47" s="157">
        <f t="shared" si="48"/>
        <v>0</v>
      </c>
      <c r="X47" s="157">
        <f t="shared" si="49"/>
        <v>0</v>
      </c>
      <c r="Y47" s="157">
        <f t="shared" si="50"/>
        <v>0</v>
      </c>
      <c r="Z47" s="157">
        <f t="shared" si="3"/>
        <v>0</v>
      </c>
      <c r="AA47" s="157"/>
      <c r="AB47" s="157"/>
      <c r="AC47" s="157">
        <f t="shared" si="3"/>
        <v>0</v>
      </c>
      <c r="AD47" s="157"/>
      <c r="AE47" s="157"/>
      <c r="AF47" s="157">
        <f t="shared" si="46"/>
        <v>0</v>
      </c>
      <c r="AG47" s="157"/>
      <c r="AH47" s="157"/>
      <c r="AI47" s="157">
        <f t="shared" si="47"/>
        <v>0</v>
      </c>
      <c r="AJ47" s="157"/>
      <c r="AK47" s="157"/>
      <c r="AL47" s="157">
        <f t="shared" si="51"/>
        <v>0</v>
      </c>
      <c r="AM47" s="157"/>
      <c r="AN47" s="157"/>
      <c r="AO47" s="157">
        <f t="shared" si="11"/>
        <v>0</v>
      </c>
      <c r="AP47" s="157"/>
      <c r="AQ47" s="157"/>
      <c r="AR47" s="157">
        <f t="shared" si="12"/>
        <v>0</v>
      </c>
      <c r="AS47" s="157">
        <f t="shared" si="52"/>
        <v>0</v>
      </c>
      <c r="AT47" s="157">
        <f t="shared" si="53"/>
        <v>0</v>
      </c>
      <c r="AU47" s="157">
        <f t="shared" si="14"/>
        <v>0</v>
      </c>
      <c r="AV47" s="157"/>
      <c r="AW47" s="157"/>
      <c r="AX47" s="157">
        <f t="shared" si="15"/>
        <v>0</v>
      </c>
      <c r="AY47" s="157"/>
      <c r="AZ47" s="157"/>
      <c r="BA47" s="157">
        <f t="shared" si="16"/>
        <v>0</v>
      </c>
      <c r="BB47" s="157"/>
      <c r="BC47" s="157"/>
      <c r="BD47" s="157">
        <f t="shared" si="17"/>
        <v>0</v>
      </c>
      <c r="BE47" s="157"/>
      <c r="BF47" s="157"/>
      <c r="BG47" s="157">
        <f t="shared" si="18"/>
        <v>0</v>
      </c>
      <c r="BH47" s="157"/>
      <c r="BI47" s="157"/>
      <c r="BJ47" s="157">
        <f t="shared" si="19"/>
        <v>0</v>
      </c>
      <c r="BK47" s="157"/>
      <c r="BL47" s="158"/>
      <c r="BM47" s="158">
        <f t="shared" si="20"/>
        <v>0</v>
      </c>
      <c r="BN47" s="158">
        <f t="shared" si="33"/>
        <v>0</v>
      </c>
      <c r="BO47" s="158">
        <f t="shared" si="34"/>
        <v>0</v>
      </c>
      <c r="BP47" s="158">
        <f t="shared" si="21"/>
        <v>0</v>
      </c>
      <c r="BQ47" s="158"/>
      <c r="BR47" s="158"/>
      <c r="BS47" s="158">
        <f t="shared" si="22"/>
        <v>0</v>
      </c>
      <c r="BT47" s="158">
        <f t="shared" si="35"/>
        <v>0</v>
      </c>
      <c r="BU47" s="158">
        <f t="shared" si="35"/>
        <v>0</v>
      </c>
      <c r="BV47" s="158">
        <f t="shared" si="23"/>
        <v>0</v>
      </c>
      <c r="BW47" s="158">
        <f t="shared" si="36"/>
        <v>0</v>
      </c>
      <c r="BX47" s="158">
        <f t="shared" si="36"/>
        <v>0</v>
      </c>
      <c r="BY47" s="158">
        <f t="shared" si="24"/>
        <v>0</v>
      </c>
      <c r="BZ47" s="158">
        <f t="shared" si="37"/>
        <v>0</v>
      </c>
      <c r="CA47" s="158">
        <f t="shared" si="37"/>
        <v>0</v>
      </c>
      <c r="CB47" s="158">
        <f t="shared" si="25"/>
        <v>0</v>
      </c>
      <c r="CC47" s="158">
        <f t="shared" si="38"/>
        <v>0</v>
      </c>
      <c r="CD47" s="158">
        <f t="shared" si="39"/>
        <v>0</v>
      </c>
      <c r="CE47" s="158">
        <f t="shared" si="26"/>
        <v>0</v>
      </c>
      <c r="CF47" s="158">
        <f t="shared" si="40"/>
        <v>0</v>
      </c>
      <c r="CG47" s="158">
        <f t="shared" si="40"/>
        <v>0</v>
      </c>
      <c r="CH47" s="158">
        <f t="shared" si="27"/>
        <v>0</v>
      </c>
      <c r="CI47" s="158">
        <f t="shared" si="41"/>
        <v>0</v>
      </c>
      <c r="CJ47" s="158">
        <f t="shared" si="41"/>
        <v>0</v>
      </c>
      <c r="CK47" s="158">
        <f t="shared" si="28"/>
        <v>0</v>
      </c>
      <c r="CL47" s="293"/>
      <c r="CM47" s="291">
        <f t="shared" si="43"/>
        <v>514.26</v>
      </c>
      <c r="CN47" s="294">
        <f t="shared" si="45"/>
        <v>0</v>
      </c>
      <c r="CO47" s="294">
        <f t="shared" si="29"/>
        <v>0</v>
      </c>
    </row>
    <row r="48" spans="1:93" x14ac:dyDescent="0.25">
      <c r="A48" s="19">
        <v>35</v>
      </c>
      <c r="B48" s="19" t="s">
        <v>103</v>
      </c>
      <c r="C48" s="292">
        <v>1050</v>
      </c>
      <c r="D48" s="292">
        <v>869</v>
      </c>
      <c r="E48" s="159"/>
      <c r="F48" s="157"/>
      <c r="G48" s="157"/>
      <c r="H48" s="157">
        <f t="shared" si="0"/>
        <v>0</v>
      </c>
      <c r="I48" s="157"/>
      <c r="J48" s="157"/>
      <c r="K48" s="157">
        <f t="shared" si="1"/>
        <v>0</v>
      </c>
      <c r="L48" s="157"/>
      <c r="M48" s="157"/>
      <c r="N48" s="157">
        <f t="shared" si="2"/>
        <v>0</v>
      </c>
      <c r="O48" s="157"/>
      <c r="P48" s="157"/>
      <c r="Q48" s="157">
        <f t="shared" si="3"/>
        <v>0</v>
      </c>
      <c r="R48" s="157"/>
      <c r="S48" s="157"/>
      <c r="T48" s="157">
        <f t="shared" si="3"/>
        <v>0</v>
      </c>
      <c r="U48" s="157"/>
      <c r="V48" s="157"/>
      <c r="W48" s="157">
        <f t="shared" si="48"/>
        <v>0</v>
      </c>
      <c r="X48" s="157">
        <f t="shared" si="49"/>
        <v>0</v>
      </c>
      <c r="Y48" s="157">
        <f t="shared" si="50"/>
        <v>0</v>
      </c>
      <c r="Z48" s="157">
        <f t="shared" si="3"/>
        <v>0</v>
      </c>
      <c r="AA48" s="157"/>
      <c r="AB48" s="157"/>
      <c r="AC48" s="157">
        <f t="shared" si="3"/>
        <v>0</v>
      </c>
      <c r="AD48" s="157"/>
      <c r="AE48" s="157"/>
      <c r="AF48" s="157">
        <f t="shared" si="46"/>
        <v>0</v>
      </c>
      <c r="AG48" s="157"/>
      <c r="AH48" s="157"/>
      <c r="AI48" s="157">
        <f t="shared" si="47"/>
        <v>0</v>
      </c>
      <c r="AJ48" s="157"/>
      <c r="AK48" s="157"/>
      <c r="AL48" s="157">
        <f t="shared" si="51"/>
        <v>0</v>
      </c>
      <c r="AM48" s="157"/>
      <c r="AN48" s="157"/>
      <c r="AO48" s="157">
        <f t="shared" si="11"/>
        <v>0</v>
      </c>
      <c r="AP48" s="157"/>
      <c r="AQ48" s="157"/>
      <c r="AR48" s="157">
        <f t="shared" si="12"/>
        <v>0</v>
      </c>
      <c r="AS48" s="157">
        <f t="shared" si="52"/>
        <v>0</v>
      </c>
      <c r="AT48" s="157">
        <f t="shared" si="53"/>
        <v>0</v>
      </c>
      <c r="AU48" s="157">
        <f t="shared" si="14"/>
        <v>0</v>
      </c>
      <c r="AV48" s="157"/>
      <c r="AW48" s="157"/>
      <c r="AX48" s="157">
        <f t="shared" si="15"/>
        <v>0</v>
      </c>
      <c r="AY48" s="157"/>
      <c r="AZ48" s="157"/>
      <c r="BA48" s="157">
        <f t="shared" si="16"/>
        <v>0</v>
      </c>
      <c r="BB48" s="157"/>
      <c r="BC48" s="157"/>
      <c r="BD48" s="157">
        <f t="shared" si="17"/>
        <v>0</v>
      </c>
      <c r="BE48" s="157"/>
      <c r="BF48" s="157"/>
      <c r="BG48" s="157">
        <f t="shared" si="18"/>
        <v>0</v>
      </c>
      <c r="BH48" s="157"/>
      <c r="BI48" s="157"/>
      <c r="BJ48" s="157">
        <f t="shared" si="19"/>
        <v>0</v>
      </c>
      <c r="BK48" s="157"/>
      <c r="BL48" s="158"/>
      <c r="BM48" s="158">
        <f t="shared" si="20"/>
        <v>0</v>
      </c>
      <c r="BN48" s="158">
        <f t="shared" si="33"/>
        <v>0</v>
      </c>
      <c r="BO48" s="158">
        <f t="shared" si="34"/>
        <v>0</v>
      </c>
      <c r="BP48" s="158">
        <f t="shared" si="21"/>
        <v>0</v>
      </c>
      <c r="BQ48" s="158"/>
      <c r="BR48" s="158"/>
      <c r="BS48" s="158">
        <f t="shared" si="22"/>
        <v>0</v>
      </c>
      <c r="BT48" s="158">
        <f t="shared" si="35"/>
        <v>0</v>
      </c>
      <c r="BU48" s="158">
        <f t="shared" si="35"/>
        <v>0</v>
      </c>
      <c r="BV48" s="158">
        <f t="shared" si="23"/>
        <v>0</v>
      </c>
      <c r="BW48" s="158">
        <f t="shared" si="36"/>
        <v>0</v>
      </c>
      <c r="BX48" s="158">
        <f t="shared" si="36"/>
        <v>0</v>
      </c>
      <c r="BY48" s="158">
        <f t="shared" si="24"/>
        <v>0</v>
      </c>
      <c r="BZ48" s="158">
        <f t="shared" si="37"/>
        <v>0</v>
      </c>
      <c r="CA48" s="158">
        <f t="shared" si="37"/>
        <v>0</v>
      </c>
      <c r="CB48" s="158">
        <f t="shared" si="25"/>
        <v>0</v>
      </c>
      <c r="CC48" s="158">
        <f t="shared" si="38"/>
        <v>0</v>
      </c>
      <c r="CD48" s="158">
        <f t="shared" si="39"/>
        <v>0</v>
      </c>
      <c r="CE48" s="158">
        <f t="shared" si="26"/>
        <v>0</v>
      </c>
      <c r="CF48" s="158">
        <f t="shared" si="40"/>
        <v>0</v>
      </c>
      <c r="CG48" s="158">
        <f t="shared" si="40"/>
        <v>0</v>
      </c>
      <c r="CH48" s="158">
        <f t="shared" si="27"/>
        <v>0</v>
      </c>
      <c r="CI48" s="158">
        <f t="shared" si="41"/>
        <v>0</v>
      </c>
      <c r="CJ48" s="158">
        <f t="shared" si="41"/>
        <v>0</v>
      </c>
      <c r="CK48" s="158">
        <f t="shared" si="28"/>
        <v>0</v>
      </c>
      <c r="CL48" s="293"/>
      <c r="CM48" s="291">
        <f t="shared" si="43"/>
        <v>782.1</v>
      </c>
      <c r="CN48" s="294">
        <f t="shared" si="45"/>
        <v>0</v>
      </c>
      <c r="CO48" s="294">
        <f t="shared" si="29"/>
        <v>0</v>
      </c>
    </row>
    <row r="49" spans="1:93" x14ac:dyDescent="0.25">
      <c r="A49" s="19">
        <v>36</v>
      </c>
      <c r="B49" s="19" t="s">
        <v>42</v>
      </c>
      <c r="C49" s="292">
        <v>2479.4499999999998</v>
      </c>
      <c r="D49" s="292">
        <v>571.72</v>
      </c>
      <c r="E49" s="159"/>
      <c r="F49" s="157"/>
      <c r="G49" s="157"/>
      <c r="H49" s="157">
        <f t="shared" si="0"/>
        <v>0</v>
      </c>
      <c r="I49" s="157"/>
      <c r="J49" s="157"/>
      <c r="K49" s="157">
        <f t="shared" si="1"/>
        <v>0</v>
      </c>
      <c r="L49" s="157"/>
      <c r="M49" s="157"/>
      <c r="N49" s="157">
        <f t="shared" si="2"/>
        <v>0</v>
      </c>
      <c r="O49" s="157"/>
      <c r="P49" s="157"/>
      <c r="Q49" s="157">
        <f t="shared" si="3"/>
        <v>0</v>
      </c>
      <c r="R49" s="157"/>
      <c r="S49" s="157"/>
      <c r="T49" s="157">
        <f t="shared" si="3"/>
        <v>0</v>
      </c>
      <c r="U49" s="157"/>
      <c r="V49" s="157"/>
      <c r="W49" s="157">
        <f t="shared" si="48"/>
        <v>0</v>
      </c>
      <c r="X49" s="157">
        <f t="shared" si="49"/>
        <v>0</v>
      </c>
      <c r="Y49" s="157">
        <f t="shared" si="50"/>
        <v>0</v>
      </c>
      <c r="Z49" s="157">
        <f t="shared" si="3"/>
        <v>0</v>
      </c>
      <c r="AA49" s="157"/>
      <c r="AB49" s="157"/>
      <c r="AC49" s="157">
        <f t="shared" si="3"/>
        <v>0</v>
      </c>
      <c r="AD49" s="157"/>
      <c r="AE49" s="157"/>
      <c r="AF49" s="157">
        <f t="shared" si="46"/>
        <v>0</v>
      </c>
      <c r="AG49" s="157"/>
      <c r="AH49" s="157"/>
      <c r="AI49" s="157">
        <f t="shared" si="47"/>
        <v>0</v>
      </c>
      <c r="AJ49" s="157"/>
      <c r="AK49" s="157"/>
      <c r="AL49" s="157">
        <f t="shared" si="51"/>
        <v>0</v>
      </c>
      <c r="AM49" s="157"/>
      <c r="AN49" s="157"/>
      <c r="AO49" s="157">
        <f t="shared" si="11"/>
        <v>0</v>
      </c>
      <c r="AP49" s="157"/>
      <c r="AQ49" s="157"/>
      <c r="AR49" s="157">
        <f t="shared" si="12"/>
        <v>0</v>
      </c>
      <c r="AS49" s="157">
        <f t="shared" si="52"/>
        <v>0</v>
      </c>
      <c r="AT49" s="157">
        <f t="shared" si="53"/>
        <v>0</v>
      </c>
      <c r="AU49" s="157">
        <f t="shared" si="14"/>
        <v>0</v>
      </c>
      <c r="AV49" s="157"/>
      <c r="AW49" s="157"/>
      <c r="AX49" s="157">
        <f t="shared" si="15"/>
        <v>0</v>
      </c>
      <c r="AY49" s="157"/>
      <c r="AZ49" s="157"/>
      <c r="BA49" s="157">
        <f t="shared" si="16"/>
        <v>0</v>
      </c>
      <c r="BB49" s="157"/>
      <c r="BC49" s="157"/>
      <c r="BD49" s="157">
        <f t="shared" si="17"/>
        <v>0</v>
      </c>
      <c r="BE49" s="157"/>
      <c r="BF49" s="157"/>
      <c r="BG49" s="157">
        <f t="shared" si="18"/>
        <v>0</v>
      </c>
      <c r="BH49" s="157"/>
      <c r="BI49" s="157"/>
      <c r="BJ49" s="157">
        <f t="shared" si="19"/>
        <v>0</v>
      </c>
      <c r="BK49" s="157"/>
      <c r="BL49" s="158"/>
      <c r="BM49" s="158">
        <f t="shared" si="20"/>
        <v>0</v>
      </c>
      <c r="BN49" s="158">
        <f t="shared" si="33"/>
        <v>0</v>
      </c>
      <c r="BO49" s="158">
        <f t="shared" si="34"/>
        <v>0</v>
      </c>
      <c r="BP49" s="158">
        <f t="shared" si="21"/>
        <v>0</v>
      </c>
      <c r="BQ49" s="158"/>
      <c r="BR49" s="158"/>
      <c r="BS49" s="158">
        <f t="shared" si="22"/>
        <v>0</v>
      </c>
      <c r="BT49" s="158">
        <f t="shared" si="35"/>
        <v>0</v>
      </c>
      <c r="BU49" s="158">
        <f t="shared" si="35"/>
        <v>0</v>
      </c>
      <c r="BV49" s="158">
        <f t="shared" si="23"/>
        <v>0</v>
      </c>
      <c r="BW49" s="158">
        <f t="shared" si="36"/>
        <v>0</v>
      </c>
      <c r="BX49" s="158">
        <f t="shared" si="36"/>
        <v>0</v>
      </c>
      <c r="BY49" s="158">
        <f t="shared" si="24"/>
        <v>0</v>
      </c>
      <c r="BZ49" s="158">
        <f t="shared" si="37"/>
        <v>0</v>
      </c>
      <c r="CA49" s="158">
        <f t="shared" si="37"/>
        <v>0</v>
      </c>
      <c r="CB49" s="158">
        <f t="shared" si="25"/>
        <v>0</v>
      </c>
      <c r="CC49" s="158">
        <f t="shared" si="38"/>
        <v>0</v>
      </c>
      <c r="CD49" s="158">
        <f t="shared" si="39"/>
        <v>0</v>
      </c>
      <c r="CE49" s="158">
        <f t="shared" si="26"/>
        <v>0</v>
      </c>
      <c r="CF49" s="158">
        <f t="shared" si="40"/>
        <v>0</v>
      </c>
      <c r="CG49" s="158">
        <f t="shared" si="40"/>
        <v>0</v>
      </c>
      <c r="CH49" s="158">
        <f t="shared" si="27"/>
        <v>0</v>
      </c>
      <c r="CI49" s="158">
        <f t="shared" si="41"/>
        <v>0</v>
      </c>
      <c r="CJ49" s="158">
        <f t="shared" si="41"/>
        <v>0</v>
      </c>
      <c r="CK49" s="158">
        <f t="shared" si="28"/>
        <v>0</v>
      </c>
      <c r="CL49" s="293"/>
      <c r="CM49" s="291">
        <f t="shared" si="43"/>
        <v>514.548</v>
      </c>
      <c r="CN49" s="294">
        <f t="shared" si="45"/>
        <v>0</v>
      </c>
      <c r="CO49" s="294">
        <f t="shared" si="29"/>
        <v>0</v>
      </c>
    </row>
    <row r="50" spans="1:93" x14ac:dyDescent="0.25">
      <c r="A50" s="19">
        <v>37</v>
      </c>
      <c r="B50" s="19" t="s">
        <v>43</v>
      </c>
      <c r="C50" s="292">
        <v>849.88</v>
      </c>
      <c r="D50" s="292">
        <v>687.42</v>
      </c>
      <c r="E50" s="159"/>
      <c r="F50" s="157">
        <v>0.33</v>
      </c>
      <c r="G50" s="157">
        <v>1.37</v>
      </c>
      <c r="H50" s="157">
        <f t="shared" si="0"/>
        <v>4.1515151515151514</v>
      </c>
      <c r="I50" s="157"/>
      <c r="J50" s="157"/>
      <c r="K50" s="157">
        <f t="shared" si="1"/>
        <v>0</v>
      </c>
      <c r="L50" s="157"/>
      <c r="M50" s="157"/>
      <c r="N50" s="157">
        <f t="shared" si="2"/>
        <v>0</v>
      </c>
      <c r="O50" s="157">
        <v>10.029999999999999</v>
      </c>
      <c r="P50" s="157">
        <v>43.44</v>
      </c>
      <c r="Q50" s="157">
        <f t="shared" si="3"/>
        <v>4.3310069790628116</v>
      </c>
      <c r="R50" s="157">
        <v>5.59</v>
      </c>
      <c r="S50" s="157">
        <v>16.690000000000001</v>
      </c>
      <c r="T50" s="157">
        <f t="shared" si="3"/>
        <v>2.9856887298747767</v>
      </c>
      <c r="U50" s="157">
        <v>0.2</v>
      </c>
      <c r="V50" s="157">
        <v>0.48</v>
      </c>
      <c r="W50" s="157">
        <f t="shared" si="48"/>
        <v>2.4</v>
      </c>
      <c r="X50" s="157">
        <f t="shared" si="49"/>
        <v>16.149999999999999</v>
      </c>
      <c r="Y50" s="157">
        <f t="shared" si="50"/>
        <v>61.98</v>
      </c>
      <c r="Z50" s="157">
        <f t="shared" si="3"/>
        <v>3.8377708978328173</v>
      </c>
      <c r="AA50" s="157">
        <v>1.23</v>
      </c>
      <c r="AB50" s="157">
        <v>4.41</v>
      </c>
      <c r="AC50" s="157">
        <f t="shared" si="3"/>
        <v>3.5853658536585367</v>
      </c>
      <c r="AD50" s="157"/>
      <c r="AE50" s="157"/>
      <c r="AF50" s="157">
        <f t="shared" si="46"/>
        <v>0</v>
      </c>
      <c r="AG50" s="157">
        <v>1.43</v>
      </c>
      <c r="AH50" s="157">
        <v>4.6900000000000004</v>
      </c>
      <c r="AI50" s="157">
        <f t="shared" si="47"/>
        <v>3.27972027972028</v>
      </c>
      <c r="AJ50" s="157">
        <v>9.18</v>
      </c>
      <c r="AK50" s="157">
        <v>30.17</v>
      </c>
      <c r="AL50" s="157">
        <f t="shared" si="51"/>
        <v>3.2864923747276693</v>
      </c>
      <c r="AM50" s="157">
        <v>18.13</v>
      </c>
      <c r="AN50" s="157">
        <v>51.1</v>
      </c>
      <c r="AO50" s="157">
        <f t="shared" si="11"/>
        <v>2.8185328185328187</v>
      </c>
      <c r="AP50" s="157">
        <v>20.89</v>
      </c>
      <c r="AQ50" s="157">
        <v>51.66</v>
      </c>
      <c r="AR50" s="157">
        <f t="shared" si="12"/>
        <v>2.4729535662996649</v>
      </c>
      <c r="AS50" s="157">
        <f t="shared" si="52"/>
        <v>50.86</v>
      </c>
      <c r="AT50" s="157">
        <f t="shared" si="53"/>
        <v>142.03</v>
      </c>
      <c r="AU50" s="157">
        <f t="shared" si="14"/>
        <v>2.7925678332677939</v>
      </c>
      <c r="AV50" s="157"/>
      <c r="AW50" s="157"/>
      <c r="AX50" s="157">
        <f t="shared" si="15"/>
        <v>0</v>
      </c>
      <c r="AY50" s="157"/>
      <c r="AZ50" s="157"/>
      <c r="BA50" s="157">
        <f t="shared" si="16"/>
        <v>0</v>
      </c>
      <c r="BB50" s="157"/>
      <c r="BC50" s="157"/>
      <c r="BD50" s="157">
        <f t="shared" si="17"/>
        <v>0</v>
      </c>
      <c r="BE50" s="157"/>
      <c r="BF50" s="157"/>
      <c r="BG50" s="157">
        <f t="shared" si="18"/>
        <v>0</v>
      </c>
      <c r="BH50" s="157"/>
      <c r="BI50" s="157"/>
      <c r="BJ50" s="157">
        <f t="shared" si="19"/>
        <v>0</v>
      </c>
      <c r="BK50" s="157"/>
      <c r="BL50" s="158"/>
      <c r="BM50" s="158">
        <f t="shared" si="20"/>
        <v>0</v>
      </c>
      <c r="BN50" s="158">
        <f t="shared" si="33"/>
        <v>0</v>
      </c>
      <c r="BO50" s="158">
        <f t="shared" si="34"/>
        <v>0</v>
      </c>
      <c r="BP50" s="158">
        <f t="shared" si="21"/>
        <v>0</v>
      </c>
      <c r="BQ50" s="158"/>
      <c r="BR50" s="158"/>
      <c r="BS50" s="158">
        <f t="shared" si="22"/>
        <v>0</v>
      </c>
      <c r="BT50" s="158">
        <f t="shared" si="35"/>
        <v>1.56</v>
      </c>
      <c r="BU50" s="158">
        <f t="shared" si="35"/>
        <v>5.78</v>
      </c>
      <c r="BV50" s="158">
        <f t="shared" si="23"/>
        <v>3.7051282051282053</v>
      </c>
      <c r="BW50" s="158">
        <f t="shared" si="36"/>
        <v>0</v>
      </c>
      <c r="BX50" s="158">
        <f t="shared" si="36"/>
        <v>0</v>
      </c>
      <c r="BY50" s="158">
        <f t="shared" si="24"/>
        <v>0</v>
      </c>
      <c r="BZ50" s="158">
        <f t="shared" si="37"/>
        <v>1.43</v>
      </c>
      <c r="CA50" s="158">
        <f t="shared" si="37"/>
        <v>4.6900000000000004</v>
      </c>
      <c r="CB50" s="158">
        <f t="shared" si="25"/>
        <v>3.27972027972028</v>
      </c>
      <c r="CC50" s="158">
        <f t="shared" si="38"/>
        <v>19.21</v>
      </c>
      <c r="CD50" s="158">
        <f t="shared" si="39"/>
        <v>73.61</v>
      </c>
      <c r="CE50" s="158">
        <f t="shared" si="26"/>
        <v>3.831858407079646</v>
      </c>
      <c r="CF50" s="158">
        <f t="shared" si="40"/>
        <v>23.72</v>
      </c>
      <c r="CG50" s="158">
        <f t="shared" si="40"/>
        <v>67.790000000000006</v>
      </c>
      <c r="CH50" s="158">
        <f t="shared" si="27"/>
        <v>2.8579258010118047</v>
      </c>
      <c r="CI50" s="158">
        <f t="shared" si="41"/>
        <v>21.09</v>
      </c>
      <c r="CJ50" s="158">
        <f t="shared" si="41"/>
        <v>52.139999999999993</v>
      </c>
      <c r="CK50" s="158">
        <f t="shared" si="28"/>
        <v>2.4722617354196297</v>
      </c>
      <c r="CL50" s="293"/>
      <c r="CM50" s="291">
        <f t="shared" si="43"/>
        <v>618.678</v>
      </c>
      <c r="CN50" s="294">
        <f t="shared" si="45"/>
        <v>204.01</v>
      </c>
      <c r="CO50" s="294">
        <f t="shared" si="29"/>
        <v>0.32975150239704659</v>
      </c>
    </row>
    <row r="51" spans="1:93" x14ac:dyDescent="0.25">
      <c r="A51" s="19">
        <v>38</v>
      </c>
      <c r="B51" s="19" t="s">
        <v>44</v>
      </c>
      <c r="C51" s="292">
        <v>84</v>
      </c>
      <c r="D51" s="292">
        <v>78</v>
      </c>
      <c r="E51" s="159"/>
      <c r="F51" s="157">
        <v>65.349999999999994</v>
      </c>
      <c r="G51" s="157">
        <v>339.25</v>
      </c>
      <c r="H51" s="157">
        <f t="shared" si="0"/>
        <v>5.1912777352716146</v>
      </c>
      <c r="I51" s="157"/>
      <c r="J51" s="157"/>
      <c r="K51" s="157">
        <f t="shared" si="1"/>
        <v>0</v>
      </c>
      <c r="L51" s="157">
        <v>4.75</v>
      </c>
      <c r="M51" s="157">
        <v>11.65</v>
      </c>
      <c r="N51" s="157">
        <f t="shared" si="2"/>
        <v>2.4526315789473685</v>
      </c>
      <c r="O51" s="157"/>
      <c r="P51" s="157"/>
      <c r="Q51" s="157">
        <f t="shared" si="3"/>
        <v>0</v>
      </c>
      <c r="R51" s="157"/>
      <c r="S51" s="157"/>
      <c r="T51" s="157">
        <f t="shared" si="3"/>
        <v>0</v>
      </c>
      <c r="U51" s="157"/>
      <c r="V51" s="157"/>
      <c r="W51" s="157">
        <f t="shared" si="48"/>
        <v>0</v>
      </c>
      <c r="X51" s="157">
        <f t="shared" si="49"/>
        <v>70.099999999999994</v>
      </c>
      <c r="Y51" s="157">
        <f t="shared" si="50"/>
        <v>350.9</v>
      </c>
      <c r="Z51" s="157">
        <f t="shared" si="3"/>
        <v>5.0057061340941509</v>
      </c>
      <c r="AA51" s="157"/>
      <c r="AB51" s="157"/>
      <c r="AC51" s="157">
        <f t="shared" si="3"/>
        <v>0</v>
      </c>
      <c r="AD51" s="157"/>
      <c r="AE51" s="157"/>
      <c r="AF51" s="157">
        <f t="shared" si="46"/>
        <v>0</v>
      </c>
      <c r="AG51" s="157"/>
      <c r="AH51" s="157"/>
      <c r="AI51" s="157">
        <f t="shared" si="47"/>
        <v>0</v>
      </c>
      <c r="AJ51" s="157"/>
      <c r="AK51" s="157"/>
      <c r="AL51" s="157">
        <f t="shared" si="51"/>
        <v>0</v>
      </c>
      <c r="AM51" s="157"/>
      <c r="AN51" s="157"/>
      <c r="AO51" s="157">
        <f t="shared" si="11"/>
        <v>0</v>
      </c>
      <c r="AP51" s="157"/>
      <c r="AQ51" s="157"/>
      <c r="AR51" s="157">
        <f t="shared" si="12"/>
        <v>0</v>
      </c>
      <c r="AS51" s="157">
        <f t="shared" si="52"/>
        <v>0</v>
      </c>
      <c r="AT51" s="157">
        <f t="shared" si="53"/>
        <v>0</v>
      </c>
      <c r="AU51" s="157">
        <f t="shared" si="14"/>
        <v>0</v>
      </c>
      <c r="AV51" s="157"/>
      <c r="AW51" s="157"/>
      <c r="AX51" s="157">
        <f t="shared" si="15"/>
        <v>0</v>
      </c>
      <c r="AY51" s="157"/>
      <c r="AZ51" s="157"/>
      <c r="BA51" s="157">
        <f t="shared" si="16"/>
        <v>0</v>
      </c>
      <c r="BB51" s="157"/>
      <c r="BC51" s="157"/>
      <c r="BD51" s="157">
        <f t="shared" si="17"/>
        <v>0</v>
      </c>
      <c r="BE51" s="157"/>
      <c r="BF51" s="157"/>
      <c r="BG51" s="157">
        <f t="shared" si="18"/>
        <v>0</v>
      </c>
      <c r="BH51" s="157"/>
      <c r="BI51" s="157"/>
      <c r="BJ51" s="157">
        <f t="shared" si="19"/>
        <v>0</v>
      </c>
      <c r="BK51" s="157"/>
      <c r="BL51" s="158"/>
      <c r="BM51" s="158">
        <f t="shared" si="20"/>
        <v>0</v>
      </c>
      <c r="BN51" s="158">
        <f t="shared" si="33"/>
        <v>0</v>
      </c>
      <c r="BO51" s="158">
        <f t="shared" si="34"/>
        <v>0</v>
      </c>
      <c r="BP51" s="158">
        <f t="shared" si="21"/>
        <v>0</v>
      </c>
      <c r="BQ51" s="158"/>
      <c r="BR51" s="158"/>
      <c r="BS51" s="158">
        <f t="shared" si="22"/>
        <v>0</v>
      </c>
      <c r="BT51" s="158">
        <f t="shared" si="35"/>
        <v>65.349999999999994</v>
      </c>
      <c r="BU51" s="158">
        <f t="shared" si="35"/>
        <v>339.25</v>
      </c>
      <c r="BV51" s="158">
        <f t="shared" si="23"/>
        <v>5.1912777352716146</v>
      </c>
      <c r="BW51" s="158">
        <f t="shared" si="36"/>
        <v>0</v>
      </c>
      <c r="BX51" s="158">
        <f t="shared" si="36"/>
        <v>0</v>
      </c>
      <c r="BY51" s="158">
        <f t="shared" si="24"/>
        <v>0</v>
      </c>
      <c r="BZ51" s="158">
        <f t="shared" si="37"/>
        <v>4.75</v>
      </c>
      <c r="CA51" s="158">
        <f t="shared" si="37"/>
        <v>11.65</v>
      </c>
      <c r="CB51" s="158">
        <f t="shared" si="25"/>
        <v>2.4526315789473685</v>
      </c>
      <c r="CC51" s="158">
        <f t="shared" si="38"/>
        <v>0</v>
      </c>
      <c r="CD51" s="158">
        <f t="shared" si="39"/>
        <v>0</v>
      </c>
      <c r="CE51" s="158">
        <f t="shared" si="26"/>
        <v>0</v>
      </c>
      <c r="CF51" s="158">
        <f t="shared" si="40"/>
        <v>0</v>
      </c>
      <c r="CG51" s="158">
        <f t="shared" si="40"/>
        <v>0</v>
      </c>
      <c r="CH51" s="158">
        <f t="shared" si="27"/>
        <v>0</v>
      </c>
      <c r="CI51" s="158">
        <f t="shared" si="41"/>
        <v>0</v>
      </c>
      <c r="CJ51" s="158">
        <f t="shared" si="41"/>
        <v>0</v>
      </c>
      <c r="CK51" s="158">
        <f t="shared" si="28"/>
        <v>0</v>
      </c>
      <c r="CL51" s="293"/>
      <c r="CM51" s="291">
        <f t="shared" si="43"/>
        <v>70.2</v>
      </c>
      <c r="CN51" s="294">
        <f t="shared" si="45"/>
        <v>350.9</v>
      </c>
      <c r="CO51" s="294">
        <f t="shared" si="29"/>
        <v>4.998575498575498</v>
      </c>
    </row>
    <row r="52" spans="1:93" x14ac:dyDescent="0.25">
      <c r="A52" s="19">
        <v>39</v>
      </c>
      <c r="B52" s="19" t="s">
        <v>45</v>
      </c>
      <c r="C52" s="292">
        <v>130</v>
      </c>
      <c r="D52" s="292">
        <v>85.24</v>
      </c>
      <c r="E52" s="159"/>
      <c r="F52" s="157"/>
      <c r="G52" s="157"/>
      <c r="H52" s="157">
        <f t="shared" si="0"/>
        <v>0</v>
      </c>
      <c r="I52" s="157"/>
      <c r="J52" s="157"/>
      <c r="K52" s="157">
        <f t="shared" si="1"/>
        <v>0</v>
      </c>
      <c r="L52" s="157"/>
      <c r="M52" s="157"/>
      <c r="N52" s="157">
        <f t="shared" si="2"/>
        <v>0</v>
      </c>
      <c r="O52" s="157"/>
      <c r="P52" s="157"/>
      <c r="Q52" s="157">
        <f t="shared" si="3"/>
        <v>0</v>
      </c>
      <c r="R52" s="157"/>
      <c r="S52" s="157"/>
      <c r="T52" s="157">
        <f t="shared" si="3"/>
        <v>0</v>
      </c>
      <c r="U52" s="157"/>
      <c r="V52" s="157"/>
      <c r="W52" s="157">
        <f t="shared" si="48"/>
        <v>0</v>
      </c>
      <c r="X52" s="157">
        <f t="shared" si="49"/>
        <v>0</v>
      </c>
      <c r="Y52" s="157">
        <f t="shared" si="50"/>
        <v>0</v>
      </c>
      <c r="Z52" s="157">
        <f t="shared" si="3"/>
        <v>0</v>
      </c>
      <c r="AA52" s="157"/>
      <c r="AB52" s="157"/>
      <c r="AC52" s="157">
        <f t="shared" si="3"/>
        <v>0</v>
      </c>
      <c r="AD52" s="157"/>
      <c r="AE52" s="157"/>
      <c r="AF52" s="157">
        <f t="shared" si="46"/>
        <v>0</v>
      </c>
      <c r="AG52" s="157"/>
      <c r="AH52" s="157"/>
      <c r="AI52" s="157">
        <f t="shared" si="47"/>
        <v>0</v>
      </c>
      <c r="AJ52" s="157"/>
      <c r="AK52" s="157"/>
      <c r="AL52" s="157">
        <f t="shared" si="51"/>
        <v>0</v>
      </c>
      <c r="AM52" s="157"/>
      <c r="AN52" s="157"/>
      <c r="AO52" s="157">
        <f t="shared" si="11"/>
        <v>0</v>
      </c>
      <c r="AP52" s="157"/>
      <c r="AQ52" s="157"/>
      <c r="AR52" s="157">
        <f t="shared" si="12"/>
        <v>0</v>
      </c>
      <c r="AS52" s="157">
        <f t="shared" si="52"/>
        <v>0</v>
      </c>
      <c r="AT52" s="157">
        <f t="shared" si="53"/>
        <v>0</v>
      </c>
      <c r="AU52" s="157">
        <f t="shared" si="14"/>
        <v>0</v>
      </c>
      <c r="AV52" s="157"/>
      <c r="AW52" s="157"/>
      <c r="AX52" s="157">
        <f t="shared" si="15"/>
        <v>0</v>
      </c>
      <c r="AY52" s="157"/>
      <c r="AZ52" s="157"/>
      <c r="BA52" s="157">
        <f t="shared" si="16"/>
        <v>0</v>
      </c>
      <c r="BB52" s="157"/>
      <c r="BC52" s="157"/>
      <c r="BD52" s="157">
        <f t="shared" si="17"/>
        <v>0</v>
      </c>
      <c r="BE52" s="157"/>
      <c r="BF52" s="157"/>
      <c r="BG52" s="157">
        <f t="shared" si="18"/>
        <v>0</v>
      </c>
      <c r="BH52" s="157"/>
      <c r="BI52" s="157"/>
      <c r="BJ52" s="157">
        <f t="shared" si="19"/>
        <v>0</v>
      </c>
      <c r="BK52" s="157"/>
      <c r="BL52" s="158"/>
      <c r="BM52" s="158">
        <f t="shared" si="20"/>
        <v>0</v>
      </c>
      <c r="BN52" s="158">
        <f t="shared" si="33"/>
        <v>0</v>
      </c>
      <c r="BO52" s="158">
        <f t="shared" si="34"/>
        <v>0</v>
      </c>
      <c r="BP52" s="158">
        <f t="shared" si="21"/>
        <v>0</v>
      </c>
      <c r="BQ52" s="158"/>
      <c r="BR52" s="158"/>
      <c r="BS52" s="158">
        <f t="shared" si="22"/>
        <v>0</v>
      </c>
      <c r="BT52" s="158">
        <f t="shared" si="35"/>
        <v>0</v>
      </c>
      <c r="BU52" s="158">
        <f t="shared" si="35"/>
        <v>0</v>
      </c>
      <c r="BV52" s="158">
        <f t="shared" si="23"/>
        <v>0</v>
      </c>
      <c r="BW52" s="158">
        <f t="shared" si="36"/>
        <v>0</v>
      </c>
      <c r="BX52" s="158">
        <f t="shared" si="36"/>
        <v>0</v>
      </c>
      <c r="BY52" s="158">
        <f t="shared" si="24"/>
        <v>0</v>
      </c>
      <c r="BZ52" s="158">
        <f t="shared" si="37"/>
        <v>0</v>
      </c>
      <c r="CA52" s="158">
        <f t="shared" si="37"/>
        <v>0</v>
      </c>
      <c r="CB52" s="158">
        <f t="shared" si="25"/>
        <v>0</v>
      </c>
      <c r="CC52" s="158">
        <f t="shared" si="38"/>
        <v>0</v>
      </c>
      <c r="CD52" s="158">
        <f t="shared" si="39"/>
        <v>0</v>
      </c>
      <c r="CE52" s="158">
        <f t="shared" si="26"/>
        <v>0</v>
      </c>
      <c r="CF52" s="158">
        <f t="shared" si="40"/>
        <v>0</v>
      </c>
      <c r="CG52" s="158">
        <f t="shared" si="40"/>
        <v>0</v>
      </c>
      <c r="CH52" s="158">
        <f t="shared" si="27"/>
        <v>0</v>
      </c>
      <c r="CI52" s="158">
        <f t="shared" si="41"/>
        <v>0</v>
      </c>
      <c r="CJ52" s="158">
        <f t="shared" si="41"/>
        <v>0</v>
      </c>
      <c r="CK52" s="158">
        <f t="shared" si="28"/>
        <v>0</v>
      </c>
      <c r="CL52" s="293"/>
      <c r="CM52" s="291">
        <f t="shared" si="43"/>
        <v>76.715999999999994</v>
      </c>
      <c r="CN52" s="294">
        <f t="shared" si="45"/>
        <v>0</v>
      </c>
      <c r="CO52" s="294">
        <f t="shared" si="29"/>
        <v>0</v>
      </c>
    </row>
    <row r="53" spans="1:93" x14ac:dyDescent="0.25">
      <c r="A53" s="19">
        <v>40</v>
      </c>
      <c r="B53" s="19" t="s">
        <v>46</v>
      </c>
      <c r="C53" s="292">
        <v>391.65</v>
      </c>
      <c r="D53" s="292">
        <v>391.09999999999997</v>
      </c>
      <c r="E53" s="159"/>
      <c r="F53" s="157">
        <v>3.7</v>
      </c>
      <c r="G53" s="157">
        <v>20.350000000000001</v>
      </c>
      <c r="H53" s="157">
        <f t="shared" si="0"/>
        <v>5.5</v>
      </c>
      <c r="I53" s="157"/>
      <c r="J53" s="157"/>
      <c r="K53" s="157">
        <f t="shared" si="1"/>
        <v>0</v>
      </c>
      <c r="L53" s="157"/>
      <c r="M53" s="157"/>
      <c r="N53" s="157">
        <f t="shared" si="2"/>
        <v>0</v>
      </c>
      <c r="O53" s="157">
        <v>6.3</v>
      </c>
      <c r="P53" s="157">
        <v>25.3</v>
      </c>
      <c r="Q53" s="157">
        <f t="shared" si="3"/>
        <v>4.0158730158730158</v>
      </c>
      <c r="R53" s="157"/>
      <c r="S53" s="157"/>
      <c r="T53" s="157">
        <f t="shared" si="3"/>
        <v>0</v>
      </c>
      <c r="U53" s="157"/>
      <c r="V53" s="157"/>
      <c r="W53" s="157">
        <f t="shared" si="48"/>
        <v>0</v>
      </c>
      <c r="X53" s="157">
        <f t="shared" si="49"/>
        <v>10</v>
      </c>
      <c r="Y53" s="157">
        <f t="shared" si="50"/>
        <v>45.650000000000006</v>
      </c>
      <c r="Z53" s="157">
        <f t="shared" si="3"/>
        <v>4.5650000000000004</v>
      </c>
      <c r="AA53" s="157">
        <v>1.4</v>
      </c>
      <c r="AB53" s="157">
        <v>7</v>
      </c>
      <c r="AC53" s="157">
        <f t="shared" si="3"/>
        <v>5</v>
      </c>
      <c r="AD53" s="157"/>
      <c r="AE53" s="157"/>
      <c r="AF53" s="157">
        <f t="shared" si="46"/>
        <v>0</v>
      </c>
      <c r="AG53" s="157"/>
      <c r="AH53" s="157"/>
      <c r="AI53" s="157">
        <f t="shared" si="47"/>
        <v>0</v>
      </c>
      <c r="AJ53" s="157">
        <v>14.55</v>
      </c>
      <c r="AK53" s="157">
        <v>54.56</v>
      </c>
      <c r="AL53" s="157">
        <f t="shared" si="51"/>
        <v>3.7498281786941581</v>
      </c>
      <c r="AM53" s="157"/>
      <c r="AN53" s="157"/>
      <c r="AO53" s="157">
        <f t="shared" si="11"/>
        <v>0</v>
      </c>
      <c r="AP53" s="157"/>
      <c r="AQ53" s="157"/>
      <c r="AR53" s="157">
        <f t="shared" si="12"/>
        <v>0</v>
      </c>
      <c r="AS53" s="157">
        <f t="shared" si="52"/>
        <v>15.950000000000001</v>
      </c>
      <c r="AT53" s="157">
        <f t="shared" si="53"/>
        <v>61.56</v>
      </c>
      <c r="AU53" s="157">
        <f t="shared" si="14"/>
        <v>3.8595611285266456</v>
      </c>
      <c r="AV53" s="157"/>
      <c r="AW53" s="157"/>
      <c r="AX53" s="157">
        <f t="shared" si="15"/>
        <v>0</v>
      </c>
      <c r="AY53" s="157"/>
      <c r="AZ53" s="157"/>
      <c r="BA53" s="157">
        <f t="shared" si="16"/>
        <v>0</v>
      </c>
      <c r="BB53" s="157"/>
      <c r="BC53" s="157"/>
      <c r="BD53" s="157">
        <f t="shared" si="17"/>
        <v>0</v>
      </c>
      <c r="BE53" s="157"/>
      <c r="BF53" s="157"/>
      <c r="BG53" s="157">
        <f t="shared" si="18"/>
        <v>0</v>
      </c>
      <c r="BH53" s="157"/>
      <c r="BI53" s="157"/>
      <c r="BJ53" s="157">
        <f t="shared" si="19"/>
        <v>0</v>
      </c>
      <c r="BK53" s="157"/>
      <c r="BL53" s="158"/>
      <c r="BM53" s="158">
        <f t="shared" si="20"/>
        <v>0</v>
      </c>
      <c r="BN53" s="158">
        <f t="shared" si="33"/>
        <v>0</v>
      </c>
      <c r="BO53" s="158">
        <f t="shared" si="34"/>
        <v>0</v>
      </c>
      <c r="BP53" s="158">
        <f t="shared" si="21"/>
        <v>0</v>
      </c>
      <c r="BQ53" s="158"/>
      <c r="BR53" s="158"/>
      <c r="BS53" s="158">
        <f t="shared" si="22"/>
        <v>0</v>
      </c>
      <c r="BT53" s="158">
        <f t="shared" si="35"/>
        <v>5.0999999999999996</v>
      </c>
      <c r="BU53" s="158">
        <f t="shared" si="35"/>
        <v>27.35</v>
      </c>
      <c r="BV53" s="158">
        <f t="shared" si="23"/>
        <v>5.3627450980392162</v>
      </c>
      <c r="BW53" s="158">
        <f t="shared" si="36"/>
        <v>0</v>
      </c>
      <c r="BX53" s="158">
        <f t="shared" si="36"/>
        <v>0</v>
      </c>
      <c r="BY53" s="158">
        <f t="shared" si="24"/>
        <v>0</v>
      </c>
      <c r="BZ53" s="158">
        <f t="shared" si="37"/>
        <v>0</v>
      </c>
      <c r="CA53" s="158">
        <f t="shared" si="37"/>
        <v>0</v>
      </c>
      <c r="CB53" s="158">
        <f t="shared" si="25"/>
        <v>0</v>
      </c>
      <c r="CC53" s="158">
        <f t="shared" si="38"/>
        <v>20.85</v>
      </c>
      <c r="CD53" s="158">
        <f t="shared" si="39"/>
        <v>79.86</v>
      </c>
      <c r="CE53" s="158">
        <f t="shared" si="26"/>
        <v>3.830215827338129</v>
      </c>
      <c r="CF53" s="158">
        <f t="shared" si="40"/>
        <v>0</v>
      </c>
      <c r="CG53" s="158">
        <f t="shared" si="40"/>
        <v>0</v>
      </c>
      <c r="CH53" s="158">
        <f t="shared" si="27"/>
        <v>0</v>
      </c>
      <c r="CI53" s="158">
        <f t="shared" si="41"/>
        <v>0</v>
      </c>
      <c r="CJ53" s="158">
        <f t="shared" si="41"/>
        <v>0</v>
      </c>
      <c r="CK53" s="158">
        <f t="shared" si="28"/>
        <v>0</v>
      </c>
      <c r="CL53" s="293"/>
      <c r="CM53" s="291">
        <f t="shared" si="43"/>
        <v>351.98999999999995</v>
      </c>
      <c r="CN53" s="294">
        <f t="shared" si="45"/>
        <v>107.21000000000001</v>
      </c>
      <c r="CO53" s="294">
        <f t="shared" si="29"/>
        <v>0.30458251654876567</v>
      </c>
    </row>
    <row r="54" spans="1:93" x14ac:dyDescent="0.25">
      <c r="A54" s="19">
        <v>41</v>
      </c>
      <c r="B54" s="19" t="s">
        <v>47</v>
      </c>
      <c r="C54" s="292">
        <v>1406.05</v>
      </c>
      <c r="D54" s="292">
        <v>1403.2299999999998</v>
      </c>
      <c r="E54" s="159"/>
      <c r="F54" s="157"/>
      <c r="G54" s="157"/>
      <c r="H54" s="157">
        <f t="shared" si="0"/>
        <v>0</v>
      </c>
      <c r="I54" s="157"/>
      <c r="J54" s="157"/>
      <c r="K54" s="157">
        <f t="shared" si="1"/>
        <v>0</v>
      </c>
      <c r="L54" s="157"/>
      <c r="M54" s="157"/>
      <c r="N54" s="157">
        <f t="shared" si="2"/>
        <v>0</v>
      </c>
      <c r="O54" s="157"/>
      <c r="P54" s="157"/>
      <c r="Q54" s="157">
        <f t="shared" si="3"/>
        <v>0</v>
      </c>
      <c r="R54" s="157"/>
      <c r="S54" s="157"/>
      <c r="T54" s="157">
        <f t="shared" si="3"/>
        <v>0</v>
      </c>
      <c r="U54" s="157"/>
      <c r="V54" s="157"/>
      <c r="W54" s="157">
        <f t="shared" si="48"/>
        <v>0</v>
      </c>
      <c r="X54" s="157">
        <f t="shared" si="49"/>
        <v>0</v>
      </c>
      <c r="Y54" s="157">
        <f t="shared" si="50"/>
        <v>0</v>
      </c>
      <c r="Z54" s="157">
        <f t="shared" si="3"/>
        <v>0</v>
      </c>
      <c r="AA54" s="157"/>
      <c r="AB54" s="157"/>
      <c r="AC54" s="157">
        <f t="shared" si="3"/>
        <v>0</v>
      </c>
      <c r="AD54" s="157"/>
      <c r="AE54" s="157"/>
      <c r="AF54" s="157">
        <f t="shared" si="46"/>
        <v>0</v>
      </c>
      <c r="AG54" s="157"/>
      <c r="AH54" s="157"/>
      <c r="AI54" s="157">
        <f t="shared" si="47"/>
        <v>0</v>
      </c>
      <c r="AJ54" s="157"/>
      <c r="AK54" s="157"/>
      <c r="AL54" s="157">
        <f t="shared" si="51"/>
        <v>0</v>
      </c>
      <c r="AM54" s="157"/>
      <c r="AN54" s="157"/>
      <c r="AO54" s="157">
        <f t="shared" si="11"/>
        <v>0</v>
      </c>
      <c r="AP54" s="157"/>
      <c r="AQ54" s="157"/>
      <c r="AR54" s="157">
        <f t="shared" si="12"/>
        <v>0</v>
      </c>
      <c r="AS54" s="157">
        <f t="shared" si="52"/>
        <v>0</v>
      </c>
      <c r="AT54" s="157">
        <f t="shared" si="53"/>
        <v>0</v>
      </c>
      <c r="AU54" s="157">
        <f t="shared" si="14"/>
        <v>0</v>
      </c>
      <c r="AV54" s="157"/>
      <c r="AW54" s="157"/>
      <c r="AX54" s="157">
        <f t="shared" si="15"/>
        <v>0</v>
      </c>
      <c r="AY54" s="157"/>
      <c r="AZ54" s="157"/>
      <c r="BA54" s="157">
        <f t="shared" si="16"/>
        <v>0</v>
      </c>
      <c r="BB54" s="157"/>
      <c r="BC54" s="157"/>
      <c r="BD54" s="157">
        <f t="shared" si="17"/>
        <v>0</v>
      </c>
      <c r="BE54" s="157"/>
      <c r="BF54" s="157"/>
      <c r="BG54" s="157">
        <f t="shared" si="18"/>
        <v>0</v>
      </c>
      <c r="BH54" s="157"/>
      <c r="BI54" s="157"/>
      <c r="BJ54" s="157">
        <f t="shared" si="19"/>
        <v>0</v>
      </c>
      <c r="BK54" s="157"/>
      <c r="BL54" s="158"/>
      <c r="BM54" s="158">
        <f t="shared" si="20"/>
        <v>0</v>
      </c>
      <c r="BN54" s="158">
        <f t="shared" si="33"/>
        <v>0</v>
      </c>
      <c r="BO54" s="158">
        <f t="shared" si="34"/>
        <v>0</v>
      </c>
      <c r="BP54" s="158">
        <f t="shared" si="21"/>
        <v>0</v>
      </c>
      <c r="BQ54" s="158"/>
      <c r="BR54" s="158"/>
      <c r="BS54" s="158">
        <f t="shared" si="22"/>
        <v>0</v>
      </c>
      <c r="BT54" s="158">
        <f t="shared" si="35"/>
        <v>0</v>
      </c>
      <c r="BU54" s="158">
        <f t="shared" si="35"/>
        <v>0</v>
      </c>
      <c r="BV54" s="158">
        <f t="shared" si="23"/>
        <v>0</v>
      </c>
      <c r="BW54" s="158">
        <f t="shared" si="36"/>
        <v>0</v>
      </c>
      <c r="BX54" s="158">
        <f t="shared" si="36"/>
        <v>0</v>
      </c>
      <c r="BY54" s="158">
        <f t="shared" si="24"/>
        <v>0</v>
      </c>
      <c r="BZ54" s="158">
        <f t="shared" si="37"/>
        <v>0</v>
      </c>
      <c r="CA54" s="158">
        <f t="shared" si="37"/>
        <v>0</v>
      </c>
      <c r="CB54" s="158">
        <f t="shared" si="25"/>
        <v>0</v>
      </c>
      <c r="CC54" s="158">
        <f t="shared" si="38"/>
        <v>0</v>
      </c>
      <c r="CD54" s="158">
        <f t="shared" si="39"/>
        <v>0</v>
      </c>
      <c r="CE54" s="158">
        <f t="shared" si="26"/>
        <v>0</v>
      </c>
      <c r="CF54" s="158">
        <f t="shared" si="40"/>
        <v>0</v>
      </c>
      <c r="CG54" s="158">
        <f t="shared" si="40"/>
        <v>0</v>
      </c>
      <c r="CH54" s="158">
        <f t="shared" si="27"/>
        <v>0</v>
      </c>
      <c r="CI54" s="158">
        <f t="shared" si="41"/>
        <v>0</v>
      </c>
      <c r="CJ54" s="158">
        <f t="shared" si="41"/>
        <v>0</v>
      </c>
      <c r="CK54" s="158">
        <f t="shared" si="28"/>
        <v>0</v>
      </c>
      <c r="CL54" s="293"/>
      <c r="CM54" s="291">
        <f t="shared" si="43"/>
        <v>1262.9069999999999</v>
      </c>
      <c r="CN54" s="294">
        <f t="shared" si="45"/>
        <v>0</v>
      </c>
      <c r="CO54" s="294">
        <f t="shared" si="29"/>
        <v>0</v>
      </c>
    </row>
    <row r="55" spans="1:93" x14ac:dyDescent="0.25">
      <c r="A55" s="19">
        <v>42</v>
      </c>
      <c r="B55" s="19" t="s">
        <v>48</v>
      </c>
      <c r="C55" s="292">
        <v>3944.61</v>
      </c>
      <c r="D55" s="292">
        <v>3943.63</v>
      </c>
      <c r="E55" s="159"/>
      <c r="F55" s="157">
        <v>82</v>
      </c>
      <c r="G55" s="157">
        <v>322.38</v>
      </c>
      <c r="H55" s="157">
        <f t="shared" si="0"/>
        <v>3.9314634146341465</v>
      </c>
      <c r="I55" s="157"/>
      <c r="J55" s="157"/>
      <c r="K55" s="157">
        <f t="shared" si="1"/>
        <v>0</v>
      </c>
      <c r="L55" s="157">
        <v>5.5</v>
      </c>
      <c r="M55" s="157">
        <v>18.05</v>
      </c>
      <c r="N55" s="157">
        <f t="shared" si="2"/>
        <v>3.2818181818181817</v>
      </c>
      <c r="O55" s="157">
        <v>31.05</v>
      </c>
      <c r="P55" s="157">
        <v>96.97</v>
      </c>
      <c r="Q55" s="157">
        <f t="shared" si="3"/>
        <v>3.1230273752012883</v>
      </c>
      <c r="R55" s="157">
        <v>80.55</v>
      </c>
      <c r="S55" s="157">
        <v>242.21</v>
      </c>
      <c r="T55" s="157">
        <f t="shared" si="3"/>
        <v>3.0069522036002483</v>
      </c>
      <c r="U55" s="157">
        <v>44.15</v>
      </c>
      <c r="V55" s="157">
        <v>74.28</v>
      </c>
      <c r="W55" s="157">
        <f t="shared" si="48"/>
        <v>1.6824462061155154</v>
      </c>
      <c r="X55" s="157">
        <f t="shared" si="49"/>
        <v>243.25</v>
      </c>
      <c r="Y55" s="157">
        <f t="shared" si="50"/>
        <v>753.8900000000001</v>
      </c>
      <c r="Z55" s="157">
        <f t="shared" si="3"/>
        <v>3.0992394655704012</v>
      </c>
      <c r="AA55" s="157"/>
      <c r="AB55" s="157"/>
      <c r="AC55" s="157">
        <f t="shared" si="3"/>
        <v>0</v>
      </c>
      <c r="AD55" s="157"/>
      <c r="AE55" s="157"/>
      <c r="AF55" s="157">
        <f t="shared" si="46"/>
        <v>0</v>
      </c>
      <c r="AG55" s="157"/>
      <c r="AH55" s="157"/>
      <c r="AI55" s="157">
        <f t="shared" si="47"/>
        <v>0</v>
      </c>
      <c r="AJ55" s="157"/>
      <c r="AK55" s="157"/>
      <c r="AL55" s="157">
        <f t="shared" si="51"/>
        <v>0</v>
      </c>
      <c r="AM55" s="157"/>
      <c r="AN55" s="157"/>
      <c r="AO55" s="157">
        <f t="shared" si="11"/>
        <v>0</v>
      </c>
      <c r="AP55" s="157"/>
      <c r="AQ55" s="157"/>
      <c r="AR55" s="157">
        <f t="shared" si="12"/>
        <v>0</v>
      </c>
      <c r="AS55" s="157">
        <f t="shared" si="52"/>
        <v>0</v>
      </c>
      <c r="AT55" s="157">
        <f t="shared" si="53"/>
        <v>0</v>
      </c>
      <c r="AU55" s="157">
        <f t="shared" si="14"/>
        <v>0</v>
      </c>
      <c r="AV55" s="157"/>
      <c r="AW55" s="157"/>
      <c r="AX55" s="157">
        <f t="shared" si="15"/>
        <v>0</v>
      </c>
      <c r="AY55" s="157"/>
      <c r="AZ55" s="157"/>
      <c r="BA55" s="157">
        <f t="shared" si="16"/>
        <v>0</v>
      </c>
      <c r="BB55" s="157"/>
      <c r="BC55" s="157"/>
      <c r="BD55" s="157">
        <f t="shared" si="17"/>
        <v>0</v>
      </c>
      <c r="BE55" s="157"/>
      <c r="BF55" s="157"/>
      <c r="BG55" s="157">
        <f t="shared" si="18"/>
        <v>0</v>
      </c>
      <c r="BH55" s="157"/>
      <c r="BI55" s="157"/>
      <c r="BJ55" s="157">
        <f t="shared" si="19"/>
        <v>0</v>
      </c>
      <c r="BK55" s="157"/>
      <c r="BL55" s="158"/>
      <c r="BM55" s="158">
        <f t="shared" si="20"/>
        <v>0</v>
      </c>
      <c r="BN55" s="158">
        <f t="shared" si="33"/>
        <v>0</v>
      </c>
      <c r="BO55" s="158">
        <f t="shared" si="34"/>
        <v>0</v>
      </c>
      <c r="BP55" s="158">
        <f t="shared" si="21"/>
        <v>0</v>
      </c>
      <c r="BQ55" s="158"/>
      <c r="BR55" s="158"/>
      <c r="BS55" s="158">
        <f t="shared" si="22"/>
        <v>0</v>
      </c>
      <c r="BT55" s="158">
        <f t="shared" si="35"/>
        <v>82</v>
      </c>
      <c r="BU55" s="158">
        <f t="shared" si="35"/>
        <v>322.38</v>
      </c>
      <c r="BV55" s="158">
        <f t="shared" si="23"/>
        <v>3.9314634146341465</v>
      </c>
      <c r="BW55" s="158">
        <f t="shared" si="36"/>
        <v>0</v>
      </c>
      <c r="BX55" s="158">
        <f t="shared" si="36"/>
        <v>0</v>
      </c>
      <c r="BY55" s="158">
        <f t="shared" si="24"/>
        <v>0</v>
      </c>
      <c r="BZ55" s="158">
        <f t="shared" si="37"/>
        <v>5.5</v>
      </c>
      <c r="CA55" s="158">
        <f t="shared" si="37"/>
        <v>18.05</v>
      </c>
      <c r="CB55" s="158">
        <f t="shared" si="25"/>
        <v>3.2818181818181817</v>
      </c>
      <c r="CC55" s="158">
        <f t="shared" si="38"/>
        <v>31.05</v>
      </c>
      <c r="CD55" s="158">
        <f t="shared" si="39"/>
        <v>96.97</v>
      </c>
      <c r="CE55" s="158">
        <f t="shared" si="26"/>
        <v>3.1230273752012883</v>
      </c>
      <c r="CF55" s="158">
        <f t="shared" si="40"/>
        <v>80.55</v>
      </c>
      <c r="CG55" s="158">
        <f t="shared" si="40"/>
        <v>242.21</v>
      </c>
      <c r="CH55" s="158">
        <f t="shared" si="27"/>
        <v>3.0069522036002483</v>
      </c>
      <c r="CI55" s="158">
        <f t="shared" si="41"/>
        <v>44.15</v>
      </c>
      <c r="CJ55" s="158">
        <f t="shared" si="41"/>
        <v>74.28</v>
      </c>
      <c r="CK55" s="158">
        <f t="shared" si="28"/>
        <v>1.6824462061155154</v>
      </c>
      <c r="CL55" s="293"/>
      <c r="CM55" s="291">
        <f t="shared" si="43"/>
        <v>3549.2670000000003</v>
      </c>
      <c r="CN55" s="294">
        <f t="shared" si="45"/>
        <v>753.8900000000001</v>
      </c>
      <c r="CO55" s="294">
        <f t="shared" si="29"/>
        <v>0.21240723788883734</v>
      </c>
    </row>
    <row r="56" spans="1:93" x14ac:dyDescent="0.25">
      <c r="A56" s="19">
        <v>43</v>
      </c>
      <c r="B56" s="19" t="s">
        <v>49</v>
      </c>
      <c r="C56" s="292">
        <v>558</v>
      </c>
      <c r="D56" s="292">
        <v>501.75</v>
      </c>
      <c r="E56" s="159"/>
      <c r="F56" s="157"/>
      <c r="G56" s="157"/>
      <c r="H56" s="157">
        <f t="shared" si="0"/>
        <v>0</v>
      </c>
      <c r="I56" s="157"/>
      <c r="J56" s="157"/>
      <c r="K56" s="157">
        <f t="shared" si="1"/>
        <v>0</v>
      </c>
      <c r="L56" s="157"/>
      <c r="M56" s="157"/>
      <c r="N56" s="157">
        <f t="shared" si="2"/>
        <v>0</v>
      </c>
      <c r="O56" s="157"/>
      <c r="P56" s="157"/>
      <c r="Q56" s="157">
        <f t="shared" si="3"/>
        <v>0</v>
      </c>
      <c r="R56" s="157"/>
      <c r="S56" s="157"/>
      <c r="T56" s="157">
        <f t="shared" si="3"/>
        <v>0</v>
      </c>
      <c r="U56" s="157"/>
      <c r="V56" s="157"/>
      <c r="W56" s="157">
        <f t="shared" si="48"/>
        <v>0</v>
      </c>
      <c r="X56" s="157">
        <f t="shared" si="49"/>
        <v>0</v>
      </c>
      <c r="Y56" s="157">
        <f t="shared" si="50"/>
        <v>0</v>
      </c>
      <c r="Z56" s="157">
        <f t="shared" si="3"/>
        <v>0</v>
      </c>
      <c r="AA56" s="157">
        <v>10.8</v>
      </c>
      <c r="AB56" s="157">
        <v>35.01</v>
      </c>
      <c r="AC56" s="157">
        <f t="shared" si="3"/>
        <v>3.2416666666666663</v>
      </c>
      <c r="AD56" s="157"/>
      <c r="AE56" s="157"/>
      <c r="AF56" s="157">
        <f t="shared" si="46"/>
        <v>0</v>
      </c>
      <c r="AG56" s="157"/>
      <c r="AH56" s="157"/>
      <c r="AI56" s="157">
        <f t="shared" si="47"/>
        <v>0</v>
      </c>
      <c r="AJ56" s="157">
        <v>0.5</v>
      </c>
      <c r="AK56" s="157">
        <v>1.6</v>
      </c>
      <c r="AL56" s="157">
        <f t="shared" si="51"/>
        <v>3.2</v>
      </c>
      <c r="AM56" s="157"/>
      <c r="AN56" s="157"/>
      <c r="AO56" s="157">
        <f t="shared" si="11"/>
        <v>0</v>
      </c>
      <c r="AP56" s="157">
        <v>490.87</v>
      </c>
      <c r="AQ56" s="157">
        <v>1208.17</v>
      </c>
      <c r="AR56" s="157">
        <f t="shared" si="12"/>
        <v>2.4612830280929781</v>
      </c>
      <c r="AS56" s="157">
        <f t="shared" si="52"/>
        <v>502.17</v>
      </c>
      <c r="AT56" s="157">
        <f t="shared" si="53"/>
        <v>1244.78</v>
      </c>
      <c r="AU56" s="157">
        <f t="shared" si="14"/>
        <v>2.4788019993229384</v>
      </c>
      <c r="AV56" s="157"/>
      <c r="AW56" s="157"/>
      <c r="AX56" s="157">
        <f t="shared" si="15"/>
        <v>0</v>
      </c>
      <c r="AY56" s="157"/>
      <c r="AZ56" s="157"/>
      <c r="BA56" s="157">
        <f t="shared" si="16"/>
        <v>0</v>
      </c>
      <c r="BB56" s="157"/>
      <c r="BC56" s="157"/>
      <c r="BD56" s="157">
        <f t="shared" si="17"/>
        <v>0</v>
      </c>
      <c r="BE56" s="157"/>
      <c r="BF56" s="157"/>
      <c r="BG56" s="157">
        <f t="shared" si="18"/>
        <v>0</v>
      </c>
      <c r="BH56" s="157"/>
      <c r="BI56" s="157"/>
      <c r="BJ56" s="157">
        <f t="shared" si="19"/>
        <v>0</v>
      </c>
      <c r="BK56" s="157"/>
      <c r="BL56" s="158"/>
      <c r="BM56" s="158">
        <f t="shared" si="20"/>
        <v>0</v>
      </c>
      <c r="BN56" s="158">
        <f t="shared" si="33"/>
        <v>0</v>
      </c>
      <c r="BO56" s="158">
        <f t="shared" si="34"/>
        <v>0</v>
      </c>
      <c r="BP56" s="158">
        <f t="shared" si="21"/>
        <v>0</v>
      </c>
      <c r="BQ56" s="158"/>
      <c r="BR56" s="158"/>
      <c r="BS56" s="158">
        <f t="shared" si="22"/>
        <v>0</v>
      </c>
      <c r="BT56" s="158">
        <f t="shared" si="35"/>
        <v>10.8</v>
      </c>
      <c r="BU56" s="158">
        <f t="shared" si="35"/>
        <v>35.01</v>
      </c>
      <c r="BV56" s="158">
        <f t="shared" si="23"/>
        <v>3.2416666666666663</v>
      </c>
      <c r="BW56" s="158">
        <f t="shared" si="36"/>
        <v>0</v>
      </c>
      <c r="BX56" s="158">
        <f t="shared" si="36"/>
        <v>0</v>
      </c>
      <c r="BY56" s="158">
        <f t="shared" si="24"/>
        <v>0</v>
      </c>
      <c r="BZ56" s="158">
        <f t="shared" si="37"/>
        <v>0</v>
      </c>
      <c r="CA56" s="158">
        <f t="shared" si="37"/>
        <v>0</v>
      </c>
      <c r="CB56" s="158">
        <f t="shared" si="25"/>
        <v>0</v>
      </c>
      <c r="CC56" s="158">
        <f t="shared" si="38"/>
        <v>0.5</v>
      </c>
      <c r="CD56" s="158">
        <f t="shared" si="39"/>
        <v>1.6</v>
      </c>
      <c r="CE56" s="158">
        <f t="shared" si="26"/>
        <v>3.2</v>
      </c>
      <c r="CF56" s="158">
        <f t="shared" si="40"/>
        <v>0</v>
      </c>
      <c r="CG56" s="158">
        <f t="shared" si="40"/>
        <v>0</v>
      </c>
      <c r="CH56" s="158">
        <f t="shared" si="27"/>
        <v>0</v>
      </c>
      <c r="CI56" s="158">
        <f t="shared" si="41"/>
        <v>490.87</v>
      </c>
      <c r="CJ56" s="158">
        <f t="shared" si="41"/>
        <v>1208.17</v>
      </c>
      <c r="CK56" s="158">
        <f t="shared" si="28"/>
        <v>2.4612830280929781</v>
      </c>
      <c r="CL56" s="293"/>
      <c r="CM56" s="291">
        <f t="shared" si="43"/>
        <v>451.57499999999999</v>
      </c>
      <c r="CN56" s="294">
        <f t="shared" si="45"/>
        <v>1244.78</v>
      </c>
      <c r="CO56" s="294">
        <f t="shared" si="29"/>
        <v>2.756529923047113</v>
      </c>
    </row>
    <row r="57" spans="1:93" x14ac:dyDescent="0.25">
      <c r="A57" s="19">
        <v>44</v>
      </c>
      <c r="B57" s="19" t="s">
        <v>50</v>
      </c>
      <c r="C57" s="292">
        <v>2431.71</v>
      </c>
      <c r="D57" s="292">
        <v>2387</v>
      </c>
      <c r="E57" s="159"/>
      <c r="F57" s="157">
        <v>38</v>
      </c>
      <c r="G57" s="157">
        <v>219</v>
      </c>
      <c r="H57" s="157">
        <f t="shared" si="0"/>
        <v>5.7631578947368425</v>
      </c>
      <c r="I57" s="157"/>
      <c r="J57" s="157"/>
      <c r="K57" s="157">
        <f t="shared" si="1"/>
        <v>0</v>
      </c>
      <c r="L57" s="157"/>
      <c r="M57" s="157"/>
      <c r="N57" s="157">
        <f t="shared" si="2"/>
        <v>0</v>
      </c>
      <c r="O57" s="157"/>
      <c r="P57" s="157"/>
      <c r="Q57" s="157">
        <f t="shared" si="3"/>
        <v>0</v>
      </c>
      <c r="R57" s="157">
        <v>6.25</v>
      </c>
      <c r="S57" s="157">
        <v>24.4</v>
      </c>
      <c r="T57" s="157">
        <f t="shared" si="3"/>
        <v>3.9039999999999999</v>
      </c>
      <c r="U57" s="157"/>
      <c r="V57" s="157"/>
      <c r="W57" s="157">
        <f t="shared" si="48"/>
        <v>0</v>
      </c>
      <c r="X57" s="157">
        <f t="shared" si="49"/>
        <v>44.25</v>
      </c>
      <c r="Y57" s="157">
        <f t="shared" si="50"/>
        <v>243.4</v>
      </c>
      <c r="Z57" s="157">
        <f t="shared" si="3"/>
        <v>5.5005649717514125</v>
      </c>
      <c r="AA57" s="157"/>
      <c r="AB57" s="157"/>
      <c r="AC57" s="157">
        <f t="shared" si="3"/>
        <v>0</v>
      </c>
      <c r="AD57" s="157"/>
      <c r="AE57" s="157"/>
      <c r="AF57" s="157">
        <f t="shared" si="46"/>
        <v>0</v>
      </c>
      <c r="AG57" s="157"/>
      <c r="AH57" s="157"/>
      <c r="AI57" s="157">
        <f t="shared" si="47"/>
        <v>0</v>
      </c>
      <c r="AJ57" s="157"/>
      <c r="AK57" s="157"/>
      <c r="AL57" s="157">
        <f t="shared" si="51"/>
        <v>0</v>
      </c>
      <c r="AM57" s="157"/>
      <c r="AN57" s="157"/>
      <c r="AO57" s="157">
        <f t="shared" si="11"/>
        <v>0</v>
      </c>
      <c r="AP57" s="157"/>
      <c r="AQ57" s="157"/>
      <c r="AR57" s="157">
        <f t="shared" si="12"/>
        <v>0</v>
      </c>
      <c r="AS57" s="157">
        <f t="shared" si="52"/>
        <v>0</v>
      </c>
      <c r="AT57" s="157">
        <f t="shared" si="53"/>
        <v>0</v>
      </c>
      <c r="AU57" s="157">
        <f t="shared" si="14"/>
        <v>0</v>
      </c>
      <c r="AV57" s="157"/>
      <c r="AW57" s="157"/>
      <c r="AX57" s="157">
        <f t="shared" si="15"/>
        <v>0</v>
      </c>
      <c r="AY57" s="157"/>
      <c r="AZ57" s="157"/>
      <c r="BA57" s="157">
        <f t="shared" si="16"/>
        <v>0</v>
      </c>
      <c r="BB57" s="157"/>
      <c r="BC57" s="157"/>
      <c r="BD57" s="157">
        <f t="shared" si="17"/>
        <v>0</v>
      </c>
      <c r="BE57" s="157"/>
      <c r="BF57" s="157"/>
      <c r="BG57" s="157">
        <f t="shared" si="18"/>
        <v>0</v>
      </c>
      <c r="BH57" s="157"/>
      <c r="BI57" s="157"/>
      <c r="BJ57" s="157">
        <f t="shared" si="19"/>
        <v>0</v>
      </c>
      <c r="BK57" s="157"/>
      <c r="BL57" s="158"/>
      <c r="BM57" s="158">
        <f t="shared" si="20"/>
        <v>0</v>
      </c>
      <c r="BN57" s="158">
        <f t="shared" si="33"/>
        <v>0</v>
      </c>
      <c r="BO57" s="158">
        <f t="shared" si="34"/>
        <v>0</v>
      </c>
      <c r="BP57" s="158">
        <f t="shared" si="21"/>
        <v>0</v>
      </c>
      <c r="BQ57" s="158"/>
      <c r="BR57" s="158"/>
      <c r="BS57" s="158">
        <f t="shared" si="22"/>
        <v>0</v>
      </c>
      <c r="BT57" s="158">
        <f t="shared" si="35"/>
        <v>38</v>
      </c>
      <c r="BU57" s="158">
        <f t="shared" si="35"/>
        <v>219</v>
      </c>
      <c r="BV57" s="158">
        <f t="shared" si="23"/>
        <v>5.7631578947368425</v>
      </c>
      <c r="BW57" s="158">
        <f t="shared" si="36"/>
        <v>0</v>
      </c>
      <c r="BX57" s="158">
        <f t="shared" si="36"/>
        <v>0</v>
      </c>
      <c r="BY57" s="158">
        <f t="shared" si="24"/>
        <v>0</v>
      </c>
      <c r="BZ57" s="158">
        <f t="shared" si="37"/>
        <v>0</v>
      </c>
      <c r="CA57" s="158">
        <f t="shared" si="37"/>
        <v>0</v>
      </c>
      <c r="CB57" s="158">
        <f t="shared" si="25"/>
        <v>0</v>
      </c>
      <c r="CC57" s="158">
        <f t="shared" si="38"/>
        <v>0</v>
      </c>
      <c r="CD57" s="158">
        <f t="shared" si="39"/>
        <v>0</v>
      </c>
      <c r="CE57" s="158">
        <f t="shared" si="26"/>
        <v>0</v>
      </c>
      <c r="CF57" s="158">
        <f t="shared" si="40"/>
        <v>6.25</v>
      </c>
      <c r="CG57" s="158">
        <f t="shared" si="40"/>
        <v>24.4</v>
      </c>
      <c r="CH57" s="158">
        <f t="shared" si="27"/>
        <v>3.9039999999999999</v>
      </c>
      <c r="CI57" s="158">
        <f t="shared" si="41"/>
        <v>0</v>
      </c>
      <c r="CJ57" s="158">
        <f t="shared" si="41"/>
        <v>0</v>
      </c>
      <c r="CK57" s="158">
        <f t="shared" si="28"/>
        <v>0</v>
      </c>
      <c r="CL57" s="293"/>
      <c r="CM57" s="291">
        <f t="shared" si="43"/>
        <v>2148.3000000000002</v>
      </c>
      <c r="CN57" s="294">
        <f t="shared" si="45"/>
        <v>243.4</v>
      </c>
      <c r="CO57" s="294">
        <f t="shared" si="29"/>
        <v>0.11329888749243587</v>
      </c>
    </row>
    <row r="58" spans="1:93" x14ac:dyDescent="0.25">
      <c r="A58" s="19">
        <v>45</v>
      </c>
      <c r="B58" s="19" t="s">
        <v>51</v>
      </c>
      <c r="C58" s="292">
        <v>818.06</v>
      </c>
      <c r="D58" s="292">
        <v>398.85499999999996</v>
      </c>
      <c r="E58" s="159"/>
      <c r="F58" s="157">
        <v>119.5</v>
      </c>
      <c r="G58" s="157">
        <v>586.70000000000005</v>
      </c>
      <c r="H58" s="157">
        <f t="shared" si="0"/>
        <v>4.9096234309623439</v>
      </c>
      <c r="I58" s="157"/>
      <c r="J58" s="157"/>
      <c r="K58" s="157">
        <f t="shared" si="1"/>
        <v>0</v>
      </c>
      <c r="L58" s="157">
        <v>0.25</v>
      </c>
      <c r="M58" s="157">
        <v>1</v>
      </c>
      <c r="N58" s="157">
        <f t="shared" si="2"/>
        <v>4</v>
      </c>
      <c r="O58" s="157"/>
      <c r="P58" s="157"/>
      <c r="Q58" s="157">
        <f t="shared" si="3"/>
        <v>0</v>
      </c>
      <c r="R58" s="157">
        <v>22.03</v>
      </c>
      <c r="S58" s="157">
        <v>82.03</v>
      </c>
      <c r="T58" s="157">
        <v>3.7235587834770771</v>
      </c>
      <c r="U58" s="157"/>
      <c r="V58" s="157"/>
      <c r="W58" s="157">
        <f t="shared" si="48"/>
        <v>0</v>
      </c>
      <c r="X58" s="157">
        <v>141.78</v>
      </c>
      <c r="Y58" s="157">
        <f t="shared" si="50"/>
        <v>669.73</v>
      </c>
      <c r="Z58" s="157">
        <v>4.7237269008322755</v>
      </c>
      <c r="AA58" s="157">
        <v>2.75</v>
      </c>
      <c r="AB58" s="157">
        <v>12.15</v>
      </c>
      <c r="AC58" s="157">
        <v>4.418181818181818</v>
      </c>
      <c r="AD58" s="157"/>
      <c r="AE58" s="157"/>
      <c r="AF58" s="157">
        <f t="shared" si="46"/>
        <v>0</v>
      </c>
      <c r="AG58" s="157"/>
      <c r="AH58" s="157"/>
      <c r="AI58" s="157">
        <f t="shared" si="47"/>
        <v>0</v>
      </c>
      <c r="AJ58" s="157"/>
      <c r="AK58" s="157"/>
      <c r="AL58" s="157">
        <f t="shared" si="51"/>
        <v>0</v>
      </c>
      <c r="AM58" s="157">
        <v>0.25</v>
      </c>
      <c r="AN58" s="157">
        <v>0.88</v>
      </c>
      <c r="AO58" s="157">
        <f t="shared" si="11"/>
        <v>3.52</v>
      </c>
      <c r="AP58" s="157"/>
      <c r="AQ58" s="157"/>
      <c r="AR58" s="157">
        <f t="shared" si="12"/>
        <v>0</v>
      </c>
      <c r="AS58" s="157">
        <v>3</v>
      </c>
      <c r="AT58" s="157">
        <v>13.03</v>
      </c>
      <c r="AU58" s="157">
        <f t="shared" si="14"/>
        <v>4.3433333333333328</v>
      </c>
      <c r="AV58" s="157"/>
      <c r="AW58" s="157"/>
      <c r="AX58" s="157">
        <f t="shared" si="15"/>
        <v>0</v>
      </c>
      <c r="AY58" s="157"/>
      <c r="AZ58" s="157"/>
      <c r="BA58" s="157">
        <f t="shared" si="16"/>
        <v>0</v>
      </c>
      <c r="BB58" s="157"/>
      <c r="BC58" s="157"/>
      <c r="BD58" s="157">
        <f t="shared" si="17"/>
        <v>0</v>
      </c>
      <c r="BE58" s="157"/>
      <c r="BF58" s="157"/>
      <c r="BG58" s="157">
        <f t="shared" si="18"/>
        <v>0</v>
      </c>
      <c r="BH58" s="157"/>
      <c r="BI58" s="157"/>
      <c r="BJ58" s="157">
        <f t="shared" si="19"/>
        <v>0</v>
      </c>
      <c r="BK58" s="157"/>
      <c r="BL58" s="158"/>
      <c r="BM58" s="158">
        <f t="shared" si="20"/>
        <v>0</v>
      </c>
      <c r="BN58" s="158">
        <f t="shared" si="33"/>
        <v>0</v>
      </c>
      <c r="BO58" s="158">
        <f t="shared" si="34"/>
        <v>0</v>
      </c>
      <c r="BP58" s="158">
        <f t="shared" si="21"/>
        <v>0</v>
      </c>
      <c r="BQ58" s="158"/>
      <c r="BR58" s="158"/>
      <c r="BS58" s="158">
        <f t="shared" si="22"/>
        <v>0</v>
      </c>
      <c r="BT58" s="158">
        <f t="shared" si="35"/>
        <v>122.25</v>
      </c>
      <c r="BU58" s="158">
        <f t="shared" si="35"/>
        <v>598.85</v>
      </c>
      <c r="BV58" s="158">
        <f t="shared" si="23"/>
        <v>4.8985685071574645</v>
      </c>
      <c r="BW58" s="158">
        <f t="shared" si="36"/>
        <v>0</v>
      </c>
      <c r="BX58" s="158">
        <f t="shared" si="36"/>
        <v>0</v>
      </c>
      <c r="BY58" s="158">
        <f t="shared" si="24"/>
        <v>0</v>
      </c>
      <c r="BZ58" s="158">
        <f t="shared" si="37"/>
        <v>0.25</v>
      </c>
      <c r="CA58" s="158">
        <f t="shared" si="37"/>
        <v>1</v>
      </c>
      <c r="CB58" s="158">
        <f t="shared" si="25"/>
        <v>4</v>
      </c>
      <c r="CC58" s="158">
        <f t="shared" si="38"/>
        <v>0</v>
      </c>
      <c r="CD58" s="158">
        <f t="shared" si="39"/>
        <v>0</v>
      </c>
      <c r="CE58" s="158">
        <f t="shared" si="26"/>
        <v>0</v>
      </c>
      <c r="CF58" s="158">
        <f t="shared" si="40"/>
        <v>22.28</v>
      </c>
      <c r="CG58" s="158">
        <f t="shared" si="40"/>
        <v>82.91</v>
      </c>
      <c r="CH58" s="158">
        <f t="shared" si="27"/>
        <v>3.7212746858168759</v>
      </c>
      <c r="CI58" s="158">
        <f t="shared" si="41"/>
        <v>0</v>
      </c>
      <c r="CJ58" s="158">
        <f t="shared" si="41"/>
        <v>0</v>
      </c>
      <c r="CK58" s="158">
        <f t="shared" si="28"/>
        <v>0</v>
      </c>
      <c r="CL58" s="293"/>
      <c r="CM58" s="291">
        <f t="shared" si="43"/>
        <v>358.96949999999998</v>
      </c>
      <c r="CN58" s="294">
        <f t="shared" si="45"/>
        <v>682.76</v>
      </c>
      <c r="CO58" s="294">
        <f t="shared" si="29"/>
        <v>1.9020000306432721</v>
      </c>
    </row>
    <row r="62" spans="1:93" s="160" customFormat="1" ht="15.75" x14ac:dyDescent="0.25">
      <c r="B62" s="160" t="s">
        <v>104</v>
      </c>
      <c r="C62" s="295"/>
      <c r="D62" s="295"/>
      <c r="M62" s="160" t="s">
        <v>134</v>
      </c>
      <c r="S62" s="160" t="s">
        <v>105</v>
      </c>
      <c r="BL62" s="160" t="s">
        <v>105</v>
      </c>
      <c r="CL62" s="296"/>
      <c r="CM62" s="297"/>
      <c r="CN62" s="295"/>
      <c r="CO62" s="295"/>
    </row>
    <row r="63" spans="1:93" s="160" customFormat="1" ht="15.75" x14ac:dyDescent="0.25">
      <c r="C63" s="295" t="s">
        <v>135</v>
      </c>
      <c r="D63" s="295"/>
      <c r="H63" s="160" t="s">
        <v>137</v>
      </c>
      <c r="N63" s="160" t="s">
        <v>138</v>
      </c>
      <c r="T63" s="160" t="s">
        <v>139</v>
      </c>
      <c r="AJ63" s="160" t="s">
        <v>136</v>
      </c>
      <c r="AP63" s="160" t="s">
        <v>135</v>
      </c>
      <c r="AZ63" s="160" t="s">
        <v>137</v>
      </c>
      <c r="BM63" s="160" t="s">
        <v>139</v>
      </c>
      <c r="CL63" s="296"/>
      <c r="CM63" s="297"/>
      <c r="CN63" s="295"/>
      <c r="CO63" s="295"/>
    </row>
    <row r="64" spans="1:93" s="160" customFormat="1" ht="15.75" x14ac:dyDescent="0.25">
      <c r="C64" s="295" t="s">
        <v>140</v>
      </c>
      <c r="D64" s="295"/>
      <c r="H64" s="160" t="s">
        <v>108</v>
      </c>
      <c r="N64" s="160" t="s">
        <v>142</v>
      </c>
      <c r="T64" s="160" t="s">
        <v>109</v>
      </c>
      <c r="AJ64" s="160" t="s">
        <v>141</v>
      </c>
      <c r="AP64" s="160" t="s">
        <v>140</v>
      </c>
      <c r="AZ64" s="160" t="s">
        <v>108</v>
      </c>
      <c r="BM64" s="160" t="s">
        <v>109</v>
      </c>
      <c r="CL64" s="296"/>
      <c r="CM64" s="297"/>
      <c r="CN64" s="295"/>
      <c r="CO64" s="295"/>
    </row>
  </sheetData>
  <mergeCells count="39">
    <mergeCell ref="AJ9:AL10"/>
    <mergeCell ref="B8:B12"/>
    <mergeCell ref="F8:Z8"/>
    <mergeCell ref="AA8:AU8"/>
    <mergeCell ref="AV8:BP8"/>
    <mergeCell ref="F9:H10"/>
    <mergeCell ref="I9:K9"/>
    <mergeCell ref="L9:N9"/>
    <mergeCell ref="O9:Q10"/>
    <mergeCell ref="R9:T10"/>
    <mergeCell ref="U9:W10"/>
    <mergeCell ref="X9:Z10"/>
    <mergeCell ref="AA9:AC10"/>
    <mergeCell ref="AD9:AI9"/>
    <mergeCell ref="I10:K10"/>
    <mergeCell ref="L10:N10"/>
    <mergeCell ref="BE9:BG10"/>
    <mergeCell ref="BQ8:BS10"/>
    <mergeCell ref="BT8:CO8"/>
    <mergeCell ref="CF9:CH10"/>
    <mergeCell ref="CI9:CK10"/>
    <mergeCell ref="CM9:CO10"/>
    <mergeCell ref="CC9:CE10"/>
    <mergeCell ref="AD10:AF10"/>
    <mergeCell ref="AG10:AI10"/>
    <mergeCell ref="AY10:BA10"/>
    <mergeCell ref="BB10:BD10"/>
    <mergeCell ref="BW10:BY10"/>
    <mergeCell ref="BH9:BJ10"/>
    <mergeCell ref="BK9:BM10"/>
    <mergeCell ref="BN9:BP10"/>
    <mergeCell ref="BT9:BV10"/>
    <mergeCell ref="BW9:CB9"/>
    <mergeCell ref="BZ10:CB10"/>
    <mergeCell ref="AM9:AO10"/>
    <mergeCell ref="AP9:AR10"/>
    <mergeCell ref="AS9:AU10"/>
    <mergeCell ref="AV9:AX10"/>
    <mergeCell ref="AY9:BD9"/>
  </mergeCells>
  <pageMargins left="0.7" right="0.7" top="0.75" bottom="0.75" header="0.3" footer="0.3"/>
  <pageSetup paperSize="5"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R88"/>
  <sheetViews>
    <sheetView view="pageBreakPreview" zoomScale="75" zoomScaleNormal="75" zoomScaleSheetLayoutView="86" workbookViewId="0">
      <pane xSplit="4" ySplit="15" topLeftCell="E28" activePane="bottomRight" state="frozen"/>
      <selection activeCell="A11" sqref="A11"/>
      <selection pane="topRight" activeCell="E11" sqref="E11"/>
      <selection pane="bottomLeft" activeCell="A19" sqref="A19"/>
      <selection pane="bottomRight" activeCell="BT40" sqref="BT40"/>
    </sheetView>
  </sheetViews>
  <sheetFormatPr defaultRowHeight="15.75" x14ac:dyDescent="0.25"/>
  <cols>
    <col min="1" max="1" width="20.28515625" style="160" customWidth="1"/>
    <col min="2" max="2" width="9.42578125" style="160" hidden="1" customWidth="1"/>
    <col min="3" max="3" width="8.7109375" style="160" hidden="1" customWidth="1"/>
    <col min="4" max="4" width="6.7109375" style="160" hidden="1" customWidth="1"/>
    <col min="5" max="5" width="10.28515625" style="160" hidden="1" customWidth="1"/>
    <col min="6" max="10" width="6.7109375" style="160" hidden="1" customWidth="1"/>
    <col min="11" max="11" width="8.28515625" style="160" hidden="1" customWidth="1"/>
    <col min="12" max="16" width="6.7109375" style="160" hidden="1" customWidth="1"/>
    <col min="17" max="17" width="7.42578125" style="160" hidden="1" customWidth="1"/>
    <col min="18" max="18" width="6.7109375" style="160" hidden="1" customWidth="1"/>
    <col min="19" max="19" width="7.42578125" style="160" hidden="1" customWidth="1"/>
    <col min="20" max="31" width="6.7109375" style="160" hidden="1" customWidth="1"/>
    <col min="32" max="32" width="7.85546875" style="160" hidden="1" customWidth="1"/>
    <col min="33" max="33" width="6.7109375" style="160" hidden="1" customWidth="1"/>
    <col min="34" max="34" width="6.28515625" style="160" hidden="1" customWidth="1"/>
    <col min="35" max="60" width="6.7109375" style="160" hidden="1" customWidth="1"/>
    <col min="61" max="61" width="8.140625" style="160" hidden="1" customWidth="1"/>
    <col min="62" max="64" width="6.7109375" style="160" hidden="1" customWidth="1"/>
    <col min="65" max="65" width="10.28515625" style="160" customWidth="1"/>
    <col min="66" max="66" width="9.28515625" style="160" customWidth="1"/>
    <col min="67" max="67" width="29.42578125" style="160" customWidth="1"/>
    <col min="68" max="256" width="8.85546875" style="160"/>
    <col min="257" max="257" width="20.28515625" style="160" customWidth="1"/>
    <col min="258" max="258" width="9.42578125" style="160" customWidth="1"/>
    <col min="259" max="259" width="8.7109375" style="160" customWidth="1"/>
    <col min="260" max="260" width="0" style="160" hidden="1" customWidth="1"/>
    <col min="261" max="261" width="10.28515625" style="160" customWidth="1"/>
    <col min="262" max="266" width="6.7109375" style="160" customWidth="1"/>
    <col min="267" max="267" width="8.28515625" style="160" customWidth="1"/>
    <col min="268" max="272" width="6.7109375" style="160" customWidth="1"/>
    <col min="273" max="273" width="7.42578125" style="160" customWidth="1"/>
    <col min="274" max="274" width="6.7109375" style="160" customWidth="1"/>
    <col min="275" max="275" width="0" style="160" hidden="1" customWidth="1"/>
    <col min="276" max="287" width="6.7109375" style="160" customWidth="1"/>
    <col min="288" max="288" width="7.85546875" style="160" customWidth="1"/>
    <col min="289" max="289" width="6.7109375" style="160" customWidth="1"/>
    <col min="290" max="307" width="0" style="160" hidden="1" customWidth="1"/>
    <col min="308" max="316" width="6.7109375" style="160" customWidth="1"/>
    <col min="317" max="317" width="8.140625" style="160" customWidth="1"/>
    <col min="318" max="320" width="6.7109375" style="160" customWidth="1"/>
    <col min="321" max="321" width="10.28515625" style="160" customWidth="1"/>
    <col min="322" max="322" width="9.28515625" style="160" customWidth="1"/>
    <col min="323" max="323" width="29.42578125" style="160" customWidth="1"/>
    <col min="324" max="512" width="8.85546875" style="160"/>
    <col min="513" max="513" width="20.28515625" style="160" customWidth="1"/>
    <col min="514" max="514" width="9.42578125" style="160" customWidth="1"/>
    <col min="515" max="515" width="8.7109375" style="160" customWidth="1"/>
    <col min="516" max="516" width="0" style="160" hidden="1" customWidth="1"/>
    <col min="517" max="517" width="10.28515625" style="160" customWidth="1"/>
    <col min="518" max="522" width="6.7109375" style="160" customWidth="1"/>
    <col min="523" max="523" width="8.28515625" style="160" customWidth="1"/>
    <col min="524" max="528" width="6.7109375" style="160" customWidth="1"/>
    <col min="529" max="529" width="7.42578125" style="160" customWidth="1"/>
    <col min="530" max="530" width="6.7109375" style="160" customWidth="1"/>
    <col min="531" max="531" width="0" style="160" hidden="1" customWidth="1"/>
    <col min="532" max="543" width="6.7109375" style="160" customWidth="1"/>
    <col min="544" max="544" width="7.85546875" style="160" customWidth="1"/>
    <col min="545" max="545" width="6.7109375" style="160" customWidth="1"/>
    <col min="546" max="563" width="0" style="160" hidden="1" customWidth="1"/>
    <col min="564" max="572" width="6.7109375" style="160" customWidth="1"/>
    <col min="573" max="573" width="8.140625" style="160" customWidth="1"/>
    <col min="574" max="576" width="6.7109375" style="160" customWidth="1"/>
    <col min="577" max="577" width="10.28515625" style="160" customWidth="1"/>
    <col min="578" max="578" width="9.28515625" style="160" customWidth="1"/>
    <col min="579" max="579" width="29.42578125" style="160" customWidth="1"/>
    <col min="580" max="768" width="8.85546875" style="160"/>
    <col min="769" max="769" width="20.28515625" style="160" customWidth="1"/>
    <col min="770" max="770" width="9.42578125" style="160" customWidth="1"/>
    <col min="771" max="771" width="8.7109375" style="160" customWidth="1"/>
    <col min="772" max="772" width="0" style="160" hidden="1" customWidth="1"/>
    <col min="773" max="773" width="10.28515625" style="160" customWidth="1"/>
    <col min="774" max="778" width="6.7109375" style="160" customWidth="1"/>
    <col min="779" max="779" width="8.28515625" style="160" customWidth="1"/>
    <col min="780" max="784" width="6.7109375" style="160" customWidth="1"/>
    <col min="785" max="785" width="7.42578125" style="160" customWidth="1"/>
    <col min="786" max="786" width="6.7109375" style="160" customWidth="1"/>
    <col min="787" max="787" width="0" style="160" hidden="1" customWidth="1"/>
    <col min="788" max="799" width="6.7109375" style="160" customWidth="1"/>
    <col min="800" max="800" width="7.85546875" style="160" customWidth="1"/>
    <col min="801" max="801" width="6.7109375" style="160" customWidth="1"/>
    <col min="802" max="819" width="0" style="160" hidden="1" customWidth="1"/>
    <col min="820" max="828" width="6.7109375" style="160" customWidth="1"/>
    <col min="829" max="829" width="8.140625" style="160" customWidth="1"/>
    <col min="830" max="832" width="6.7109375" style="160" customWidth="1"/>
    <col min="833" max="833" width="10.28515625" style="160" customWidth="1"/>
    <col min="834" max="834" width="9.28515625" style="160" customWidth="1"/>
    <col min="835" max="835" width="29.42578125" style="160" customWidth="1"/>
    <col min="836" max="1024" width="8.85546875" style="160"/>
    <col min="1025" max="1025" width="20.28515625" style="160" customWidth="1"/>
    <col min="1026" max="1026" width="9.42578125" style="160" customWidth="1"/>
    <col min="1027" max="1027" width="8.7109375" style="160" customWidth="1"/>
    <col min="1028" max="1028" width="0" style="160" hidden="1" customWidth="1"/>
    <col min="1029" max="1029" width="10.28515625" style="160" customWidth="1"/>
    <col min="1030" max="1034" width="6.7109375" style="160" customWidth="1"/>
    <col min="1035" max="1035" width="8.28515625" style="160" customWidth="1"/>
    <col min="1036" max="1040" width="6.7109375" style="160" customWidth="1"/>
    <col min="1041" max="1041" width="7.42578125" style="160" customWidth="1"/>
    <col min="1042" max="1042" width="6.7109375" style="160" customWidth="1"/>
    <col min="1043" max="1043" width="0" style="160" hidden="1" customWidth="1"/>
    <col min="1044" max="1055" width="6.7109375" style="160" customWidth="1"/>
    <col min="1056" max="1056" width="7.85546875" style="160" customWidth="1"/>
    <col min="1057" max="1057" width="6.7109375" style="160" customWidth="1"/>
    <col min="1058" max="1075" width="0" style="160" hidden="1" customWidth="1"/>
    <col min="1076" max="1084" width="6.7109375" style="160" customWidth="1"/>
    <col min="1085" max="1085" width="8.140625" style="160" customWidth="1"/>
    <col min="1086" max="1088" width="6.7109375" style="160" customWidth="1"/>
    <col min="1089" max="1089" width="10.28515625" style="160" customWidth="1"/>
    <col min="1090" max="1090" width="9.28515625" style="160" customWidth="1"/>
    <col min="1091" max="1091" width="29.42578125" style="160" customWidth="1"/>
    <col min="1092" max="1280" width="8.85546875" style="160"/>
    <col min="1281" max="1281" width="20.28515625" style="160" customWidth="1"/>
    <col min="1282" max="1282" width="9.42578125" style="160" customWidth="1"/>
    <col min="1283" max="1283" width="8.7109375" style="160" customWidth="1"/>
    <col min="1284" max="1284" width="0" style="160" hidden="1" customWidth="1"/>
    <col min="1285" max="1285" width="10.28515625" style="160" customWidth="1"/>
    <col min="1286" max="1290" width="6.7109375" style="160" customWidth="1"/>
    <col min="1291" max="1291" width="8.28515625" style="160" customWidth="1"/>
    <col min="1292" max="1296" width="6.7109375" style="160" customWidth="1"/>
    <col min="1297" max="1297" width="7.42578125" style="160" customWidth="1"/>
    <col min="1298" max="1298" width="6.7109375" style="160" customWidth="1"/>
    <col min="1299" max="1299" width="0" style="160" hidden="1" customWidth="1"/>
    <col min="1300" max="1311" width="6.7109375" style="160" customWidth="1"/>
    <col min="1312" max="1312" width="7.85546875" style="160" customWidth="1"/>
    <col min="1313" max="1313" width="6.7109375" style="160" customWidth="1"/>
    <col min="1314" max="1331" width="0" style="160" hidden="1" customWidth="1"/>
    <col min="1332" max="1340" width="6.7109375" style="160" customWidth="1"/>
    <col min="1341" max="1341" width="8.140625" style="160" customWidth="1"/>
    <col min="1342" max="1344" width="6.7109375" style="160" customWidth="1"/>
    <col min="1345" max="1345" width="10.28515625" style="160" customWidth="1"/>
    <col min="1346" max="1346" width="9.28515625" style="160" customWidth="1"/>
    <col min="1347" max="1347" width="29.42578125" style="160" customWidth="1"/>
    <col min="1348" max="1536" width="8.85546875" style="160"/>
    <col min="1537" max="1537" width="20.28515625" style="160" customWidth="1"/>
    <col min="1538" max="1538" width="9.42578125" style="160" customWidth="1"/>
    <col min="1539" max="1539" width="8.7109375" style="160" customWidth="1"/>
    <col min="1540" max="1540" width="0" style="160" hidden="1" customWidth="1"/>
    <col min="1541" max="1541" width="10.28515625" style="160" customWidth="1"/>
    <col min="1542" max="1546" width="6.7109375" style="160" customWidth="1"/>
    <col min="1547" max="1547" width="8.28515625" style="160" customWidth="1"/>
    <col min="1548" max="1552" width="6.7109375" style="160" customWidth="1"/>
    <col min="1553" max="1553" width="7.42578125" style="160" customWidth="1"/>
    <col min="1554" max="1554" width="6.7109375" style="160" customWidth="1"/>
    <col min="1555" max="1555" width="0" style="160" hidden="1" customWidth="1"/>
    <col min="1556" max="1567" width="6.7109375" style="160" customWidth="1"/>
    <col min="1568" max="1568" width="7.85546875" style="160" customWidth="1"/>
    <col min="1569" max="1569" width="6.7109375" style="160" customWidth="1"/>
    <col min="1570" max="1587" width="0" style="160" hidden="1" customWidth="1"/>
    <col min="1588" max="1596" width="6.7109375" style="160" customWidth="1"/>
    <col min="1597" max="1597" width="8.140625" style="160" customWidth="1"/>
    <col min="1598" max="1600" width="6.7109375" style="160" customWidth="1"/>
    <col min="1601" max="1601" width="10.28515625" style="160" customWidth="1"/>
    <col min="1602" max="1602" width="9.28515625" style="160" customWidth="1"/>
    <col min="1603" max="1603" width="29.42578125" style="160" customWidth="1"/>
    <col min="1604" max="1792" width="8.85546875" style="160"/>
    <col min="1793" max="1793" width="20.28515625" style="160" customWidth="1"/>
    <col min="1794" max="1794" width="9.42578125" style="160" customWidth="1"/>
    <col min="1795" max="1795" width="8.7109375" style="160" customWidth="1"/>
    <col min="1796" max="1796" width="0" style="160" hidden="1" customWidth="1"/>
    <col min="1797" max="1797" width="10.28515625" style="160" customWidth="1"/>
    <col min="1798" max="1802" width="6.7109375" style="160" customWidth="1"/>
    <col min="1803" max="1803" width="8.28515625" style="160" customWidth="1"/>
    <col min="1804" max="1808" width="6.7109375" style="160" customWidth="1"/>
    <col min="1809" max="1809" width="7.42578125" style="160" customWidth="1"/>
    <col min="1810" max="1810" width="6.7109375" style="160" customWidth="1"/>
    <col min="1811" max="1811" width="0" style="160" hidden="1" customWidth="1"/>
    <col min="1812" max="1823" width="6.7109375" style="160" customWidth="1"/>
    <col min="1824" max="1824" width="7.85546875" style="160" customWidth="1"/>
    <col min="1825" max="1825" width="6.7109375" style="160" customWidth="1"/>
    <col min="1826" max="1843" width="0" style="160" hidden="1" customWidth="1"/>
    <col min="1844" max="1852" width="6.7109375" style="160" customWidth="1"/>
    <col min="1853" max="1853" width="8.140625" style="160" customWidth="1"/>
    <col min="1854" max="1856" width="6.7109375" style="160" customWidth="1"/>
    <col min="1857" max="1857" width="10.28515625" style="160" customWidth="1"/>
    <col min="1858" max="1858" width="9.28515625" style="160" customWidth="1"/>
    <col min="1859" max="1859" width="29.42578125" style="160" customWidth="1"/>
    <col min="1860" max="2048" width="8.85546875" style="160"/>
    <col min="2049" max="2049" width="20.28515625" style="160" customWidth="1"/>
    <col min="2050" max="2050" width="9.42578125" style="160" customWidth="1"/>
    <col min="2051" max="2051" width="8.7109375" style="160" customWidth="1"/>
    <col min="2052" max="2052" width="0" style="160" hidden="1" customWidth="1"/>
    <col min="2053" max="2053" width="10.28515625" style="160" customWidth="1"/>
    <col min="2054" max="2058" width="6.7109375" style="160" customWidth="1"/>
    <col min="2059" max="2059" width="8.28515625" style="160" customWidth="1"/>
    <col min="2060" max="2064" width="6.7109375" style="160" customWidth="1"/>
    <col min="2065" max="2065" width="7.42578125" style="160" customWidth="1"/>
    <col min="2066" max="2066" width="6.7109375" style="160" customWidth="1"/>
    <col min="2067" max="2067" width="0" style="160" hidden="1" customWidth="1"/>
    <col min="2068" max="2079" width="6.7109375" style="160" customWidth="1"/>
    <col min="2080" max="2080" width="7.85546875" style="160" customWidth="1"/>
    <col min="2081" max="2081" width="6.7109375" style="160" customWidth="1"/>
    <col min="2082" max="2099" width="0" style="160" hidden="1" customWidth="1"/>
    <col min="2100" max="2108" width="6.7109375" style="160" customWidth="1"/>
    <col min="2109" max="2109" width="8.140625" style="160" customWidth="1"/>
    <col min="2110" max="2112" width="6.7109375" style="160" customWidth="1"/>
    <col min="2113" max="2113" width="10.28515625" style="160" customWidth="1"/>
    <col min="2114" max="2114" width="9.28515625" style="160" customWidth="1"/>
    <col min="2115" max="2115" width="29.42578125" style="160" customWidth="1"/>
    <col min="2116" max="2304" width="8.85546875" style="160"/>
    <col min="2305" max="2305" width="20.28515625" style="160" customWidth="1"/>
    <col min="2306" max="2306" width="9.42578125" style="160" customWidth="1"/>
    <col min="2307" max="2307" width="8.7109375" style="160" customWidth="1"/>
    <col min="2308" max="2308" width="0" style="160" hidden="1" customWidth="1"/>
    <col min="2309" max="2309" width="10.28515625" style="160" customWidth="1"/>
    <col min="2310" max="2314" width="6.7109375" style="160" customWidth="1"/>
    <col min="2315" max="2315" width="8.28515625" style="160" customWidth="1"/>
    <col min="2316" max="2320" width="6.7109375" style="160" customWidth="1"/>
    <col min="2321" max="2321" width="7.42578125" style="160" customWidth="1"/>
    <col min="2322" max="2322" width="6.7109375" style="160" customWidth="1"/>
    <col min="2323" max="2323" width="0" style="160" hidden="1" customWidth="1"/>
    <col min="2324" max="2335" width="6.7109375" style="160" customWidth="1"/>
    <col min="2336" max="2336" width="7.85546875" style="160" customWidth="1"/>
    <col min="2337" max="2337" width="6.7109375" style="160" customWidth="1"/>
    <col min="2338" max="2355" width="0" style="160" hidden="1" customWidth="1"/>
    <col min="2356" max="2364" width="6.7109375" style="160" customWidth="1"/>
    <col min="2365" max="2365" width="8.140625" style="160" customWidth="1"/>
    <col min="2366" max="2368" width="6.7109375" style="160" customWidth="1"/>
    <col min="2369" max="2369" width="10.28515625" style="160" customWidth="1"/>
    <col min="2370" max="2370" width="9.28515625" style="160" customWidth="1"/>
    <col min="2371" max="2371" width="29.42578125" style="160" customWidth="1"/>
    <col min="2372" max="2560" width="8.85546875" style="160"/>
    <col min="2561" max="2561" width="20.28515625" style="160" customWidth="1"/>
    <col min="2562" max="2562" width="9.42578125" style="160" customWidth="1"/>
    <col min="2563" max="2563" width="8.7109375" style="160" customWidth="1"/>
    <col min="2564" max="2564" width="0" style="160" hidden="1" customWidth="1"/>
    <col min="2565" max="2565" width="10.28515625" style="160" customWidth="1"/>
    <col min="2566" max="2570" width="6.7109375" style="160" customWidth="1"/>
    <col min="2571" max="2571" width="8.28515625" style="160" customWidth="1"/>
    <col min="2572" max="2576" width="6.7109375" style="160" customWidth="1"/>
    <col min="2577" max="2577" width="7.42578125" style="160" customWidth="1"/>
    <col min="2578" max="2578" width="6.7109375" style="160" customWidth="1"/>
    <col min="2579" max="2579" width="0" style="160" hidden="1" customWidth="1"/>
    <col min="2580" max="2591" width="6.7109375" style="160" customWidth="1"/>
    <col min="2592" max="2592" width="7.85546875" style="160" customWidth="1"/>
    <col min="2593" max="2593" width="6.7109375" style="160" customWidth="1"/>
    <col min="2594" max="2611" width="0" style="160" hidden="1" customWidth="1"/>
    <col min="2612" max="2620" width="6.7109375" style="160" customWidth="1"/>
    <col min="2621" max="2621" width="8.140625" style="160" customWidth="1"/>
    <col min="2622" max="2624" width="6.7109375" style="160" customWidth="1"/>
    <col min="2625" max="2625" width="10.28515625" style="160" customWidth="1"/>
    <col min="2626" max="2626" width="9.28515625" style="160" customWidth="1"/>
    <col min="2627" max="2627" width="29.42578125" style="160" customWidth="1"/>
    <col min="2628" max="2816" width="8.85546875" style="160"/>
    <col min="2817" max="2817" width="20.28515625" style="160" customWidth="1"/>
    <col min="2818" max="2818" width="9.42578125" style="160" customWidth="1"/>
    <col min="2819" max="2819" width="8.7109375" style="160" customWidth="1"/>
    <col min="2820" max="2820" width="0" style="160" hidden="1" customWidth="1"/>
    <col min="2821" max="2821" width="10.28515625" style="160" customWidth="1"/>
    <col min="2822" max="2826" width="6.7109375" style="160" customWidth="1"/>
    <col min="2827" max="2827" width="8.28515625" style="160" customWidth="1"/>
    <col min="2828" max="2832" width="6.7109375" style="160" customWidth="1"/>
    <col min="2833" max="2833" width="7.42578125" style="160" customWidth="1"/>
    <col min="2834" max="2834" width="6.7109375" style="160" customWidth="1"/>
    <col min="2835" max="2835" width="0" style="160" hidden="1" customWidth="1"/>
    <col min="2836" max="2847" width="6.7109375" style="160" customWidth="1"/>
    <col min="2848" max="2848" width="7.85546875" style="160" customWidth="1"/>
    <col min="2849" max="2849" width="6.7109375" style="160" customWidth="1"/>
    <col min="2850" max="2867" width="0" style="160" hidden="1" customWidth="1"/>
    <col min="2868" max="2876" width="6.7109375" style="160" customWidth="1"/>
    <col min="2877" max="2877" width="8.140625" style="160" customWidth="1"/>
    <col min="2878" max="2880" width="6.7109375" style="160" customWidth="1"/>
    <col min="2881" max="2881" width="10.28515625" style="160" customWidth="1"/>
    <col min="2882" max="2882" width="9.28515625" style="160" customWidth="1"/>
    <col min="2883" max="2883" width="29.42578125" style="160" customWidth="1"/>
    <col min="2884" max="3072" width="8.85546875" style="160"/>
    <col min="3073" max="3073" width="20.28515625" style="160" customWidth="1"/>
    <col min="3074" max="3074" width="9.42578125" style="160" customWidth="1"/>
    <col min="3075" max="3075" width="8.7109375" style="160" customWidth="1"/>
    <col min="3076" max="3076" width="0" style="160" hidden="1" customWidth="1"/>
    <col min="3077" max="3077" width="10.28515625" style="160" customWidth="1"/>
    <col min="3078" max="3082" width="6.7109375" style="160" customWidth="1"/>
    <col min="3083" max="3083" width="8.28515625" style="160" customWidth="1"/>
    <col min="3084" max="3088" width="6.7109375" style="160" customWidth="1"/>
    <col min="3089" max="3089" width="7.42578125" style="160" customWidth="1"/>
    <col min="3090" max="3090" width="6.7109375" style="160" customWidth="1"/>
    <col min="3091" max="3091" width="0" style="160" hidden="1" customWidth="1"/>
    <col min="3092" max="3103" width="6.7109375" style="160" customWidth="1"/>
    <col min="3104" max="3104" width="7.85546875" style="160" customWidth="1"/>
    <col min="3105" max="3105" width="6.7109375" style="160" customWidth="1"/>
    <col min="3106" max="3123" width="0" style="160" hidden="1" customWidth="1"/>
    <col min="3124" max="3132" width="6.7109375" style="160" customWidth="1"/>
    <col min="3133" max="3133" width="8.140625" style="160" customWidth="1"/>
    <col min="3134" max="3136" width="6.7109375" style="160" customWidth="1"/>
    <col min="3137" max="3137" width="10.28515625" style="160" customWidth="1"/>
    <col min="3138" max="3138" width="9.28515625" style="160" customWidth="1"/>
    <col min="3139" max="3139" width="29.42578125" style="160" customWidth="1"/>
    <col min="3140" max="3328" width="8.85546875" style="160"/>
    <col min="3329" max="3329" width="20.28515625" style="160" customWidth="1"/>
    <col min="3330" max="3330" width="9.42578125" style="160" customWidth="1"/>
    <col min="3331" max="3331" width="8.7109375" style="160" customWidth="1"/>
    <col min="3332" max="3332" width="0" style="160" hidden="1" customWidth="1"/>
    <col min="3333" max="3333" width="10.28515625" style="160" customWidth="1"/>
    <col min="3334" max="3338" width="6.7109375" style="160" customWidth="1"/>
    <col min="3339" max="3339" width="8.28515625" style="160" customWidth="1"/>
    <col min="3340" max="3344" width="6.7109375" style="160" customWidth="1"/>
    <col min="3345" max="3345" width="7.42578125" style="160" customWidth="1"/>
    <col min="3346" max="3346" width="6.7109375" style="160" customWidth="1"/>
    <col min="3347" max="3347" width="0" style="160" hidden="1" customWidth="1"/>
    <col min="3348" max="3359" width="6.7109375" style="160" customWidth="1"/>
    <col min="3360" max="3360" width="7.85546875" style="160" customWidth="1"/>
    <col min="3361" max="3361" width="6.7109375" style="160" customWidth="1"/>
    <col min="3362" max="3379" width="0" style="160" hidden="1" customWidth="1"/>
    <col min="3380" max="3388" width="6.7109375" style="160" customWidth="1"/>
    <col min="3389" max="3389" width="8.140625" style="160" customWidth="1"/>
    <col min="3390" max="3392" width="6.7109375" style="160" customWidth="1"/>
    <col min="3393" max="3393" width="10.28515625" style="160" customWidth="1"/>
    <col min="3394" max="3394" width="9.28515625" style="160" customWidth="1"/>
    <col min="3395" max="3395" width="29.42578125" style="160" customWidth="1"/>
    <col min="3396" max="3584" width="8.85546875" style="160"/>
    <col min="3585" max="3585" width="20.28515625" style="160" customWidth="1"/>
    <col min="3586" max="3586" width="9.42578125" style="160" customWidth="1"/>
    <col min="3587" max="3587" width="8.7109375" style="160" customWidth="1"/>
    <col min="3588" max="3588" width="0" style="160" hidden="1" customWidth="1"/>
    <col min="3589" max="3589" width="10.28515625" style="160" customWidth="1"/>
    <col min="3590" max="3594" width="6.7109375" style="160" customWidth="1"/>
    <col min="3595" max="3595" width="8.28515625" style="160" customWidth="1"/>
    <col min="3596" max="3600" width="6.7109375" style="160" customWidth="1"/>
    <col min="3601" max="3601" width="7.42578125" style="160" customWidth="1"/>
    <col min="3602" max="3602" width="6.7109375" style="160" customWidth="1"/>
    <col min="3603" max="3603" width="0" style="160" hidden="1" customWidth="1"/>
    <col min="3604" max="3615" width="6.7109375" style="160" customWidth="1"/>
    <col min="3616" max="3616" width="7.85546875" style="160" customWidth="1"/>
    <col min="3617" max="3617" width="6.7109375" style="160" customWidth="1"/>
    <col min="3618" max="3635" width="0" style="160" hidden="1" customWidth="1"/>
    <col min="3636" max="3644" width="6.7109375" style="160" customWidth="1"/>
    <col min="3645" max="3645" width="8.140625" style="160" customWidth="1"/>
    <col min="3646" max="3648" width="6.7109375" style="160" customWidth="1"/>
    <col min="3649" max="3649" width="10.28515625" style="160" customWidth="1"/>
    <col min="3650" max="3650" width="9.28515625" style="160" customWidth="1"/>
    <col min="3651" max="3651" width="29.42578125" style="160" customWidth="1"/>
    <col min="3652" max="3840" width="8.85546875" style="160"/>
    <col min="3841" max="3841" width="20.28515625" style="160" customWidth="1"/>
    <col min="3842" max="3842" width="9.42578125" style="160" customWidth="1"/>
    <col min="3843" max="3843" width="8.7109375" style="160" customWidth="1"/>
    <col min="3844" max="3844" width="0" style="160" hidden="1" customWidth="1"/>
    <col min="3845" max="3845" width="10.28515625" style="160" customWidth="1"/>
    <col min="3846" max="3850" width="6.7109375" style="160" customWidth="1"/>
    <col min="3851" max="3851" width="8.28515625" style="160" customWidth="1"/>
    <col min="3852" max="3856" width="6.7109375" style="160" customWidth="1"/>
    <col min="3857" max="3857" width="7.42578125" style="160" customWidth="1"/>
    <col min="3858" max="3858" width="6.7109375" style="160" customWidth="1"/>
    <col min="3859" max="3859" width="0" style="160" hidden="1" customWidth="1"/>
    <col min="3860" max="3871" width="6.7109375" style="160" customWidth="1"/>
    <col min="3872" max="3872" width="7.85546875" style="160" customWidth="1"/>
    <col min="3873" max="3873" width="6.7109375" style="160" customWidth="1"/>
    <col min="3874" max="3891" width="0" style="160" hidden="1" customWidth="1"/>
    <col min="3892" max="3900" width="6.7109375" style="160" customWidth="1"/>
    <col min="3901" max="3901" width="8.140625" style="160" customWidth="1"/>
    <col min="3902" max="3904" width="6.7109375" style="160" customWidth="1"/>
    <col min="3905" max="3905" width="10.28515625" style="160" customWidth="1"/>
    <col min="3906" max="3906" width="9.28515625" style="160" customWidth="1"/>
    <col min="3907" max="3907" width="29.42578125" style="160" customWidth="1"/>
    <col min="3908" max="4096" width="8.85546875" style="160"/>
    <col min="4097" max="4097" width="20.28515625" style="160" customWidth="1"/>
    <col min="4098" max="4098" width="9.42578125" style="160" customWidth="1"/>
    <col min="4099" max="4099" width="8.7109375" style="160" customWidth="1"/>
    <col min="4100" max="4100" width="0" style="160" hidden="1" customWidth="1"/>
    <col min="4101" max="4101" width="10.28515625" style="160" customWidth="1"/>
    <col min="4102" max="4106" width="6.7109375" style="160" customWidth="1"/>
    <col min="4107" max="4107" width="8.28515625" style="160" customWidth="1"/>
    <col min="4108" max="4112" width="6.7109375" style="160" customWidth="1"/>
    <col min="4113" max="4113" width="7.42578125" style="160" customWidth="1"/>
    <col min="4114" max="4114" width="6.7109375" style="160" customWidth="1"/>
    <col min="4115" max="4115" width="0" style="160" hidden="1" customWidth="1"/>
    <col min="4116" max="4127" width="6.7109375" style="160" customWidth="1"/>
    <col min="4128" max="4128" width="7.85546875" style="160" customWidth="1"/>
    <col min="4129" max="4129" width="6.7109375" style="160" customWidth="1"/>
    <col min="4130" max="4147" width="0" style="160" hidden="1" customWidth="1"/>
    <col min="4148" max="4156" width="6.7109375" style="160" customWidth="1"/>
    <col min="4157" max="4157" width="8.140625" style="160" customWidth="1"/>
    <col min="4158" max="4160" width="6.7109375" style="160" customWidth="1"/>
    <col min="4161" max="4161" width="10.28515625" style="160" customWidth="1"/>
    <col min="4162" max="4162" width="9.28515625" style="160" customWidth="1"/>
    <col min="4163" max="4163" width="29.42578125" style="160" customWidth="1"/>
    <col min="4164" max="4352" width="8.85546875" style="160"/>
    <col min="4353" max="4353" width="20.28515625" style="160" customWidth="1"/>
    <col min="4354" max="4354" width="9.42578125" style="160" customWidth="1"/>
    <col min="4355" max="4355" width="8.7109375" style="160" customWidth="1"/>
    <col min="4356" max="4356" width="0" style="160" hidden="1" customWidth="1"/>
    <col min="4357" max="4357" width="10.28515625" style="160" customWidth="1"/>
    <col min="4358" max="4362" width="6.7109375" style="160" customWidth="1"/>
    <col min="4363" max="4363" width="8.28515625" style="160" customWidth="1"/>
    <col min="4364" max="4368" width="6.7109375" style="160" customWidth="1"/>
    <col min="4369" max="4369" width="7.42578125" style="160" customWidth="1"/>
    <col min="4370" max="4370" width="6.7109375" style="160" customWidth="1"/>
    <col min="4371" max="4371" width="0" style="160" hidden="1" customWidth="1"/>
    <col min="4372" max="4383" width="6.7109375" style="160" customWidth="1"/>
    <col min="4384" max="4384" width="7.85546875" style="160" customWidth="1"/>
    <col min="4385" max="4385" width="6.7109375" style="160" customWidth="1"/>
    <col min="4386" max="4403" width="0" style="160" hidden="1" customWidth="1"/>
    <col min="4404" max="4412" width="6.7109375" style="160" customWidth="1"/>
    <col min="4413" max="4413" width="8.140625" style="160" customWidth="1"/>
    <col min="4414" max="4416" width="6.7109375" style="160" customWidth="1"/>
    <col min="4417" max="4417" width="10.28515625" style="160" customWidth="1"/>
    <col min="4418" max="4418" width="9.28515625" style="160" customWidth="1"/>
    <col min="4419" max="4419" width="29.42578125" style="160" customWidth="1"/>
    <col min="4420" max="4608" width="8.85546875" style="160"/>
    <col min="4609" max="4609" width="20.28515625" style="160" customWidth="1"/>
    <col min="4610" max="4610" width="9.42578125" style="160" customWidth="1"/>
    <col min="4611" max="4611" width="8.7109375" style="160" customWidth="1"/>
    <col min="4612" max="4612" width="0" style="160" hidden="1" customWidth="1"/>
    <col min="4613" max="4613" width="10.28515625" style="160" customWidth="1"/>
    <col min="4614" max="4618" width="6.7109375" style="160" customWidth="1"/>
    <col min="4619" max="4619" width="8.28515625" style="160" customWidth="1"/>
    <col min="4620" max="4624" width="6.7109375" style="160" customWidth="1"/>
    <col min="4625" max="4625" width="7.42578125" style="160" customWidth="1"/>
    <col min="4626" max="4626" width="6.7109375" style="160" customWidth="1"/>
    <col min="4627" max="4627" width="0" style="160" hidden="1" customWidth="1"/>
    <col min="4628" max="4639" width="6.7109375" style="160" customWidth="1"/>
    <col min="4640" max="4640" width="7.85546875" style="160" customWidth="1"/>
    <col min="4641" max="4641" width="6.7109375" style="160" customWidth="1"/>
    <col min="4642" max="4659" width="0" style="160" hidden="1" customWidth="1"/>
    <col min="4660" max="4668" width="6.7109375" style="160" customWidth="1"/>
    <col min="4669" max="4669" width="8.140625" style="160" customWidth="1"/>
    <col min="4670" max="4672" width="6.7109375" style="160" customWidth="1"/>
    <col min="4673" max="4673" width="10.28515625" style="160" customWidth="1"/>
    <col min="4674" max="4674" width="9.28515625" style="160" customWidth="1"/>
    <col min="4675" max="4675" width="29.42578125" style="160" customWidth="1"/>
    <col min="4676" max="4864" width="8.85546875" style="160"/>
    <col min="4865" max="4865" width="20.28515625" style="160" customWidth="1"/>
    <col min="4866" max="4866" width="9.42578125" style="160" customWidth="1"/>
    <col min="4867" max="4867" width="8.7109375" style="160" customWidth="1"/>
    <col min="4868" max="4868" width="0" style="160" hidden="1" customWidth="1"/>
    <col min="4869" max="4869" width="10.28515625" style="160" customWidth="1"/>
    <col min="4870" max="4874" width="6.7109375" style="160" customWidth="1"/>
    <col min="4875" max="4875" width="8.28515625" style="160" customWidth="1"/>
    <col min="4876" max="4880" width="6.7109375" style="160" customWidth="1"/>
    <col min="4881" max="4881" width="7.42578125" style="160" customWidth="1"/>
    <col min="4882" max="4882" width="6.7109375" style="160" customWidth="1"/>
    <col min="4883" max="4883" width="0" style="160" hidden="1" customWidth="1"/>
    <col min="4884" max="4895" width="6.7109375" style="160" customWidth="1"/>
    <col min="4896" max="4896" width="7.85546875" style="160" customWidth="1"/>
    <col min="4897" max="4897" width="6.7109375" style="160" customWidth="1"/>
    <col min="4898" max="4915" width="0" style="160" hidden="1" customWidth="1"/>
    <col min="4916" max="4924" width="6.7109375" style="160" customWidth="1"/>
    <col min="4925" max="4925" width="8.140625" style="160" customWidth="1"/>
    <col min="4926" max="4928" width="6.7109375" style="160" customWidth="1"/>
    <col min="4929" max="4929" width="10.28515625" style="160" customWidth="1"/>
    <col min="4930" max="4930" width="9.28515625" style="160" customWidth="1"/>
    <col min="4931" max="4931" width="29.42578125" style="160" customWidth="1"/>
    <col min="4932" max="5120" width="8.85546875" style="160"/>
    <col min="5121" max="5121" width="20.28515625" style="160" customWidth="1"/>
    <col min="5122" max="5122" width="9.42578125" style="160" customWidth="1"/>
    <col min="5123" max="5123" width="8.7109375" style="160" customWidth="1"/>
    <col min="5124" max="5124" width="0" style="160" hidden="1" customWidth="1"/>
    <col min="5125" max="5125" width="10.28515625" style="160" customWidth="1"/>
    <col min="5126" max="5130" width="6.7109375" style="160" customWidth="1"/>
    <col min="5131" max="5131" width="8.28515625" style="160" customWidth="1"/>
    <col min="5132" max="5136" width="6.7109375" style="160" customWidth="1"/>
    <col min="5137" max="5137" width="7.42578125" style="160" customWidth="1"/>
    <col min="5138" max="5138" width="6.7109375" style="160" customWidth="1"/>
    <col min="5139" max="5139" width="0" style="160" hidden="1" customWidth="1"/>
    <col min="5140" max="5151" width="6.7109375" style="160" customWidth="1"/>
    <col min="5152" max="5152" width="7.85546875" style="160" customWidth="1"/>
    <col min="5153" max="5153" width="6.7109375" style="160" customWidth="1"/>
    <col min="5154" max="5171" width="0" style="160" hidden="1" customWidth="1"/>
    <col min="5172" max="5180" width="6.7109375" style="160" customWidth="1"/>
    <col min="5181" max="5181" width="8.140625" style="160" customWidth="1"/>
    <col min="5182" max="5184" width="6.7109375" style="160" customWidth="1"/>
    <col min="5185" max="5185" width="10.28515625" style="160" customWidth="1"/>
    <col min="5186" max="5186" width="9.28515625" style="160" customWidth="1"/>
    <col min="5187" max="5187" width="29.42578125" style="160" customWidth="1"/>
    <col min="5188" max="5376" width="8.85546875" style="160"/>
    <col min="5377" max="5377" width="20.28515625" style="160" customWidth="1"/>
    <col min="5378" max="5378" width="9.42578125" style="160" customWidth="1"/>
    <col min="5379" max="5379" width="8.7109375" style="160" customWidth="1"/>
    <col min="5380" max="5380" width="0" style="160" hidden="1" customWidth="1"/>
    <col min="5381" max="5381" width="10.28515625" style="160" customWidth="1"/>
    <col min="5382" max="5386" width="6.7109375" style="160" customWidth="1"/>
    <col min="5387" max="5387" width="8.28515625" style="160" customWidth="1"/>
    <col min="5388" max="5392" width="6.7109375" style="160" customWidth="1"/>
    <col min="5393" max="5393" width="7.42578125" style="160" customWidth="1"/>
    <col min="5394" max="5394" width="6.7109375" style="160" customWidth="1"/>
    <col min="5395" max="5395" width="0" style="160" hidden="1" customWidth="1"/>
    <col min="5396" max="5407" width="6.7109375" style="160" customWidth="1"/>
    <col min="5408" max="5408" width="7.85546875" style="160" customWidth="1"/>
    <col min="5409" max="5409" width="6.7109375" style="160" customWidth="1"/>
    <col min="5410" max="5427" width="0" style="160" hidden="1" customWidth="1"/>
    <col min="5428" max="5436" width="6.7109375" style="160" customWidth="1"/>
    <col min="5437" max="5437" width="8.140625" style="160" customWidth="1"/>
    <col min="5438" max="5440" width="6.7109375" style="160" customWidth="1"/>
    <col min="5441" max="5441" width="10.28515625" style="160" customWidth="1"/>
    <col min="5442" max="5442" width="9.28515625" style="160" customWidth="1"/>
    <col min="5443" max="5443" width="29.42578125" style="160" customWidth="1"/>
    <col min="5444" max="5632" width="8.85546875" style="160"/>
    <col min="5633" max="5633" width="20.28515625" style="160" customWidth="1"/>
    <col min="5634" max="5634" width="9.42578125" style="160" customWidth="1"/>
    <col min="5635" max="5635" width="8.7109375" style="160" customWidth="1"/>
    <col min="5636" max="5636" width="0" style="160" hidden="1" customWidth="1"/>
    <col min="5637" max="5637" width="10.28515625" style="160" customWidth="1"/>
    <col min="5638" max="5642" width="6.7109375" style="160" customWidth="1"/>
    <col min="5643" max="5643" width="8.28515625" style="160" customWidth="1"/>
    <col min="5644" max="5648" width="6.7109375" style="160" customWidth="1"/>
    <col min="5649" max="5649" width="7.42578125" style="160" customWidth="1"/>
    <col min="5650" max="5650" width="6.7109375" style="160" customWidth="1"/>
    <col min="5651" max="5651" width="0" style="160" hidden="1" customWidth="1"/>
    <col min="5652" max="5663" width="6.7109375" style="160" customWidth="1"/>
    <col min="5664" max="5664" width="7.85546875" style="160" customWidth="1"/>
    <col min="5665" max="5665" width="6.7109375" style="160" customWidth="1"/>
    <col min="5666" max="5683" width="0" style="160" hidden="1" customWidth="1"/>
    <col min="5684" max="5692" width="6.7109375" style="160" customWidth="1"/>
    <col min="5693" max="5693" width="8.140625" style="160" customWidth="1"/>
    <col min="5694" max="5696" width="6.7109375" style="160" customWidth="1"/>
    <col min="5697" max="5697" width="10.28515625" style="160" customWidth="1"/>
    <col min="5698" max="5698" width="9.28515625" style="160" customWidth="1"/>
    <col min="5699" max="5699" width="29.42578125" style="160" customWidth="1"/>
    <col min="5700" max="5888" width="8.85546875" style="160"/>
    <col min="5889" max="5889" width="20.28515625" style="160" customWidth="1"/>
    <col min="5890" max="5890" width="9.42578125" style="160" customWidth="1"/>
    <col min="5891" max="5891" width="8.7109375" style="160" customWidth="1"/>
    <col min="5892" max="5892" width="0" style="160" hidden="1" customWidth="1"/>
    <col min="5893" max="5893" width="10.28515625" style="160" customWidth="1"/>
    <col min="5894" max="5898" width="6.7109375" style="160" customWidth="1"/>
    <col min="5899" max="5899" width="8.28515625" style="160" customWidth="1"/>
    <col min="5900" max="5904" width="6.7109375" style="160" customWidth="1"/>
    <col min="5905" max="5905" width="7.42578125" style="160" customWidth="1"/>
    <col min="5906" max="5906" width="6.7109375" style="160" customWidth="1"/>
    <col min="5907" max="5907" width="0" style="160" hidden="1" customWidth="1"/>
    <col min="5908" max="5919" width="6.7109375" style="160" customWidth="1"/>
    <col min="5920" max="5920" width="7.85546875" style="160" customWidth="1"/>
    <col min="5921" max="5921" width="6.7109375" style="160" customWidth="1"/>
    <col min="5922" max="5939" width="0" style="160" hidden="1" customWidth="1"/>
    <col min="5940" max="5948" width="6.7109375" style="160" customWidth="1"/>
    <col min="5949" max="5949" width="8.140625" style="160" customWidth="1"/>
    <col min="5950" max="5952" width="6.7109375" style="160" customWidth="1"/>
    <col min="5953" max="5953" width="10.28515625" style="160" customWidth="1"/>
    <col min="5954" max="5954" width="9.28515625" style="160" customWidth="1"/>
    <col min="5955" max="5955" width="29.42578125" style="160" customWidth="1"/>
    <col min="5956" max="6144" width="8.85546875" style="160"/>
    <col min="6145" max="6145" width="20.28515625" style="160" customWidth="1"/>
    <col min="6146" max="6146" width="9.42578125" style="160" customWidth="1"/>
    <col min="6147" max="6147" width="8.7109375" style="160" customWidth="1"/>
    <col min="6148" max="6148" width="0" style="160" hidden="1" customWidth="1"/>
    <col min="6149" max="6149" width="10.28515625" style="160" customWidth="1"/>
    <col min="6150" max="6154" width="6.7109375" style="160" customWidth="1"/>
    <col min="6155" max="6155" width="8.28515625" style="160" customWidth="1"/>
    <col min="6156" max="6160" width="6.7109375" style="160" customWidth="1"/>
    <col min="6161" max="6161" width="7.42578125" style="160" customWidth="1"/>
    <col min="6162" max="6162" width="6.7109375" style="160" customWidth="1"/>
    <col min="6163" max="6163" width="0" style="160" hidden="1" customWidth="1"/>
    <col min="6164" max="6175" width="6.7109375" style="160" customWidth="1"/>
    <col min="6176" max="6176" width="7.85546875" style="160" customWidth="1"/>
    <col min="6177" max="6177" width="6.7109375" style="160" customWidth="1"/>
    <col min="6178" max="6195" width="0" style="160" hidden="1" customWidth="1"/>
    <col min="6196" max="6204" width="6.7109375" style="160" customWidth="1"/>
    <col min="6205" max="6205" width="8.140625" style="160" customWidth="1"/>
    <col min="6206" max="6208" width="6.7109375" style="160" customWidth="1"/>
    <col min="6209" max="6209" width="10.28515625" style="160" customWidth="1"/>
    <col min="6210" max="6210" width="9.28515625" style="160" customWidth="1"/>
    <col min="6211" max="6211" width="29.42578125" style="160" customWidth="1"/>
    <col min="6212" max="6400" width="8.85546875" style="160"/>
    <col min="6401" max="6401" width="20.28515625" style="160" customWidth="1"/>
    <col min="6402" max="6402" width="9.42578125" style="160" customWidth="1"/>
    <col min="6403" max="6403" width="8.7109375" style="160" customWidth="1"/>
    <col min="6404" max="6404" width="0" style="160" hidden="1" customWidth="1"/>
    <col min="6405" max="6405" width="10.28515625" style="160" customWidth="1"/>
    <col min="6406" max="6410" width="6.7109375" style="160" customWidth="1"/>
    <col min="6411" max="6411" width="8.28515625" style="160" customWidth="1"/>
    <col min="6412" max="6416" width="6.7109375" style="160" customWidth="1"/>
    <col min="6417" max="6417" width="7.42578125" style="160" customWidth="1"/>
    <col min="6418" max="6418" width="6.7109375" style="160" customWidth="1"/>
    <col min="6419" max="6419" width="0" style="160" hidden="1" customWidth="1"/>
    <col min="6420" max="6431" width="6.7109375" style="160" customWidth="1"/>
    <col min="6432" max="6432" width="7.85546875" style="160" customWidth="1"/>
    <col min="6433" max="6433" width="6.7109375" style="160" customWidth="1"/>
    <col min="6434" max="6451" width="0" style="160" hidden="1" customWidth="1"/>
    <col min="6452" max="6460" width="6.7109375" style="160" customWidth="1"/>
    <col min="6461" max="6461" width="8.140625" style="160" customWidth="1"/>
    <col min="6462" max="6464" width="6.7109375" style="160" customWidth="1"/>
    <col min="6465" max="6465" width="10.28515625" style="160" customWidth="1"/>
    <col min="6466" max="6466" width="9.28515625" style="160" customWidth="1"/>
    <col min="6467" max="6467" width="29.42578125" style="160" customWidth="1"/>
    <col min="6468" max="6656" width="8.85546875" style="160"/>
    <col min="6657" max="6657" width="20.28515625" style="160" customWidth="1"/>
    <col min="6658" max="6658" width="9.42578125" style="160" customWidth="1"/>
    <col min="6659" max="6659" width="8.7109375" style="160" customWidth="1"/>
    <col min="6660" max="6660" width="0" style="160" hidden="1" customWidth="1"/>
    <col min="6661" max="6661" width="10.28515625" style="160" customWidth="1"/>
    <col min="6662" max="6666" width="6.7109375" style="160" customWidth="1"/>
    <col min="6667" max="6667" width="8.28515625" style="160" customWidth="1"/>
    <col min="6668" max="6672" width="6.7109375" style="160" customWidth="1"/>
    <col min="6673" max="6673" width="7.42578125" style="160" customWidth="1"/>
    <col min="6674" max="6674" width="6.7109375" style="160" customWidth="1"/>
    <col min="6675" max="6675" width="0" style="160" hidden="1" customWidth="1"/>
    <col min="6676" max="6687" width="6.7109375" style="160" customWidth="1"/>
    <col min="6688" max="6688" width="7.85546875" style="160" customWidth="1"/>
    <col min="6689" max="6689" width="6.7109375" style="160" customWidth="1"/>
    <col min="6690" max="6707" width="0" style="160" hidden="1" customWidth="1"/>
    <col min="6708" max="6716" width="6.7109375" style="160" customWidth="1"/>
    <col min="6717" max="6717" width="8.140625" style="160" customWidth="1"/>
    <col min="6718" max="6720" width="6.7109375" style="160" customWidth="1"/>
    <col min="6721" max="6721" width="10.28515625" style="160" customWidth="1"/>
    <col min="6722" max="6722" width="9.28515625" style="160" customWidth="1"/>
    <col min="6723" max="6723" width="29.42578125" style="160" customWidth="1"/>
    <col min="6724" max="6912" width="8.85546875" style="160"/>
    <col min="6913" max="6913" width="20.28515625" style="160" customWidth="1"/>
    <col min="6914" max="6914" width="9.42578125" style="160" customWidth="1"/>
    <col min="6915" max="6915" width="8.7109375" style="160" customWidth="1"/>
    <col min="6916" max="6916" width="0" style="160" hidden="1" customWidth="1"/>
    <col min="6917" max="6917" width="10.28515625" style="160" customWidth="1"/>
    <col min="6918" max="6922" width="6.7109375" style="160" customWidth="1"/>
    <col min="6923" max="6923" width="8.28515625" style="160" customWidth="1"/>
    <col min="6924" max="6928" width="6.7109375" style="160" customWidth="1"/>
    <col min="6929" max="6929" width="7.42578125" style="160" customWidth="1"/>
    <col min="6930" max="6930" width="6.7109375" style="160" customWidth="1"/>
    <col min="6931" max="6931" width="0" style="160" hidden="1" customWidth="1"/>
    <col min="6932" max="6943" width="6.7109375" style="160" customWidth="1"/>
    <col min="6944" max="6944" width="7.85546875" style="160" customWidth="1"/>
    <col min="6945" max="6945" width="6.7109375" style="160" customWidth="1"/>
    <col min="6946" max="6963" width="0" style="160" hidden="1" customWidth="1"/>
    <col min="6964" max="6972" width="6.7109375" style="160" customWidth="1"/>
    <col min="6973" max="6973" width="8.140625" style="160" customWidth="1"/>
    <col min="6974" max="6976" width="6.7109375" style="160" customWidth="1"/>
    <col min="6977" max="6977" width="10.28515625" style="160" customWidth="1"/>
    <col min="6978" max="6978" width="9.28515625" style="160" customWidth="1"/>
    <col min="6979" max="6979" width="29.42578125" style="160" customWidth="1"/>
    <col min="6980" max="7168" width="8.85546875" style="160"/>
    <col min="7169" max="7169" width="20.28515625" style="160" customWidth="1"/>
    <col min="7170" max="7170" width="9.42578125" style="160" customWidth="1"/>
    <col min="7171" max="7171" width="8.7109375" style="160" customWidth="1"/>
    <col min="7172" max="7172" width="0" style="160" hidden="1" customWidth="1"/>
    <col min="7173" max="7173" width="10.28515625" style="160" customWidth="1"/>
    <col min="7174" max="7178" width="6.7109375" style="160" customWidth="1"/>
    <col min="7179" max="7179" width="8.28515625" style="160" customWidth="1"/>
    <col min="7180" max="7184" width="6.7109375" style="160" customWidth="1"/>
    <col min="7185" max="7185" width="7.42578125" style="160" customWidth="1"/>
    <col min="7186" max="7186" width="6.7109375" style="160" customWidth="1"/>
    <col min="7187" max="7187" width="0" style="160" hidden="1" customWidth="1"/>
    <col min="7188" max="7199" width="6.7109375" style="160" customWidth="1"/>
    <col min="7200" max="7200" width="7.85546875" style="160" customWidth="1"/>
    <col min="7201" max="7201" width="6.7109375" style="160" customWidth="1"/>
    <col min="7202" max="7219" width="0" style="160" hidden="1" customWidth="1"/>
    <col min="7220" max="7228" width="6.7109375" style="160" customWidth="1"/>
    <col min="7229" max="7229" width="8.140625" style="160" customWidth="1"/>
    <col min="7230" max="7232" width="6.7109375" style="160" customWidth="1"/>
    <col min="7233" max="7233" width="10.28515625" style="160" customWidth="1"/>
    <col min="7234" max="7234" width="9.28515625" style="160" customWidth="1"/>
    <col min="7235" max="7235" width="29.42578125" style="160" customWidth="1"/>
    <col min="7236" max="7424" width="8.85546875" style="160"/>
    <col min="7425" max="7425" width="20.28515625" style="160" customWidth="1"/>
    <col min="7426" max="7426" width="9.42578125" style="160" customWidth="1"/>
    <col min="7427" max="7427" width="8.7109375" style="160" customWidth="1"/>
    <col min="7428" max="7428" width="0" style="160" hidden="1" customWidth="1"/>
    <col min="7429" max="7429" width="10.28515625" style="160" customWidth="1"/>
    <col min="7430" max="7434" width="6.7109375" style="160" customWidth="1"/>
    <col min="7435" max="7435" width="8.28515625" style="160" customWidth="1"/>
    <col min="7436" max="7440" width="6.7109375" style="160" customWidth="1"/>
    <col min="7441" max="7441" width="7.42578125" style="160" customWidth="1"/>
    <col min="7442" max="7442" width="6.7109375" style="160" customWidth="1"/>
    <col min="7443" max="7443" width="0" style="160" hidden="1" customWidth="1"/>
    <col min="7444" max="7455" width="6.7109375" style="160" customWidth="1"/>
    <col min="7456" max="7456" width="7.85546875" style="160" customWidth="1"/>
    <col min="7457" max="7457" width="6.7109375" style="160" customWidth="1"/>
    <col min="7458" max="7475" width="0" style="160" hidden="1" customWidth="1"/>
    <col min="7476" max="7484" width="6.7109375" style="160" customWidth="1"/>
    <col min="7485" max="7485" width="8.140625" style="160" customWidth="1"/>
    <col min="7486" max="7488" width="6.7109375" style="160" customWidth="1"/>
    <col min="7489" max="7489" width="10.28515625" style="160" customWidth="1"/>
    <col min="7490" max="7490" width="9.28515625" style="160" customWidth="1"/>
    <col min="7491" max="7491" width="29.42578125" style="160" customWidth="1"/>
    <col min="7492" max="7680" width="8.85546875" style="160"/>
    <col min="7681" max="7681" width="20.28515625" style="160" customWidth="1"/>
    <col min="7682" max="7682" width="9.42578125" style="160" customWidth="1"/>
    <col min="7683" max="7683" width="8.7109375" style="160" customWidth="1"/>
    <col min="7684" max="7684" width="0" style="160" hidden="1" customWidth="1"/>
    <col min="7685" max="7685" width="10.28515625" style="160" customWidth="1"/>
    <col min="7686" max="7690" width="6.7109375" style="160" customWidth="1"/>
    <col min="7691" max="7691" width="8.28515625" style="160" customWidth="1"/>
    <col min="7692" max="7696" width="6.7109375" style="160" customWidth="1"/>
    <col min="7697" max="7697" width="7.42578125" style="160" customWidth="1"/>
    <col min="7698" max="7698" width="6.7109375" style="160" customWidth="1"/>
    <col min="7699" max="7699" width="0" style="160" hidden="1" customWidth="1"/>
    <col min="7700" max="7711" width="6.7109375" style="160" customWidth="1"/>
    <col min="7712" max="7712" width="7.85546875" style="160" customWidth="1"/>
    <col min="7713" max="7713" width="6.7109375" style="160" customWidth="1"/>
    <col min="7714" max="7731" width="0" style="160" hidden="1" customWidth="1"/>
    <col min="7732" max="7740" width="6.7109375" style="160" customWidth="1"/>
    <col min="7741" max="7741" width="8.140625" style="160" customWidth="1"/>
    <col min="7742" max="7744" width="6.7109375" style="160" customWidth="1"/>
    <col min="7745" max="7745" width="10.28515625" style="160" customWidth="1"/>
    <col min="7746" max="7746" width="9.28515625" style="160" customWidth="1"/>
    <col min="7747" max="7747" width="29.42578125" style="160" customWidth="1"/>
    <col min="7748" max="7936" width="8.85546875" style="160"/>
    <col min="7937" max="7937" width="20.28515625" style="160" customWidth="1"/>
    <col min="7938" max="7938" width="9.42578125" style="160" customWidth="1"/>
    <col min="7939" max="7939" width="8.7109375" style="160" customWidth="1"/>
    <col min="7940" max="7940" width="0" style="160" hidden="1" customWidth="1"/>
    <col min="7941" max="7941" width="10.28515625" style="160" customWidth="1"/>
    <col min="7942" max="7946" width="6.7109375" style="160" customWidth="1"/>
    <col min="7947" max="7947" width="8.28515625" style="160" customWidth="1"/>
    <col min="7948" max="7952" width="6.7109375" style="160" customWidth="1"/>
    <col min="7953" max="7953" width="7.42578125" style="160" customWidth="1"/>
    <col min="7954" max="7954" width="6.7109375" style="160" customWidth="1"/>
    <col min="7955" max="7955" width="0" style="160" hidden="1" customWidth="1"/>
    <col min="7956" max="7967" width="6.7109375" style="160" customWidth="1"/>
    <col min="7968" max="7968" width="7.85546875" style="160" customWidth="1"/>
    <col min="7969" max="7969" width="6.7109375" style="160" customWidth="1"/>
    <col min="7970" max="7987" width="0" style="160" hidden="1" customWidth="1"/>
    <col min="7988" max="7996" width="6.7109375" style="160" customWidth="1"/>
    <col min="7997" max="7997" width="8.140625" style="160" customWidth="1"/>
    <col min="7998" max="8000" width="6.7109375" style="160" customWidth="1"/>
    <col min="8001" max="8001" width="10.28515625" style="160" customWidth="1"/>
    <col min="8002" max="8002" width="9.28515625" style="160" customWidth="1"/>
    <col min="8003" max="8003" width="29.42578125" style="160" customWidth="1"/>
    <col min="8004" max="8192" width="8.85546875" style="160"/>
    <col min="8193" max="8193" width="20.28515625" style="160" customWidth="1"/>
    <col min="8194" max="8194" width="9.42578125" style="160" customWidth="1"/>
    <col min="8195" max="8195" width="8.7109375" style="160" customWidth="1"/>
    <col min="8196" max="8196" width="0" style="160" hidden="1" customWidth="1"/>
    <col min="8197" max="8197" width="10.28515625" style="160" customWidth="1"/>
    <col min="8198" max="8202" width="6.7109375" style="160" customWidth="1"/>
    <col min="8203" max="8203" width="8.28515625" style="160" customWidth="1"/>
    <col min="8204" max="8208" width="6.7109375" style="160" customWidth="1"/>
    <col min="8209" max="8209" width="7.42578125" style="160" customWidth="1"/>
    <col min="8210" max="8210" width="6.7109375" style="160" customWidth="1"/>
    <col min="8211" max="8211" width="0" style="160" hidden="1" customWidth="1"/>
    <col min="8212" max="8223" width="6.7109375" style="160" customWidth="1"/>
    <col min="8224" max="8224" width="7.85546875" style="160" customWidth="1"/>
    <col min="8225" max="8225" width="6.7109375" style="160" customWidth="1"/>
    <col min="8226" max="8243" width="0" style="160" hidden="1" customWidth="1"/>
    <col min="8244" max="8252" width="6.7109375" style="160" customWidth="1"/>
    <col min="8253" max="8253" width="8.140625" style="160" customWidth="1"/>
    <col min="8254" max="8256" width="6.7109375" style="160" customWidth="1"/>
    <col min="8257" max="8257" width="10.28515625" style="160" customWidth="1"/>
    <col min="8258" max="8258" width="9.28515625" style="160" customWidth="1"/>
    <col min="8259" max="8259" width="29.42578125" style="160" customWidth="1"/>
    <col min="8260" max="8448" width="8.85546875" style="160"/>
    <col min="8449" max="8449" width="20.28515625" style="160" customWidth="1"/>
    <col min="8450" max="8450" width="9.42578125" style="160" customWidth="1"/>
    <col min="8451" max="8451" width="8.7109375" style="160" customWidth="1"/>
    <col min="8452" max="8452" width="0" style="160" hidden="1" customWidth="1"/>
    <col min="8453" max="8453" width="10.28515625" style="160" customWidth="1"/>
    <col min="8454" max="8458" width="6.7109375" style="160" customWidth="1"/>
    <col min="8459" max="8459" width="8.28515625" style="160" customWidth="1"/>
    <col min="8460" max="8464" width="6.7109375" style="160" customWidth="1"/>
    <col min="8465" max="8465" width="7.42578125" style="160" customWidth="1"/>
    <col min="8466" max="8466" width="6.7109375" style="160" customWidth="1"/>
    <col min="8467" max="8467" width="0" style="160" hidden="1" customWidth="1"/>
    <col min="8468" max="8479" width="6.7109375" style="160" customWidth="1"/>
    <col min="8480" max="8480" width="7.85546875" style="160" customWidth="1"/>
    <col min="8481" max="8481" width="6.7109375" style="160" customWidth="1"/>
    <col min="8482" max="8499" width="0" style="160" hidden="1" customWidth="1"/>
    <col min="8500" max="8508" width="6.7109375" style="160" customWidth="1"/>
    <col min="8509" max="8509" width="8.140625" style="160" customWidth="1"/>
    <col min="8510" max="8512" width="6.7109375" style="160" customWidth="1"/>
    <col min="8513" max="8513" width="10.28515625" style="160" customWidth="1"/>
    <col min="8514" max="8514" width="9.28515625" style="160" customWidth="1"/>
    <col min="8515" max="8515" width="29.42578125" style="160" customWidth="1"/>
    <col min="8516" max="8704" width="8.85546875" style="160"/>
    <col min="8705" max="8705" width="20.28515625" style="160" customWidth="1"/>
    <col min="8706" max="8706" width="9.42578125" style="160" customWidth="1"/>
    <col min="8707" max="8707" width="8.7109375" style="160" customWidth="1"/>
    <col min="8708" max="8708" width="0" style="160" hidden="1" customWidth="1"/>
    <col min="8709" max="8709" width="10.28515625" style="160" customWidth="1"/>
    <col min="8710" max="8714" width="6.7109375" style="160" customWidth="1"/>
    <col min="8715" max="8715" width="8.28515625" style="160" customWidth="1"/>
    <col min="8716" max="8720" width="6.7109375" style="160" customWidth="1"/>
    <col min="8721" max="8721" width="7.42578125" style="160" customWidth="1"/>
    <col min="8722" max="8722" width="6.7109375" style="160" customWidth="1"/>
    <col min="8723" max="8723" width="0" style="160" hidden="1" customWidth="1"/>
    <col min="8724" max="8735" width="6.7109375" style="160" customWidth="1"/>
    <col min="8736" max="8736" width="7.85546875" style="160" customWidth="1"/>
    <col min="8737" max="8737" width="6.7109375" style="160" customWidth="1"/>
    <col min="8738" max="8755" width="0" style="160" hidden="1" customWidth="1"/>
    <col min="8756" max="8764" width="6.7109375" style="160" customWidth="1"/>
    <col min="8765" max="8765" width="8.140625" style="160" customWidth="1"/>
    <col min="8766" max="8768" width="6.7109375" style="160" customWidth="1"/>
    <col min="8769" max="8769" width="10.28515625" style="160" customWidth="1"/>
    <col min="8770" max="8770" width="9.28515625" style="160" customWidth="1"/>
    <col min="8771" max="8771" width="29.42578125" style="160" customWidth="1"/>
    <col min="8772" max="8960" width="8.85546875" style="160"/>
    <col min="8961" max="8961" width="20.28515625" style="160" customWidth="1"/>
    <col min="8962" max="8962" width="9.42578125" style="160" customWidth="1"/>
    <col min="8963" max="8963" width="8.7109375" style="160" customWidth="1"/>
    <col min="8964" max="8964" width="0" style="160" hidden="1" customWidth="1"/>
    <col min="8965" max="8965" width="10.28515625" style="160" customWidth="1"/>
    <col min="8966" max="8970" width="6.7109375" style="160" customWidth="1"/>
    <col min="8971" max="8971" width="8.28515625" style="160" customWidth="1"/>
    <col min="8972" max="8976" width="6.7109375" style="160" customWidth="1"/>
    <col min="8977" max="8977" width="7.42578125" style="160" customWidth="1"/>
    <col min="8978" max="8978" width="6.7109375" style="160" customWidth="1"/>
    <col min="8979" max="8979" width="0" style="160" hidden="1" customWidth="1"/>
    <col min="8980" max="8991" width="6.7109375" style="160" customWidth="1"/>
    <col min="8992" max="8992" width="7.85546875" style="160" customWidth="1"/>
    <col min="8993" max="8993" width="6.7109375" style="160" customWidth="1"/>
    <col min="8994" max="9011" width="0" style="160" hidden="1" customWidth="1"/>
    <col min="9012" max="9020" width="6.7109375" style="160" customWidth="1"/>
    <col min="9021" max="9021" width="8.140625" style="160" customWidth="1"/>
    <col min="9022" max="9024" width="6.7109375" style="160" customWidth="1"/>
    <col min="9025" max="9025" width="10.28515625" style="160" customWidth="1"/>
    <col min="9026" max="9026" width="9.28515625" style="160" customWidth="1"/>
    <col min="9027" max="9027" width="29.42578125" style="160" customWidth="1"/>
    <col min="9028" max="9216" width="8.85546875" style="160"/>
    <col min="9217" max="9217" width="20.28515625" style="160" customWidth="1"/>
    <col min="9218" max="9218" width="9.42578125" style="160" customWidth="1"/>
    <col min="9219" max="9219" width="8.7109375" style="160" customWidth="1"/>
    <col min="9220" max="9220" width="0" style="160" hidden="1" customWidth="1"/>
    <col min="9221" max="9221" width="10.28515625" style="160" customWidth="1"/>
    <col min="9222" max="9226" width="6.7109375" style="160" customWidth="1"/>
    <col min="9227" max="9227" width="8.28515625" style="160" customWidth="1"/>
    <col min="9228" max="9232" width="6.7109375" style="160" customWidth="1"/>
    <col min="9233" max="9233" width="7.42578125" style="160" customWidth="1"/>
    <col min="9234" max="9234" width="6.7109375" style="160" customWidth="1"/>
    <col min="9235" max="9235" width="0" style="160" hidden="1" customWidth="1"/>
    <col min="9236" max="9247" width="6.7109375" style="160" customWidth="1"/>
    <col min="9248" max="9248" width="7.85546875" style="160" customWidth="1"/>
    <col min="9249" max="9249" width="6.7109375" style="160" customWidth="1"/>
    <col min="9250" max="9267" width="0" style="160" hidden="1" customWidth="1"/>
    <col min="9268" max="9276" width="6.7109375" style="160" customWidth="1"/>
    <col min="9277" max="9277" width="8.140625" style="160" customWidth="1"/>
    <col min="9278" max="9280" width="6.7109375" style="160" customWidth="1"/>
    <col min="9281" max="9281" width="10.28515625" style="160" customWidth="1"/>
    <col min="9282" max="9282" width="9.28515625" style="160" customWidth="1"/>
    <col min="9283" max="9283" width="29.42578125" style="160" customWidth="1"/>
    <col min="9284" max="9472" width="8.85546875" style="160"/>
    <col min="9473" max="9473" width="20.28515625" style="160" customWidth="1"/>
    <col min="9474" max="9474" width="9.42578125" style="160" customWidth="1"/>
    <col min="9475" max="9475" width="8.7109375" style="160" customWidth="1"/>
    <col min="9476" max="9476" width="0" style="160" hidden="1" customWidth="1"/>
    <col min="9477" max="9477" width="10.28515625" style="160" customWidth="1"/>
    <col min="9478" max="9482" width="6.7109375" style="160" customWidth="1"/>
    <col min="9483" max="9483" width="8.28515625" style="160" customWidth="1"/>
    <col min="9484" max="9488" width="6.7109375" style="160" customWidth="1"/>
    <col min="9489" max="9489" width="7.42578125" style="160" customWidth="1"/>
    <col min="9490" max="9490" width="6.7109375" style="160" customWidth="1"/>
    <col min="9491" max="9491" width="0" style="160" hidden="1" customWidth="1"/>
    <col min="9492" max="9503" width="6.7109375" style="160" customWidth="1"/>
    <col min="9504" max="9504" width="7.85546875" style="160" customWidth="1"/>
    <col min="9505" max="9505" width="6.7109375" style="160" customWidth="1"/>
    <col min="9506" max="9523" width="0" style="160" hidden="1" customWidth="1"/>
    <col min="9524" max="9532" width="6.7109375" style="160" customWidth="1"/>
    <col min="9533" max="9533" width="8.140625" style="160" customWidth="1"/>
    <col min="9534" max="9536" width="6.7109375" style="160" customWidth="1"/>
    <col min="9537" max="9537" width="10.28515625" style="160" customWidth="1"/>
    <col min="9538" max="9538" width="9.28515625" style="160" customWidth="1"/>
    <col min="9539" max="9539" width="29.42578125" style="160" customWidth="1"/>
    <col min="9540" max="9728" width="8.85546875" style="160"/>
    <col min="9729" max="9729" width="20.28515625" style="160" customWidth="1"/>
    <col min="9730" max="9730" width="9.42578125" style="160" customWidth="1"/>
    <col min="9731" max="9731" width="8.7109375" style="160" customWidth="1"/>
    <col min="9732" max="9732" width="0" style="160" hidden="1" customWidth="1"/>
    <col min="9733" max="9733" width="10.28515625" style="160" customWidth="1"/>
    <col min="9734" max="9738" width="6.7109375" style="160" customWidth="1"/>
    <col min="9739" max="9739" width="8.28515625" style="160" customWidth="1"/>
    <col min="9740" max="9744" width="6.7109375" style="160" customWidth="1"/>
    <col min="9745" max="9745" width="7.42578125" style="160" customWidth="1"/>
    <col min="9746" max="9746" width="6.7109375" style="160" customWidth="1"/>
    <col min="9747" max="9747" width="0" style="160" hidden="1" customWidth="1"/>
    <col min="9748" max="9759" width="6.7109375" style="160" customWidth="1"/>
    <col min="9760" max="9760" width="7.85546875" style="160" customWidth="1"/>
    <col min="9761" max="9761" width="6.7109375" style="160" customWidth="1"/>
    <col min="9762" max="9779" width="0" style="160" hidden="1" customWidth="1"/>
    <col min="9780" max="9788" width="6.7109375" style="160" customWidth="1"/>
    <col min="9789" max="9789" width="8.140625" style="160" customWidth="1"/>
    <col min="9790" max="9792" width="6.7109375" style="160" customWidth="1"/>
    <col min="9793" max="9793" width="10.28515625" style="160" customWidth="1"/>
    <col min="9794" max="9794" width="9.28515625" style="160" customWidth="1"/>
    <col min="9795" max="9795" width="29.42578125" style="160" customWidth="1"/>
    <col min="9796" max="9984" width="8.85546875" style="160"/>
    <col min="9985" max="9985" width="20.28515625" style="160" customWidth="1"/>
    <col min="9986" max="9986" width="9.42578125" style="160" customWidth="1"/>
    <col min="9987" max="9987" width="8.7109375" style="160" customWidth="1"/>
    <col min="9988" max="9988" width="0" style="160" hidden="1" customWidth="1"/>
    <col min="9989" max="9989" width="10.28515625" style="160" customWidth="1"/>
    <col min="9990" max="9994" width="6.7109375" style="160" customWidth="1"/>
    <col min="9995" max="9995" width="8.28515625" style="160" customWidth="1"/>
    <col min="9996" max="10000" width="6.7109375" style="160" customWidth="1"/>
    <col min="10001" max="10001" width="7.42578125" style="160" customWidth="1"/>
    <col min="10002" max="10002" width="6.7109375" style="160" customWidth="1"/>
    <col min="10003" max="10003" width="0" style="160" hidden="1" customWidth="1"/>
    <col min="10004" max="10015" width="6.7109375" style="160" customWidth="1"/>
    <col min="10016" max="10016" width="7.85546875" style="160" customWidth="1"/>
    <col min="10017" max="10017" width="6.7109375" style="160" customWidth="1"/>
    <col min="10018" max="10035" width="0" style="160" hidden="1" customWidth="1"/>
    <col min="10036" max="10044" width="6.7109375" style="160" customWidth="1"/>
    <col min="10045" max="10045" width="8.140625" style="160" customWidth="1"/>
    <col min="10046" max="10048" width="6.7109375" style="160" customWidth="1"/>
    <col min="10049" max="10049" width="10.28515625" style="160" customWidth="1"/>
    <col min="10050" max="10050" width="9.28515625" style="160" customWidth="1"/>
    <col min="10051" max="10051" width="29.42578125" style="160" customWidth="1"/>
    <col min="10052" max="10240" width="8.85546875" style="160"/>
    <col min="10241" max="10241" width="20.28515625" style="160" customWidth="1"/>
    <col min="10242" max="10242" width="9.42578125" style="160" customWidth="1"/>
    <col min="10243" max="10243" width="8.7109375" style="160" customWidth="1"/>
    <col min="10244" max="10244" width="0" style="160" hidden="1" customWidth="1"/>
    <col min="10245" max="10245" width="10.28515625" style="160" customWidth="1"/>
    <col min="10246" max="10250" width="6.7109375" style="160" customWidth="1"/>
    <col min="10251" max="10251" width="8.28515625" style="160" customWidth="1"/>
    <col min="10252" max="10256" width="6.7109375" style="160" customWidth="1"/>
    <col min="10257" max="10257" width="7.42578125" style="160" customWidth="1"/>
    <col min="10258" max="10258" width="6.7109375" style="160" customWidth="1"/>
    <col min="10259" max="10259" width="0" style="160" hidden="1" customWidth="1"/>
    <col min="10260" max="10271" width="6.7109375" style="160" customWidth="1"/>
    <col min="10272" max="10272" width="7.85546875" style="160" customWidth="1"/>
    <col min="10273" max="10273" width="6.7109375" style="160" customWidth="1"/>
    <col min="10274" max="10291" width="0" style="160" hidden="1" customWidth="1"/>
    <col min="10292" max="10300" width="6.7109375" style="160" customWidth="1"/>
    <col min="10301" max="10301" width="8.140625" style="160" customWidth="1"/>
    <col min="10302" max="10304" width="6.7109375" style="160" customWidth="1"/>
    <col min="10305" max="10305" width="10.28515625" style="160" customWidth="1"/>
    <col min="10306" max="10306" width="9.28515625" style="160" customWidth="1"/>
    <col min="10307" max="10307" width="29.42578125" style="160" customWidth="1"/>
    <col min="10308" max="10496" width="8.85546875" style="160"/>
    <col min="10497" max="10497" width="20.28515625" style="160" customWidth="1"/>
    <col min="10498" max="10498" width="9.42578125" style="160" customWidth="1"/>
    <col min="10499" max="10499" width="8.7109375" style="160" customWidth="1"/>
    <col min="10500" max="10500" width="0" style="160" hidden="1" customWidth="1"/>
    <col min="10501" max="10501" width="10.28515625" style="160" customWidth="1"/>
    <col min="10502" max="10506" width="6.7109375" style="160" customWidth="1"/>
    <col min="10507" max="10507" width="8.28515625" style="160" customWidth="1"/>
    <col min="10508" max="10512" width="6.7109375" style="160" customWidth="1"/>
    <col min="10513" max="10513" width="7.42578125" style="160" customWidth="1"/>
    <col min="10514" max="10514" width="6.7109375" style="160" customWidth="1"/>
    <col min="10515" max="10515" width="0" style="160" hidden="1" customWidth="1"/>
    <col min="10516" max="10527" width="6.7109375" style="160" customWidth="1"/>
    <col min="10528" max="10528" width="7.85546875" style="160" customWidth="1"/>
    <col min="10529" max="10529" width="6.7109375" style="160" customWidth="1"/>
    <col min="10530" max="10547" width="0" style="160" hidden="1" customWidth="1"/>
    <col min="10548" max="10556" width="6.7109375" style="160" customWidth="1"/>
    <col min="10557" max="10557" width="8.140625" style="160" customWidth="1"/>
    <col min="10558" max="10560" width="6.7109375" style="160" customWidth="1"/>
    <col min="10561" max="10561" width="10.28515625" style="160" customWidth="1"/>
    <col min="10562" max="10562" width="9.28515625" style="160" customWidth="1"/>
    <col min="10563" max="10563" width="29.42578125" style="160" customWidth="1"/>
    <col min="10564" max="10752" width="8.85546875" style="160"/>
    <col min="10753" max="10753" width="20.28515625" style="160" customWidth="1"/>
    <col min="10754" max="10754" width="9.42578125" style="160" customWidth="1"/>
    <col min="10755" max="10755" width="8.7109375" style="160" customWidth="1"/>
    <col min="10756" max="10756" width="0" style="160" hidden="1" customWidth="1"/>
    <col min="10757" max="10757" width="10.28515625" style="160" customWidth="1"/>
    <col min="10758" max="10762" width="6.7109375" style="160" customWidth="1"/>
    <col min="10763" max="10763" width="8.28515625" style="160" customWidth="1"/>
    <col min="10764" max="10768" width="6.7109375" style="160" customWidth="1"/>
    <col min="10769" max="10769" width="7.42578125" style="160" customWidth="1"/>
    <col min="10770" max="10770" width="6.7109375" style="160" customWidth="1"/>
    <col min="10771" max="10771" width="0" style="160" hidden="1" customWidth="1"/>
    <col min="10772" max="10783" width="6.7109375" style="160" customWidth="1"/>
    <col min="10784" max="10784" width="7.85546875" style="160" customWidth="1"/>
    <col min="10785" max="10785" width="6.7109375" style="160" customWidth="1"/>
    <col min="10786" max="10803" width="0" style="160" hidden="1" customWidth="1"/>
    <col min="10804" max="10812" width="6.7109375" style="160" customWidth="1"/>
    <col min="10813" max="10813" width="8.140625" style="160" customWidth="1"/>
    <col min="10814" max="10816" width="6.7109375" style="160" customWidth="1"/>
    <col min="10817" max="10817" width="10.28515625" style="160" customWidth="1"/>
    <col min="10818" max="10818" width="9.28515625" style="160" customWidth="1"/>
    <col min="10819" max="10819" width="29.42578125" style="160" customWidth="1"/>
    <col min="10820" max="11008" width="8.85546875" style="160"/>
    <col min="11009" max="11009" width="20.28515625" style="160" customWidth="1"/>
    <col min="11010" max="11010" width="9.42578125" style="160" customWidth="1"/>
    <col min="11011" max="11011" width="8.7109375" style="160" customWidth="1"/>
    <col min="11012" max="11012" width="0" style="160" hidden="1" customWidth="1"/>
    <col min="11013" max="11013" width="10.28515625" style="160" customWidth="1"/>
    <col min="11014" max="11018" width="6.7109375" style="160" customWidth="1"/>
    <col min="11019" max="11019" width="8.28515625" style="160" customWidth="1"/>
    <col min="11020" max="11024" width="6.7109375" style="160" customWidth="1"/>
    <col min="11025" max="11025" width="7.42578125" style="160" customWidth="1"/>
    <col min="11026" max="11026" width="6.7109375" style="160" customWidth="1"/>
    <col min="11027" max="11027" width="0" style="160" hidden="1" customWidth="1"/>
    <col min="11028" max="11039" width="6.7109375" style="160" customWidth="1"/>
    <col min="11040" max="11040" width="7.85546875" style="160" customWidth="1"/>
    <col min="11041" max="11041" width="6.7109375" style="160" customWidth="1"/>
    <col min="11042" max="11059" width="0" style="160" hidden="1" customWidth="1"/>
    <col min="11060" max="11068" width="6.7109375" style="160" customWidth="1"/>
    <col min="11069" max="11069" width="8.140625" style="160" customWidth="1"/>
    <col min="11070" max="11072" width="6.7109375" style="160" customWidth="1"/>
    <col min="11073" max="11073" width="10.28515625" style="160" customWidth="1"/>
    <col min="11074" max="11074" width="9.28515625" style="160" customWidth="1"/>
    <col min="11075" max="11075" width="29.42578125" style="160" customWidth="1"/>
    <col min="11076" max="11264" width="8.85546875" style="160"/>
    <col min="11265" max="11265" width="20.28515625" style="160" customWidth="1"/>
    <col min="11266" max="11266" width="9.42578125" style="160" customWidth="1"/>
    <col min="11267" max="11267" width="8.7109375" style="160" customWidth="1"/>
    <col min="11268" max="11268" width="0" style="160" hidden="1" customWidth="1"/>
    <col min="11269" max="11269" width="10.28515625" style="160" customWidth="1"/>
    <col min="11270" max="11274" width="6.7109375" style="160" customWidth="1"/>
    <col min="11275" max="11275" width="8.28515625" style="160" customWidth="1"/>
    <col min="11276" max="11280" width="6.7109375" style="160" customWidth="1"/>
    <col min="11281" max="11281" width="7.42578125" style="160" customWidth="1"/>
    <col min="11282" max="11282" width="6.7109375" style="160" customWidth="1"/>
    <col min="11283" max="11283" width="0" style="160" hidden="1" customWidth="1"/>
    <col min="11284" max="11295" width="6.7109375" style="160" customWidth="1"/>
    <col min="11296" max="11296" width="7.85546875" style="160" customWidth="1"/>
    <col min="11297" max="11297" width="6.7109375" style="160" customWidth="1"/>
    <col min="11298" max="11315" width="0" style="160" hidden="1" customWidth="1"/>
    <col min="11316" max="11324" width="6.7109375" style="160" customWidth="1"/>
    <col min="11325" max="11325" width="8.140625" style="160" customWidth="1"/>
    <col min="11326" max="11328" width="6.7109375" style="160" customWidth="1"/>
    <col min="11329" max="11329" width="10.28515625" style="160" customWidth="1"/>
    <col min="11330" max="11330" width="9.28515625" style="160" customWidth="1"/>
    <col min="11331" max="11331" width="29.42578125" style="160" customWidth="1"/>
    <col min="11332" max="11520" width="8.85546875" style="160"/>
    <col min="11521" max="11521" width="20.28515625" style="160" customWidth="1"/>
    <col min="11522" max="11522" width="9.42578125" style="160" customWidth="1"/>
    <col min="11523" max="11523" width="8.7109375" style="160" customWidth="1"/>
    <col min="11524" max="11524" width="0" style="160" hidden="1" customWidth="1"/>
    <col min="11525" max="11525" width="10.28515625" style="160" customWidth="1"/>
    <col min="11526" max="11530" width="6.7109375" style="160" customWidth="1"/>
    <col min="11531" max="11531" width="8.28515625" style="160" customWidth="1"/>
    <col min="11532" max="11536" width="6.7109375" style="160" customWidth="1"/>
    <col min="11537" max="11537" width="7.42578125" style="160" customWidth="1"/>
    <col min="11538" max="11538" width="6.7109375" style="160" customWidth="1"/>
    <col min="11539" max="11539" width="0" style="160" hidden="1" customWidth="1"/>
    <col min="11540" max="11551" width="6.7109375" style="160" customWidth="1"/>
    <col min="11552" max="11552" width="7.85546875" style="160" customWidth="1"/>
    <col min="11553" max="11553" width="6.7109375" style="160" customWidth="1"/>
    <col min="11554" max="11571" width="0" style="160" hidden="1" customWidth="1"/>
    <col min="11572" max="11580" width="6.7109375" style="160" customWidth="1"/>
    <col min="11581" max="11581" width="8.140625" style="160" customWidth="1"/>
    <col min="11582" max="11584" width="6.7109375" style="160" customWidth="1"/>
    <col min="11585" max="11585" width="10.28515625" style="160" customWidth="1"/>
    <col min="11586" max="11586" width="9.28515625" style="160" customWidth="1"/>
    <col min="11587" max="11587" width="29.42578125" style="160" customWidth="1"/>
    <col min="11588" max="11776" width="8.85546875" style="160"/>
    <col min="11777" max="11777" width="20.28515625" style="160" customWidth="1"/>
    <col min="11778" max="11778" width="9.42578125" style="160" customWidth="1"/>
    <col min="11779" max="11779" width="8.7109375" style="160" customWidth="1"/>
    <col min="11780" max="11780" width="0" style="160" hidden="1" customWidth="1"/>
    <col min="11781" max="11781" width="10.28515625" style="160" customWidth="1"/>
    <col min="11782" max="11786" width="6.7109375" style="160" customWidth="1"/>
    <col min="11787" max="11787" width="8.28515625" style="160" customWidth="1"/>
    <col min="11788" max="11792" width="6.7109375" style="160" customWidth="1"/>
    <col min="11793" max="11793" width="7.42578125" style="160" customWidth="1"/>
    <col min="11794" max="11794" width="6.7109375" style="160" customWidth="1"/>
    <col min="11795" max="11795" width="0" style="160" hidden="1" customWidth="1"/>
    <col min="11796" max="11807" width="6.7109375" style="160" customWidth="1"/>
    <col min="11808" max="11808" width="7.85546875" style="160" customWidth="1"/>
    <col min="11809" max="11809" width="6.7109375" style="160" customWidth="1"/>
    <col min="11810" max="11827" width="0" style="160" hidden="1" customWidth="1"/>
    <col min="11828" max="11836" width="6.7109375" style="160" customWidth="1"/>
    <col min="11837" max="11837" width="8.140625" style="160" customWidth="1"/>
    <col min="11838" max="11840" width="6.7109375" style="160" customWidth="1"/>
    <col min="11841" max="11841" width="10.28515625" style="160" customWidth="1"/>
    <col min="11842" max="11842" width="9.28515625" style="160" customWidth="1"/>
    <col min="11843" max="11843" width="29.42578125" style="160" customWidth="1"/>
    <col min="11844" max="12032" width="8.85546875" style="160"/>
    <col min="12033" max="12033" width="20.28515625" style="160" customWidth="1"/>
    <col min="12034" max="12034" width="9.42578125" style="160" customWidth="1"/>
    <col min="12035" max="12035" width="8.7109375" style="160" customWidth="1"/>
    <col min="12036" max="12036" width="0" style="160" hidden="1" customWidth="1"/>
    <col min="12037" max="12037" width="10.28515625" style="160" customWidth="1"/>
    <col min="12038" max="12042" width="6.7109375" style="160" customWidth="1"/>
    <col min="12043" max="12043" width="8.28515625" style="160" customWidth="1"/>
    <col min="12044" max="12048" width="6.7109375" style="160" customWidth="1"/>
    <col min="12049" max="12049" width="7.42578125" style="160" customWidth="1"/>
    <col min="12050" max="12050" width="6.7109375" style="160" customWidth="1"/>
    <col min="12051" max="12051" width="0" style="160" hidden="1" customWidth="1"/>
    <col min="12052" max="12063" width="6.7109375" style="160" customWidth="1"/>
    <col min="12064" max="12064" width="7.85546875" style="160" customWidth="1"/>
    <col min="12065" max="12065" width="6.7109375" style="160" customWidth="1"/>
    <col min="12066" max="12083" width="0" style="160" hidden="1" customWidth="1"/>
    <col min="12084" max="12092" width="6.7109375" style="160" customWidth="1"/>
    <col min="12093" max="12093" width="8.140625" style="160" customWidth="1"/>
    <col min="12094" max="12096" width="6.7109375" style="160" customWidth="1"/>
    <col min="12097" max="12097" width="10.28515625" style="160" customWidth="1"/>
    <col min="12098" max="12098" width="9.28515625" style="160" customWidth="1"/>
    <col min="12099" max="12099" width="29.42578125" style="160" customWidth="1"/>
    <col min="12100" max="12288" width="8.85546875" style="160"/>
    <col min="12289" max="12289" width="20.28515625" style="160" customWidth="1"/>
    <col min="12290" max="12290" width="9.42578125" style="160" customWidth="1"/>
    <col min="12291" max="12291" width="8.7109375" style="160" customWidth="1"/>
    <col min="12292" max="12292" width="0" style="160" hidden="1" customWidth="1"/>
    <col min="12293" max="12293" width="10.28515625" style="160" customWidth="1"/>
    <col min="12294" max="12298" width="6.7109375" style="160" customWidth="1"/>
    <col min="12299" max="12299" width="8.28515625" style="160" customWidth="1"/>
    <col min="12300" max="12304" width="6.7109375" style="160" customWidth="1"/>
    <col min="12305" max="12305" width="7.42578125" style="160" customWidth="1"/>
    <col min="12306" max="12306" width="6.7109375" style="160" customWidth="1"/>
    <col min="12307" max="12307" width="0" style="160" hidden="1" customWidth="1"/>
    <col min="12308" max="12319" width="6.7109375" style="160" customWidth="1"/>
    <col min="12320" max="12320" width="7.85546875" style="160" customWidth="1"/>
    <col min="12321" max="12321" width="6.7109375" style="160" customWidth="1"/>
    <col min="12322" max="12339" width="0" style="160" hidden="1" customWidth="1"/>
    <col min="12340" max="12348" width="6.7109375" style="160" customWidth="1"/>
    <col min="12349" max="12349" width="8.140625" style="160" customWidth="1"/>
    <col min="12350" max="12352" width="6.7109375" style="160" customWidth="1"/>
    <col min="12353" max="12353" width="10.28515625" style="160" customWidth="1"/>
    <col min="12354" max="12354" width="9.28515625" style="160" customWidth="1"/>
    <col min="12355" max="12355" width="29.42578125" style="160" customWidth="1"/>
    <col min="12356" max="12544" width="8.85546875" style="160"/>
    <col min="12545" max="12545" width="20.28515625" style="160" customWidth="1"/>
    <col min="12546" max="12546" width="9.42578125" style="160" customWidth="1"/>
    <col min="12547" max="12547" width="8.7109375" style="160" customWidth="1"/>
    <col min="12548" max="12548" width="0" style="160" hidden="1" customWidth="1"/>
    <col min="12549" max="12549" width="10.28515625" style="160" customWidth="1"/>
    <col min="12550" max="12554" width="6.7109375" style="160" customWidth="1"/>
    <col min="12555" max="12555" width="8.28515625" style="160" customWidth="1"/>
    <col min="12556" max="12560" width="6.7109375" style="160" customWidth="1"/>
    <col min="12561" max="12561" width="7.42578125" style="160" customWidth="1"/>
    <col min="12562" max="12562" width="6.7109375" style="160" customWidth="1"/>
    <col min="12563" max="12563" width="0" style="160" hidden="1" customWidth="1"/>
    <col min="12564" max="12575" width="6.7109375" style="160" customWidth="1"/>
    <col min="12576" max="12576" width="7.85546875" style="160" customWidth="1"/>
    <col min="12577" max="12577" width="6.7109375" style="160" customWidth="1"/>
    <col min="12578" max="12595" width="0" style="160" hidden="1" customWidth="1"/>
    <col min="12596" max="12604" width="6.7109375" style="160" customWidth="1"/>
    <col min="12605" max="12605" width="8.140625" style="160" customWidth="1"/>
    <col min="12606" max="12608" width="6.7109375" style="160" customWidth="1"/>
    <col min="12609" max="12609" width="10.28515625" style="160" customWidth="1"/>
    <col min="12610" max="12610" width="9.28515625" style="160" customWidth="1"/>
    <col min="12611" max="12611" width="29.42578125" style="160" customWidth="1"/>
    <col min="12612" max="12800" width="8.85546875" style="160"/>
    <col min="12801" max="12801" width="20.28515625" style="160" customWidth="1"/>
    <col min="12802" max="12802" width="9.42578125" style="160" customWidth="1"/>
    <col min="12803" max="12803" width="8.7109375" style="160" customWidth="1"/>
    <col min="12804" max="12804" width="0" style="160" hidden="1" customWidth="1"/>
    <col min="12805" max="12805" width="10.28515625" style="160" customWidth="1"/>
    <col min="12806" max="12810" width="6.7109375" style="160" customWidth="1"/>
    <col min="12811" max="12811" width="8.28515625" style="160" customWidth="1"/>
    <col min="12812" max="12816" width="6.7109375" style="160" customWidth="1"/>
    <col min="12817" max="12817" width="7.42578125" style="160" customWidth="1"/>
    <col min="12818" max="12818" width="6.7109375" style="160" customWidth="1"/>
    <col min="12819" max="12819" width="0" style="160" hidden="1" customWidth="1"/>
    <col min="12820" max="12831" width="6.7109375" style="160" customWidth="1"/>
    <col min="12832" max="12832" width="7.85546875" style="160" customWidth="1"/>
    <col min="12833" max="12833" width="6.7109375" style="160" customWidth="1"/>
    <col min="12834" max="12851" width="0" style="160" hidden="1" customWidth="1"/>
    <col min="12852" max="12860" width="6.7109375" style="160" customWidth="1"/>
    <col min="12861" max="12861" width="8.140625" style="160" customWidth="1"/>
    <col min="12862" max="12864" width="6.7109375" style="160" customWidth="1"/>
    <col min="12865" max="12865" width="10.28515625" style="160" customWidth="1"/>
    <col min="12866" max="12866" width="9.28515625" style="160" customWidth="1"/>
    <col min="12867" max="12867" width="29.42578125" style="160" customWidth="1"/>
    <col min="12868" max="13056" width="8.85546875" style="160"/>
    <col min="13057" max="13057" width="20.28515625" style="160" customWidth="1"/>
    <col min="13058" max="13058" width="9.42578125" style="160" customWidth="1"/>
    <col min="13059" max="13059" width="8.7109375" style="160" customWidth="1"/>
    <col min="13060" max="13060" width="0" style="160" hidden="1" customWidth="1"/>
    <col min="13061" max="13061" width="10.28515625" style="160" customWidth="1"/>
    <col min="13062" max="13066" width="6.7109375" style="160" customWidth="1"/>
    <col min="13067" max="13067" width="8.28515625" style="160" customWidth="1"/>
    <col min="13068" max="13072" width="6.7109375" style="160" customWidth="1"/>
    <col min="13073" max="13073" width="7.42578125" style="160" customWidth="1"/>
    <col min="13074" max="13074" width="6.7109375" style="160" customWidth="1"/>
    <col min="13075" max="13075" width="0" style="160" hidden="1" customWidth="1"/>
    <col min="13076" max="13087" width="6.7109375" style="160" customWidth="1"/>
    <col min="13088" max="13088" width="7.85546875" style="160" customWidth="1"/>
    <col min="13089" max="13089" width="6.7109375" style="160" customWidth="1"/>
    <col min="13090" max="13107" width="0" style="160" hidden="1" customWidth="1"/>
    <col min="13108" max="13116" width="6.7109375" style="160" customWidth="1"/>
    <col min="13117" max="13117" width="8.140625" style="160" customWidth="1"/>
    <col min="13118" max="13120" width="6.7109375" style="160" customWidth="1"/>
    <col min="13121" max="13121" width="10.28515625" style="160" customWidth="1"/>
    <col min="13122" max="13122" width="9.28515625" style="160" customWidth="1"/>
    <col min="13123" max="13123" width="29.42578125" style="160" customWidth="1"/>
    <col min="13124" max="13312" width="8.85546875" style="160"/>
    <col min="13313" max="13313" width="20.28515625" style="160" customWidth="1"/>
    <col min="13314" max="13314" width="9.42578125" style="160" customWidth="1"/>
    <col min="13315" max="13315" width="8.7109375" style="160" customWidth="1"/>
    <col min="13316" max="13316" width="0" style="160" hidden="1" customWidth="1"/>
    <col min="13317" max="13317" width="10.28515625" style="160" customWidth="1"/>
    <col min="13318" max="13322" width="6.7109375" style="160" customWidth="1"/>
    <col min="13323" max="13323" width="8.28515625" style="160" customWidth="1"/>
    <col min="13324" max="13328" width="6.7109375" style="160" customWidth="1"/>
    <col min="13329" max="13329" width="7.42578125" style="160" customWidth="1"/>
    <col min="13330" max="13330" width="6.7109375" style="160" customWidth="1"/>
    <col min="13331" max="13331" width="0" style="160" hidden="1" customWidth="1"/>
    <col min="13332" max="13343" width="6.7109375" style="160" customWidth="1"/>
    <col min="13344" max="13344" width="7.85546875" style="160" customWidth="1"/>
    <col min="13345" max="13345" width="6.7109375" style="160" customWidth="1"/>
    <col min="13346" max="13363" width="0" style="160" hidden="1" customWidth="1"/>
    <col min="13364" max="13372" width="6.7109375" style="160" customWidth="1"/>
    <col min="13373" max="13373" width="8.140625" style="160" customWidth="1"/>
    <col min="13374" max="13376" width="6.7109375" style="160" customWidth="1"/>
    <col min="13377" max="13377" width="10.28515625" style="160" customWidth="1"/>
    <col min="13378" max="13378" width="9.28515625" style="160" customWidth="1"/>
    <col min="13379" max="13379" width="29.42578125" style="160" customWidth="1"/>
    <col min="13380" max="13568" width="8.85546875" style="160"/>
    <col min="13569" max="13569" width="20.28515625" style="160" customWidth="1"/>
    <col min="13570" max="13570" width="9.42578125" style="160" customWidth="1"/>
    <col min="13571" max="13571" width="8.7109375" style="160" customWidth="1"/>
    <col min="13572" max="13572" width="0" style="160" hidden="1" customWidth="1"/>
    <col min="13573" max="13573" width="10.28515625" style="160" customWidth="1"/>
    <col min="13574" max="13578" width="6.7109375" style="160" customWidth="1"/>
    <col min="13579" max="13579" width="8.28515625" style="160" customWidth="1"/>
    <col min="13580" max="13584" width="6.7109375" style="160" customWidth="1"/>
    <col min="13585" max="13585" width="7.42578125" style="160" customWidth="1"/>
    <col min="13586" max="13586" width="6.7109375" style="160" customWidth="1"/>
    <col min="13587" max="13587" width="0" style="160" hidden="1" customWidth="1"/>
    <col min="13588" max="13599" width="6.7109375" style="160" customWidth="1"/>
    <col min="13600" max="13600" width="7.85546875" style="160" customWidth="1"/>
    <col min="13601" max="13601" width="6.7109375" style="160" customWidth="1"/>
    <col min="13602" max="13619" width="0" style="160" hidden="1" customWidth="1"/>
    <col min="13620" max="13628" width="6.7109375" style="160" customWidth="1"/>
    <col min="13629" max="13629" width="8.140625" style="160" customWidth="1"/>
    <col min="13630" max="13632" width="6.7109375" style="160" customWidth="1"/>
    <col min="13633" max="13633" width="10.28515625" style="160" customWidth="1"/>
    <col min="13634" max="13634" width="9.28515625" style="160" customWidth="1"/>
    <col min="13635" max="13635" width="29.42578125" style="160" customWidth="1"/>
    <col min="13636" max="13824" width="8.85546875" style="160"/>
    <col min="13825" max="13825" width="20.28515625" style="160" customWidth="1"/>
    <col min="13826" max="13826" width="9.42578125" style="160" customWidth="1"/>
    <col min="13827" max="13827" width="8.7109375" style="160" customWidth="1"/>
    <col min="13828" max="13828" width="0" style="160" hidden="1" customWidth="1"/>
    <col min="13829" max="13829" width="10.28515625" style="160" customWidth="1"/>
    <col min="13830" max="13834" width="6.7109375" style="160" customWidth="1"/>
    <col min="13835" max="13835" width="8.28515625" style="160" customWidth="1"/>
    <col min="13836" max="13840" width="6.7109375" style="160" customWidth="1"/>
    <col min="13841" max="13841" width="7.42578125" style="160" customWidth="1"/>
    <col min="13842" max="13842" width="6.7109375" style="160" customWidth="1"/>
    <col min="13843" max="13843" width="0" style="160" hidden="1" customWidth="1"/>
    <col min="13844" max="13855" width="6.7109375" style="160" customWidth="1"/>
    <col min="13856" max="13856" width="7.85546875" style="160" customWidth="1"/>
    <col min="13857" max="13857" width="6.7109375" style="160" customWidth="1"/>
    <col min="13858" max="13875" width="0" style="160" hidden="1" customWidth="1"/>
    <col min="13876" max="13884" width="6.7109375" style="160" customWidth="1"/>
    <col min="13885" max="13885" width="8.140625" style="160" customWidth="1"/>
    <col min="13886" max="13888" width="6.7109375" style="160" customWidth="1"/>
    <col min="13889" max="13889" width="10.28515625" style="160" customWidth="1"/>
    <col min="13890" max="13890" width="9.28515625" style="160" customWidth="1"/>
    <col min="13891" max="13891" width="29.42578125" style="160" customWidth="1"/>
    <col min="13892" max="14080" width="8.85546875" style="160"/>
    <col min="14081" max="14081" width="20.28515625" style="160" customWidth="1"/>
    <col min="14082" max="14082" width="9.42578125" style="160" customWidth="1"/>
    <col min="14083" max="14083" width="8.7109375" style="160" customWidth="1"/>
    <col min="14084" max="14084" width="0" style="160" hidden="1" customWidth="1"/>
    <col min="14085" max="14085" width="10.28515625" style="160" customWidth="1"/>
    <col min="14086" max="14090" width="6.7109375" style="160" customWidth="1"/>
    <col min="14091" max="14091" width="8.28515625" style="160" customWidth="1"/>
    <col min="14092" max="14096" width="6.7109375" style="160" customWidth="1"/>
    <col min="14097" max="14097" width="7.42578125" style="160" customWidth="1"/>
    <col min="14098" max="14098" width="6.7109375" style="160" customWidth="1"/>
    <col min="14099" max="14099" width="0" style="160" hidden="1" customWidth="1"/>
    <col min="14100" max="14111" width="6.7109375" style="160" customWidth="1"/>
    <col min="14112" max="14112" width="7.85546875" style="160" customWidth="1"/>
    <col min="14113" max="14113" width="6.7109375" style="160" customWidth="1"/>
    <col min="14114" max="14131" width="0" style="160" hidden="1" customWidth="1"/>
    <col min="14132" max="14140" width="6.7109375" style="160" customWidth="1"/>
    <col min="14141" max="14141" width="8.140625" style="160" customWidth="1"/>
    <col min="14142" max="14144" width="6.7109375" style="160" customWidth="1"/>
    <col min="14145" max="14145" width="10.28515625" style="160" customWidth="1"/>
    <col min="14146" max="14146" width="9.28515625" style="160" customWidth="1"/>
    <col min="14147" max="14147" width="29.42578125" style="160" customWidth="1"/>
    <col min="14148" max="14336" width="8.85546875" style="160"/>
    <col min="14337" max="14337" width="20.28515625" style="160" customWidth="1"/>
    <col min="14338" max="14338" width="9.42578125" style="160" customWidth="1"/>
    <col min="14339" max="14339" width="8.7109375" style="160" customWidth="1"/>
    <col min="14340" max="14340" width="0" style="160" hidden="1" customWidth="1"/>
    <col min="14341" max="14341" width="10.28515625" style="160" customWidth="1"/>
    <col min="14342" max="14346" width="6.7109375" style="160" customWidth="1"/>
    <col min="14347" max="14347" width="8.28515625" style="160" customWidth="1"/>
    <col min="14348" max="14352" width="6.7109375" style="160" customWidth="1"/>
    <col min="14353" max="14353" width="7.42578125" style="160" customWidth="1"/>
    <col min="14354" max="14354" width="6.7109375" style="160" customWidth="1"/>
    <col min="14355" max="14355" width="0" style="160" hidden="1" customWidth="1"/>
    <col min="14356" max="14367" width="6.7109375" style="160" customWidth="1"/>
    <col min="14368" max="14368" width="7.85546875" style="160" customWidth="1"/>
    <col min="14369" max="14369" width="6.7109375" style="160" customWidth="1"/>
    <col min="14370" max="14387" width="0" style="160" hidden="1" customWidth="1"/>
    <col min="14388" max="14396" width="6.7109375" style="160" customWidth="1"/>
    <col min="14397" max="14397" width="8.140625" style="160" customWidth="1"/>
    <col min="14398" max="14400" width="6.7109375" style="160" customWidth="1"/>
    <col min="14401" max="14401" width="10.28515625" style="160" customWidth="1"/>
    <col min="14402" max="14402" width="9.28515625" style="160" customWidth="1"/>
    <col min="14403" max="14403" width="29.42578125" style="160" customWidth="1"/>
    <col min="14404" max="14592" width="8.85546875" style="160"/>
    <col min="14593" max="14593" width="20.28515625" style="160" customWidth="1"/>
    <col min="14594" max="14594" width="9.42578125" style="160" customWidth="1"/>
    <col min="14595" max="14595" width="8.7109375" style="160" customWidth="1"/>
    <col min="14596" max="14596" width="0" style="160" hidden="1" customWidth="1"/>
    <col min="14597" max="14597" width="10.28515625" style="160" customWidth="1"/>
    <col min="14598" max="14602" width="6.7109375" style="160" customWidth="1"/>
    <col min="14603" max="14603" width="8.28515625" style="160" customWidth="1"/>
    <col min="14604" max="14608" width="6.7109375" style="160" customWidth="1"/>
    <col min="14609" max="14609" width="7.42578125" style="160" customWidth="1"/>
    <col min="14610" max="14610" width="6.7109375" style="160" customWidth="1"/>
    <col min="14611" max="14611" width="0" style="160" hidden="1" customWidth="1"/>
    <col min="14612" max="14623" width="6.7109375" style="160" customWidth="1"/>
    <col min="14624" max="14624" width="7.85546875" style="160" customWidth="1"/>
    <col min="14625" max="14625" width="6.7109375" style="160" customWidth="1"/>
    <col min="14626" max="14643" width="0" style="160" hidden="1" customWidth="1"/>
    <col min="14644" max="14652" width="6.7109375" style="160" customWidth="1"/>
    <col min="14653" max="14653" width="8.140625" style="160" customWidth="1"/>
    <col min="14654" max="14656" width="6.7109375" style="160" customWidth="1"/>
    <col min="14657" max="14657" width="10.28515625" style="160" customWidth="1"/>
    <col min="14658" max="14658" width="9.28515625" style="160" customWidth="1"/>
    <col min="14659" max="14659" width="29.42578125" style="160" customWidth="1"/>
    <col min="14660" max="14848" width="8.85546875" style="160"/>
    <col min="14849" max="14849" width="20.28515625" style="160" customWidth="1"/>
    <col min="14850" max="14850" width="9.42578125" style="160" customWidth="1"/>
    <col min="14851" max="14851" width="8.7109375" style="160" customWidth="1"/>
    <col min="14852" max="14852" width="0" style="160" hidden="1" customWidth="1"/>
    <col min="14853" max="14853" width="10.28515625" style="160" customWidth="1"/>
    <col min="14854" max="14858" width="6.7109375" style="160" customWidth="1"/>
    <col min="14859" max="14859" width="8.28515625" style="160" customWidth="1"/>
    <col min="14860" max="14864" width="6.7109375" style="160" customWidth="1"/>
    <col min="14865" max="14865" width="7.42578125" style="160" customWidth="1"/>
    <col min="14866" max="14866" width="6.7109375" style="160" customWidth="1"/>
    <col min="14867" max="14867" width="0" style="160" hidden="1" customWidth="1"/>
    <col min="14868" max="14879" width="6.7109375" style="160" customWidth="1"/>
    <col min="14880" max="14880" width="7.85546875" style="160" customWidth="1"/>
    <col min="14881" max="14881" width="6.7109375" style="160" customWidth="1"/>
    <col min="14882" max="14899" width="0" style="160" hidden="1" customWidth="1"/>
    <col min="14900" max="14908" width="6.7109375" style="160" customWidth="1"/>
    <col min="14909" max="14909" width="8.140625" style="160" customWidth="1"/>
    <col min="14910" max="14912" width="6.7109375" style="160" customWidth="1"/>
    <col min="14913" max="14913" width="10.28515625" style="160" customWidth="1"/>
    <col min="14914" max="14914" width="9.28515625" style="160" customWidth="1"/>
    <col min="14915" max="14915" width="29.42578125" style="160" customWidth="1"/>
    <col min="14916" max="15104" width="8.85546875" style="160"/>
    <col min="15105" max="15105" width="20.28515625" style="160" customWidth="1"/>
    <col min="15106" max="15106" width="9.42578125" style="160" customWidth="1"/>
    <col min="15107" max="15107" width="8.7109375" style="160" customWidth="1"/>
    <col min="15108" max="15108" width="0" style="160" hidden="1" customWidth="1"/>
    <col min="15109" max="15109" width="10.28515625" style="160" customWidth="1"/>
    <col min="15110" max="15114" width="6.7109375" style="160" customWidth="1"/>
    <col min="15115" max="15115" width="8.28515625" style="160" customWidth="1"/>
    <col min="15116" max="15120" width="6.7109375" style="160" customWidth="1"/>
    <col min="15121" max="15121" width="7.42578125" style="160" customWidth="1"/>
    <col min="15122" max="15122" width="6.7109375" style="160" customWidth="1"/>
    <col min="15123" max="15123" width="0" style="160" hidden="1" customWidth="1"/>
    <col min="15124" max="15135" width="6.7109375" style="160" customWidth="1"/>
    <col min="15136" max="15136" width="7.85546875" style="160" customWidth="1"/>
    <col min="15137" max="15137" width="6.7109375" style="160" customWidth="1"/>
    <col min="15138" max="15155" width="0" style="160" hidden="1" customWidth="1"/>
    <col min="15156" max="15164" width="6.7109375" style="160" customWidth="1"/>
    <col min="15165" max="15165" width="8.140625" style="160" customWidth="1"/>
    <col min="15166" max="15168" width="6.7109375" style="160" customWidth="1"/>
    <col min="15169" max="15169" width="10.28515625" style="160" customWidth="1"/>
    <col min="15170" max="15170" width="9.28515625" style="160" customWidth="1"/>
    <col min="15171" max="15171" width="29.42578125" style="160" customWidth="1"/>
    <col min="15172" max="15360" width="8.85546875" style="160"/>
    <col min="15361" max="15361" width="20.28515625" style="160" customWidth="1"/>
    <col min="15362" max="15362" width="9.42578125" style="160" customWidth="1"/>
    <col min="15363" max="15363" width="8.7109375" style="160" customWidth="1"/>
    <col min="15364" max="15364" width="0" style="160" hidden="1" customWidth="1"/>
    <col min="15365" max="15365" width="10.28515625" style="160" customWidth="1"/>
    <col min="15366" max="15370" width="6.7109375" style="160" customWidth="1"/>
    <col min="15371" max="15371" width="8.28515625" style="160" customWidth="1"/>
    <col min="15372" max="15376" width="6.7109375" style="160" customWidth="1"/>
    <col min="15377" max="15377" width="7.42578125" style="160" customWidth="1"/>
    <col min="15378" max="15378" width="6.7109375" style="160" customWidth="1"/>
    <col min="15379" max="15379" width="0" style="160" hidden="1" customWidth="1"/>
    <col min="15380" max="15391" width="6.7109375" style="160" customWidth="1"/>
    <col min="15392" max="15392" width="7.85546875" style="160" customWidth="1"/>
    <col min="15393" max="15393" width="6.7109375" style="160" customWidth="1"/>
    <col min="15394" max="15411" width="0" style="160" hidden="1" customWidth="1"/>
    <col min="15412" max="15420" width="6.7109375" style="160" customWidth="1"/>
    <col min="15421" max="15421" width="8.140625" style="160" customWidth="1"/>
    <col min="15422" max="15424" width="6.7109375" style="160" customWidth="1"/>
    <col min="15425" max="15425" width="10.28515625" style="160" customWidth="1"/>
    <col min="15426" max="15426" width="9.28515625" style="160" customWidth="1"/>
    <col min="15427" max="15427" width="29.42578125" style="160" customWidth="1"/>
    <col min="15428" max="15616" width="8.85546875" style="160"/>
    <col min="15617" max="15617" width="20.28515625" style="160" customWidth="1"/>
    <col min="15618" max="15618" width="9.42578125" style="160" customWidth="1"/>
    <col min="15619" max="15619" width="8.7109375" style="160" customWidth="1"/>
    <col min="15620" max="15620" width="0" style="160" hidden="1" customWidth="1"/>
    <col min="15621" max="15621" width="10.28515625" style="160" customWidth="1"/>
    <col min="15622" max="15626" width="6.7109375" style="160" customWidth="1"/>
    <col min="15627" max="15627" width="8.28515625" style="160" customWidth="1"/>
    <col min="15628" max="15632" width="6.7109375" style="160" customWidth="1"/>
    <col min="15633" max="15633" width="7.42578125" style="160" customWidth="1"/>
    <col min="15634" max="15634" width="6.7109375" style="160" customWidth="1"/>
    <col min="15635" max="15635" width="0" style="160" hidden="1" customWidth="1"/>
    <col min="15636" max="15647" width="6.7109375" style="160" customWidth="1"/>
    <col min="15648" max="15648" width="7.85546875" style="160" customWidth="1"/>
    <col min="15649" max="15649" width="6.7109375" style="160" customWidth="1"/>
    <col min="15650" max="15667" width="0" style="160" hidden="1" customWidth="1"/>
    <col min="15668" max="15676" width="6.7109375" style="160" customWidth="1"/>
    <col min="15677" max="15677" width="8.140625" style="160" customWidth="1"/>
    <col min="15678" max="15680" width="6.7109375" style="160" customWidth="1"/>
    <col min="15681" max="15681" width="10.28515625" style="160" customWidth="1"/>
    <col min="15682" max="15682" width="9.28515625" style="160" customWidth="1"/>
    <col min="15683" max="15683" width="29.42578125" style="160" customWidth="1"/>
    <col min="15684" max="15872" width="8.85546875" style="160"/>
    <col min="15873" max="15873" width="20.28515625" style="160" customWidth="1"/>
    <col min="15874" max="15874" width="9.42578125" style="160" customWidth="1"/>
    <col min="15875" max="15875" width="8.7109375" style="160" customWidth="1"/>
    <col min="15876" max="15876" width="0" style="160" hidden="1" customWidth="1"/>
    <col min="15877" max="15877" width="10.28515625" style="160" customWidth="1"/>
    <col min="15878" max="15882" width="6.7109375" style="160" customWidth="1"/>
    <col min="15883" max="15883" width="8.28515625" style="160" customWidth="1"/>
    <col min="15884" max="15888" width="6.7109375" style="160" customWidth="1"/>
    <col min="15889" max="15889" width="7.42578125" style="160" customWidth="1"/>
    <col min="15890" max="15890" width="6.7109375" style="160" customWidth="1"/>
    <col min="15891" max="15891" width="0" style="160" hidden="1" customWidth="1"/>
    <col min="15892" max="15903" width="6.7109375" style="160" customWidth="1"/>
    <col min="15904" max="15904" width="7.85546875" style="160" customWidth="1"/>
    <col min="15905" max="15905" width="6.7109375" style="160" customWidth="1"/>
    <col min="15906" max="15923" width="0" style="160" hidden="1" customWidth="1"/>
    <col min="15924" max="15932" width="6.7109375" style="160" customWidth="1"/>
    <col min="15933" max="15933" width="8.140625" style="160" customWidth="1"/>
    <col min="15934" max="15936" width="6.7109375" style="160" customWidth="1"/>
    <col min="15937" max="15937" width="10.28515625" style="160" customWidth="1"/>
    <col min="15938" max="15938" width="9.28515625" style="160" customWidth="1"/>
    <col min="15939" max="15939" width="29.42578125" style="160" customWidth="1"/>
    <col min="15940" max="16128" width="8.85546875" style="160"/>
    <col min="16129" max="16129" width="20.28515625" style="160" customWidth="1"/>
    <col min="16130" max="16130" width="9.42578125" style="160" customWidth="1"/>
    <col min="16131" max="16131" width="8.7109375" style="160" customWidth="1"/>
    <col min="16132" max="16132" width="0" style="160" hidden="1" customWidth="1"/>
    <col min="16133" max="16133" width="10.28515625" style="160" customWidth="1"/>
    <col min="16134" max="16138" width="6.7109375" style="160" customWidth="1"/>
    <col min="16139" max="16139" width="8.28515625" style="160" customWidth="1"/>
    <col min="16140" max="16144" width="6.7109375" style="160" customWidth="1"/>
    <col min="16145" max="16145" width="7.42578125" style="160" customWidth="1"/>
    <col min="16146" max="16146" width="6.7109375" style="160" customWidth="1"/>
    <col min="16147" max="16147" width="0" style="160" hidden="1" customWidth="1"/>
    <col min="16148" max="16159" width="6.7109375" style="160" customWidth="1"/>
    <col min="16160" max="16160" width="7.85546875" style="160" customWidth="1"/>
    <col min="16161" max="16161" width="6.7109375" style="160" customWidth="1"/>
    <col min="16162" max="16179" width="0" style="160" hidden="1" customWidth="1"/>
    <col min="16180" max="16188" width="6.7109375" style="160" customWidth="1"/>
    <col min="16189" max="16189" width="8.140625" style="160" customWidth="1"/>
    <col min="16190" max="16192" width="6.7109375" style="160" customWidth="1"/>
    <col min="16193" max="16193" width="10.28515625" style="160" customWidth="1"/>
    <col min="16194" max="16194" width="9.28515625" style="160" customWidth="1"/>
    <col min="16195" max="16195" width="29.42578125" style="160" customWidth="1"/>
    <col min="16196" max="16384" width="8.85546875" style="160"/>
  </cols>
  <sheetData>
    <row r="1" spans="1:67" x14ac:dyDescent="0.25">
      <c r="A1" s="18" t="s">
        <v>129</v>
      </c>
      <c r="B1" s="184"/>
      <c r="C1" s="184"/>
    </row>
    <row r="2" spans="1:67" hidden="1" x14ac:dyDescent="0.25">
      <c r="A2" s="1218" t="s">
        <v>71</v>
      </c>
      <c r="B2" s="1218"/>
      <c r="C2" s="1218"/>
      <c r="D2" s="1218"/>
      <c r="E2" s="1218"/>
      <c r="F2" s="1218"/>
      <c r="G2" s="1218"/>
      <c r="H2" s="1218"/>
      <c r="I2" s="1218"/>
      <c r="J2" s="1218"/>
      <c r="K2" s="1218"/>
      <c r="L2" s="1218"/>
      <c r="M2" s="1218"/>
      <c r="N2" s="1218"/>
      <c r="O2" s="1218"/>
      <c r="P2" s="1218"/>
      <c r="Q2" s="1218"/>
      <c r="R2" s="1218"/>
      <c r="S2" s="1218"/>
      <c r="T2" s="1218"/>
      <c r="U2" s="1218"/>
      <c r="V2" s="1218"/>
      <c r="W2" s="1218"/>
      <c r="X2" s="1218"/>
      <c r="Y2" s="1218"/>
      <c r="Z2" s="1218"/>
      <c r="AA2" s="1218"/>
      <c r="AB2" s="1218"/>
    </row>
    <row r="3" spans="1:67" hidden="1" x14ac:dyDescent="0.25">
      <c r="A3" s="1219" t="s">
        <v>72</v>
      </c>
      <c r="B3" s="1219"/>
      <c r="C3" s="1219"/>
      <c r="D3" s="1219"/>
      <c r="E3" s="1219"/>
      <c r="F3" s="1219"/>
      <c r="G3" s="1219"/>
      <c r="H3" s="1219"/>
      <c r="I3" s="1219"/>
      <c r="J3" s="1219"/>
      <c r="K3" s="1219"/>
      <c r="L3" s="1219"/>
      <c r="M3" s="1219"/>
      <c r="N3" s="1219"/>
      <c r="O3" s="1219"/>
      <c r="P3" s="1219"/>
      <c r="Q3" s="1219"/>
      <c r="R3" s="1219"/>
      <c r="S3" s="1219"/>
      <c r="T3" s="1219"/>
      <c r="U3" s="1219"/>
      <c r="V3" s="1219"/>
      <c r="W3" s="1219"/>
      <c r="X3" s="1219"/>
      <c r="Y3" s="1219"/>
      <c r="Z3" s="1219"/>
      <c r="AA3" s="1219"/>
      <c r="AB3" s="1219"/>
    </row>
    <row r="4" spans="1:67" ht="15" hidden="1" customHeight="1" x14ac:dyDescent="0.25">
      <c r="A4" s="1220" t="s">
        <v>73</v>
      </c>
      <c r="B4" s="1220"/>
      <c r="C4" s="1220"/>
      <c r="D4" s="1220"/>
      <c r="E4" s="1220"/>
      <c r="F4" s="1220"/>
      <c r="G4" s="1220"/>
      <c r="H4" s="1220"/>
      <c r="I4" s="1220"/>
      <c r="J4" s="1220"/>
      <c r="K4" s="1220"/>
      <c r="L4" s="1220"/>
      <c r="M4" s="1220"/>
      <c r="N4" s="1220"/>
      <c r="O4" s="1220"/>
      <c r="P4" s="1220"/>
      <c r="Q4" s="1220"/>
      <c r="R4" s="1220"/>
      <c r="S4" s="1220"/>
      <c r="T4" s="1220"/>
      <c r="U4" s="1220"/>
      <c r="V4" s="1220"/>
      <c r="W4" s="1220"/>
      <c r="X4" s="1220"/>
      <c r="Y4" s="1220"/>
      <c r="Z4" s="1220"/>
      <c r="AA4" s="1220"/>
      <c r="AB4" s="1220"/>
    </row>
    <row r="5" spans="1:67" hidden="1" x14ac:dyDescent="0.25">
      <c r="A5" s="1219" t="s">
        <v>169</v>
      </c>
      <c r="B5" s="1219"/>
      <c r="C5" s="1219"/>
      <c r="D5" s="1219"/>
      <c r="E5" s="1219"/>
      <c r="F5" s="1219"/>
      <c r="G5" s="1219"/>
      <c r="H5" s="1219"/>
      <c r="I5" s="1219"/>
      <c r="J5" s="1219"/>
      <c r="K5" s="1219"/>
      <c r="L5" s="1219"/>
      <c r="M5" s="1219"/>
      <c r="N5" s="1219"/>
      <c r="O5" s="1219"/>
      <c r="P5" s="1219"/>
      <c r="Q5" s="1219"/>
      <c r="R5" s="1219"/>
      <c r="S5" s="1219"/>
      <c r="T5" s="1219"/>
      <c r="U5" s="1219"/>
      <c r="V5" s="1219"/>
      <c r="W5" s="1219"/>
      <c r="X5" s="1219"/>
      <c r="Y5" s="1219"/>
      <c r="Z5" s="1219"/>
      <c r="AA5" s="1219"/>
      <c r="AB5" s="1219"/>
    </row>
    <row r="6" spans="1:67" hidden="1" x14ac:dyDescent="0.25">
      <c r="A6" s="185" t="s">
        <v>75</v>
      </c>
      <c r="B6" s="185"/>
      <c r="C6" s="185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6"/>
      <c r="Z6" s="186"/>
      <c r="AA6" s="186"/>
      <c r="AB6" s="186"/>
    </row>
    <row r="7" spans="1:67" hidden="1" x14ac:dyDescent="0.25">
      <c r="A7" s="187" t="s">
        <v>76</v>
      </c>
      <c r="B7" s="187"/>
      <c r="C7" s="187"/>
    </row>
    <row r="8" spans="1:67" s="190" customFormat="1" ht="14.25" customHeight="1" x14ac:dyDescent="0.2">
      <c r="A8" s="1216" t="s">
        <v>0</v>
      </c>
      <c r="B8" s="188"/>
      <c r="C8" s="188"/>
      <c r="D8" s="1216" t="s">
        <v>77</v>
      </c>
      <c r="E8" s="1216"/>
      <c r="F8" s="1216"/>
      <c r="G8" s="1216"/>
      <c r="H8" s="1216"/>
      <c r="I8" s="1216"/>
      <c r="J8" s="1216"/>
      <c r="K8" s="1216"/>
      <c r="L8" s="1216"/>
      <c r="M8" s="1216"/>
      <c r="N8" s="1216"/>
      <c r="O8" s="1216"/>
      <c r="P8" s="1216"/>
      <c r="Q8" s="1216"/>
      <c r="R8" s="1216"/>
      <c r="S8" s="1216" t="s">
        <v>78</v>
      </c>
      <c r="T8" s="1216"/>
      <c r="U8" s="1216"/>
      <c r="V8" s="1216"/>
      <c r="W8" s="1216"/>
      <c r="X8" s="1216"/>
      <c r="Y8" s="1216"/>
      <c r="Z8" s="1216"/>
      <c r="AA8" s="1216"/>
      <c r="AB8" s="1216"/>
      <c r="AC8" s="1216"/>
      <c r="AD8" s="1216"/>
      <c r="AE8" s="1216"/>
      <c r="AF8" s="1216"/>
      <c r="AG8" s="1216"/>
      <c r="AH8" s="1216" t="s">
        <v>79</v>
      </c>
      <c r="AI8" s="1216"/>
      <c r="AJ8" s="1216"/>
      <c r="AK8" s="1216"/>
      <c r="AL8" s="1216"/>
      <c r="AM8" s="1216"/>
      <c r="AN8" s="1216"/>
      <c r="AO8" s="1216"/>
      <c r="AP8" s="1216"/>
      <c r="AQ8" s="1216"/>
      <c r="AR8" s="1216"/>
      <c r="AS8" s="1216"/>
      <c r="AT8" s="1216"/>
      <c r="AU8" s="1216"/>
      <c r="AV8" s="1216"/>
      <c r="AW8" s="1213" t="s">
        <v>80</v>
      </c>
      <c r="AX8" s="1213"/>
      <c r="AY8" s="1213"/>
      <c r="AZ8" s="1216" t="s">
        <v>81</v>
      </c>
      <c r="BA8" s="1216"/>
      <c r="BB8" s="1216"/>
      <c r="BC8" s="1216"/>
      <c r="BD8" s="1216"/>
      <c r="BE8" s="1216"/>
      <c r="BF8" s="1216"/>
      <c r="BG8" s="1216"/>
      <c r="BH8" s="1216"/>
      <c r="BI8" s="1216"/>
      <c r="BJ8" s="1216"/>
      <c r="BK8" s="1216"/>
      <c r="BL8" s="1216"/>
      <c r="BM8" s="1216"/>
      <c r="BN8" s="1217"/>
      <c r="BO8" s="189"/>
    </row>
    <row r="9" spans="1:67" s="190" customFormat="1" ht="14.25" customHeight="1" x14ac:dyDescent="0.2">
      <c r="A9" s="1213"/>
      <c r="B9" s="191"/>
      <c r="C9" s="191"/>
      <c r="D9" s="1216"/>
      <c r="E9" s="1216"/>
      <c r="F9" s="1216"/>
      <c r="G9" s="1216"/>
      <c r="H9" s="1216"/>
      <c r="I9" s="1216"/>
      <c r="J9" s="1216"/>
      <c r="K9" s="1216"/>
      <c r="L9" s="1216"/>
      <c r="M9" s="1216"/>
      <c r="N9" s="1216"/>
      <c r="O9" s="1216"/>
      <c r="P9" s="1216"/>
      <c r="Q9" s="1216"/>
      <c r="R9" s="1216"/>
      <c r="S9" s="1216"/>
      <c r="T9" s="1216"/>
      <c r="U9" s="1216"/>
      <c r="V9" s="1216"/>
      <c r="W9" s="1216"/>
      <c r="X9" s="1216"/>
      <c r="Y9" s="1216"/>
      <c r="Z9" s="1216"/>
      <c r="AA9" s="1216"/>
      <c r="AB9" s="1216"/>
      <c r="AC9" s="1216"/>
      <c r="AD9" s="1216"/>
      <c r="AE9" s="1216"/>
      <c r="AF9" s="1216"/>
      <c r="AG9" s="1216"/>
      <c r="AH9" s="1216"/>
      <c r="AI9" s="1216"/>
      <c r="AJ9" s="1216"/>
      <c r="AK9" s="1216"/>
      <c r="AL9" s="1216"/>
      <c r="AM9" s="1216"/>
      <c r="AN9" s="1216"/>
      <c r="AO9" s="1216"/>
      <c r="AP9" s="1216"/>
      <c r="AQ9" s="1216"/>
      <c r="AR9" s="1216"/>
      <c r="AS9" s="1216"/>
      <c r="AT9" s="1216"/>
      <c r="AU9" s="1216"/>
      <c r="AV9" s="1216"/>
      <c r="AW9" s="1213"/>
      <c r="AX9" s="1213"/>
      <c r="AY9" s="1213"/>
      <c r="AZ9" s="1216"/>
      <c r="BA9" s="1216"/>
      <c r="BB9" s="1216"/>
      <c r="BC9" s="1216"/>
      <c r="BD9" s="1216"/>
      <c r="BE9" s="1216"/>
      <c r="BF9" s="1216"/>
      <c r="BG9" s="1216"/>
      <c r="BH9" s="1216"/>
      <c r="BI9" s="1216"/>
      <c r="BJ9" s="1216"/>
      <c r="BK9" s="1216"/>
      <c r="BL9" s="1216"/>
      <c r="BM9" s="1216"/>
      <c r="BN9" s="1217"/>
      <c r="BO9" s="192"/>
    </row>
    <row r="10" spans="1:67" s="190" customFormat="1" ht="18" customHeight="1" x14ac:dyDescent="0.2">
      <c r="A10" s="1213"/>
      <c r="B10" s="191"/>
      <c r="C10" s="191"/>
      <c r="D10" s="1216" t="s">
        <v>82</v>
      </c>
      <c r="E10" s="1216" t="s">
        <v>83</v>
      </c>
      <c r="F10" s="1213"/>
      <c r="G10" s="1213" t="s">
        <v>84</v>
      </c>
      <c r="H10" s="1213"/>
      <c r="I10" s="1213"/>
      <c r="J10" s="1213"/>
      <c r="K10" s="1213" t="s">
        <v>85</v>
      </c>
      <c r="L10" s="1213"/>
      <c r="M10" s="1213" t="s">
        <v>86</v>
      </c>
      <c r="N10" s="1213"/>
      <c r="O10" s="1213" t="s">
        <v>87</v>
      </c>
      <c r="P10" s="1213"/>
      <c r="Q10" s="1213" t="s">
        <v>88</v>
      </c>
      <c r="R10" s="1213"/>
      <c r="S10" s="1216" t="s">
        <v>82</v>
      </c>
      <c r="T10" s="1216" t="s">
        <v>83</v>
      </c>
      <c r="U10" s="1213"/>
      <c r="V10" s="1213" t="s">
        <v>84</v>
      </c>
      <c r="W10" s="1213"/>
      <c r="X10" s="1213"/>
      <c r="Y10" s="1213"/>
      <c r="Z10" s="1213" t="s">
        <v>85</v>
      </c>
      <c r="AA10" s="1213"/>
      <c r="AB10" s="1213" t="s">
        <v>86</v>
      </c>
      <c r="AC10" s="1213"/>
      <c r="AD10" s="1213" t="s">
        <v>87</v>
      </c>
      <c r="AE10" s="1213"/>
      <c r="AF10" s="1213" t="s">
        <v>88</v>
      </c>
      <c r="AG10" s="1213"/>
      <c r="AH10" s="1216" t="s">
        <v>82</v>
      </c>
      <c r="AI10" s="1216" t="s">
        <v>83</v>
      </c>
      <c r="AJ10" s="1213"/>
      <c r="AK10" s="1213" t="s">
        <v>84</v>
      </c>
      <c r="AL10" s="1213"/>
      <c r="AM10" s="1213"/>
      <c r="AN10" s="1213"/>
      <c r="AO10" s="1213" t="s">
        <v>85</v>
      </c>
      <c r="AP10" s="1213"/>
      <c r="AQ10" s="1213" t="s">
        <v>86</v>
      </c>
      <c r="AR10" s="1213"/>
      <c r="AS10" s="1213" t="s">
        <v>87</v>
      </c>
      <c r="AT10" s="1213"/>
      <c r="AU10" s="1213" t="s">
        <v>88</v>
      </c>
      <c r="AV10" s="1213"/>
      <c r="AW10" s="1213"/>
      <c r="AX10" s="1213"/>
      <c r="AY10" s="1213"/>
      <c r="AZ10" s="1211" t="s">
        <v>89</v>
      </c>
      <c r="BA10" s="1211" t="s">
        <v>83</v>
      </c>
      <c r="BB10" s="1211"/>
      <c r="BC10" s="1137" t="s">
        <v>90</v>
      </c>
      <c r="BD10" s="1137"/>
      <c r="BE10" s="1137"/>
      <c r="BF10" s="1137"/>
      <c r="BG10" s="1137" t="s">
        <v>85</v>
      </c>
      <c r="BH10" s="1137"/>
      <c r="BI10" s="1211" t="s">
        <v>86</v>
      </c>
      <c r="BJ10" s="1211"/>
      <c r="BK10" s="1211" t="s">
        <v>87</v>
      </c>
      <c r="BL10" s="1211"/>
      <c r="BM10" s="1214" t="s">
        <v>88</v>
      </c>
      <c r="BN10" s="1215"/>
      <c r="BO10" s="193"/>
    </row>
    <row r="11" spans="1:67" s="190" customFormat="1" ht="23.25" customHeight="1" x14ac:dyDescent="0.2">
      <c r="A11" s="1213"/>
      <c r="B11" s="191"/>
      <c r="C11" s="191"/>
      <c r="D11" s="1213"/>
      <c r="E11" s="1213"/>
      <c r="F11" s="1213"/>
      <c r="G11" s="1213" t="s">
        <v>91</v>
      </c>
      <c r="H11" s="1213"/>
      <c r="I11" s="1213" t="s">
        <v>92</v>
      </c>
      <c r="J11" s="1213"/>
      <c r="K11" s="1213"/>
      <c r="L11" s="1213"/>
      <c r="M11" s="1213"/>
      <c r="N11" s="1213"/>
      <c r="O11" s="1213"/>
      <c r="P11" s="1213"/>
      <c r="Q11" s="1213"/>
      <c r="R11" s="1213"/>
      <c r="S11" s="1213"/>
      <c r="T11" s="1213"/>
      <c r="U11" s="1213"/>
      <c r="V11" s="1213" t="s">
        <v>91</v>
      </c>
      <c r="W11" s="1213"/>
      <c r="X11" s="1213" t="s">
        <v>92</v>
      </c>
      <c r="Y11" s="1213"/>
      <c r="Z11" s="1213"/>
      <c r="AA11" s="1213"/>
      <c r="AB11" s="1213"/>
      <c r="AC11" s="1213"/>
      <c r="AD11" s="1213"/>
      <c r="AE11" s="1213"/>
      <c r="AF11" s="1213"/>
      <c r="AG11" s="1213"/>
      <c r="AH11" s="1213"/>
      <c r="AI11" s="1213"/>
      <c r="AJ11" s="1213"/>
      <c r="AK11" s="1213" t="s">
        <v>91</v>
      </c>
      <c r="AL11" s="1213"/>
      <c r="AM11" s="1213" t="s">
        <v>92</v>
      </c>
      <c r="AN11" s="1213"/>
      <c r="AO11" s="1213"/>
      <c r="AP11" s="1213"/>
      <c r="AQ11" s="1213"/>
      <c r="AR11" s="1213"/>
      <c r="AS11" s="1213"/>
      <c r="AT11" s="1213"/>
      <c r="AU11" s="1213"/>
      <c r="AV11" s="1213"/>
      <c r="AW11" s="1213"/>
      <c r="AX11" s="1213"/>
      <c r="AY11" s="1213"/>
      <c r="AZ11" s="1211"/>
      <c r="BA11" s="1211"/>
      <c r="BB11" s="1211"/>
      <c r="BC11" s="1211" t="s">
        <v>93</v>
      </c>
      <c r="BD11" s="1211"/>
      <c r="BE11" s="1211" t="s">
        <v>92</v>
      </c>
      <c r="BF11" s="1211"/>
      <c r="BG11" s="1137"/>
      <c r="BH11" s="1137"/>
      <c r="BI11" s="1211"/>
      <c r="BJ11" s="1211"/>
      <c r="BK11" s="1211"/>
      <c r="BL11" s="1211"/>
      <c r="BM11" s="1214"/>
      <c r="BN11" s="1215"/>
      <c r="BO11" s="193"/>
    </row>
    <row r="12" spans="1:67" s="190" customFormat="1" ht="14.25" customHeight="1" x14ac:dyDescent="0.2">
      <c r="A12" s="1213"/>
      <c r="B12" s="191"/>
      <c r="C12" s="191"/>
      <c r="D12" s="1213"/>
      <c r="E12" s="1137" t="s">
        <v>131</v>
      </c>
      <c r="F12" s="1137" t="s">
        <v>95</v>
      </c>
      <c r="G12" s="1137" t="s">
        <v>131</v>
      </c>
      <c r="H12" s="1137" t="s">
        <v>95</v>
      </c>
      <c r="I12" s="1137" t="s">
        <v>131</v>
      </c>
      <c r="J12" s="1137" t="s">
        <v>95</v>
      </c>
      <c r="K12" s="1137" t="s">
        <v>96</v>
      </c>
      <c r="L12" s="1137" t="s">
        <v>97</v>
      </c>
      <c r="M12" s="1137" t="s">
        <v>131</v>
      </c>
      <c r="N12" s="1137" t="s">
        <v>97</v>
      </c>
      <c r="O12" s="1137" t="s">
        <v>131</v>
      </c>
      <c r="P12" s="1137" t="s">
        <v>97</v>
      </c>
      <c r="Q12" s="1137" t="s">
        <v>131</v>
      </c>
      <c r="R12" s="1137" t="s">
        <v>95</v>
      </c>
      <c r="S12" s="1213"/>
      <c r="T12" s="1137" t="s">
        <v>131</v>
      </c>
      <c r="U12" s="1137" t="s">
        <v>95</v>
      </c>
      <c r="V12" s="1137" t="s">
        <v>131</v>
      </c>
      <c r="W12" s="1137" t="s">
        <v>95</v>
      </c>
      <c r="X12" s="1137" t="s">
        <v>131</v>
      </c>
      <c r="Y12" s="1137" t="s">
        <v>95</v>
      </c>
      <c r="Z12" s="1137" t="s">
        <v>96</v>
      </c>
      <c r="AA12" s="1137" t="s">
        <v>97</v>
      </c>
      <c r="AB12" s="1137" t="s">
        <v>131</v>
      </c>
      <c r="AC12" s="1137" t="s">
        <v>97</v>
      </c>
      <c r="AD12" s="1137" t="s">
        <v>131</v>
      </c>
      <c r="AE12" s="1137" t="s">
        <v>97</v>
      </c>
      <c r="AF12" s="1137" t="s">
        <v>131</v>
      </c>
      <c r="AG12" s="1137" t="s">
        <v>95</v>
      </c>
      <c r="AH12" s="1213"/>
      <c r="AI12" s="1137" t="s">
        <v>131</v>
      </c>
      <c r="AJ12" s="1137" t="s">
        <v>95</v>
      </c>
      <c r="AK12" s="1137" t="s">
        <v>131</v>
      </c>
      <c r="AL12" s="1137" t="s">
        <v>95</v>
      </c>
      <c r="AM12" s="1137" t="s">
        <v>131</v>
      </c>
      <c r="AN12" s="1137" t="s">
        <v>95</v>
      </c>
      <c r="AO12" s="1137" t="s">
        <v>96</v>
      </c>
      <c r="AP12" s="1137" t="s">
        <v>97</v>
      </c>
      <c r="AQ12" s="1137" t="s">
        <v>131</v>
      </c>
      <c r="AR12" s="1137" t="s">
        <v>97</v>
      </c>
      <c r="AS12" s="1137" t="s">
        <v>131</v>
      </c>
      <c r="AT12" s="1137" t="s">
        <v>97</v>
      </c>
      <c r="AU12" s="1137" t="s">
        <v>131</v>
      </c>
      <c r="AV12" s="1137" t="s">
        <v>95</v>
      </c>
      <c r="AW12" s="1137" t="s">
        <v>98</v>
      </c>
      <c r="AX12" s="1137" t="s">
        <v>131</v>
      </c>
      <c r="AY12" s="1137" t="s">
        <v>95</v>
      </c>
      <c r="AZ12" s="1211"/>
      <c r="BA12" s="1137" t="s">
        <v>131</v>
      </c>
      <c r="BB12" s="1137" t="s">
        <v>97</v>
      </c>
      <c r="BC12" s="1137" t="s">
        <v>131</v>
      </c>
      <c r="BD12" s="1137" t="s">
        <v>97</v>
      </c>
      <c r="BE12" s="1137" t="s">
        <v>131</v>
      </c>
      <c r="BF12" s="1137" t="s">
        <v>97</v>
      </c>
      <c r="BG12" s="1137" t="s">
        <v>94</v>
      </c>
      <c r="BH12" s="1137" t="s">
        <v>99</v>
      </c>
      <c r="BI12" s="1137" t="s">
        <v>131</v>
      </c>
      <c r="BJ12" s="1137" t="s">
        <v>97</v>
      </c>
      <c r="BK12" s="1137" t="s">
        <v>131</v>
      </c>
      <c r="BL12" s="1137" t="s">
        <v>97</v>
      </c>
      <c r="BM12" s="1137" t="s">
        <v>131</v>
      </c>
      <c r="BN12" s="1212" t="s">
        <v>97</v>
      </c>
      <c r="BO12" s="194"/>
    </row>
    <row r="13" spans="1:67" s="190" customFormat="1" ht="11.25" x14ac:dyDescent="0.2">
      <c r="A13" s="1213"/>
      <c r="B13" s="191"/>
      <c r="C13" s="191"/>
      <c r="D13" s="1213"/>
      <c r="E13" s="1211"/>
      <c r="F13" s="1137"/>
      <c r="G13" s="1211"/>
      <c r="H13" s="1137"/>
      <c r="I13" s="1211"/>
      <c r="J13" s="1137"/>
      <c r="K13" s="1137"/>
      <c r="L13" s="1137"/>
      <c r="M13" s="1211"/>
      <c r="N13" s="1137"/>
      <c r="O13" s="1211"/>
      <c r="P13" s="1137"/>
      <c r="Q13" s="1137"/>
      <c r="R13" s="1137"/>
      <c r="S13" s="1213"/>
      <c r="T13" s="1211"/>
      <c r="U13" s="1137"/>
      <c r="V13" s="1211"/>
      <c r="W13" s="1137"/>
      <c r="X13" s="1211"/>
      <c r="Y13" s="1137"/>
      <c r="Z13" s="1137"/>
      <c r="AA13" s="1137"/>
      <c r="AB13" s="1211"/>
      <c r="AC13" s="1137"/>
      <c r="AD13" s="1211"/>
      <c r="AE13" s="1137"/>
      <c r="AF13" s="1137"/>
      <c r="AG13" s="1137"/>
      <c r="AH13" s="1213"/>
      <c r="AI13" s="1211"/>
      <c r="AJ13" s="1137"/>
      <c r="AK13" s="1211"/>
      <c r="AL13" s="1137"/>
      <c r="AM13" s="1211"/>
      <c r="AN13" s="1137"/>
      <c r="AO13" s="1137"/>
      <c r="AP13" s="1137"/>
      <c r="AQ13" s="1211"/>
      <c r="AR13" s="1137"/>
      <c r="AS13" s="1211"/>
      <c r="AT13" s="1137"/>
      <c r="AU13" s="1137"/>
      <c r="AV13" s="1137"/>
      <c r="AW13" s="1137"/>
      <c r="AX13" s="1211"/>
      <c r="AY13" s="1137"/>
      <c r="AZ13" s="1211"/>
      <c r="BA13" s="1137"/>
      <c r="BB13" s="1137"/>
      <c r="BC13" s="1137"/>
      <c r="BD13" s="1137"/>
      <c r="BE13" s="1137"/>
      <c r="BF13" s="1137"/>
      <c r="BG13" s="1137"/>
      <c r="BH13" s="1137"/>
      <c r="BI13" s="1137"/>
      <c r="BJ13" s="1137"/>
      <c r="BK13" s="1137"/>
      <c r="BL13" s="1137"/>
      <c r="BM13" s="1137"/>
      <c r="BN13" s="1212"/>
      <c r="BO13" s="194"/>
    </row>
    <row r="14" spans="1:67" s="190" customFormat="1" ht="24" customHeight="1" x14ac:dyDescent="0.2">
      <c r="A14" s="1213"/>
      <c r="B14" s="191" t="s">
        <v>132</v>
      </c>
      <c r="C14" s="191" t="s">
        <v>133</v>
      </c>
      <c r="D14" s="1213"/>
      <c r="E14" s="1211"/>
      <c r="F14" s="1137"/>
      <c r="G14" s="1211"/>
      <c r="H14" s="1137"/>
      <c r="I14" s="1211"/>
      <c r="J14" s="1137"/>
      <c r="K14" s="1137"/>
      <c r="L14" s="1137"/>
      <c r="M14" s="1211"/>
      <c r="N14" s="1137"/>
      <c r="O14" s="1211"/>
      <c r="P14" s="1137"/>
      <c r="Q14" s="1137"/>
      <c r="R14" s="1137"/>
      <c r="S14" s="1213"/>
      <c r="T14" s="1211"/>
      <c r="U14" s="1137"/>
      <c r="V14" s="1211"/>
      <c r="W14" s="1137"/>
      <c r="X14" s="1211"/>
      <c r="Y14" s="1137"/>
      <c r="Z14" s="1137"/>
      <c r="AA14" s="1137"/>
      <c r="AB14" s="1211"/>
      <c r="AC14" s="1137"/>
      <c r="AD14" s="1211"/>
      <c r="AE14" s="1137"/>
      <c r="AF14" s="1137"/>
      <c r="AG14" s="1137"/>
      <c r="AH14" s="1213"/>
      <c r="AI14" s="1211"/>
      <c r="AJ14" s="1137"/>
      <c r="AK14" s="1211"/>
      <c r="AL14" s="1137"/>
      <c r="AM14" s="1211"/>
      <c r="AN14" s="1137"/>
      <c r="AO14" s="1137"/>
      <c r="AP14" s="1137"/>
      <c r="AQ14" s="1211"/>
      <c r="AR14" s="1137"/>
      <c r="AS14" s="1211"/>
      <c r="AT14" s="1137"/>
      <c r="AU14" s="1137"/>
      <c r="AV14" s="1137"/>
      <c r="AW14" s="1137"/>
      <c r="AX14" s="1211"/>
      <c r="AY14" s="1137"/>
      <c r="AZ14" s="1211"/>
      <c r="BA14" s="1137"/>
      <c r="BB14" s="1137"/>
      <c r="BC14" s="1137"/>
      <c r="BD14" s="1137"/>
      <c r="BE14" s="1137"/>
      <c r="BF14" s="1137"/>
      <c r="BG14" s="1137"/>
      <c r="BH14" s="1137"/>
      <c r="BI14" s="1137"/>
      <c r="BJ14" s="1137"/>
      <c r="BK14" s="1137"/>
      <c r="BL14" s="1137"/>
      <c r="BM14" s="1137"/>
      <c r="BN14" s="1212"/>
      <c r="BO14" s="195" t="s">
        <v>159</v>
      </c>
    </row>
    <row r="15" spans="1:67" ht="15" customHeight="1" x14ac:dyDescent="0.25">
      <c r="A15" s="196" t="s">
        <v>88</v>
      </c>
      <c r="B15" s="197">
        <v>56913.205199999997</v>
      </c>
      <c r="C15" s="198">
        <f t="shared" ref="C15:C60" si="0">BM15/B15*100</f>
        <v>11.138293789153876</v>
      </c>
      <c r="D15" s="199">
        <f t="shared" ref="D15:AT15" si="1">SUM(D16:D60)</f>
        <v>0</v>
      </c>
      <c r="E15" s="298">
        <f t="shared" si="1"/>
        <v>770.00999999999988</v>
      </c>
      <c r="F15" s="298">
        <f t="shared" si="1"/>
        <v>1073</v>
      </c>
      <c r="G15" s="298">
        <f t="shared" si="1"/>
        <v>135.54</v>
      </c>
      <c r="H15" s="298">
        <f t="shared" si="1"/>
        <v>119</v>
      </c>
      <c r="I15" s="298">
        <f t="shared" si="1"/>
        <v>73.650000000000006</v>
      </c>
      <c r="J15" s="298">
        <f t="shared" si="1"/>
        <v>93</v>
      </c>
      <c r="K15" s="298">
        <f t="shared" si="1"/>
        <v>581.15</v>
      </c>
      <c r="L15" s="298">
        <f t="shared" si="1"/>
        <v>449</v>
      </c>
      <c r="M15" s="298">
        <f t="shared" si="1"/>
        <v>931.72</v>
      </c>
      <c r="N15" s="298">
        <f t="shared" si="1"/>
        <v>1355</v>
      </c>
      <c r="O15" s="298">
        <f t="shared" si="1"/>
        <v>988.07999999999993</v>
      </c>
      <c r="P15" s="298">
        <f t="shared" si="1"/>
        <v>2622</v>
      </c>
      <c r="Q15" s="298">
        <f t="shared" si="1"/>
        <v>3480.1499999999996</v>
      </c>
      <c r="R15" s="298">
        <f t="shared" si="1"/>
        <v>5711</v>
      </c>
      <c r="S15" s="298">
        <f t="shared" si="1"/>
        <v>0</v>
      </c>
      <c r="T15" s="298">
        <f t="shared" si="1"/>
        <v>307.66999999999996</v>
      </c>
      <c r="U15" s="298">
        <f t="shared" si="1"/>
        <v>536</v>
      </c>
      <c r="V15" s="298">
        <f t="shared" si="1"/>
        <v>10.26</v>
      </c>
      <c r="W15" s="298">
        <f t="shared" si="1"/>
        <v>12</v>
      </c>
      <c r="X15" s="298">
        <f t="shared" si="1"/>
        <v>22.95</v>
      </c>
      <c r="Y15" s="298">
        <f t="shared" si="1"/>
        <v>32</v>
      </c>
      <c r="Z15" s="298">
        <f t="shared" si="1"/>
        <v>127.5</v>
      </c>
      <c r="AA15" s="298">
        <f t="shared" si="1"/>
        <v>116</v>
      </c>
      <c r="AB15" s="298">
        <f t="shared" si="1"/>
        <v>273.06</v>
      </c>
      <c r="AC15" s="298">
        <f t="shared" si="1"/>
        <v>595</v>
      </c>
      <c r="AD15" s="298">
        <f t="shared" si="1"/>
        <v>2116.0700000000002</v>
      </c>
      <c r="AE15" s="298">
        <f t="shared" si="1"/>
        <v>4276</v>
      </c>
      <c r="AF15" s="298">
        <f t="shared" si="1"/>
        <v>2857.5099999999998</v>
      </c>
      <c r="AG15" s="298">
        <f t="shared" si="1"/>
        <v>5567</v>
      </c>
      <c r="AH15" s="298">
        <f t="shared" si="1"/>
        <v>0</v>
      </c>
      <c r="AI15" s="298">
        <f t="shared" si="1"/>
        <v>0</v>
      </c>
      <c r="AJ15" s="298">
        <f t="shared" si="1"/>
        <v>0</v>
      </c>
      <c r="AK15" s="298">
        <f t="shared" si="1"/>
        <v>0</v>
      </c>
      <c r="AL15" s="298">
        <f t="shared" si="1"/>
        <v>0</v>
      </c>
      <c r="AM15" s="298">
        <f t="shared" si="1"/>
        <v>0</v>
      </c>
      <c r="AN15" s="298">
        <f t="shared" si="1"/>
        <v>0</v>
      </c>
      <c r="AO15" s="298">
        <f t="shared" si="1"/>
        <v>1.5</v>
      </c>
      <c r="AP15" s="298">
        <f t="shared" si="1"/>
        <v>1</v>
      </c>
      <c r="AQ15" s="298">
        <f t="shared" si="1"/>
        <v>0</v>
      </c>
      <c r="AR15" s="298">
        <f t="shared" si="1"/>
        <v>0</v>
      </c>
      <c r="AS15" s="298">
        <f t="shared" si="1"/>
        <v>0</v>
      </c>
      <c r="AT15" s="298">
        <f t="shared" si="1"/>
        <v>0</v>
      </c>
      <c r="AU15" s="298"/>
      <c r="AV15" s="298"/>
      <c r="AW15" s="298">
        <f t="shared" ref="AW15:BN15" si="2">SUM(AW16:AW60)</f>
        <v>0</v>
      </c>
      <c r="AX15" s="298">
        <f t="shared" si="2"/>
        <v>0</v>
      </c>
      <c r="AY15" s="298">
        <f t="shared" si="2"/>
        <v>0</v>
      </c>
      <c r="AZ15" s="298">
        <f t="shared" si="2"/>
        <v>0</v>
      </c>
      <c r="BA15" s="298">
        <f t="shared" si="2"/>
        <v>1077.68</v>
      </c>
      <c r="BB15" s="298">
        <f t="shared" si="2"/>
        <v>1609</v>
      </c>
      <c r="BC15" s="298">
        <f t="shared" si="2"/>
        <v>0</v>
      </c>
      <c r="BD15" s="298">
        <f t="shared" si="2"/>
        <v>0</v>
      </c>
      <c r="BE15" s="298">
        <f t="shared" si="2"/>
        <v>96.600000000000009</v>
      </c>
      <c r="BF15" s="199">
        <f t="shared" si="2"/>
        <v>125</v>
      </c>
      <c r="BG15" s="199">
        <f t="shared" si="2"/>
        <v>710.15</v>
      </c>
      <c r="BH15" s="199">
        <f t="shared" si="2"/>
        <v>566</v>
      </c>
      <c r="BI15" s="199">
        <f t="shared" si="2"/>
        <v>1204.7799999999997</v>
      </c>
      <c r="BJ15" s="199">
        <f t="shared" si="2"/>
        <v>1950</v>
      </c>
      <c r="BK15" s="199">
        <f t="shared" si="2"/>
        <v>3104.15</v>
      </c>
      <c r="BL15" s="199">
        <f t="shared" si="2"/>
        <v>6898</v>
      </c>
      <c r="BM15" s="197">
        <f t="shared" si="2"/>
        <v>6339.1600000000008</v>
      </c>
      <c r="BN15" s="200">
        <f t="shared" si="2"/>
        <v>11279</v>
      </c>
      <c r="BO15" s="201"/>
    </row>
    <row r="16" spans="1:67" ht="15" customHeight="1" x14ac:dyDescent="0.25">
      <c r="A16" s="202" t="s">
        <v>5</v>
      </c>
      <c r="B16" s="203">
        <v>78</v>
      </c>
      <c r="C16" s="204">
        <f t="shared" si="0"/>
        <v>0</v>
      </c>
      <c r="D16" s="205"/>
      <c r="E16" s="299"/>
      <c r="F16" s="299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24">
        <f t="shared" ref="Q16:R60" si="3">SUM(O16,M16,K16,I16,G16,E16)</f>
        <v>0</v>
      </c>
      <c r="R16" s="225">
        <f t="shared" si="3"/>
        <v>0</v>
      </c>
      <c r="S16" s="220"/>
      <c r="T16" s="220"/>
      <c r="U16" s="220"/>
      <c r="V16" s="220"/>
      <c r="W16" s="226"/>
      <c r="X16" s="226"/>
      <c r="Y16" s="220"/>
      <c r="Z16" s="225"/>
      <c r="AA16" s="220"/>
      <c r="AB16" s="220"/>
      <c r="AC16" s="226"/>
      <c r="AD16" s="227"/>
      <c r="AE16" s="227"/>
      <c r="AF16" s="224">
        <f t="shared" ref="AF16:AG60" si="4">SUM(AD16,AB16,Z16,X16,V16,T16)</f>
        <v>0</v>
      </c>
      <c r="AG16" s="225">
        <f t="shared" si="4"/>
        <v>0</v>
      </c>
      <c r="AH16" s="227"/>
      <c r="AI16" s="227"/>
      <c r="AJ16" s="227"/>
      <c r="AK16" s="227"/>
      <c r="AL16" s="227"/>
      <c r="AM16" s="227"/>
      <c r="AN16" s="228"/>
      <c r="AO16" s="227"/>
      <c r="AP16" s="227"/>
      <c r="AQ16" s="228"/>
      <c r="AR16" s="300"/>
      <c r="AS16" s="231"/>
      <c r="AT16" s="248"/>
      <c r="AU16" s="224"/>
      <c r="AV16" s="225"/>
      <c r="AW16" s="248"/>
      <c r="AX16" s="248"/>
      <c r="AY16" s="248"/>
      <c r="AZ16" s="229">
        <f t="shared" ref="AZ16:BA60" si="5">SUM(D16,S16,AH16,)</f>
        <v>0</v>
      </c>
      <c r="BA16" s="230">
        <f t="shared" si="5"/>
        <v>0</v>
      </c>
      <c r="BB16" s="220">
        <f t="shared" ref="BB16:BB60" si="6">SUM(F16,AJ16,U16,)</f>
        <v>0</v>
      </c>
      <c r="BC16" s="231"/>
      <c r="BD16" s="232"/>
      <c r="BE16" s="220">
        <f t="shared" ref="BE16:BE60" si="7">SUM(AM16,X16,I16,)</f>
        <v>0</v>
      </c>
      <c r="BF16" s="205">
        <f t="shared" ref="BF16:BF60" si="8">SUM(AN16,Y16,J16)</f>
        <v>0</v>
      </c>
      <c r="BG16" s="217">
        <f t="shared" ref="BG16:BG60" si="9">SUM(K16,Z16,AO16,)</f>
        <v>0</v>
      </c>
      <c r="BH16" s="205">
        <f t="shared" ref="BH16:BH60" si="10">SUM(L16,AP16,AA16,)</f>
        <v>0</v>
      </c>
      <c r="BI16" s="217">
        <f t="shared" ref="BI16:BI60" si="11">SUM(M16,AB16,AQ16,)</f>
        <v>0</v>
      </c>
      <c r="BJ16" s="205">
        <f t="shared" ref="BJ16:BJ60" si="12">SUM(N16,AR16,AC16,)</f>
        <v>0</v>
      </c>
      <c r="BK16" s="205">
        <f t="shared" ref="BK16:BL60" si="13">SUM(O16,AD16,AS16)</f>
        <v>0</v>
      </c>
      <c r="BL16" s="205">
        <f t="shared" si="13"/>
        <v>0</v>
      </c>
      <c r="BM16" s="205">
        <f t="shared" ref="BM16:BN60" si="14">SUM(Q16,AF16,AU16,)</f>
        <v>0</v>
      </c>
      <c r="BN16" s="219">
        <f t="shared" si="14"/>
        <v>0</v>
      </c>
      <c r="BO16" s="301" t="s">
        <v>170</v>
      </c>
    </row>
    <row r="17" spans="1:67" ht="15" customHeight="1" x14ac:dyDescent="0.25">
      <c r="A17" s="221" t="s">
        <v>6</v>
      </c>
      <c r="B17" s="222">
        <v>607</v>
      </c>
      <c r="C17" s="223">
        <f t="shared" si="0"/>
        <v>27.718286655683688</v>
      </c>
      <c r="D17" s="220"/>
      <c r="E17" s="302">
        <v>2.25</v>
      </c>
      <c r="F17" s="302">
        <v>5</v>
      </c>
      <c r="G17" s="303"/>
      <c r="H17" s="303"/>
      <c r="I17" s="304">
        <v>6</v>
      </c>
      <c r="J17" s="304">
        <v>9</v>
      </c>
      <c r="K17" s="303"/>
      <c r="L17" s="303"/>
      <c r="M17" s="304">
        <v>25</v>
      </c>
      <c r="N17" s="304">
        <v>56</v>
      </c>
      <c r="O17" s="303"/>
      <c r="P17" s="303"/>
      <c r="Q17" s="305">
        <f t="shared" si="3"/>
        <v>33.25</v>
      </c>
      <c r="R17" s="306">
        <f t="shared" si="3"/>
        <v>70</v>
      </c>
      <c r="S17" s="307"/>
      <c r="T17" s="307"/>
      <c r="U17" s="307"/>
      <c r="V17" s="307"/>
      <c r="W17" s="307"/>
      <c r="X17" s="307">
        <v>3</v>
      </c>
      <c r="Y17" s="303">
        <v>6</v>
      </c>
      <c r="Z17" s="308"/>
      <c r="AA17" s="309"/>
      <c r="AB17" s="303">
        <v>132</v>
      </c>
      <c r="AC17" s="307">
        <v>366</v>
      </c>
      <c r="AD17" s="303"/>
      <c r="AE17" s="303"/>
      <c r="AF17" s="305">
        <f t="shared" si="4"/>
        <v>135</v>
      </c>
      <c r="AG17" s="306">
        <f t="shared" si="4"/>
        <v>372</v>
      </c>
      <c r="AH17" s="303"/>
      <c r="AI17" s="303"/>
      <c r="AJ17" s="303"/>
      <c r="AK17" s="308"/>
      <c r="AL17" s="309"/>
      <c r="AM17" s="308"/>
      <c r="AN17" s="309"/>
      <c r="AO17" s="309"/>
      <c r="AP17" s="308"/>
      <c r="AQ17" s="309"/>
      <c r="AR17" s="303"/>
      <c r="AS17" s="303"/>
      <c r="AT17" s="303"/>
      <c r="AU17" s="305"/>
      <c r="AV17" s="306"/>
      <c r="AW17" s="303"/>
      <c r="AX17" s="303"/>
      <c r="AY17" s="303"/>
      <c r="AZ17" s="310">
        <f t="shared" si="5"/>
        <v>0</v>
      </c>
      <c r="BA17" s="311">
        <f t="shared" si="5"/>
        <v>2.25</v>
      </c>
      <c r="BB17" s="303">
        <f t="shared" si="6"/>
        <v>5</v>
      </c>
      <c r="BC17" s="312"/>
      <c r="BD17" s="313"/>
      <c r="BE17" s="303">
        <f t="shared" si="7"/>
        <v>9</v>
      </c>
      <c r="BF17" s="220">
        <f t="shared" si="8"/>
        <v>15</v>
      </c>
      <c r="BG17" s="230">
        <f t="shared" si="9"/>
        <v>0</v>
      </c>
      <c r="BH17" s="220">
        <f t="shared" si="10"/>
        <v>0</v>
      </c>
      <c r="BI17" s="230">
        <f t="shared" si="11"/>
        <v>157</v>
      </c>
      <c r="BJ17" s="220">
        <f t="shared" si="12"/>
        <v>422</v>
      </c>
      <c r="BK17" s="220">
        <f t="shared" si="13"/>
        <v>0</v>
      </c>
      <c r="BL17" s="220">
        <f t="shared" si="13"/>
        <v>0</v>
      </c>
      <c r="BM17" s="220">
        <f t="shared" si="14"/>
        <v>168.25</v>
      </c>
      <c r="BN17" s="233">
        <f t="shared" si="14"/>
        <v>442</v>
      </c>
      <c r="BO17" s="220" t="s">
        <v>171</v>
      </c>
    </row>
    <row r="18" spans="1:67" ht="15" customHeight="1" x14ac:dyDescent="0.25">
      <c r="A18" s="221" t="s">
        <v>7</v>
      </c>
      <c r="B18" s="222">
        <v>80</v>
      </c>
      <c r="C18" s="223">
        <f t="shared" si="0"/>
        <v>0</v>
      </c>
      <c r="D18" s="234"/>
      <c r="E18" s="235"/>
      <c r="F18" s="220"/>
      <c r="G18" s="220"/>
      <c r="H18" s="220"/>
      <c r="I18" s="220"/>
      <c r="J18" s="220"/>
      <c r="K18" s="236"/>
      <c r="L18" s="220"/>
      <c r="M18" s="220"/>
      <c r="N18" s="220"/>
      <c r="O18" s="220"/>
      <c r="P18" s="220"/>
      <c r="Q18" s="224">
        <f t="shared" si="3"/>
        <v>0</v>
      </c>
      <c r="R18" s="225">
        <f t="shared" si="3"/>
        <v>0</v>
      </c>
      <c r="S18" s="226"/>
      <c r="T18" s="226"/>
      <c r="U18" s="226"/>
      <c r="V18" s="226"/>
      <c r="W18" s="226"/>
      <c r="X18" s="226"/>
      <c r="Y18" s="226"/>
      <c r="Z18" s="226"/>
      <c r="AA18" s="220"/>
      <c r="AB18" s="220"/>
      <c r="AC18" s="220"/>
      <c r="AD18" s="220"/>
      <c r="AE18" s="220"/>
      <c r="AF18" s="224">
        <f t="shared" si="4"/>
        <v>0</v>
      </c>
      <c r="AG18" s="225">
        <f t="shared" si="4"/>
        <v>0</v>
      </c>
      <c r="AH18" s="220"/>
      <c r="AI18" s="237"/>
      <c r="AJ18" s="220"/>
      <c r="AK18" s="220"/>
      <c r="AL18" s="220"/>
      <c r="AM18" s="220"/>
      <c r="AN18" s="220"/>
      <c r="AO18" s="220"/>
      <c r="AP18" s="220"/>
      <c r="AQ18" s="220"/>
      <c r="AR18" s="220"/>
      <c r="AS18" s="220"/>
      <c r="AT18" s="220"/>
      <c r="AU18" s="224"/>
      <c r="AV18" s="225"/>
      <c r="AW18" s="220"/>
      <c r="AX18" s="220"/>
      <c r="AY18" s="220"/>
      <c r="AZ18" s="229">
        <f t="shared" si="5"/>
        <v>0</v>
      </c>
      <c r="BA18" s="230">
        <f t="shared" si="5"/>
        <v>0</v>
      </c>
      <c r="BB18" s="220">
        <f t="shared" si="6"/>
        <v>0</v>
      </c>
      <c r="BC18" s="225"/>
      <c r="BD18" s="220"/>
      <c r="BE18" s="220">
        <f t="shared" si="7"/>
        <v>0</v>
      </c>
      <c r="BF18" s="220">
        <f t="shared" si="8"/>
        <v>0</v>
      </c>
      <c r="BG18" s="230">
        <f t="shared" si="9"/>
        <v>0</v>
      </c>
      <c r="BH18" s="220">
        <f t="shared" si="10"/>
        <v>0</v>
      </c>
      <c r="BI18" s="230">
        <f t="shared" si="11"/>
        <v>0</v>
      </c>
      <c r="BJ18" s="220">
        <f t="shared" si="12"/>
        <v>0</v>
      </c>
      <c r="BK18" s="220">
        <f t="shared" si="13"/>
        <v>0</v>
      </c>
      <c r="BL18" s="220">
        <f t="shared" si="13"/>
        <v>0</v>
      </c>
      <c r="BM18" s="220">
        <f t="shared" si="14"/>
        <v>0</v>
      </c>
      <c r="BN18" s="233">
        <f t="shared" si="14"/>
        <v>0</v>
      </c>
      <c r="BO18" s="220" t="s">
        <v>172</v>
      </c>
    </row>
    <row r="19" spans="1:67" ht="15" customHeight="1" x14ac:dyDescent="0.25">
      <c r="A19" s="221" t="s">
        <v>8</v>
      </c>
      <c r="B19" s="222">
        <v>738.61</v>
      </c>
      <c r="C19" s="223">
        <f t="shared" si="0"/>
        <v>57.884404489514083</v>
      </c>
      <c r="D19" s="238"/>
      <c r="E19" s="220"/>
      <c r="F19" s="220"/>
      <c r="G19" s="220"/>
      <c r="H19" s="220"/>
      <c r="I19" s="220"/>
      <c r="J19" s="220"/>
      <c r="K19" s="239"/>
      <c r="L19" s="220"/>
      <c r="M19" s="220"/>
      <c r="N19" s="220"/>
      <c r="O19" s="220">
        <f>77.4+9.8</f>
        <v>87.2</v>
      </c>
      <c r="P19" s="220">
        <f>102+18</f>
        <v>120</v>
      </c>
      <c r="Q19" s="224">
        <f t="shared" si="3"/>
        <v>87.2</v>
      </c>
      <c r="R19" s="225">
        <f t="shared" si="3"/>
        <v>120</v>
      </c>
      <c r="S19" s="226"/>
      <c r="T19" s="226">
        <v>45.5</v>
      </c>
      <c r="U19" s="226">
        <v>49</v>
      </c>
      <c r="V19" s="226"/>
      <c r="W19" s="226"/>
      <c r="X19" s="226"/>
      <c r="Y19" s="226"/>
      <c r="Z19" s="226"/>
      <c r="AA19" s="226"/>
      <c r="AB19" s="226"/>
      <c r="AC19" s="220"/>
      <c r="AD19" s="220">
        <v>294.83999999999997</v>
      </c>
      <c r="AE19" s="226">
        <v>376</v>
      </c>
      <c r="AF19" s="224">
        <f t="shared" si="4"/>
        <v>340.34</v>
      </c>
      <c r="AG19" s="225">
        <f t="shared" si="4"/>
        <v>425</v>
      </c>
      <c r="AH19" s="226"/>
      <c r="AI19" s="237"/>
      <c r="AJ19" s="226"/>
      <c r="AK19" s="220"/>
      <c r="AL19" s="220"/>
      <c r="AM19" s="220"/>
      <c r="AN19" s="220"/>
      <c r="AO19" s="220"/>
      <c r="AP19" s="220"/>
      <c r="AQ19" s="220"/>
      <c r="AR19" s="220"/>
      <c r="AS19" s="235"/>
      <c r="AT19" s="220"/>
      <c r="AU19" s="224"/>
      <c r="AV19" s="225"/>
      <c r="AW19" s="220"/>
      <c r="AX19" s="220"/>
      <c r="AY19" s="236"/>
      <c r="AZ19" s="229">
        <f t="shared" si="5"/>
        <v>0</v>
      </c>
      <c r="BA19" s="230">
        <f t="shared" si="5"/>
        <v>45.5</v>
      </c>
      <c r="BB19" s="220">
        <f t="shared" si="6"/>
        <v>49</v>
      </c>
      <c r="BC19" s="240"/>
      <c r="BD19" s="220"/>
      <c r="BE19" s="220">
        <f t="shared" si="7"/>
        <v>0</v>
      </c>
      <c r="BF19" s="220">
        <f t="shared" si="8"/>
        <v>0</v>
      </c>
      <c r="BG19" s="230">
        <f t="shared" si="9"/>
        <v>0</v>
      </c>
      <c r="BH19" s="220">
        <f t="shared" si="10"/>
        <v>0</v>
      </c>
      <c r="BI19" s="230">
        <f t="shared" si="11"/>
        <v>0</v>
      </c>
      <c r="BJ19" s="220">
        <f t="shared" si="12"/>
        <v>0</v>
      </c>
      <c r="BK19" s="220">
        <f t="shared" si="13"/>
        <v>382.03999999999996</v>
      </c>
      <c r="BL19" s="220">
        <f t="shared" si="13"/>
        <v>496</v>
      </c>
      <c r="BM19" s="220">
        <f t="shared" si="14"/>
        <v>427.53999999999996</v>
      </c>
      <c r="BN19" s="233">
        <f t="shared" si="14"/>
        <v>545</v>
      </c>
      <c r="BO19" s="220" t="s">
        <v>173</v>
      </c>
    </row>
    <row r="20" spans="1:67" ht="15" customHeight="1" x14ac:dyDescent="0.25">
      <c r="A20" s="221" t="s">
        <v>9</v>
      </c>
      <c r="B20" s="222">
        <v>1294</v>
      </c>
      <c r="C20" s="223">
        <f t="shared" si="0"/>
        <v>9.2735703245749619</v>
      </c>
      <c r="D20" s="220"/>
      <c r="E20" s="226">
        <v>2.8</v>
      </c>
      <c r="F20" s="226">
        <v>11</v>
      </c>
      <c r="G20" s="235"/>
      <c r="H20" s="220"/>
      <c r="I20" s="220"/>
      <c r="J20" s="220"/>
      <c r="K20" s="220"/>
      <c r="L20" s="220"/>
      <c r="M20" s="220"/>
      <c r="N20" s="220"/>
      <c r="O20" s="220">
        <v>87.2</v>
      </c>
      <c r="P20" s="220">
        <v>120</v>
      </c>
      <c r="Q20" s="224">
        <f t="shared" si="3"/>
        <v>90</v>
      </c>
      <c r="R20" s="225">
        <f t="shared" si="3"/>
        <v>131</v>
      </c>
      <c r="S20" s="226"/>
      <c r="T20" s="226"/>
      <c r="U20" s="226"/>
      <c r="V20" s="226"/>
      <c r="W20" s="226"/>
      <c r="X20" s="226"/>
      <c r="Y20" s="226"/>
      <c r="Z20" s="226"/>
      <c r="AA20" s="220"/>
      <c r="AB20" s="220"/>
      <c r="AC20" s="220"/>
      <c r="AD20" s="220">
        <v>30</v>
      </c>
      <c r="AE20" s="237">
        <v>81</v>
      </c>
      <c r="AF20" s="224">
        <f t="shared" si="4"/>
        <v>30</v>
      </c>
      <c r="AG20" s="225">
        <f t="shared" si="4"/>
        <v>81</v>
      </c>
      <c r="AH20" s="220"/>
      <c r="AI20" s="237"/>
      <c r="AJ20" s="220"/>
      <c r="AK20" s="220"/>
      <c r="AL20" s="220"/>
      <c r="AM20" s="220"/>
      <c r="AN20" s="220"/>
      <c r="AO20" s="220"/>
      <c r="AP20" s="220"/>
      <c r="AQ20" s="220"/>
      <c r="AR20" s="220"/>
      <c r="AS20" s="220"/>
      <c r="AT20" s="220"/>
      <c r="AU20" s="224"/>
      <c r="AV20" s="225"/>
      <c r="AW20" s="220"/>
      <c r="AX20" s="220"/>
      <c r="AY20" s="239"/>
      <c r="AZ20" s="229">
        <f t="shared" si="5"/>
        <v>0</v>
      </c>
      <c r="BA20" s="230">
        <f t="shared" si="5"/>
        <v>2.8</v>
      </c>
      <c r="BB20" s="220">
        <f t="shared" si="6"/>
        <v>11</v>
      </c>
      <c r="BC20" s="239"/>
      <c r="BD20" s="220"/>
      <c r="BE20" s="220">
        <f t="shared" si="7"/>
        <v>0</v>
      </c>
      <c r="BF20" s="220">
        <f t="shared" si="8"/>
        <v>0</v>
      </c>
      <c r="BG20" s="230">
        <f t="shared" si="9"/>
        <v>0</v>
      </c>
      <c r="BH20" s="220">
        <f t="shared" si="10"/>
        <v>0</v>
      </c>
      <c r="BI20" s="230">
        <f t="shared" si="11"/>
        <v>0</v>
      </c>
      <c r="BJ20" s="220">
        <f t="shared" si="12"/>
        <v>0</v>
      </c>
      <c r="BK20" s="220">
        <f t="shared" si="13"/>
        <v>117.2</v>
      </c>
      <c r="BL20" s="220">
        <f t="shared" si="13"/>
        <v>201</v>
      </c>
      <c r="BM20" s="220">
        <f t="shared" si="14"/>
        <v>120</v>
      </c>
      <c r="BN20" s="233">
        <f t="shared" si="14"/>
        <v>212</v>
      </c>
      <c r="BO20" s="220" t="s">
        <v>173</v>
      </c>
    </row>
    <row r="21" spans="1:67" ht="15" customHeight="1" x14ac:dyDescent="0.25">
      <c r="A21" s="221" t="s">
        <v>10</v>
      </c>
      <c r="B21" s="222">
        <v>1521</v>
      </c>
      <c r="C21" s="223">
        <f t="shared" si="0"/>
        <v>92.373438527284677</v>
      </c>
      <c r="D21" s="226"/>
      <c r="E21" s="241">
        <v>16</v>
      </c>
      <c r="F21" s="226">
        <v>17</v>
      </c>
      <c r="G21" s="226">
        <v>63</v>
      </c>
      <c r="H21" s="226">
        <v>81</v>
      </c>
      <c r="I21" s="226"/>
      <c r="J21" s="226"/>
      <c r="K21" s="226"/>
      <c r="L21" s="226"/>
      <c r="M21" s="226"/>
      <c r="N21" s="226"/>
      <c r="O21" s="226"/>
      <c r="P21" s="226"/>
      <c r="Q21" s="224">
        <f t="shared" si="3"/>
        <v>79</v>
      </c>
      <c r="R21" s="225">
        <f t="shared" si="3"/>
        <v>98</v>
      </c>
      <c r="S21" s="226"/>
      <c r="T21" s="226">
        <v>222</v>
      </c>
      <c r="U21" s="226">
        <v>395</v>
      </c>
      <c r="V21" s="226">
        <v>6</v>
      </c>
      <c r="W21" s="226">
        <v>2</v>
      </c>
      <c r="X21" s="226"/>
      <c r="Y21" s="226"/>
      <c r="Z21" s="226">
        <v>38</v>
      </c>
      <c r="AA21" s="226">
        <v>34</v>
      </c>
      <c r="AB21" s="226"/>
      <c r="AC21" s="220"/>
      <c r="AD21" s="220">
        <v>1060</v>
      </c>
      <c r="AE21" s="220">
        <v>1813</v>
      </c>
      <c r="AF21" s="224">
        <f t="shared" si="4"/>
        <v>1326</v>
      </c>
      <c r="AG21" s="225">
        <f t="shared" si="4"/>
        <v>2244</v>
      </c>
      <c r="AH21" s="220"/>
      <c r="AI21" s="237"/>
      <c r="AJ21" s="220"/>
      <c r="AK21" s="220"/>
      <c r="AL21" s="220"/>
      <c r="AM21" s="220"/>
      <c r="AN21" s="220"/>
      <c r="AO21" s="220"/>
      <c r="AP21" s="242"/>
      <c r="AQ21" s="220"/>
      <c r="AR21" s="220"/>
      <c r="AS21" s="220"/>
      <c r="AT21" s="220"/>
      <c r="AU21" s="224"/>
      <c r="AV21" s="225"/>
      <c r="AW21" s="220"/>
      <c r="AX21" s="220"/>
      <c r="AY21" s="220"/>
      <c r="AZ21" s="229">
        <f t="shared" si="5"/>
        <v>0</v>
      </c>
      <c r="BA21" s="230">
        <f t="shared" si="5"/>
        <v>238</v>
      </c>
      <c r="BB21" s="220">
        <f t="shared" si="6"/>
        <v>412</v>
      </c>
      <c r="BC21" s="243"/>
      <c r="BD21" s="220"/>
      <c r="BE21" s="220">
        <f t="shared" si="7"/>
        <v>0</v>
      </c>
      <c r="BF21" s="220">
        <f t="shared" si="8"/>
        <v>0</v>
      </c>
      <c r="BG21" s="230">
        <f t="shared" si="9"/>
        <v>38</v>
      </c>
      <c r="BH21" s="220">
        <f t="shared" si="10"/>
        <v>34</v>
      </c>
      <c r="BI21" s="230">
        <f t="shared" si="11"/>
        <v>0</v>
      </c>
      <c r="BJ21" s="220">
        <f t="shared" si="12"/>
        <v>0</v>
      </c>
      <c r="BK21" s="220">
        <f t="shared" si="13"/>
        <v>1060</v>
      </c>
      <c r="BL21" s="220">
        <f t="shared" si="13"/>
        <v>1813</v>
      </c>
      <c r="BM21" s="220">
        <f t="shared" si="14"/>
        <v>1405</v>
      </c>
      <c r="BN21" s="233">
        <f t="shared" si="14"/>
        <v>2342</v>
      </c>
      <c r="BO21" s="220" t="s">
        <v>174</v>
      </c>
    </row>
    <row r="22" spans="1:67" ht="15" customHeight="1" x14ac:dyDescent="0.25">
      <c r="A22" s="221" t="s">
        <v>11</v>
      </c>
      <c r="B22" s="222">
        <v>184</v>
      </c>
      <c r="C22" s="223">
        <f t="shared" si="0"/>
        <v>0</v>
      </c>
      <c r="D22" s="234"/>
      <c r="E22" s="244"/>
      <c r="F22" s="226"/>
      <c r="G22" s="245"/>
      <c r="H22" s="220"/>
      <c r="I22" s="220"/>
      <c r="J22" s="220"/>
      <c r="K22" s="236"/>
      <c r="L22" s="220"/>
      <c r="M22" s="246"/>
      <c r="N22" s="220"/>
      <c r="O22" s="220"/>
      <c r="P22" s="220"/>
      <c r="Q22" s="224">
        <f t="shared" si="3"/>
        <v>0</v>
      </c>
      <c r="R22" s="225">
        <f t="shared" si="3"/>
        <v>0</v>
      </c>
      <c r="S22" s="226"/>
      <c r="T22" s="226"/>
      <c r="U22" s="226"/>
      <c r="V22" s="226"/>
      <c r="W22" s="220"/>
      <c r="X22" s="220"/>
      <c r="Y22" s="220"/>
      <c r="Z22" s="220"/>
      <c r="AA22" s="220"/>
      <c r="AB22" s="220"/>
      <c r="AC22" s="220"/>
      <c r="AD22" s="220"/>
      <c r="AE22" s="220"/>
      <c r="AF22" s="224">
        <f t="shared" si="4"/>
        <v>0</v>
      </c>
      <c r="AG22" s="225">
        <f t="shared" si="4"/>
        <v>0</v>
      </c>
      <c r="AH22" s="220"/>
      <c r="AI22" s="237"/>
      <c r="AJ22" s="220"/>
      <c r="AK22" s="240"/>
      <c r="AL22" s="220"/>
      <c r="AM22" s="220"/>
      <c r="AN22" s="220"/>
      <c r="AO22" s="220"/>
      <c r="AP22" s="234"/>
      <c r="AQ22" s="234"/>
      <c r="AR22" s="220"/>
      <c r="AS22" s="220"/>
      <c r="AT22" s="220"/>
      <c r="AU22" s="224"/>
      <c r="AV22" s="225"/>
      <c r="AW22" s="220"/>
      <c r="AX22" s="220"/>
      <c r="AY22" s="220"/>
      <c r="AZ22" s="229">
        <f t="shared" si="5"/>
        <v>0</v>
      </c>
      <c r="BA22" s="230">
        <f t="shared" si="5"/>
        <v>0</v>
      </c>
      <c r="BB22" s="220">
        <f t="shared" si="6"/>
        <v>0</v>
      </c>
      <c r="BC22" s="236"/>
      <c r="BD22" s="220"/>
      <c r="BE22" s="220">
        <f t="shared" si="7"/>
        <v>0</v>
      </c>
      <c r="BF22" s="220">
        <f t="shared" si="8"/>
        <v>0</v>
      </c>
      <c r="BG22" s="230">
        <f t="shared" si="9"/>
        <v>0</v>
      </c>
      <c r="BH22" s="220">
        <f t="shared" si="10"/>
        <v>0</v>
      </c>
      <c r="BI22" s="230">
        <f t="shared" si="11"/>
        <v>0</v>
      </c>
      <c r="BJ22" s="220">
        <f t="shared" si="12"/>
        <v>0</v>
      </c>
      <c r="BK22" s="220">
        <f t="shared" si="13"/>
        <v>0</v>
      </c>
      <c r="BL22" s="220">
        <f t="shared" si="13"/>
        <v>0</v>
      </c>
      <c r="BM22" s="220">
        <f t="shared" si="14"/>
        <v>0</v>
      </c>
      <c r="BN22" s="233">
        <f t="shared" si="14"/>
        <v>0</v>
      </c>
      <c r="BO22" s="220" t="s">
        <v>162</v>
      </c>
    </row>
    <row r="23" spans="1:67" ht="15" customHeight="1" x14ac:dyDescent="0.25">
      <c r="A23" s="221" t="s">
        <v>12</v>
      </c>
      <c r="B23" s="222">
        <v>197.5</v>
      </c>
      <c r="C23" s="223">
        <f t="shared" si="0"/>
        <v>42.465822784810129</v>
      </c>
      <c r="D23" s="226"/>
      <c r="E23" s="226">
        <v>14.72</v>
      </c>
      <c r="F23" s="226">
        <v>23</v>
      </c>
      <c r="G23" s="226"/>
      <c r="H23" s="226"/>
      <c r="I23" s="226">
        <v>4</v>
      </c>
      <c r="J23" s="226">
        <v>7</v>
      </c>
      <c r="K23" s="226">
        <v>3.25</v>
      </c>
      <c r="L23" s="226">
        <v>4</v>
      </c>
      <c r="M23" s="246">
        <v>6.97</v>
      </c>
      <c r="N23" s="220">
        <v>14</v>
      </c>
      <c r="O23" s="226"/>
      <c r="P23" s="226"/>
      <c r="Q23" s="224">
        <f t="shared" si="3"/>
        <v>28.939999999999998</v>
      </c>
      <c r="R23" s="225">
        <f t="shared" si="3"/>
        <v>48</v>
      </c>
      <c r="S23" s="234"/>
      <c r="T23" s="234">
        <v>0.25</v>
      </c>
      <c r="U23" s="234">
        <v>1</v>
      </c>
      <c r="V23" s="234"/>
      <c r="W23" s="234"/>
      <c r="X23" s="234"/>
      <c r="Y23" s="226"/>
      <c r="Z23" s="226"/>
      <c r="AA23" s="226"/>
      <c r="AB23" s="226">
        <v>39.799999999999997</v>
      </c>
      <c r="AC23" s="220">
        <v>48</v>
      </c>
      <c r="AD23" s="220">
        <v>14.88</v>
      </c>
      <c r="AE23" s="220">
        <v>27</v>
      </c>
      <c r="AF23" s="224">
        <f t="shared" si="4"/>
        <v>54.93</v>
      </c>
      <c r="AG23" s="225">
        <f t="shared" si="4"/>
        <v>76</v>
      </c>
      <c r="AH23" s="220"/>
      <c r="AI23" s="237"/>
      <c r="AJ23" s="220"/>
      <c r="AK23" s="237"/>
      <c r="AL23" s="220"/>
      <c r="AM23" s="220"/>
      <c r="AN23" s="220"/>
      <c r="AO23" s="220"/>
      <c r="AP23" s="220"/>
      <c r="AQ23" s="220"/>
      <c r="AR23" s="220"/>
      <c r="AS23" s="220"/>
      <c r="AT23" s="220"/>
      <c r="AU23" s="224"/>
      <c r="AV23" s="225"/>
      <c r="AW23" s="220"/>
      <c r="AX23" s="220"/>
      <c r="AY23" s="220"/>
      <c r="AZ23" s="229">
        <f t="shared" si="5"/>
        <v>0</v>
      </c>
      <c r="BA23" s="230">
        <f t="shared" si="5"/>
        <v>14.97</v>
      </c>
      <c r="BB23" s="220">
        <f t="shared" si="6"/>
        <v>24</v>
      </c>
      <c r="BC23" s="220"/>
      <c r="BD23" s="220"/>
      <c r="BE23" s="220">
        <f t="shared" si="7"/>
        <v>4</v>
      </c>
      <c r="BF23" s="220">
        <f t="shared" si="8"/>
        <v>7</v>
      </c>
      <c r="BG23" s="230">
        <f t="shared" si="9"/>
        <v>3.25</v>
      </c>
      <c r="BH23" s="220">
        <f t="shared" si="10"/>
        <v>4</v>
      </c>
      <c r="BI23" s="230">
        <f t="shared" si="11"/>
        <v>46.769999999999996</v>
      </c>
      <c r="BJ23" s="220">
        <f t="shared" si="12"/>
        <v>62</v>
      </c>
      <c r="BK23" s="220">
        <f t="shared" si="13"/>
        <v>14.88</v>
      </c>
      <c r="BL23" s="220">
        <f t="shared" si="13"/>
        <v>27</v>
      </c>
      <c r="BM23" s="220">
        <f t="shared" si="14"/>
        <v>83.87</v>
      </c>
      <c r="BN23" s="233">
        <f t="shared" si="14"/>
        <v>124</v>
      </c>
      <c r="BO23" s="220" t="s">
        <v>175</v>
      </c>
    </row>
    <row r="24" spans="1:67" ht="15" customHeight="1" x14ac:dyDescent="0.25">
      <c r="A24" s="221" t="s">
        <v>13</v>
      </c>
      <c r="B24" s="222">
        <v>369</v>
      </c>
      <c r="C24" s="223">
        <f t="shared" si="0"/>
        <v>3.7425474254742546</v>
      </c>
      <c r="D24" s="226"/>
      <c r="E24" s="226"/>
      <c r="F24" s="226"/>
      <c r="G24" s="226"/>
      <c r="H24" s="226"/>
      <c r="I24" s="226"/>
      <c r="J24" s="226"/>
      <c r="K24" s="226"/>
      <c r="L24" s="226"/>
      <c r="M24" s="226"/>
      <c r="N24" s="226"/>
      <c r="O24" s="226"/>
      <c r="P24" s="226"/>
      <c r="Q24" s="224">
        <f t="shared" si="3"/>
        <v>0</v>
      </c>
      <c r="R24" s="225">
        <f t="shared" si="3"/>
        <v>0</v>
      </c>
      <c r="S24" s="226"/>
      <c r="T24" s="226">
        <v>2</v>
      </c>
      <c r="U24" s="226">
        <v>9</v>
      </c>
      <c r="V24" s="226">
        <v>2.2599999999999998</v>
      </c>
      <c r="W24" s="226">
        <v>8</v>
      </c>
      <c r="X24" s="226">
        <v>2.5499999999999998</v>
      </c>
      <c r="Y24" s="226">
        <v>5</v>
      </c>
      <c r="Z24" s="226"/>
      <c r="AA24" s="226"/>
      <c r="AB24" s="226"/>
      <c r="AC24" s="220"/>
      <c r="AD24" s="220">
        <v>7</v>
      </c>
      <c r="AE24" s="220">
        <v>11</v>
      </c>
      <c r="AF24" s="224">
        <f t="shared" si="4"/>
        <v>13.81</v>
      </c>
      <c r="AG24" s="225">
        <f t="shared" si="4"/>
        <v>33</v>
      </c>
      <c r="AH24" s="220"/>
      <c r="AI24" s="237"/>
      <c r="AJ24" s="220"/>
      <c r="AK24" s="237"/>
      <c r="AL24" s="220"/>
      <c r="AM24" s="220"/>
      <c r="AN24" s="220"/>
      <c r="AO24" s="220"/>
      <c r="AP24" s="220"/>
      <c r="AQ24" s="220"/>
      <c r="AR24" s="220"/>
      <c r="AS24" s="220"/>
      <c r="AT24" s="220"/>
      <c r="AU24" s="224"/>
      <c r="AV24" s="225"/>
      <c r="AW24" s="220"/>
      <c r="AX24" s="220"/>
      <c r="AY24" s="220"/>
      <c r="AZ24" s="229">
        <f t="shared" si="5"/>
        <v>0</v>
      </c>
      <c r="BA24" s="230">
        <f t="shared" si="5"/>
        <v>2</v>
      </c>
      <c r="BB24" s="220">
        <f t="shared" si="6"/>
        <v>9</v>
      </c>
      <c r="BC24" s="220"/>
      <c r="BD24" s="220"/>
      <c r="BE24" s="220">
        <f t="shared" si="7"/>
        <v>2.5499999999999998</v>
      </c>
      <c r="BF24" s="220">
        <f t="shared" si="8"/>
        <v>5</v>
      </c>
      <c r="BG24" s="230">
        <f t="shared" si="9"/>
        <v>0</v>
      </c>
      <c r="BH24" s="220">
        <f t="shared" si="10"/>
        <v>0</v>
      </c>
      <c r="BI24" s="230">
        <f t="shared" si="11"/>
        <v>0</v>
      </c>
      <c r="BJ24" s="220">
        <f t="shared" si="12"/>
        <v>0</v>
      </c>
      <c r="BK24" s="220">
        <f t="shared" si="13"/>
        <v>7</v>
      </c>
      <c r="BL24" s="220">
        <f t="shared" si="13"/>
        <v>11</v>
      </c>
      <c r="BM24" s="220">
        <f t="shared" si="14"/>
        <v>13.81</v>
      </c>
      <c r="BN24" s="233">
        <f t="shared" si="14"/>
        <v>33</v>
      </c>
      <c r="BO24" s="220" t="s">
        <v>176</v>
      </c>
    </row>
    <row r="25" spans="1:67" ht="15" customHeight="1" x14ac:dyDescent="0.25">
      <c r="A25" s="221" t="s">
        <v>14</v>
      </c>
      <c r="B25" s="222">
        <v>146.47999999999999</v>
      </c>
      <c r="C25" s="223">
        <f t="shared" si="0"/>
        <v>35.636264336428184</v>
      </c>
      <c r="D25" s="220"/>
      <c r="E25" s="226"/>
      <c r="F25" s="226"/>
      <c r="G25" s="226"/>
      <c r="H25" s="226"/>
      <c r="I25" s="226"/>
      <c r="J25" s="226"/>
      <c r="K25" s="226"/>
      <c r="L25" s="226"/>
      <c r="M25" s="226"/>
      <c r="N25" s="226"/>
      <c r="O25" s="226">
        <v>49.9</v>
      </c>
      <c r="P25" s="226">
        <v>85</v>
      </c>
      <c r="Q25" s="224">
        <f t="shared" si="3"/>
        <v>49.9</v>
      </c>
      <c r="R25" s="225">
        <f t="shared" si="3"/>
        <v>85</v>
      </c>
      <c r="S25" s="226"/>
      <c r="T25" s="226"/>
      <c r="U25" s="226"/>
      <c r="V25" s="226"/>
      <c r="W25" s="226"/>
      <c r="X25" s="226"/>
      <c r="Y25" s="226"/>
      <c r="Z25" s="226"/>
      <c r="AA25" s="226"/>
      <c r="AB25" s="226"/>
      <c r="AC25" s="220"/>
      <c r="AD25" s="220">
        <v>2.2999999999999998</v>
      </c>
      <c r="AE25" s="220">
        <v>5</v>
      </c>
      <c r="AF25" s="224">
        <f t="shared" si="4"/>
        <v>2.2999999999999998</v>
      </c>
      <c r="AG25" s="225">
        <f t="shared" si="4"/>
        <v>5</v>
      </c>
      <c r="AH25" s="220"/>
      <c r="AI25" s="220"/>
      <c r="AJ25" s="220"/>
      <c r="AK25" s="220"/>
      <c r="AL25" s="220"/>
      <c r="AM25" s="220"/>
      <c r="AN25" s="220"/>
      <c r="AO25" s="220"/>
      <c r="AP25" s="220"/>
      <c r="AQ25" s="220"/>
      <c r="AR25" s="220"/>
      <c r="AS25" s="220"/>
      <c r="AT25" s="220"/>
      <c r="AU25" s="224"/>
      <c r="AV25" s="225"/>
      <c r="AW25" s="220"/>
      <c r="AX25" s="220"/>
      <c r="AY25" s="220"/>
      <c r="AZ25" s="229">
        <f t="shared" si="5"/>
        <v>0</v>
      </c>
      <c r="BA25" s="230">
        <f t="shared" si="5"/>
        <v>0</v>
      </c>
      <c r="BB25" s="220">
        <f t="shared" si="6"/>
        <v>0</v>
      </c>
      <c r="BC25" s="220"/>
      <c r="BD25" s="220"/>
      <c r="BE25" s="220">
        <f t="shared" si="7"/>
        <v>0</v>
      </c>
      <c r="BF25" s="220">
        <f t="shared" si="8"/>
        <v>0</v>
      </c>
      <c r="BG25" s="230">
        <f t="shared" si="9"/>
        <v>0</v>
      </c>
      <c r="BH25" s="220">
        <f t="shared" si="10"/>
        <v>0</v>
      </c>
      <c r="BI25" s="230">
        <f t="shared" si="11"/>
        <v>0</v>
      </c>
      <c r="BJ25" s="220">
        <f t="shared" si="12"/>
        <v>0</v>
      </c>
      <c r="BK25" s="220">
        <f t="shared" si="13"/>
        <v>52.199999999999996</v>
      </c>
      <c r="BL25" s="220">
        <f t="shared" si="13"/>
        <v>90</v>
      </c>
      <c r="BM25" s="220">
        <f t="shared" si="14"/>
        <v>52.199999999999996</v>
      </c>
      <c r="BN25" s="233">
        <f t="shared" si="14"/>
        <v>90</v>
      </c>
      <c r="BO25" s="220" t="s">
        <v>171</v>
      </c>
    </row>
    <row r="26" spans="1:67" ht="15" customHeight="1" x14ac:dyDescent="0.25">
      <c r="A26" s="221" t="s">
        <v>15</v>
      </c>
      <c r="B26" s="222">
        <v>278</v>
      </c>
      <c r="C26" s="223">
        <f t="shared" si="0"/>
        <v>9.6402877697841713</v>
      </c>
      <c r="D26" s="226"/>
      <c r="E26" s="226"/>
      <c r="F26" s="226"/>
      <c r="G26" s="226"/>
      <c r="H26" s="226"/>
      <c r="I26" s="226"/>
      <c r="J26" s="226"/>
      <c r="K26" s="226"/>
      <c r="L26" s="226"/>
      <c r="M26" s="226"/>
      <c r="N26" s="226"/>
      <c r="O26" s="226"/>
      <c r="P26" s="226"/>
      <c r="Q26" s="224">
        <f t="shared" si="3"/>
        <v>0</v>
      </c>
      <c r="R26" s="225">
        <f t="shared" si="3"/>
        <v>0</v>
      </c>
      <c r="S26" s="226"/>
      <c r="T26" s="226">
        <v>6.4</v>
      </c>
      <c r="U26" s="226">
        <v>25</v>
      </c>
      <c r="V26" s="226"/>
      <c r="W26" s="226"/>
      <c r="X26" s="226"/>
      <c r="Y26" s="226"/>
      <c r="Z26" s="226"/>
      <c r="AA26" s="226"/>
      <c r="AB26" s="226"/>
      <c r="AC26" s="226"/>
      <c r="AD26" s="226">
        <v>20.399999999999999</v>
      </c>
      <c r="AE26" s="226">
        <v>72</v>
      </c>
      <c r="AF26" s="224">
        <f t="shared" si="4"/>
        <v>26.799999999999997</v>
      </c>
      <c r="AG26" s="225">
        <f t="shared" si="4"/>
        <v>97</v>
      </c>
      <c r="AH26" s="237"/>
      <c r="AI26" s="237"/>
      <c r="AJ26" s="237"/>
      <c r="AK26" s="220"/>
      <c r="AL26" s="220"/>
      <c r="AM26" s="220"/>
      <c r="AN26" s="220"/>
      <c r="AO26" s="220"/>
      <c r="AP26" s="220"/>
      <c r="AQ26" s="220"/>
      <c r="AR26" s="220"/>
      <c r="AS26" s="220"/>
      <c r="AT26" s="220"/>
      <c r="AU26" s="224"/>
      <c r="AV26" s="225"/>
      <c r="AW26" s="220"/>
      <c r="AX26" s="220"/>
      <c r="AY26" s="220"/>
      <c r="AZ26" s="229">
        <f t="shared" si="5"/>
        <v>0</v>
      </c>
      <c r="BA26" s="230">
        <f t="shared" si="5"/>
        <v>6.4</v>
      </c>
      <c r="BB26" s="220">
        <f t="shared" si="6"/>
        <v>25</v>
      </c>
      <c r="BC26" s="220"/>
      <c r="BD26" s="220"/>
      <c r="BE26" s="220">
        <f t="shared" si="7"/>
        <v>0</v>
      </c>
      <c r="BF26" s="220">
        <f t="shared" si="8"/>
        <v>0</v>
      </c>
      <c r="BG26" s="230">
        <f t="shared" si="9"/>
        <v>0</v>
      </c>
      <c r="BH26" s="220">
        <f t="shared" si="10"/>
        <v>0</v>
      </c>
      <c r="BI26" s="230">
        <f t="shared" si="11"/>
        <v>0</v>
      </c>
      <c r="BJ26" s="220">
        <f t="shared" si="12"/>
        <v>0</v>
      </c>
      <c r="BK26" s="220">
        <f t="shared" si="13"/>
        <v>20.399999999999999</v>
      </c>
      <c r="BL26" s="220">
        <f t="shared" si="13"/>
        <v>72</v>
      </c>
      <c r="BM26" s="220">
        <f t="shared" si="14"/>
        <v>26.799999999999997</v>
      </c>
      <c r="BN26" s="233">
        <f t="shared" si="14"/>
        <v>97</v>
      </c>
      <c r="BO26" s="220" t="s">
        <v>177</v>
      </c>
    </row>
    <row r="27" spans="1:67" ht="15" customHeight="1" x14ac:dyDescent="0.25">
      <c r="A27" s="221" t="s">
        <v>16</v>
      </c>
      <c r="B27" s="222">
        <v>980.5</v>
      </c>
      <c r="C27" s="223">
        <f t="shared" si="0"/>
        <v>0</v>
      </c>
      <c r="D27" s="226"/>
      <c r="E27" s="226"/>
      <c r="F27" s="226"/>
      <c r="G27" s="226"/>
      <c r="H27" s="226"/>
      <c r="I27" s="226"/>
      <c r="J27" s="226"/>
      <c r="K27" s="226"/>
      <c r="L27" s="226"/>
      <c r="M27" s="226"/>
      <c r="N27" s="226"/>
      <c r="O27" s="226"/>
      <c r="P27" s="226"/>
      <c r="Q27" s="224">
        <f t="shared" si="3"/>
        <v>0</v>
      </c>
      <c r="R27" s="225">
        <f t="shared" si="3"/>
        <v>0</v>
      </c>
      <c r="S27" s="226"/>
      <c r="T27" s="226"/>
      <c r="U27" s="226"/>
      <c r="V27" s="226"/>
      <c r="W27" s="226"/>
      <c r="X27" s="226"/>
      <c r="Y27" s="226"/>
      <c r="Z27" s="226"/>
      <c r="AA27" s="226"/>
      <c r="AB27" s="226"/>
      <c r="AC27" s="226"/>
      <c r="AD27" s="226"/>
      <c r="AE27" s="226"/>
      <c r="AF27" s="224">
        <f t="shared" si="4"/>
        <v>0</v>
      </c>
      <c r="AG27" s="225">
        <f t="shared" si="4"/>
        <v>0</v>
      </c>
      <c r="AH27" s="226"/>
      <c r="AI27" s="226"/>
      <c r="AJ27" s="226"/>
      <c r="AK27" s="226"/>
      <c r="AL27" s="226"/>
      <c r="AM27" s="226"/>
      <c r="AN27" s="226"/>
      <c r="AO27" s="226"/>
      <c r="AP27" s="226"/>
      <c r="AQ27" s="226"/>
      <c r="AR27" s="226"/>
      <c r="AS27" s="226"/>
      <c r="AT27" s="226"/>
      <c r="AU27" s="224"/>
      <c r="AV27" s="225"/>
      <c r="AW27" s="226"/>
      <c r="AX27" s="226"/>
      <c r="AY27" s="226"/>
      <c r="AZ27" s="229">
        <f t="shared" si="5"/>
        <v>0</v>
      </c>
      <c r="BA27" s="230">
        <f t="shared" si="5"/>
        <v>0</v>
      </c>
      <c r="BB27" s="220">
        <f t="shared" si="6"/>
        <v>0</v>
      </c>
      <c r="BC27" s="226"/>
      <c r="BD27" s="220"/>
      <c r="BE27" s="220">
        <f t="shared" si="7"/>
        <v>0</v>
      </c>
      <c r="BF27" s="220">
        <f t="shared" si="8"/>
        <v>0</v>
      </c>
      <c r="BG27" s="230">
        <f t="shared" si="9"/>
        <v>0</v>
      </c>
      <c r="BH27" s="220">
        <f t="shared" si="10"/>
        <v>0</v>
      </c>
      <c r="BI27" s="230">
        <f t="shared" si="11"/>
        <v>0</v>
      </c>
      <c r="BJ27" s="220">
        <f t="shared" si="12"/>
        <v>0</v>
      </c>
      <c r="BK27" s="220">
        <f t="shared" si="13"/>
        <v>0</v>
      </c>
      <c r="BL27" s="220">
        <f t="shared" si="13"/>
        <v>0</v>
      </c>
      <c r="BM27" s="220">
        <f t="shared" si="14"/>
        <v>0</v>
      </c>
      <c r="BN27" s="233">
        <f t="shared" si="14"/>
        <v>0</v>
      </c>
      <c r="BO27" s="301" t="s">
        <v>170</v>
      </c>
    </row>
    <row r="28" spans="1:67" ht="15" customHeight="1" x14ac:dyDescent="0.25">
      <c r="A28" s="247" t="s">
        <v>18</v>
      </c>
      <c r="B28" s="222">
        <v>1250</v>
      </c>
      <c r="C28" s="223">
        <f t="shared" si="0"/>
        <v>0</v>
      </c>
      <c r="D28" s="234"/>
      <c r="E28" s="220"/>
      <c r="F28" s="220"/>
      <c r="G28" s="220"/>
      <c r="H28" s="220"/>
      <c r="I28" s="220"/>
      <c r="J28" s="220"/>
      <c r="K28" s="220"/>
      <c r="L28" s="220"/>
      <c r="M28" s="220"/>
      <c r="N28" s="220"/>
      <c r="O28" s="220"/>
      <c r="P28" s="220"/>
      <c r="Q28" s="224">
        <f t="shared" si="3"/>
        <v>0</v>
      </c>
      <c r="R28" s="225">
        <f t="shared" si="3"/>
        <v>0</v>
      </c>
      <c r="S28" s="220"/>
      <c r="T28" s="220"/>
      <c r="U28" s="220"/>
      <c r="V28" s="220"/>
      <c r="W28" s="226"/>
      <c r="X28" s="226"/>
      <c r="Y28" s="220"/>
      <c r="Z28" s="225"/>
      <c r="AA28" s="220"/>
      <c r="AB28" s="220"/>
      <c r="AC28" s="226"/>
      <c r="AD28" s="227"/>
      <c r="AE28" s="227"/>
      <c r="AF28" s="224">
        <f t="shared" si="4"/>
        <v>0</v>
      </c>
      <c r="AG28" s="225">
        <f t="shared" si="4"/>
        <v>0</v>
      </c>
      <c r="AH28" s="227"/>
      <c r="AI28" s="227"/>
      <c r="AJ28" s="227"/>
      <c r="AK28" s="227"/>
      <c r="AL28" s="227"/>
      <c r="AM28" s="227"/>
      <c r="AN28" s="228"/>
      <c r="AO28" s="227"/>
      <c r="AP28" s="227"/>
      <c r="AQ28" s="228"/>
      <c r="AR28" s="231"/>
      <c r="AS28" s="231"/>
      <c r="AT28" s="248"/>
      <c r="AU28" s="224"/>
      <c r="AV28" s="225"/>
      <c r="AW28" s="248"/>
      <c r="AX28" s="248"/>
      <c r="AY28" s="248"/>
      <c r="AZ28" s="229">
        <f t="shared" si="5"/>
        <v>0</v>
      </c>
      <c r="BA28" s="230">
        <f t="shared" si="5"/>
        <v>0</v>
      </c>
      <c r="BB28" s="220">
        <f t="shared" si="6"/>
        <v>0</v>
      </c>
      <c r="BC28" s="231"/>
      <c r="BD28" s="232"/>
      <c r="BE28" s="220">
        <f t="shared" si="7"/>
        <v>0</v>
      </c>
      <c r="BF28" s="220">
        <f t="shared" si="8"/>
        <v>0</v>
      </c>
      <c r="BG28" s="230">
        <f t="shared" si="9"/>
        <v>0</v>
      </c>
      <c r="BH28" s="220">
        <f t="shared" si="10"/>
        <v>0</v>
      </c>
      <c r="BI28" s="230">
        <f t="shared" si="11"/>
        <v>0</v>
      </c>
      <c r="BJ28" s="220">
        <f t="shared" si="12"/>
        <v>0</v>
      </c>
      <c r="BK28" s="220">
        <f t="shared" si="13"/>
        <v>0</v>
      </c>
      <c r="BL28" s="220">
        <f t="shared" si="13"/>
        <v>0</v>
      </c>
      <c r="BM28" s="220">
        <f t="shared" si="14"/>
        <v>0</v>
      </c>
      <c r="BN28" s="233">
        <f t="shared" si="14"/>
        <v>0</v>
      </c>
      <c r="BO28" s="220" t="s">
        <v>162</v>
      </c>
    </row>
    <row r="29" spans="1:67" ht="15" customHeight="1" x14ac:dyDescent="0.25">
      <c r="A29" s="247" t="s">
        <v>19</v>
      </c>
      <c r="B29" s="222">
        <v>608.35</v>
      </c>
      <c r="C29" s="223">
        <f t="shared" si="0"/>
        <v>0</v>
      </c>
      <c r="D29" s="220"/>
      <c r="E29" s="220"/>
      <c r="F29" s="220"/>
      <c r="G29" s="220"/>
      <c r="H29" s="220"/>
      <c r="I29" s="220"/>
      <c r="J29" s="220"/>
      <c r="K29" s="220"/>
      <c r="L29" s="220"/>
      <c r="M29" s="220"/>
      <c r="N29" s="220"/>
      <c r="O29" s="220"/>
      <c r="P29" s="220"/>
      <c r="Q29" s="224">
        <f t="shared" si="3"/>
        <v>0</v>
      </c>
      <c r="R29" s="225">
        <f t="shared" si="3"/>
        <v>0</v>
      </c>
      <c r="S29" s="226"/>
      <c r="T29" s="226"/>
      <c r="U29" s="226"/>
      <c r="V29" s="226"/>
      <c r="W29" s="226"/>
      <c r="X29" s="226"/>
      <c r="Y29" s="226"/>
      <c r="Z29" s="226"/>
      <c r="AA29" s="220"/>
      <c r="AB29" s="220"/>
      <c r="AC29" s="220"/>
      <c r="AD29" s="220"/>
      <c r="AE29" s="220"/>
      <c r="AF29" s="224">
        <f t="shared" si="4"/>
        <v>0</v>
      </c>
      <c r="AG29" s="225">
        <f t="shared" si="4"/>
        <v>0</v>
      </c>
      <c r="AH29" s="220"/>
      <c r="AI29" s="220"/>
      <c r="AJ29" s="220"/>
      <c r="AK29" s="227"/>
      <c r="AL29" s="228"/>
      <c r="AM29" s="227"/>
      <c r="AN29" s="228"/>
      <c r="AO29" s="228"/>
      <c r="AP29" s="227"/>
      <c r="AQ29" s="228"/>
      <c r="AR29" s="220"/>
      <c r="AS29" s="220"/>
      <c r="AT29" s="220"/>
      <c r="AU29" s="224"/>
      <c r="AV29" s="225"/>
      <c r="AW29" s="220"/>
      <c r="AX29" s="220"/>
      <c r="AY29" s="220"/>
      <c r="AZ29" s="229">
        <f t="shared" si="5"/>
        <v>0</v>
      </c>
      <c r="BA29" s="230">
        <f t="shared" si="5"/>
        <v>0</v>
      </c>
      <c r="BB29" s="220">
        <f t="shared" si="6"/>
        <v>0</v>
      </c>
      <c r="BC29" s="231"/>
      <c r="BD29" s="232"/>
      <c r="BE29" s="220">
        <f t="shared" si="7"/>
        <v>0</v>
      </c>
      <c r="BF29" s="220">
        <f t="shared" si="8"/>
        <v>0</v>
      </c>
      <c r="BG29" s="230">
        <f t="shared" si="9"/>
        <v>0</v>
      </c>
      <c r="BH29" s="220">
        <f t="shared" si="10"/>
        <v>0</v>
      </c>
      <c r="BI29" s="230">
        <f t="shared" si="11"/>
        <v>0</v>
      </c>
      <c r="BJ29" s="220">
        <f t="shared" si="12"/>
        <v>0</v>
      </c>
      <c r="BK29" s="220">
        <f t="shared" si="13"/>
        <v>0</v>
      </c>
      <c r="BL29" s="220">
        <f t="shared" si="13"/>
        <v>0</v>
      </c>
      <c r="BM29" s="220">
        <f t="shared" si="14"/>
        <v>0</v>
      </c>
      <c r="BN29" s="233">
        <f t="shared" si="14"/>
        <v>0</v>
      </c>
      <c r="BO29" s="220" t="s">
        <v>172</v>
      </c>
    </row>
    <row r="30" spans="1:67" ht="15" customHeight="1" x14ac:dyDescent="0.25">
      <c r="A30" s="249" t="s">
        <v>20</v>
      </c>
      <c r="B30" s="250">
        <v>324.49</v>
      </c>
      <c r="C30" s="223">
        <f t="shared" si="0"/>
        <v>18.240931923942185</v>
      </c>
      <c r="D30" s="251"/>
      <c r="E30" s="236">
        <v>15.94</v>
      </c>
      <c r="F30" s="225">
        <v>58</v>
      </c>
      <c r="G30" s="220"/>
      <c r="H30" s="220"/>
      <c r="I30" s="220"/>
      <c r="J30" s="220"/>
      <c r="K30" s="236"/>
      <c r="L30" s="220"/>
      <c r="M30" s="220"/>
      <c r="N30" s="220"/>
      <c r="O30" s="220">
        <v>19.63</v>
      </c>
      <c r="P30" s="220">
        <v>72</v>
      </c>
      <c r="Q30" s="224">
        <f t="shared" si="3"/>
        <v>35.57</v>
      </c>
      <c r="R30" s="225">
        <f t="shared" si="3"/>
        <v>130</v>
      </c>
      <c r="S30" s="226"/>
      <c r="T30" s="224">
        <v>3.82</v>
      </c>
      <c r="U30" s="225">
        <v>6</v>
      </c>
      <c r="V30" s="226"/>
      <c r="W30" s="226"/>
      <c r="X30" s="226"/>
      <c r="Y30" s="226"/>
      <c r="Z30" s="226"/>
      <c r="AA30" s="220"/>
      <c r="AB30" s="220"/>
      <c r="AC30" s="220"/>
      <c r="AD30" s="220">
        <v>19.8</v>
      </c>
      <c r="AE30" s="220">
        <v>66</v>
      </c>
      <c r="AF30" s="224">
        <f t="shared" si="4"/>
        <v>23.62</v>
      </c>
      <c r="AG30" s="225">
        <f t="shared" si="4"/>
        <v>72</v>
      </c>
      <c r="AH30" s="220"/>
      <c r="AI30" s="237"/>
      <c r="AJ30" s="220"/>
      <c r="AK30" s="220"/>
      <c r="AL30" s="220"/>
      <c r="AM30" s="220"/>
      <c r="AN30" s="220"/>
      <c r="AO30" s="220"/>
      <c r="AP30" s="220"/>
      <c r="AQ30" s="220"/>
      <c r="AR30" s="220"/>
      <c r="AS30" s="220"/>
      <c r="AT30" s="220"/>
      <c r="AU30" s="224"/>
      <c r="AV30" s="225"/>
      <c r="AW30" s="220"/>
      <c r="AX30" s="220"/>
      <c r="AY30" s="220"/>
      <c r="AZ30" s="229">
        <f t="shared" si="5"/>
        <v>0</v>
      </c>
      <c r="BA30" s="230">
        <f t="shared" si="5"/>
        <v>19.759999999999998</v>
      </c>
      <c r="BB30" s="220">
        <f t="shared" si="6"/>
        <v>64</v>
      </c>
      <c r="BC30" s="225"/>
      <c r="BD30" s="220"/>
      <c r="BE30" s="220">
        <f t="shared" si="7"/>
        <v>0</v>
      </c>
      <c r="BF30" s="220">
        <f t="shared" si="8"/>
        <v>0</v>
      </c>
      <c r="BG30" s="230">
        <f t="shared" si="9"/>
        <v>0</v>
      </c>
      <c r="BH30" s="220">
        <f t="shared" si="10"/>
        <v>0</v>
      </c>
      <c r="BI30" s="230">
        <f t="shared" si="11"/>
        <v>0</v>
      </c>
      <c r="BJ30" s="220">
        <f t="shared" si="12"/>
        <v>0</v>
      </c>
      <c r="BK30" s="220">
        <f t="shared" si="13"/>
        <v>39.43</v>
      </c>
      <c r="BL30" s="220">
        <f t="shared" si="13"/>
        <v>138</v>
      </c>
      <c r="BM30" s="220">
        <f t="shared" si="14"/>
        <v>59.19</v>
      </c>
      <c r="BN30" s="233">
        <f t="shared" si="14"/>
        <v>202</v>
      </c>
      <c r="BO30" s="220" t="s">
        <v>171</v>
      </c>
    </row>
    <row r="31" spans="1:67" ht="15" customHeight="1" x14ac:dyDescent="0.25">
      <c r="A31" s="249" t="s">
        <v>21</v>
      </c>
      <c r="B31" s="250">
        <v>4130</v>
      </c>
      <c r="C31" s="223">
        <f t="shared" si="0"/>
        <v>3.0162227602905567</v>
      </c>
      <c r="D31" s="238"/>
      <c r="E31" s="220">
        <v>8.19</v>
      </c>
      <c r="F31" s="220">
        <v>4</v>
      </c>
      <c r="G31" s="220">
        <v>37.94</v>
      </c>
      <c r="H31" s="220">
        <v>10</v>
      </c>
      <c r="I31" s="220"/>
      <c r="J31" s="220"/>
      <c r="K31" s="239">
        <v>31.5</v>
      </c>
      <c r="L31" s="220">
        <v>25</v>
      </c>
      <c r="M31" s="220"/>
      <c r="N31" s="220"/>
      <c r="O31" s="220">
        <v>46.94</v>
      </c>
      <c r="P31" s="220">
        <v>89</v>
      </c>
      <c r="Q31" s="224">
        <f t="shared" si="3"/>
        <v>124.57</v>
      </c>
      <c r="R31" s="225">
        <f t="shared" si="3"/>
        <v>128</v>
      </c>
      <c r="S31" s="226"/>
      <c r="T31" s="226"/>
      <c r="U31" s="226"/>
      <c r="V31" s="226"/>
      <c r="W31" s="226"/>
      <c r="X31" s="226"/>
      <c r="Y31" s="226"/>
      <c r="Z31" s="226"/>
      <c r="AA31" s="226"/>
      <c r="AB31" s="226"/>
      <c r="AC31" s="220"/>
      <c r="AD31" s="220"/>
      <c r="AE31" s="226"/>
      <c r="AF31" s="224">
        <f t="shared" si="4"/>
        <v>0</v>
      </c>
      <c r="AG31" s="225">
        <f t="shared" si="4"/>
        <v>0</v>
      </c>
      <c r="AH31" s="226"/>
      <c r="AI31" s="237"/>
      <c r="AJ31" s="226"/>
      <c r="AK31" s="220"/>
      <c r="AL31" s="220"/>
      <c r="AM31" s="220"/>
      <c r="AN31" s="220"/>
      <c r="AO31" s="220"/>
      <c r="AP31" s="220"/>
      <c r="AQ31" s="220"/>
      <c r="AR31" s="220"/>
      <c r="AS31" s="235"/>
      <c r="AT31" s="220"/>
      <c r="AU31" s="224"/>
      <c r="AV31" s="225"/>
      <c r="AW31" s="220"/>
      <c r="AX31" s="220"/>
      <c r="AY31" s="236"/>
      <c r="AZ31" s="229">
        <f t="shared" si="5"/>
        <v>0</v>
      </c>
      <c r="BA31" s="230">
        <f t="shared" si="5"/>
        <v>8.19</v>
      </c>
      <c r="BB31" s="220">
        <f t="shared" si="6"/>
        <v>4</v>
      </c>
      <c r="BC31" s="240"/>
      <c r="BD31" s="220"/>
      <c r="BE31" s="220">
        <f t="shared" si="7"/>
        <v>0</v>
      </c>
      <c r="BF31" s="220">
        <f t="shared" si="8"/>
        <v>0</v>
      </c>
      <c r="BG31" s="230">
        <f t="shared" si="9"/>
        <v>31.5</v>
      </c>
      <c r="BH31" s="220">
        <f t="shared" si="10"/>
        <v>25</v>
      </c>
      <c r="BI31" s="230">
        <f t="shared" si="11"/>
        <v>0</v>
      </c>
      <c r="BJ31" s="220">
        <f t="shared" si="12"/>
        <v>0</v>
      </c>
      <c r="BK31" s="220">
        <f t="shared" si="13"/>
        <v>46.94</v>
      </c>
      <c r="BL31" s="220">
        <f t="shared" si="13"/>
        <v>89</v>
      </c>
      <c r="BM31" s="220">
        <f t="shared" si="14"/>
        <v>124.57</v>
      </c>
      <c r="BN31" s="233">
        <f t="shared" si="14"/>
        <v>128</v>
      </c>
      <c r="BO31" s="220" t="s">
        <v>174</v>
      </c>
    </row>
    <row r="32" spans="1:67" ht="15" customHeight="1" x14ac:dyDescent="0.25">
      <c r="A32" s="249" t="s">
        <v>22</v>
      </c>
      <c r="B32" s="250">
        <v>926</v>
      </c>
      <c r="C32" s="223">
        <f t="shared" si="0"/>
        <v>0</v>
      </c>
      <c r="D32" s="220"/>
      <c r="E32" s="226"/>
      <c r="F32" s="226"/>
      <c r="G32" s="235"/>
      <c r="H32" s="220"/>
      <c r="I32" s="220"/>
      <c r="J32" s="220"/>
      <c r="K32" s="220"/>
      <c r="L32" s="220"/>
      <c r="M32" s="220"/>
      <c r="N32" s="220"/>
      <c r="O32" s="220"/>
      <c r="P32" s="220"/>
      <c r="Q32" s="224">
        <f t="shared" si="3"/>
        <v>0</v>
      </c>
      <c r="R32" s="225">
        <f t="shared" si="3"/>
        <v>0</v>
      </c>
      <c r="S32" s="226"/>
      <c r="T32" s="226"/>
      <c r="U32" s="226"/>
      <c r="V32" s="226"/>
      <c r="W32" s="226"/>
      <c r="X32" s="226"/>
      <c r="Y32" s="226"/>
      <c r="Z32" s="226"/>
      <c r="AA32" s="220"/>
      <c r="AB32" s="220"/>
      <c r="AC32" s="220"/>
      <c r="AD32" s="220"/>
      <c r="AE32" s="237"/>
      <c r="AF32" s="224">
        <f t="shared" si="4"/>
        <v>0</v>
      </c>
      <c r="AG32" s="225">
        <f t="shared" si="4"/>
        <v>0</v>
      </c>
      <c r="AH32" s="220"/>
      <c r="AI32" s="237"/>
      <c r="AJ32" s="220"/>
      <c r="AK32" s="220"/>
      <c r="AL32" s="220"/>
      <c r="AM32" s="220"/>
      <c r="AN32" s="220"/>
      <c r="AO32" s="220"/>
      <c r="AP32" s="220"/>
      <c r="AQ32" s="220"/>
      <c r="AR32" s="220"/>
      <c r="AS32" s="220"/>
      <c r="AT32" s="220"/>
      <c r="AU32" s="224"/>
      <c r="AV32" s="225"/>
      <c r="AW32" s="220"/>
      <c r="AX32" s="220"/>
      <c r="AY32" s="239"/>
      <c r="AZ32" s="229">
        <f t="shared" si="5"/>
        <v>0</v>
      </c>
      <c r="BA32" s="230">
        <f t="shared" si="5"/>
        <v>0</v>
      </c>
      <c r="BB32" s="220">
        <f t="shared" si="6"/>
        <v>0</v>
      </c>
      <c r="BC32" s="239"/>
      <c r="BD32" s="220"/>
      <c r="BE32" s="220">
        <f t="shared" si="7"/>
        <v>0</v>
      </c>
      <c r="BF32" s="220">
        <f t="shared" si="8"/>
        <v>0</v>
      </c>
      <c r="BG32" s="230">
        <f t="shared" si="9"/>
        <v>0</v>
      </c>
      <c r="BH32" s="220">
        <f t="shared" si="10"/>
        <v>0</v>
      </c>
      <c r="BI32" s="230">
        <f t="shared" si="11"/>
        <v>0</v>
      </c>
      <c r="BJ32" s="220">
        <f t="shared" si="12"/>
        <v>0</v>
      </c>
      <c r="BK32" s="220">
        <f t="shared" si="13"/>
        <v>0</v>
      </c>
      <c r="BL32" s="220">
        <f t="shared" si="13"/>
        <v>0</v>
      </c>
      <c r="BM32" s="220">
        <f t="shared" si="14"/>
        <v>0</v>
      </c>
      <c r="BN32" s="233">
        <f t="shared" si="14"/>
        <v>0</v>
      </c>
      <c r="BO32" s="220" t="s">
        <v>172</v>
      </c>
    </row>
    <row r="33" spans="1:67" ht="15" customHeight="1" x14ac:dyDescent="0.25">
      <c r="A33" s="249" t="s">
        <v>23</v>
      </c>
      <c r="B33" s="250">
        <v>529</v>
      </c>
      <c r="C33" s="223">
        <f t="shared" si="0"/>
        <v>0</v>
      </c>
      <c r="D33" s="226"/>
      <c r="E33" s="241"/>
      <c r="F33" s="226"/>
      <c r="G33" s="226"/>
      <c r="H33" s="226"/>
      <c r="I33" s="226"/>
      <c r="J33" s="226"/>
      <c r="K33" s="226"/>
      <c r="L33" s="226"/>
      <c r="M33" s="226"/>
      <c r="N33" s="226"/>
      <c r="O33" s="226"/>
      <c r="P33" s="226"/>
      <c r="Q33" s="224">
        <f t="shared" si="3"/>
        <v>0</v>
      </c>
      <c r="R33" s="225">
        <f t="shared" si="3"/>
        <v>0</v>
      </c>
      <c r="S33" s="226"/>
      <c r="T33" s="226"/>
      <c r="U33" s="226"/>
      <c r="V33" s="226"/>
      <c r="W33" s="226"/>
      <c r="X33" s="226"/>
      <c r="Y33" s="226"/>
      <c r="Z33" s="226"/>
      <c r="AA33" s="226"/>
      <c r="AB33" s="226"/>
      <c r="AC33" s="220"/>
      <c r="AD33" s="220"/>
      <c r="AE33" s="220"/>
      <c r="AF33" s="224">
        <f t="shared" si="4"/>
        <v>0</v>
      </c>
      <c r="AG33" s="225">
        <f t="shared" si="4"/>
        <v>0</v>
      </c>
      <c r="AH33" s="220"/>
      <c r="AI33" s="237"/>
      <c r="AJ33" s="220"/>
      <c r="AK33" s="220"/>
      <c r="AL33" s="220"/>
      <c r="AM33" s="220"/>
      <c r="AN33" s="220"/>
      <c r="AO33" s="220"/>
      <c r="AP33" s="242"/>
      <c r="AQ33" s="220"/>
      <c r="AR33" s="220"/>
      <c r="AS33" s="220"/>
      <c r="AT33" s="220"/>
      <c r="AU33" s="224"/>
      <c r="AV33" s="225"/>
      <c r="AW33" s="220"/>
      <c r="AX33" s="220"/>
      <c r="AY33" s="220"/>
      <c r="AZ33" s="229">
        <f t="shared" si="5"/>
        <v>0</v>
      </c>
      <c r="BA33" s="230">
        <f t="shared" si="5"/>
        <v>0</v>
      </c>
      <c r="BB33" s="220">
        <f t="shared" si="6"/>
        <v>0</v>
      </c>
      <c r="BC33" s="243"/>
      <c r="BD33" s="220"/>
      <c r="BE33" s="220">
        <f t="shared" si="7"/>
        <v>0</v>
      </c>
      <c r="BF33" s="220">
        <f t="shared" si="8"/>
        <v>0</v>
      </c>
      <c r="BG33" s="230">
        <f t="shared" si="9"/>
        <v>0</v>
      </c>
      <c r="BH33" s="220">
        <f t="shared" si="10"/>
        <v>0</v>
      </c>
      <c r="BI33" s="230">
        <f t="shared" si="11"/>
        <v>0</v>
      </c>
      <c r="BJ33" s="220">
        <f t="shared" si="12"/>
        <v>0</v>
      </c>
      <c r="BK33" s="220">
        <f t="shared" si="13"/>
        <v>0</v>
      </c>
      <c r="BL33" s="220">
        <f t="shared" si="13"/>
        <v>0</v>
      </c>
      <c r="BM33" s="220">
        <f t="shared" si="14"/>
        <v>0</v>
      </c>
      <c r="BN33" s="233">
        <f t="shared" si="14"/>
        <v>0</v>
      </c>
      <c r="BO33" s="220" t="s">
        <v>178</v>
      </c>
    </row>
    <row r="34" spans="1:67" ht="15" customHeight="1" x14ac:dyDescent="0.25">
      <c r="A34" s="249" t="s">
        <v>24</v>
      </c>
      <c r="B34" s="250">
        <v>547</v>
      </c>
      <c r="C34" s="223">
        <f t="shared" si="0"/>
        <v>0</v>
      </c>
      <c r="D34" s="234"/>
      <c r="E34" s="244"/>
      <c r="F34" s="226"/>
      <c r="G34" s="243"/>
      <c r="H34" s="220"/>
      <c r="I34" s="220"/>
      <c r="J34" s="220"/>
      <c r="K34" s="235"/>
      <c r="L34" s="220"/>
      <c r="M34" s="252"/>
      <c r="N34" s="220"/>
      <c r="O34" s="252"/>
      <c r="P34" s="220"/>
      <c r="Q34" s="224">
        <f t="shared" si="3"/>
        <v>0</v>
      </c>
      <c r="R34" s="225">
        <f t="shared" si="3"/>
        <v>0</v>
      </c>
      <c r="S34" s="226"/>
      <c r="T34" s="226"/>
      <c r="U34" s="226"/>
      <c r="V34" s="226"/>
      <c r="W34" s="220"/>
      <c r="X34" s="220"/>
      <c r="Y34" s="220"/>
      <c r="Z34" s="220"/>
      <c r="AA34" s="220"/>
      <c r="AB34" s="220"/>
      <c r="AC34" s="220"/>
      <c r="AD34" s="220"/>
      <c r="AE34" s="220"/>
      <c r="AF34" s="224">
        <f t="shared" si="4"/>
        <v>0</v>
      </c>
      <c r="AG34" s="225">
        <f t="shared" si="4"/>
        <v>0</v>
      </c>
      <c r="AH34" s="220"/>
      <c r="AI34" s="237"/>
      <c r="AJ34" s="220"/>
      <c r="AK34" s="240"/>
      <c r="AL34" s="220"/>
      <c r="AM34" s="220"/>
      <c r="AN34" s="220"/>
      <c r="AO34" s="220"/>
      <c r="AP34" s="234"/>
      <c r="AQ34" s="234"/>
      <c r="AR34" s="220"/>
      <c r="AS34" s="220"/>
      <c r="AT34" s="220"/>
      <c r="AU34" s="224"/>
      <c r="AV34" s="225"/>
      <c r="AW34" s="220"/>
      <c r="AX34" s="220"/>
      <c r="AY34" s="220"/>
      <c r="AZ34" s="229">
        <f t="shared" si="5"/>
        <v>0</v>
      </c>
      <c r="BA34" s="230">
        <f t="shared" si="5"/>
        <v>0</v>
      </c>
      <c r="BB34" s="220">
        <f t="shared" si="6"/>
        <v>0</v>
      </c>
      <c r="BC34" s="236"/>
      <c r="BD34" s="220"/>
      <c r="BE34" s="220">
        <f t="shared" si="7"/>
        <v>0</v>
      </c>
      <c r="BF34" s="220">
        <f t="shared" si="8"/>
        <v>0</v>
      </c>
      <c r="BG34" s="230">
        <f t="shared" si="9"/>
        <v>0</v>
      </c>
      <c r="BH34" s="220">
        <f t="shared" si="10"/>
        <v>0</v>
      </c>
      <c r="BI34" s="230">
        <f t="shared" si="11"/>
        <v>0</v>
      </c>
      <c r="BJ34" s="220">
        <f t="shared" si="12"/>
        <v>0</v>
      </c>
      <c r="BK34" s="220">
        <f t="shared" si="13"/>
        <v>0</v>
      </c>
      <c r="BL34" s="220">
        <f t="shared" si="13"/>
        <v>0</v>
      </c>
      <c r="BM34" s="220">
        <f t="shared" si="14"/>
        <v>0</v>
      </c>
      <c r="BN34" s="233">
        <f t="shared" si="14"/>
        <v>0</v>
      </c>
      <c r="BO34" s="220" t="s">
        <v>172</v>
      </c>
    </row>
    <row r="35" spans="1:67" ht="15" customHeight="1" x14ac:dyDescent="0.25">
      <c r="A35" s="249" t="s">
        <v>114</v>
      </c>
      <c r="B35" s="250">
        <v>461</v>
      </c>
      <c r="C35" s="223">
        <f t="shared" si="0"/>
        <v>0</v>
      </c>
      <c r="D35" s="226"/>
      <c r="E35" s="226"/>
      <c r="F35" s="226"/>
      <c r="G35" s="226"/>
      <c r="H35" s="226"/>
      <c r="I35" s="226"/>
      <c r="J35" s="226"/>
      <c r="K35" s="226"/>
      <c r="L35" s="226"/>
      <c r="M35" s="226"/>
      <c r="N35" s="226"/>
      <c r="O35" s="226"/>
      <c r="P35" s="226"/>
      <c r="Q35" s="224">
        <f t="shared" si="3"/>
        <v>0</v>
      </c>
      <c r="R35" s="225">
        <f t="shared" si="3"/>
        <v>0</v>
      </c>
      <c r="S35" s="234"/>
      <c r="T35" s="234"/>
      <c r="U35" s="234"/>
      <c r="V35" s="234"/>
      <c r="W35" s="234"/>
      <c r="X35" s="234"/>
      <c r="Y35" s="226"/>
      <c r="Z35" s="253"/>
      <c r="AA35" s="254"/>
      <c r="AB35" s="253"/>
      <c r="AC35" s="254"/>
      <c r="AD35" s="253"/>
      <c r="AE35" s="254"/>
      <c r="AF35" s="224">
        <f t="shared" si="4"/>
        <v>0</v>
      </c>
      <c r="AG35" s="225">
        <f t="shared" si="4"/>
        <v>0</v>
      </c>
      <c r="AH35" s="220"/>
      <c r="AI35" s="237"/>
      <c r="AJ35" s="220"/>
      <c r="AK35" s="237"/>
      <c r="AL35" s="220"/>
      <c r="AM35" s="220"/>
      <c r="AN35" s="220"/>
      <c r="AO35" s="220"/>
      <c r="AP35" s="220"/>
      <c r="AQ35" s="220"/>
      <c r="AR35" s="220"/>
      <c r="AS35" s="220"/>
      <c r="AT35" s="220"/>
      <c r="AU35" s="224"/>
      <c r="AV35" s="225"/>
      <c r="AW35" s="220"/>
      <c r="AX35" s="220"/>
      <c r="AY35" s="220"/>
      <c r="AZ35" s="229">
        <f t="shared" si="5"/>
        <v>0</v>
      </c>
      <c r="BA35" s="230">
        <f t="shared" si="5"/>
        <v>0</v>
      </c>
      <c r="BB35" s="220">
        <f t="shared" si="6"/>
        <v>0</v>
      </c>
      <c r="BC35" s="220"/>
      <c r="BD35" s="220"/>
      <c r="BE35" s="220">
        <f t="shared" si="7"/>
        <v>0</v>
      </c>
      <c r="BF35" s="220">
        <f t="shared" si="8"/>
        <v>0</v>
      </c>
      <c r="BG35" s="230">
        <f t="shared" si="9"/>
        <v>0</v>
      </c>
      <c r="BH35" s="220">
        <f t="shared" si="10"/>
        <v>0</v>
      </c>
      <c r="BI35" s="230">
        <f t="shared" si="11"/>
        <v>0</v>
      </c>
      <c r="BJ35" s="220">
        <f t="shared" si="12"/>
        <v>0</v>
      </c>
      <c r="BK35" s="220">
        <f t="shared" si="13"/>
        <v>0</v>
      </c>
      <c r="BL35" s="220">
        <f t="shared" si="13"/>
        <v>0</v>
      </c>
      <c r="BM35" s="220">
        <f t="shared" si="14"/>
        <v>0</v>
      </c>
      <c r="BN35" s="233">
        <f t="shared" si="14"/>
        <v>0</v>
      </c>
      <c r="BO35" s="220" t="s">
        <v>172</v>
      </c>
    </row>
    <row r="36" spans="1:67" ht="15" customHeight="1" x14ac:dyDescent="0.25">
      <c r="A36" s="249" t="s">
        <v>26</v>
      </c>
      <c r="B36" s="250">
        <v>984.53</v>
      </c>
      <c r="C36" s="223">
        <f t="shared" si="0"/>
        <v>1.8028907194295756</v>
      </c>
      <c r="D36" s="220"/>
      <c r="E36" s="226">
        <v>15.5</v>
      </c>
      <c r="F36" s="226">
        <v>30</v>
      </c>
      <c r="G36" s="226"/>
      <c r="H36" s="226"/>
      <c r="I36" s="226"/>
      <c r="J36" s="226"/>
      <c r="K36" s="226"/>
      <c r="L36" s="226"/>
      <c r="M36" s="226"/>
      <c r="N36" s="226"/>
      <c r="O36" s="226"/>
      <c r="P36" s="226"/>
      <c r="Q36" s="224">
        <f t="shared" si="3"/>
        <v>15.5</v>
      </c>
      <c r="R36" s="225">
        <f t="shared" si="3"/>
        <v>30</v>
      </c>
      <c r="S36" s="226"/>
      <c r="T36" s="226">
        <v>0.75</v>
      </c>
      <c r="U36" s="226">
        <v>3</v>
      </c>
      <c r="V36" s="226"/>
      <c r="W36" s="226"/>
      <c r="X36" s="226"/>
      <c r="Y36" s="226"/>
      <c r="Z36" s="226"/>
      <c r="AA36" s="226"/>
      <c r="AB36" s="226"/>
      <c r="AC36" s="220"/>
      <c r="AD36" s="220"/>
      <c r="AE36" s="220"/>
      <c r="AF36" s="224">
        <f t="shared" si="4"/>
        <v>0.75</v>
      </c>
      <c r="AG36" s="225">
        <f t="shared" si="4"/>
        <v>3</v>
      </c>
      <c r="AH36" s="220"/>
      <c r="AI36" s="237"/>
      <c r="AJ36" s="220"/>
      <c r="AK36" s="237"/>
      <c r="AL36" s="220"/>
      <c r="AM36" s="220"/>
      <c r="AN36" s="220"/>
      <c r="AO36" s="220">
        <v>1.5</v>
      </c>
      <c r="AP36" s="220">
        <v>1</v>
      </c>
      <c r="AQ36" s="220"/>
      <c r="AR36" s="220"/>
      <c r="AS36" s="220"/>
      <c r="AT36" s="220"/>
      <c r="AU36" s="224">
        <f>SUM(AS36,AQ36,AO36,AM36,AK36,AI36)</f>
        <v>1.5</v>
      </c>
      <c r="AV36" s="225">
        <f>SUM(AT36,AR36,AP36,AN36,AL36,AJ36)</f>
        <v>1</v>
      </c>
      <c r="AW36" s="220"/>
      <c r="AX36" s="220"/>
      <c r="AY36" s="220"/>
      <c r="AZ36" s="229">
        <f t="shared" si="5"/>
        <v>0</v>
      </c>
      <c r="BA36" s="230">
        <f t="shared" si="5"/>
        <v>16.25</v>
      </c>
      <c r="BB36" s="220">
        <f t="shared" si="6"/>
        <v>33</v>
      </c>
      <c r="BC36" s="220"/>
      <c r="BD36" s="220"/>
      <c r="BE36" s="220">
        <f t="shared" si="7"/>
        <v>0</v>
      </c>
      <c r="BF36" s="220">
        <f t="shared" si="8"/>
        <v>0</v>
      </c>
      <c r="BG36" s="230">
        <f t="shared" si="9"/>
        <v>1.5</v>
      </c>
      <c r="BH36" s="220">
        <f t="shared" si="10"/>
        <v>1</v>
      </c>
      <c r="BI36" s="230">
        <f t="shared" si="11"/>
        <v>0</v>
      </c>
      <c r="BJ36" s="220">
        <f t="shared" si="12"/>
        <v>0</v>
      </c>
      <c r="BK36" s="220">
        <f t="shared" si="13"/>
        <v>0</v>
      </c>
      <c r="BL36" s="220">
        <f t="shared" si="13"/>
        <v>0</v>
      </c>
      <c r="BM36" s="220">
        <f t="shared" si="14"/>
        <v>17.75</v>
      </c>
      <c r="BN36" s="233">
        <f t="shared" si="14"/>
        <v>34</v>
      </c>
      <c r="BO36" s="220" t="s">
        <v>171</v>
      </c>
    </row>
    <row r="37" spans="1:67" ht="15" customHeight="1" x14ac:dyDescent="0.25">
      <c r="A37" s="249" t="s">
        <v>27</v>
      </c>
      <c r="B37" s="250">
        <v>590</v>
      </c>
      <c r="C37" s="223">
        <f t="shared" si="0"/>
        <v>93.728813559322035</v>
      </c>
      <c r="D37" s="226"/>
      <c r="E37" s="226"/>
      <c r="F37" s="226"/>
      <c r="G37" s="226"/>
      <c r="H37" s="226"/>
      <c r="I37" s="226"/>
      <c r="J37" s="226"/>
      <c r="K37" s="226"/>
      <c r="L37" s="226"/>
      <c r="M37" s="226"/>
      <c r="N37" s="226"/>
      <c r="O37" s="226"/>
      <c r="P37" s="226"/>
      <c r="Q37" s="224">
        <f t="shared" si="3"/>
        <v>0</v>
      </c>
      <c r="R37" s="225">
        <f t="shared" si="3"/>
        <v>0</v>
      </c>
      <c r="S37" s="226"/>
      <c r="T37" s="226">
        <v>6</v>
      </c>
      <c r="U37" s="226">
        <v>3</v>
      </c>
      <c r="V37" s="226"/>
      <c r="W37" s="226"/>
      <c r="X37" s="226"/>
      <c r="Y37" s="226"/>
      <c r="Z37" s="226"/>
      <c r="AA37" s="226"/>
      <c r="AB37" s="226"/>
      <c r="AC37" s="220"/>
      <c r="AD37" s="220">
        <v>547</v>
      </c>
      <c r="AE37" s="220">
        <v>1619</v>
      </c>
      <c r="AF37" s="224">
        <f t="shared" si="4"/>
        <v>553</v>
      </c>
      <c r="AG37" s="225">
        <f t="shared" si="4"/>
        <v>1622</v>
      </c>
      <c r="AH37" s="220"/>
      <c r="AI37" s="220"/>
      <c r="AJ37" s="220"/>
      <c r="AK37" s="220"/>
      <c r="AL37" s="220"/>
      <c r="AM37" s="220"/>
      <c r="AN37" s="220"/>
      <c r="AO37" s="220"/>
      <c r="AP37" s="220"/>
      <c r="AQ37" s="220"/>
      <c r="AR37" s="220"/>
      <c r="AS37" s="220"/>
      <c r="AT37" s="220"/>
      <c r="AU37" s="224"/>
      <c r="AV37" s="225"/>
      <c r="AW37" s="220"/>
      <c r="AX37" s="220"/>
      <c r="AY37" s="220"/>
      <c r="AZ37" s="229">
        <f t="shared" si="5"/>
        <v>0</v>
      </c>
      <c r="BA37" s="230">
        <f t="shared" si="5"/>
        <v>6</v>
      </c>
      <c r="BB37" s="220">
        <f t="shared" si="6"/>
        <v>3</v>
      </c>
      <c r="BC37" s="220"/>
      <c r="BD37" s="220"/>
      <c r="BE37" s="220">
        <f t="shared" si="7"/>
        <v>0</v>
      </c>
      <c r="BF37" s="220">
        <f t="shared" si="8"/>
        <v>0</v>
      </c>
      <c r="BG37" s="230">
        <f t="shared" si="9"/>
        <v>0</v>
      </c>
      <c r="BH37" s="220">
        <f t="shared" si="10"/>
        <v>0</v>
      </c>
      <c r="BI37" s="230">
        <f t="shared" si="11"/>
        <v>0</v>
      </c>
      <c r="BJ37" s="220">
        <f t="shared" si="12"/>
        <v>0</v>
      </c>
      <c r="BK37" s="220">
        <f t="shared" si="13"/>
        <v>547</v>
      </c>
      <c r="BL37" s="220">
        <f t="shared" si="13"/>
        <v>1619</v>
      </c>
      <c r="BM37" s="220">
        <f t="shared" si="14"/>
        <v>553</v>
      </c>
      <c r="BN37" s="233">
        <f t="shared" si="14"/>
        <v>1622</v>
      </c>
      <c r="BO37" s="220" t="s">
        <v>174</v>
      </c>
    </row>
    <row r="38" spans="1:67" ht="15" customHeight="1" x14ac:dyDescent="0.25">
      <c r="A38" s="249" t="s">
        <v>28</v>
      </c>
      <c r="B38" s="250">
        <v>3649.92</v>
      </c>
      <c r="C38" s="223">
        <f t="shared" si="0"/>
        <v>0</v>
      </c>
      <c r="D38" s="226"/>
      <c r="E38" s="226"/>
      <c r="F38" s="226"/>
      <c r="G38" s="226"/>
      <c r="H38" s="226"/>
      <c r="I38" s="226"/>
      <c r="J38" s="226"/>
      <c r="K38" s="226"/>
      <c r="L38" s="226"/>
      <c r="M38" s="226"/>
      <c r="N38" s="226"/>
      <c r="O38" s="226"/>
      <c r="P38" s="226"/>
      <c r="Q38" s="224">
        <f t="shared" si="3"/>
        <v>0</v>
      </c>
      <c r="R38" s="225">
        <f t="shared" si="3"/>
        <v>0</v>
      </c>
      <c r="S38" s="226"/>
      <c r="T38" s="226"/>
      <c r="U38" s="226"/>
      <c r="V38" s="226"/>
      <c r="W38" s="226"/>
      <c r="X38" s="226"/>
      <c r="Y38" s="226"/>
      <c r="Z38" s="226"/>
      <c r="AA38" s="226"/>
      <c r="AB38" s="226"/>
      <c r="AC38" s="220"/>
      <c r="AD38" s="220"/>
      <c r="AE38" s="220"/>
      <c r="AF38" s="224">
        <f t="shared" si="4"/>
        <v>0</v>
      </c>
      <c r="AG38" s="225">
        <f t="shared" si="4"/>
        <v>0</v>
      </c>
      <c r="AH38" s="237"/>
      <c r="AI38" s="237"/>
      <c r="AJ38" s="237"/>
      <c r="AK38" s="220"/>
      <c r="AL38" s="220"/>
      <c r="AM38" s="220"/>
      <c r="AN38" s="220"/>
      <c r="AO38" s="220"/>
      <c r="AP38" s="220"/>
      <c r="AQ38" s="220"/>
      <c r="AR38" s="220"/>
      <c r="AS38" s="220"/>
      <c r="AT38" s="220"/>
      <c r="AU38" s="224"/>
      <c r="AV38" s="225"/>
      <c r="AW38" s="220"/>
      <c r="AX38" s="220"/>
      <c r="AY38" s="220"/>
      <c r="AZ38" s="229">
        <f t="shared" si="5"/>
        <v>0</v>
      </c>
      <c r="BA38" s="230">
        <f t="shared" si="5"/>
        <v>0</v>
      </c>
      <c r="BB38" s="220">
        <f t="shared" si="6"/>
        <v>0</v>
      </c>
      <c r="BC38" s="220"/>
      <c r="BD38" s="220"/>
      <c r="BE38" s="220">
        <f t="shared" si="7"/>
        <v>0</v>
      </c>
      <c r="BF38" s="220">
        <f t="shared" si="8"/>
        <v>0</v>
      </c>
      <c r="BG38" s="230">
        <f t="shared" si="9"/>
        <v>0</v>
      </c>
      <c r="BH38" s="220">
        <f t="shared" si="10"/>
        <v>0</v>
      </c>
      <c r="BI38" s="230">
        <f t="shared" si="11"/>
        <v>0</v>
      </c>
      <c r="BJ38" s="220">
        <f t="shared" si="12"/>
        <v>0</v>
      </c>
      <c r="BK38" s="220">
        <f t="shared" si="13"/>
        <v>0</v>
      </c>
      <c r="BL38" s="220">
        <f t="shared" si="13"/>
        <v>0</v>
      </c>
      <c r="BM38" s="220">
        <f t="shared" si="14"/>
        <v>0</v>
      </c>
      <c r="BN38" s="233">
        <f t="shared" si="14"/>
        <v>0</v>
      </c>
      <c r="BO38" s="220" t="s">
        <v>172</v>
      </c>
    </row>
    <row r="39" spans="1:67" s="267" customFormat="1" ht="15" customHeight="1" x14ac:dyDescent="0.3">
      <c r="A39" s="255" t="s">
        <v>29</v>
      </c>
      <c r="B39" s="256">
        <v>2527</v>
      </c>
      <c r="C39" s="223">
        <f t="shared" si="0"/>
        <v>21.096161456272259</v>
      </c>
      <c r="D39" s="257"/>
      <c r="E39" s="258">
        <v>124.55</v>
      </c>
      <c r="F39" s="259">
        <v>141</v>
      </c>
      <c r="G39" s="260">
        <v>1</v>
      </c>
      <c r="H39" s="259">
        <v>1</v>
      </c>
      <c r="I39" s="260">
        <v>31</v>
      </c>
      <c r="J39" s="259">
        <v>34</v>
      </c>
      <c r="K39" s="260">
        <v>326.5</v>
      </c>
      <c r="L39" s="259">
        <v>228</v>
      </c>
      <c r="M39" s="260"/>
      <c r="N39" s="259"/>
      <c r="O39" s="260"/>
      <c r="P39" s="259"/>
      <c r="Q39" s="224">
        <f t="shared" si="3"/>
        <v>483.05</v>
      </c>
      <c r="R39" s="225">
        <f t="shared" si="3"/>
        <v>404</v>
      </c>
      <c r="S39" s="260"/>
      <c r="T39" s="260">
        <v>5.55</v>
      </c>
      <c r="U39" s="259">
        <v>13</v>
      </c>
      <c r="V39" s="260"/>
      <c r="W39" s="259"/>
      <c r="X39" s="260">
        <v>10</v>
      </c>
      <c r="Y39" s="259">
        <v>9</v>
      </c>
      <c r="Z39" s="260">
        <v>34.5</v>
      </c>
      <c r="AA39" s="259">
        <v>21</v>
      </c>
      <c r="AB39" s="260"/>
      <c r="AC39" s="259"/>
      <c r="AD39" s="260"/>
      <c r="AE39" s="259"/>
      <c r="AF39" s="224">
        <f t="shared" si="4"/>
        <v>50.05</v>
      </c>
      <c r="AG39" s="225">
        <f t="shared" si="4"/>
        <v>43</v>
      </c>
      <c r="AH39" s="257"/>
      <c r="AI39" s="257"/>
      <c r="AJ39" s="257"/>
      <c r="AK39" s="257"/>
      <c r="AL39" s="257"/>
      <c r="AM39" s="257"/>
      <c r="AN39" s="257"/>
      <c r="AO39" s="257"/>
      <c r="AP39" s="257"/>
      <c r="AQ39" s="257"/>
      <c r="AR39" s="257"/>
      <c r="AS39" s="257"/>
      <c r="AT39" s="257"/>
      <c r="AU39" s="261"/>
      <c r="AV39" s="262"/>
      <c r="AW39" s="257"/>
      <c r="AX39" s="257"/>
      <c r="AY39" s="257"/>
      <c r="AZ39" s="263">
        <f t="shared" si="5"/>
        <v>0</v>
      </c>
      <c r="BA39" s="264">
        <f t="shared" si="5"/>
        <v>130.1</v>
      </c>
      <c r="BB39" s="265">
        <f t="shared" si="6"/>
        <v>154</v>
      </c>
      <c r="BC39" s="257"/>
      <c r="BD39" s="265"/>
      <c r="BE39" s="265">
        <f t="shared" si="7"/>
        <v>41</v>
      </c>
      <c r="BF39" s="265">
        <f t="shared" si="8"/>
        <v>43</v>
      </c>
      <c r="BG39" s="264">
        <f t="shared" si="9"/>
        <v>361</v>
      </c>
      <c r="BH39" s="265">
        <f t="shared" si="10"/>
        <v>249</v>
      </c>
      <c r="BI39" s="264">
        <f t="shared" si="11"/>
        <v>0</v>
      </c>
      <c r="BJ39" s="265">
        <f t="shared" si="12"/>
        <v>0</v>
      </c>
      <c r="BK39" s="265">
        <f t="shared" si="13"/>
        <v>0</v>
      </c>
      <c r="BL39" s="265">
        <f t="shared" si="13"/>
        <v>0</v>
      </c>
      <c r="BM39" s="265">
        <f t="shared" si="14"/>
        <v>533.1</v>
      </c>
      <c r="BN39" s="266">
        <f t="shared" si="14"/>
        <v>447</v>
      </c>
      <c r="BO39" s="265" t="s">
        <v>171</v>
      </c>
    </row>
    <row r="40" spans="1:67" ht="15" customHeight="1" x14ac:dyDescent="0.25">
      <c r="A40" s="249" t="s">
        <v>30</v>
      </c>
      <c r="B40" s="250">
        <v>2182.5</v>
      </c>
      <c r="C40" s="223">
        <f t="shared" si="0"/>
        <v>0.67583046964490268</v>
      </c>
      <c r="D40" s="234"/>
      <c r="E40" s="220">
        <v>10.25</v>
      </c>
      <c r="F40" s="220">
        <v>9</v>
      </c>
      <c r="G40" s="220"/>
      <c r="H40" s="220"/>
      <c r="I40" s="220"/>
      <c r="J40" s="220"/>
      <c r="K40" s="220"/>
      <c r="L40" s="220"/>
      <c r="M40" s="220">
        <v>2.25</v>
      </c>
      <c r="N40" s="220">
        <v>3</v>
      </c>
      <c r="O40" s="220">
        <v>2.25</v>
      </c>
      <c r="P40" s="220">
        <v>6</v>
      </c>
      <c r="Q40" s="224">
        <f t="shared" si="3"/>
        <v>14.75</v>
      </c>
      <c r="R40" s="225">
        <f t="shared" si="3"/>
        <v>18</v>
      </c>
      <c r="S40" s="220"/>
      <c r="T40" s="220"/>
      <c r="U40" s="220"/>
      <c r="V40" s="220"/>
      <c r="W40" s="226"/>
      <c r="X40" s="226"/>
      <c r="Y40" s="220"/>
      <c r="Z40" s="225"/>
      <c r="AA40" s="220"/>
      <c r="AB40" s="220"/>
      <c r="AC40" s="226"/>
      <c r="AD40" s="227"/>
      <c r="AE40" s="227"/>
      <c r="AF40" s="224">
        <f t="shared" si="4"/>
        <v>0</v>
      </c>
      <c r="AG40" s="225">
        <f t="shared" si="4"/>
        <v>0</v>
      </c>
      <c r="AH40" s="227"/>
      <c r="AI40" s="227"/>
      <c r="AJ40" s="227"/>
      <c r="AK40" s="227"/>
      <c r="AL40" s="227"/>
      <c r="AM40" s="227"/>
      <c r="AN40" s="228"/>
      <c r="AO40" s="227"/>
      <c r="AP40" s="227"/>
      <c r="AQ40" s="228"/>
      <c r="AR40" s="231"/>
      <c r="AS40" s="231"/>
      <c r="AT40" s="248"/>
      <c r="AU40" s="224"/>
      <c r="AV40" s="225"/>
      <c r="AW40" s="248"/>
      <c r="AX40" s="248"/>
      <c r="AY40" s="248"/>
      <c r="AZ40" s="229">
        <f t="shared" si="5"/>
        <v>0</v>
      </c>
      <c r="BA40" s="230">
        <f t="shared" si="5"/>
        <v>10.25</v>
      </c>
      <c r="BB40" s="220">
        <f t="shared" si="6"/>
        <v>9</v>
      </c>
      <c r="BC40" s="231"/>
      <c r="BD40" s="232"/>
      <c r="BE40" s="220">
        <f t="shared" si="7"/>
        <v>0</v>
      </c>
      <c r="BF40" s="220">
        <f t="shared" si="8"/>
        <v>0</v>
      </c>
      <c r="BG40" s="230">
        <f t="shared" si="9"/>
        <v>0</v>
      </c>
      <c r="BH40" s="220">
        <f t="shared" si="10"/>
        <v>0</v>
      </c>
      <c r="BI40" s="230">
        <f t="shared" si="11"/>
        <v>2.25</v>
      </c>
      <c r="BJ40" s="220">
        <f t="shared" si="12"/>
        <v>3</v>
      </c>
      <c r="BK40" s="220">
        <f t="shared" si="13"/>
        <v>2.25</v>
      </c>
      <c r="BL40" s="220">
        <f t="shared" si="13"/>
        <v>6</v>
      </c>
      <c r="BM40" s="220">
        <f t="shared" si="14"/>
        <v>14.75</v>
      </c>
      <c r="BN40" s="233">
        <f t="shared" si="14"/>
        <v>18</v>
      </c>
      <c r="BO40" s="220" t="s">
        <v>174</v>
      </c>
    </row>
    <row r="41" spans="1:67" ht="15" customHeight="1" x14ac:dyDescent="0.25">
      <c r="A41" s="249" t="s">
        <v>31</v>
      </c>
      <c r="B41" s="250">
        <v>7199</v>
      </c>
      <c r="C41" s="223">
        <f t="shared" si="0"/>
        <v>0</v>
      </c>
      <c r="D41" s="234"/>
      <c r="E41" s="220"/>
      <c r="F41" s="220"/>
      <c r="G41" s="220"/>
      <c r="H41" s="220"/>
      <c r="I41" s="220"/>
      <c r="J41" s="220"/>
      <c r="K41" s="220"/>
      <c r="L41" s="220"/>
      <c r="M41" s="220"/>
      <c r="N41" s="220"/>
      <c r="O41" s="220"/>
      <c r="P41" s="220"/>
      <c r="Q41" s="224">
        <f t="shared" si="3"/>
        <v>0</v>
      </c>
      <c r="R41" s="225">
        <f t="shared" si="3"/>
        <v>0</v>
      </c>
      <c r="S41" s="226"/>
      <c r="T41" s="226"/>
      <c r="U41" s="226"/>
      <c r="V41" s="226"/>
      <c r="W41" s="226"/>
      <c r="X41" s="226"/>
      <c r="Y41" s="226"/>
      <c r="Z41" s="226"/>
      <c r="AA41" s="220"/>
      <c r="AB41" s="220"/>
      <c r="AC41" s="220"/>
      <c r="AD41" s="220"/>
      <c r="AE41" s="220"/>
      <c r="AF41" s="224">
        <f t="shared" si="4"/>
        <v>0</v>
      </c>
      <c r="AG41" s="225">
        <f t="shared" si="4"/>
        <v>0</v>
      </c>
      <c r="AH41" s="220"/>
      <c r="AI41" s="220"/>
      <c r="AJ41" s="220"/>
      <c r="AK41" s="227"/>
      <c r="AL41" s="228"/>
      <c r="AM41" s="227"/>
      <c r="AN41" s="228"/>
      <c r="AO41" s="228"/>
      <c r="AP41" s="227"/>
      <c r="AQ41" s="228"/>
      <c r="AR41" s="220"/>
      <c r="AS41" s="220"/>
      <c r="AT41" s="220"/>
      <c r="AU41" s="224"/>
      <c r="AV41" s="225"/>
      <c r="AW41" s="220"/>
      <c r="AX41" s="220"/>
      <c r="AY41" s="220"/>
      <c r="AZ41" s="229">
        <f t="shared" si="5"/>
        <v>0</v>
      </c>
      <c r="BA41" s="230">
        <f t="shared" si="5"/>
        <v>0</v>
      </c>
      <c r="BB41" s="220">
        <f t="shared" si="6"/>
        <v>0</v>
      </c>
      <c r="BC41" s="231"/>
      <c r="BD41" s="232"/>
      <c r="BE41" s="220">
        <f t="shared" si="7"/>
        <v>0</v>
      </c>
      <c r="BF41" s="220">
        <f t="shared" si="8"/>
        <v>0</v>
      </c>
      <c r="BG41" s="230">
        <f t="shared" si="9"/>
        <v>0</v>
      </c>
      <c r="BH41" s="220">
        <f t="shared" si="10"/>
        <v>0</v>
      </c>
      <c r="BI41" s="230">
        <f t="shared" si="11"/>
        <v>0</v>
      </c>
      <c r="BJ41" s="220">
        <f t="shared" si="12"/>
        <v>0</v>
      </c>
      <c r="BK41" s="220">
        <f t="shared" si="13"/>
        <v>0</v>
      </c>
      <c r="BL41" s="220">
        <f t="shared" si="13"/>
        <v>0</v>
      </c>
      <c r="BM41" s="220">
        <f t="shared" si="14"/>
        <v>0</v>
      </c>
      <c r="BN41" s="233">
        <f t="shared" si="14"/>
        <v>0</v>
      </c>
      <c r="BO41" s="220" t="s">
        <v>162</v>
      </c>
    </row>
    <row r="42" spans="1:67" ht="15" customHeight="1" x14ac:dyDescent="0.25">
      <c r="A42" s="268" t="s">
        <v>33</v>
      </c>
      <c r="B42" s="250">
        <v>1701</v>
      </c>
      <c r="C42" s="223">
        <f t="shared" si="0"/>
        <v>1.1757789535567313</v>
      </c>
      <c r="D42" s="234"/>
      <c r="E42" s="235">
        <v>6</v>
      </c>
      <c r="F42" s="220">
        <v>13</v>
      </c>
      <c r="G42" s="220"/>
      <c r="H42" s="220"/>
      <c r="I42" s="220"/>
      <c r="J42" s="220"/>
      <c r="K42" s="236"/>
      <c r="L42" s="220"/>
      <c r="M42" s="220">
        <v>1.5</v>
      </c>
      <c r="N42" s="220">
        <v>3</v>
      </c>
      <c r="O42" s="220">
        <v>12.5</v>
      </c>
      <c r="P42" s="220">
        <v>36</v>
      </c>
      <c r="Q42" s="224">
        <f t="shared" si="3"/>
        <v>20</v>
      </c>
      <c r="R42" s="225">
        <f t="shared" si="3"/>
        <v>52</v>
      </c>
      <c r="S42" s="226"/>
      <c r="T42" s="226"/>
      <c r="U42" s="226"/>
      <c r="V42" s="226"/>
      <c r="W42" s="226"/>
      <c r="X42" s="226"/>
      <c r="Y42" s="226"/>
      <c r="Z42" s="226"/>
      <c r="AA42" s="220"/>
      <c r="AB42" s="220"/>
      <c r="AC42" s="220"/>
      <c r="AD42" s="220"/>
      <c r="AE42" s="220"/>
      <c r="AF42" s="224">
        <f t="shared" si="4"/>
        <v>0</v>
      </c>
      <c r="AG42" s="225">
        <f t="shared" si="4"/>
        <v>0</v>
      </c>
      <c r="AH42" s="220"/>
      <c r="AI42" s="237"/>
      <c r="AJ42" s="220"/>
      <c r="AK42" s="220"/>
      <c r="AL42" s="220"/>
      <c r="AM42" s="220"/>
      <c r="AN42" s="220"/>
      <c r="AO42" s="220"/>
      <c r="AP42" s="220"/>
      <c r="AQ42" s="220"/>
      <c r="AR42" s="220"/>
      <c r="AS42" s="220"/>
      <c r="AT42" s="220"/>
      <c r="AU42" s="224"/>
      <c r="AV42" s="225"/>
      <c r="AW42" s="220"/>
      <c r="AX42" s="220"/>
      <c r="AY42" s="220"/>
      <c r="AZ42" s="229">
        <f t="shared" si="5"/>
        <v>0</v>
      </c>
      <c r="BA42" s="230">
        <f t="shared" si="5"/>
        <v>6</v>
      </c>
      <c r="BB42" s="220">
        <f t="shared" si="6"/>
        <v>13</v>
      </c>
      <c r="BC42" s="225"/>
      <c r="BD42" s="220"/>
      <c r="BE42" s="220">
        <f t="shared" si="7"/>
        <v>0</v>
      </c>
      <c r="BF42" s="220">
        <f t="shared" si="8"/>
        <v>0</v>
      </c>
      <c r="BG42" s="230">
        <f t="shared" si="9"/>
        <v>0</v>
      </c>
      <c r="BH42" s="220">
        <f t="shared" si="10"/>
        <v>0</v>
      </c>
      <c r="BI42" s="230">
        <f t="shared" si="11"/>
        <v>1.5</v>
      </c>
      <c r="BJ42" s="220">
        <f t="shared" si="12"/>
        <v>3</v>
      </c>
      <c r="BK42" s="220">
        <f t="shared" si="13"/>
        <v>12.5</v>
      </c>
      <c r="BL42" s="220">
        <f t="shared" si="13"/>
        <v>36</v>
      </c>
      <c r="BM42" s="220">
        <f t="shared" si="14"/>
        <v>20</v>
      </c>
      <c r="BN42" s="233">
        <f t="shared" si="14"/>
        <v>52</v>
      </c>
      <c r="BO42" s="220" t="s">
        <v>173</v>
      </c>
    </row>
    <row r="43" spans="1:67" ht="15" customHeight="1" x14ac:dyDescent="0.25">
      <c r="A43" s="268" t="s">
        <v>34</v>
      </c>
      <c r="B43" s="250">
        <v>166.57</v>
      </c>
      <c r="C43" s="223">
        <f t="shared" si="0"/>
        <v>6.6338476316263435</v>
      </c>
      <c r="D43" s="238"/>
      <c r="E43" s="220"/>
      <c r="F43" s="220"/>
      <c r="G43" s="220"/>
      <c r="H43" s="220"/>
      <c r="I43" s="220"/>
      <c r="J43" s="220"/>
      <c r="K43" s="236"/>
      <c r="L43" s="220"/>
      <c r="M43" s="220"/>
      <c r="N43" s="220"/>
      <c r="O43" s="220"/>
      <c r="P43" s="220"/>
      <c r="Q43" s="224">
        <f t="shared" si="3"/>
        <v>0</v>
      </c>
      <c r="R43" s="225">
        <f t="shared" si="3"/>
        <v>0</v>
      </c>
      <c r="S43" s="226"/>
      <c r="T43" s="226"/>
      <c r="U43" s="226"/>
      <c r="V43" s="226"/>
      <c r="W43" s="226"/>
      <c r="X43" s="226"/>
      <c r="Y43" s="226"/>
      <c r="Z43" s="226">
        <v>11.05</v>
      </c>
      <c r="AA43" s="226">
        <v>25</v>
      </c>
      <c r="AB43" s="226"/>
      <c r="AC43" s="220"/>
      <c r="AD43" s="220"/>
      <c r="AE43" s="226"/>
      <c r="AF43" s="224">
        <f t="shared" si="4"/>
        <v>11.05</v>
      </c>
      <c r="AG43" s="225">
        <f t="shared" si="4"/>
        <v>25</v>
      </c>
      <c r="AH43" s="226"/>
      <c r="AI43" s="237"/>
      <c r="AJ43" s="226"/>
      <c r="AK43" s="220"/>
      <c r="AL43" s="220"/>
      <c r="AM43" s="220"/>
      <c r="AN43" s="220"/>
      <c r="AO43" s="220"/>
      <c r="AP43" s="220"/>
      <c r="AQ43" s="220"/>
      <c r="AR43" s="220"/>
      <c r="AS43" s="235"/>
      <c r="AT43" s="220"/>
      <c r="AU43" s="224"/>
      <c r="AV43" s="225"/>
      <c r="AW43" s="220"/>
      <c r="AX43" s="220"/>
      <c r="AY43" s="236"/>
      <c r="AZ43" s="229">
        <f t="shared" si="5"/>
        <v>0</v>
      </c>
      <c r="BA43" s="230">
        <f t="shared" si="5"/>
        <v>0</v>
      </c>
      <c r="BB43" s="220">
        <f t="shared" si="6"/>
        <v>0</v>
      </c>
      <c r="BC43" s="240"/>
      <c r="BD43" s="220"/>
      <c r="BE43" s="220">
        <f t="shared" si="7"/>
        <v>0</v>
      </c>
      <c r="BF43" s="220">
        <f t="shared" si="8"/>
        <v>0</v>
      </c>
      <c r="BG43" s="230">
        <f t="shared" si="9"/>
        <v>11.05</v>
      </c>
      <c r="BH43" s="220">
        <f t="shared" si="10"/>
        <v>25</v>
      </c>
      <c r="BI43" s="230">
        <f t="shared" si="11"/>
        <v>0</v>
      </c>
      <c r="BJ43" s="220">
        <f t="shared" si="12"/>
        <v>0</v>
      </c>
      <c r="BK43" s="220">
        <f t="shared" si="13"/>
        <v>0</v>
      </c>
      <c r="BL43" s="220">
        <f t="shared" si="13"/>
        <v>0</v>
      </c>
      <c r="BM43" s="220">
        <f t="shared" si="14"/>
        <v>11.05</v>
      </c>
      <c r="BN43" s="233">
        <f t="shared" si="14"/>
        <v>25</v>
      </c>
      <c r="BO43" s="220" t="s">
        <v>179</v>
      </c>
    </row>
    <row r="44" spans="1:67" ht="15" customHeight="1" x14ac:dyDescent="0.25">
      <c r="A44" s="268" t="s">
        <v>35</v>
      </c>
      <c r="B44" s="250">
        <v>1008</v>
      </c>
      <c r="C44" s="223">
        <f t="shared" si="0"/>
        <v>11.458333333333332</v>
      </c>
      <c r="D44" s="220"/>
      <c r="E44" s="226">
        <v>32</v>
      </c>
      <c r="F44" s="226">
        <v>46</v>
      </c>
      <c r="G44" s="235">
        <v>1</v>
      </c>
      <c r="H44" s="220">
        <v>1</v>
      </c>
      <c r="I44" s="220">
        <v>4</v>
      </c>
      <c r="J44" s="220">
        <v>4</v>
      </c>
      <c r="K44" s="220">
        <v>1</v>
      </c>
      <c r="L44" s="220">
        <v>1</v>
      </c>
      <c r="M44" s="220">
        <v>1</v>
      </c>
      <c r="N44" s="220">
        <v>1</v>
      </c>
      <c r="O44" s="220">
        <v>34.5</v>
      </c>
      <c r="P44" s="220">
        <v>56</v>
      </c>
      <c r="Q44" s="224">
        <f t="shared" si="3"/>
        <v>73.5</v>
      </c>
      <c r="R44" s="225">
        <f t="shared" si="3"/>
        <v>109</v>
      </c>
      <c r="S44" s="226"/>
      <c r="T44" s="226">
        <v>5</v>
      </c>
      <c r="U44" s="226">
        <v>7</v>
      </c>
      <c r="V44" s="226"/>
      <c r="W44" s="226"/>
      <c r="X44" s="226">
        <v>4</v>
      </c>
      <c r="Y44" s="226">
        <v>7</v>
      </c>
      <c r="Z44" s="226"/>
      <c r="AA44" s="220"/>
      <c r="AB44" s="220"/>
      <c r="AC44" s="220"/>
      <c r="AD44" s="220">
        <v>33</v>
      </c>
      <c r="AE44" s="237">
        <v>46</v>
      </c>
      <c r="AF44" s="224">
        <f t="shared" si="4"/>
        <v>42</v>
      </c>
      <c r="AG44" s="225">
        <f t="shared" si="4"/>
        <v>60</v>
      </c>
      <c r="AH44" s="220"/>
      <c r="AI44" s="237"/>
      <c r="AJ44" s="220"/>
      <c r="AK44" s="220"/>
      <c r="AL44" s="220"/>
      <c r="AM44" s="220"/>
      <c r="AN44" s="220"/>
      <c r="AO44" s="220"/>
      <c r="AP44" s="220"/>
      <c r="AQ44" s="220"/>
      <c r="AR44" s="220"/>
      <c r="AS44" s="220"/>
      <c r="AT44" s="220"/>
      <c r="AU44" s="224"/>
      <c r="AV44" s="225"/>
      <c r="AW44" s="220"/>
      <c r="AX44" s="220"/>
      <c r="AY44" s="239"/>
      <c r="AZ44" s="229">
        <f t="shared" si="5"/>
        <v>0</v>
      </c>
      <c r="BA44" s="230">
        <f t="shared" si="5"/>
        <v>37</v>
      </c>
      <c r="BB44" s="220">
        <f t="shared" si="6"/>
        <v>53</v>
      </c>
      <c r="BC44" s="239"/>
      <c r="BD44" s="220"/>
      <c r="BE44" s="220">
        <f t="shared" si="7"/>
        <v>8</v>
      </c>
      <c r="BF44" s="220">
        <f t="shared" si="8"/>
        <v>11</v>
      </c>
      <c r="BG44" s="230">
        <f t="shared" si="9"/>
        <v>1</v>
      </c>
      <c r="BH44" s="220">
        <f t="shared" si="10"/>
        <v>1</v>
      </c>
      <c r="BI44" s="230">
        <f t="shared" si="11"/>
        <v>1</v>
      </c>
      <c r="BJ44" s="220">
        <f t="shared" si="12"/>
        <v>1</v>
      </c>
      <c r="BK44" s="220">
        <f t="shared" si="13"/>
        <v>67.5</v>
      </c>
      <c r="BL44" s="220">
        <f t="shared" si="13"/>
        <v>102</v>
      </c>
      <c r="BM44" s="220">
        <f t="shared" si="14"/>
        <v>115.5</v>
      </c>
      <c r="BN44" s="233">
        <f t="shared" si="14"/>
        <v>169</v>
      </c>
      <c r="BO44" s="301" t="s">
        <v>180</v>
      </c>
    </row>
    <row r="45" spans="1:67" ht="15" customHeight="1" x14ac:dyDescent="0.25">
      <c r="A45" s="268" t="s">
        <v>36</v>
      </c>
      <c r="B45" s="250">
        <v>1140.8399999999999</v>
      </c>
      <c r="C45" s="223">
        <f t="shared" si="0"/>
        <v>71.611268889590136</v>
      </c>
      <c r="D45" s="226"/>
      <c r="E45" s="269">
        <v>219.19</v>
      </c>
      <c r="F45" s="226">
        <v>281</v>
      </c>
      <c r="G45" s="224">
        <v>7</v>
      </c>
      <c r="H45" s="226">
        <v>6</v>
      </c>
      <c r="I45" s="226">
        <v>1</v>
      </c>
      <c r="J45" s="226">
        <v>1</v>
      </c>
      <c r="K45" s="226">
        <v>2</v>
      </c>
      <c r="L45" s="226">
        <v>1</v>
      </c>
      <c r="M45" s="224">
        <v>528.37</v>
      </c>
      <c r="N45" s="226">
        <v>843</v>
      </c>
      <c r="O45" s="226">
        <v>1.5</v>
      </c>
      <c r="P45" s="226">
        <v>2</v>
      </c>
      <c r="Q45" s="224">
        <f t="shared" si="3"/>
        <v>759.06</v>
      </c>
      <c r="R45" s="225">
        <f t="shared" si="3"/>
        <v>1134</v>
      </c>
      <c r="S45" s="226"/>
      <c r="T45" s="226"/>
      <c r="U45" s="226"/>
      <c r="V45" s="226"/>
      <c r="W45" s="226"/>
      <c r="X45" s="226"/>
      <c r="Y45" s="226"/>
      <c r="Z45" s="224"/>
      <c r="AA45" s="226"/>
      <c r="AB45" s="220">
        <v>57.91</v>
      </c>
      <c r="AC45" s="220">
        <v>120</v>
      </c>
      <c r="AD45" s="220"/>
      <c r="AE45" s="220"/>
      <c r="AF45" s="224">
        <f t="shared" si="4"/>
        <v>57.91</v>
      </c>
      <c r="AG45" s="225">
        <f t="shared" si="4"/>
        <v>120</v>
      </c>
      <c r="AH45" s="220"/>
      <c r="AI45" s="237"/>
      <c r="AJ45" s="220"/>
      <c r="AK45" s="220"/>
      <c r="AL45" s="220"/>
      <c r="AM45" s="220"/>
      <c r="AN45" s="220"/>
      <c r="AO45" s="220"/>
      <c r="AP45" s="242"/>
      <c r="AQ45" s="220"/>
      <c r="AR45" s="220"/>
      <c r="AS45" s="220"/>
      <c r="AT45" s="220"/>
      <c r="AU45" s="224"/>
      <c r="AV45" s="225"/>
      <c r="AW45" s="220"/>
      <c r="AX45" s="220"/>
      <c r="AY45" s="220"/>
      <c r="AZ45" s="229">
        <f t="shared" si="5"/>
        <v>0</v>
      </c>
      <c r="BA45" s="230">
        <f t="shared" si="5"/>
        <v>219.19</v>
      </c>
      <c r="BB45" s="220">
        <f t="shared" si="6"/>
        <v>281</v>
      </c>
      <c r="BC45" s="243"/>
      <c r="BD45" s="220"/>
      <c r="BE45" s="220">
        <f t="shared" si="7"/>
        <v>1</v>
      </c>
      <c r="BF45" s="220">
        <f t="shared" si="8"/>
        <v>1</v>
      </c>
      <c r="BG45" s="230">
        <f t="shared" si="9"/>
        <v>2</v>
      </c>
      <c r="BH45" s="220">
        <f t="shared" si="10"/>
        <v>1</v>
      </c>
      <c r="BI45" s="230">
        <f t="shared" si="11"/>
        <v>586.28</v>
      </c>
      <c r="BJ45" s="220">
        <f t="shared" si="12"/>
        <v>963</v>
      </c>
      <c r="BK45" s="220">
        <f t="shared" si="13"/>
        <v>1.5</v>
      </c>
      <c r="BL45" s="220">
        <f t="shared" si="13"/>
        <v>2</v>
      </c>
      <c r="BM45" s="220">
        <f t="shared" si="14"/>
        <v>816.96999999999991</v>
      </c>
      <c r="BN45" s="233">
        <f t="shared" si="14"/>
        <v>1254</v>
      </c>
      <c r="BO45" s="220" t="s">
        <v>171</v>
      </c>
    </row>
    <row r="46" spans="1:67" ht="15" customHeight="1" x14ac:dyDescent="0.25">
      <c r="A46" s="268" t="s">
        <v>37</v>
      </c>
      <c r="B46" s="250">
        <v>1657</v>
      </c>
      <c r="C46" s="223">
        <f t="shared" si="0"/>
        <v>2.4290887145443576</v>
      </c>
      <c r="D46" s="234"/>
      <c r="E46" s="244">
        <v>38</v>
      </c>
      <c r="F46" s="226">
        <v>61</v>
      </c>
      <c r="G46" s="243"/>
      <c r="H46" s="220"/>
      <c r="I46" s="220"/>
      <c r="J46" s="220"/>
      <c r="K46" s="235"/>
      <c r="L46" s="220"/>
      <c r="M46" s="246">
        <v>2.25</v>
      </c>
      <c r="N46" s="220">
        <v>8</v>
      </c>
      <c r="O46" s="220"/>
      <c r="P46" s="220"/>
      <c r="Q46" s="224">
        <f t="shared" si="3"/>
        <v>40.25</v>
      </c>
      <c r="R46" s="225">
        <f t="shared" si="3"/>
        <v>69</v>
      </c>
      <c r="S46" s="226"/>
      <c r="T46" s="226"/>
      <c r="U46" s="226"/>
      <c r="V46" s="226"/>
      <c r="W46" s="220"/>
      <c r="X46" s="220"/>
      <c r="Y46" s="220"/>
      <c r="Z46" s="220"/>
      <c r="AA46" s="220"/>
      <c r="AB46" s="220"/>
      <c r="AC46" s="220"/>
      <c r="AD46" s="220"/>
      <c r="AE46" s="220"/>
      <c r="AF46" s="224">
        <f t="shared" si="4"/>
        <v>0</v>
      </c>
      <c r="AG46" s="225">
        <f t="shared" si="4"/>
        <v>0</v>
      </c>
      <c r="AH46" s="220"/>
      <c r="AI46" s="237"/>
      <c r="AJ46" s="220"/>
      <c r="AK46" s="240"/>
      <c r="AL46" s="220"/>
      <c r="AM46" s="220"/>
      <c r="AN46" s="220"/>
      <c r="AO46" s="220"/>
      <c r="AP46" s="234"/>
      <c r="AQ46" s="234"/>
      <c r="AR46" s="220"/>
      <c r="AS46" s="220"/>
      <c r="AT46" s="220"/>
      <c r="AU46" s="224"/>
      <c r="AV46" s="225"/>
      <c r="AW46" s="220"/>
      <c r="AX46" s="220"/>
      <c r="AY46" s="220"/>
      <c r="AZ46" s="229">
        <f t="shared" si="5"/>
        <v>0</v>
      </c>
      <c r="BA46" s="230">
        <f t="shared" si="5"/>
        <v>38</v>
      </c>
      <c r="BB46" s="220">
        <f t="shared" si="6"/>
        <v>61</v>
      </c>
      <c r="BC46" s="236"/>
      <c r="BD46" s="220"/>
      <c r="BE46" s="220">
        <f t="shared" si="7"/>
        <v>0</v>
      </c>
      <c r="BF46" s="220">
        <f t="shared" si="8"/>
        <v>0</v>
      </c>
      <c r="BG46" s="230">
        <f t="shared" si="9"/>
        <v>0</v>
      </c>
      <c r="BH46" s="220">
        <f t="shared" si="10"/>
        <v>0</v>
      </c>
      <c r="BI46" s="230">
        <f t="shared" si="11"/>
        <v>2.25</v>
      </c>
      <c r="BJ46" s="220">
        <f t="shared" si="12"/>
        <v>8</v>
      </c>
      <c r="BK46" s="220">
        <f t="shared" si="13"/>
        <v>0</v>
      </c>
      <c r="BL46" s="220">
        <f t="shared" si="13"/>
        <v>0</v>
      </c>
      <c r="BM46" s="220">
        <f t="shared" si="14"/>
        <v>40.25</v>
      </c>
      <c r="BN46" s="233">
        <f t="shared" si="14"/>
        <v>69</v>
      </c>
      <c r="BO46" s="220" t="s">
        <v>173</v>
      </c>
    </row>
    <row r="47" spans="1:67" ht="15" customHeight="1" x14ac:dyDescent="0.25">
      <c r="A47" s="268" t="s">
        <v>38</v>
      </c>
      <c r="B47" s="250">
        <v>3677.73</v>
      </c>
      <c r="C47" s="223">
        <f t="shared" si="0"/>
        <v>9.5099422741745592</v>
      </c>
      <c r="D47" s="226"/>
      <c r="E47" s="226">
        <v>12.5</v>
      </c>
      <c r="F47" s="226">
        <v>13</v>
      </c>
      <c r="G47" s="226">
        <v>18.5</v>
      </c>
      <c r="H47" s="226">
        <v>5</v>
      </c>
      <c r="I47" s="226">
        <v>2</v>
      </c>
      <c r="J47" s="226">
        <v>2</v>
      </c>
      <c r="K47" s="226">
        <v>72</v>
      </c>
      <c r="L47" s="226">
        <v>15</v>
      </c>
      <c r="M47" s="270">
        <v>238.5</v>
      </c>
      <c r="N47" s="226">
        <v>205</v>
      </c>
      <c r="O47" s="226">
        <v>5.75</v>
      </c>
      <c r="P47" s="226">
        <v>5</v>
      </c>
      <c r="Q47" s="224">
        <f t="shared" si="3"/>
        <v>349.25</v>
      </c>
      <c r="R47" s="225">
        <f t="shared" si="3"/>
        <v>245</v>
      </c>
      <c r="S47" s="271"/>
      <c r="T47" s="234"/>
      <c r="U47" s="234"/>
      <c r="V47" s="234"/>
      <c r="W47" s="234"/>
      <c r="X47" s="234"/>
      <c r="Y47" s="226"/>
      <c r="Z47" s="226"/>
      <c r="AA47" s="226"/>
      <c r="AB47" s="226">
        <v>0.5</v>
      </c>
      <c r="AC47" s="220">
        <v>1</v>
      </c>
      <c r="AD47" s="220"/>
      <c r="AE47" s="220"/>
      <c r="AF47" s="224">
        <f t="shared" si="4"/>
        <v>0.5</v>
      </c>
      <c r="AG47" s="225">
        <f t="shared" si="4"/>
        <v>1</v>
      </c>
      <c r="AH47" s="220"/>
      <c r="AI47" s="237"/>
      <c r="AJ47" s="220"/>
      <c r="AK47" s="237"/>
      <c r="AL47" s="220"/>
      <c r="AM47" s="220"/>
      <c r="AN47" s="220"/>
      <c r="AO47" s="220"/>
      <c r="AP47" s="220"/>
      <c r="AQ47" s="220"/>
      <c r="AR47" s="220"/>
      <c r="AS47" s="220"/>
      <c r="AT47" s="220"/>
      <c r="AU47" s="224"/>
      <c r="AV47" s="225"/>
      <c r="AW47" s="220"/>
      <c r="AX47" s="220"/>
      <c r="AY47" s="220"/>
      <c r="AZ47" s="229">
        <f t="shared" si="5"/>
        <v>0</v>
      </c>
      <c r="BA47" s="230">
        <f t="shared" si="5"/>
        <v>12.5</v>
      </c>
      <c r="BB47" s="220">
        <f t="shared" si="6"/>
        <v>13</v>
      </c>
      <c r="BC47" s="220"/>
      <c r="BD47" s="220"/>
      <c r="BE47" s="220">
        <f t="shared" si="7"/>
        <v>2</v>
      </c>
      <c r="BF47" s="220">
        <f t="shared" si="8"/>
        <v>2</v>
      </c>
      <c r="BG47" s="230">
        <f t="shared" si="9"/>
        <v>72</v>
      </c>
      <c r="BH47" s="220">
        <f t="shared" si="10"/>
        <v>15</v>
      </c>
      <c r="BI47" s="230">
        <f t="shared" si="11"/>
        <v>239</v>
      </c>
      <c r="BJ47" s="220">
        <f t="shared" si="12"/>
        <v>206</v>
      </c>
      <c r="BK47" s="220">
        <f t="shared" si="13"/>
        <v>5.75</v>
      </c>
      <c r="BL47" s="220">
        <f t="shared" si="13"/>
        <v>5</v>
      </c>
      <c r="BM47" s="220">
        <f t="shared" si="14"/>
        <v>349.75</v>
      </c>
      <c r="BN47" s="233">
        <f t="shared" si="14"/>
        <v>246</v>
      </c>
      <c r="BO47" s="220" t="s">
        <v>174</v>
      </c>
    </row>
    <row r="48" spans="1:67" ht="15" customHeight="1" x14ac:dyDescent="0.25">
      <c r="A48" s="268" t="s">
        <v>39</v>
      </c>
      <c r="B48" s="250">
        <v>506.5</v>
      </c>
      <c r="C48" s="223">
        <f t="shared" si="0"/>
        <v>2.0236920039486672</v>
      </c>
      <c r="D48" s="226"/>
      <c r="E48" s="226">
        <v>0.75</v>
      </c>
      <c r="F48" s="226">
        <v>1</v>
      </c>
      <c r="G48" s="226"/>
      <c r="H48" s="226"/>
      <c r="I48" s="226"/>
      <c r="J48" s="226"/>
      <c r="K48" s="226"/>
      <c r="L48" s="226"/>
      <c r="M48" s="226"/>
      <c r="N48" s="226"/>
      <c r="O48" s="226"/>
      <c r="P48" s="226"/>
      <c r="Q48" s="224">
        <f t="shared" si="3"/>
        <v>0.75</v>
      </c>
      <c r="R48" s="225">
        <f t="shared" si="3"/>
        <v>1</v>
      </c>
      <c r="S48" s="226"/>
      <c r="T48" s="226">
        <v>3</v>
      </c>
      <c r="U48" s="226">
        <v>7</v>
      </c>
      <c r="V48" s="226"/>
      <c r="W48" s="226"/>
      <c r="X48" s="226"/>
      <c r="Y48" s="226"/>
      <c r="Z48" s="226"/>
      <c r="AA48" s="226"/>
      <c r="AB48" s="226">
        <v>6.5</v>
      </c>
      <c r="AC48" s="220">
        <v>8</v>
      </c>
      <c r="AD48" s="220"/>
      <c r="AE48" s="220"/>
      <c r="AF48" s="224">
        <f t="shared" si="4"/>
        <v>9.5</v>
      </c>
      <c r="AG48" s="225">
        <f t="shared" si="4"/>
        <v>15</v>
      </c>
      <c r="AH48" s="220"/>
      <c r="AI48" s="237"/>
      <c r="AJ48" s="220"/>
      <c r="AK48" s="237"/>
      <c r="AL48" s="220"/>
      <c r="AM48" s="220"/>
      <c r="AN48" s="220"/>
      <c r="AO48" s="220"/>
      <c r="AP48" s="220"/>
      <c r="AQ48" s="220"/>
      <c r="AR48" s="220"/>
      <c r="AS48" s="220"/>
      <c r="AT48" s="220"/>
      <c r="AU48" s="224"/>
      <c r="AV48" s="225"/>
      <c r="AW48" s="220"/>
      <c r="AX48" s="220"/>
      <c r="AY48" s="220"/>
      <c r="AZ48" s="229">
        <f t="shared" si="5"/>
        <v>0</v>
      </c>
      <c r="BA48" s="230">
        <f t="shared" si="5"/>
        <v>3.75</v>
      </c>
      <c r="BB48" s="220">
        <f t="shared" si="6"/>
        <v>8</v>
      </c>
      <c r="BC48" s="220"/>
      <c r="BD48" s="220"/>
      <c r="BE48" s="220">
        <f t="shared" si="7"/>
        <v>0</v>
      </c>
      <c r="BF48" s="220">
        <f t="shared" si="8"/>
        <v>0</v>
      </c>
      <c r="BG48" s="230">
        <f t="shared" si="9"/>
        <v>0</v>
      </c>
      <c r="BH48" s="220">
        <f t="shared" si="10"/>
        <v>0</v>
      </c>
      <c r="BI48" s="230">
        <f t="shared" si="11"/>
        <v>6.5</v>
      </c>
      <c r="BJ48" s="220">
        <f t="shared" si="12"/>
        <v>8</v>
      </c>
      <c r="BK48" s="220">
        <f t="shared" si="13"/>
        <v>0</v>
      </c>
      <c r="BL48" s="220">
        <f t="shared" si="13"/>
        <v>0</v>
      </c>
      <c r="BM48" s="220">
        <f t="shared" si="14"/>
        <v>10.25</v>
      </c>
      <c r="BN48" s="233">
        <f t="shared" si="14"/>
        <v>16</v>
      </c>
      <c r="BO48" s="220" t="s">
        <v>181</v>
      </c>
    </row>
    <row r="49" spans="1:70" ht="15" customHeight="1" x14ac:dyDescent="0.25">
      <c r="A49" s="268" t="s">
        <v>40</v>
      </c>
      <c r="B49" s="250">
        <v>572</v>
      </c>
      <c r="C49" s="223">
        <f t="shared" si="0"/>
        <v>0</v>
      </c>
      <c r="D49" s="226"/>
      <c r="E49" s="226"/>
      <c r="F49" s="226"/>
      <c r="G49" s="226"/>
      <c r="H49" s="226"/>
      <c r="I49" s="226"/>
      <c r="J49" s="226"/>
      <c r="K49" s="226"/>
      <c r="L49" s="226"/>
      <c r="M49" s="226"/>
      <c r="N49" s="226"/>
      <c r="O49" s="226"/>
      <c r="P49" s="226"/>
      <c r="Q49" s="224">
        <f t="shared" si="3"/>
        <v>0</v>
      </c>
      <c r="R49" s="225">
        <f t="shared" si="3"/>
        <v>0</v>
      </c>
      <c r="S49" s="226"/>
      <c r="T49" s="226"/>
      <c r="U49" s="226"/>
      <c r="V49" s="226"/>
      <c r="W49" s="226"/>
      <c r="X49" s="226"/>
      <c r="Y49" s="226"/>
      <c r="Z49" s="226"/>
      <c r="AA49" s="226"/>
      <c r="AB49" s="226"/>
      <c r="AC49" s="220"/>
      <c r="AD49" s="220"/>
      <c r="AE49" s="220"/>
      <c r="AF49" s="224">
        <f t="shared" si="4"/>
        <v>0</v>
      </c>
      <c r="AG49" s="225">
        <f t="shared" si="4"/>
        <v>0</v>
      </c>
      <c r="AH49" s="220"/>
      <c r="AI49" s="220"/>
      <c r="AJ49" s="220"/>
      <c r="AK49" s="220"/>
      <c r="AL49" s="220"/>
      <c r="AM49" s="220"/>
      <c r="AN49" s="220"/>
      <c r="AO49" s="220"/>
      <c r="AP49" s="220"/>
      <c r="AQ49" s="220"/>
      <c r="AR49" s="220"/>
      <c r="AS49" s="220"/>
      <c r="AT49" s="220"/>
      <c r="AU49" s="224"/>
      <c r="AV49" s="225"/>
      <c r="AW49" s="220"/>
      <c r="AX49" s="220"/>
      <c r="AY49" s="220"/>
      <c r="AZ49" s="229">
        <f t="shared" si="5"/>
        <v>0</v>
      </c>
      <c r="BA49" s="230">
        <f t="shared" si="5"/>
        <v>0</v>
      </c>
      <c r="BB49" s="220">
        <f t="shared" si="6"/>
        <v>0</v>
      </c>
      <c r="BC49" s="220"/>
      <c r="BD49" s="220"/>
      <c r="BE49" s="220">
        <f t="shared" si="7"/>
        <v>0</v>
      </c>
      <c r="BF49" s="220">
        <f t="shared" si="8"/>
        <v>0</v>
      </c>
      <c r="BG49" s="230">
        <f t="shared" si="9"/>
        <v>0</v>
      </c>
      <c r="BH49" s="220">
        <f t="shared" si="10"/>
        <v>0</v>
      </c>
      <c r="BI49" s="230">
        <f t="shared" si="11"/>
        <v>0</v>
      </c>
      <c r="BJ49" s="220">
        <f t="shared" si="12"/>
        <v>0</v>
      </c>
      <c r="BK49" s="220">
        <f t="shared" si="13"/>
        <v>0</v>
      </c>
      <c r="BL49" s="220">
        <f t="shared" si="13"/>
        <v>0</v>
      </c>
      <c r="BM49" s="220">
        <f t="shared" si="14"/>
        <v>0</v>
      </c>
      <c r="BN49" s="233">
        <f t="shared" si="14"/>
        <v>0</v>
      </c>
      <c r="BO49" s="220" t="s">
        <v>172</v>
      </c>
    </row>
    <row r="50" spans="1:70" ht="15" customHeight="1" x14ac:dyDescent="0.25">
      <c r="A50" s="268" t="s">
        <v>103</v>
      </c>
      <c r="B50" s="250">
        <v>1050</v>
      </c>
      <c r="C50" s="223">
        <f t="shared" si="0"/>
        <v>31.952380952380956</v>
      </c>
      <c r="D50" s="224"/>
      <c r="E50" s="220">
        <v>181.5</v>
      </c>
      <c r="F50" s="220">
        <v>236</v>
      </c>
      <c r="G50" s="220"/>
      <c r="H50" s="220"/>
      <c r="I50" s="220">
        <v>18.75</v>
      </c>
      <c r="J50" s="220">
        <v>23</v>
      </c>
      <c r="K50" s="220">
        <v>71.5</v>
      </c>
      <c r="L50" s="220">
        <v>128</v>
      </c>
      <c r="M50" s="235">
        <v>1.5</v>
      </c>
      <c r="N50" s="220">
        <v>5</v>
      </c>
      <c r="O50" s="220">
        <v>46</v>
      </c>
      <c r="P50" s="220">
        <v>104</v>
      </c>
      <c r="Q50" s="224">
        <f t="shared" si="3"/>
        <v>319.25</v>
      </c>
      <c r="R50" s="225">
        <f t="shared" si="3"/>
        <v>496</v>
      </c>
      <c r="S50" s="226"/>
      <c r="T50" s="226"/>
      <c r="U50" s="226"/>
      <c r="V50" s="226"/>
      <c r="W50" s="226"/>
      <c r="X50" s="226"/>
      <c r="Y50" s="226"/>
      <c r="Z50" s="226"/>
      <c r="AA50" s="226"/>
      <c r="AB50" s="226"/>
      <c r="AC50" s="220"/>
      <c r="AD50" s="220">
        <v>16.25</v>
      </c>
      <c r="AE50" s="220">
        <v>55</v>
      </c>
      <c r="AF50" s="224">
        <f t="shared" si="4"/>
        <v>16.25</v>
      </c>
      <c r="AG50" s="225">
        <f t="shared" si="4"/>
        <v>55</v>
      </c>
      <c r="AH50" s="237"/>
      <c r="AI50" s="237"/>
      <c r="AJ50" s="237"/>
      <c r="AK50" s="220"/>
      <c r="AL50" s="220"/>
      <c r="AM50" s="220"/>
      <c r="AN50" s="220"/>
      <c r="AO50" s="220"/>
      <c r="AP50" s="220"/>
      <c r="AQ50" s="220"/>
      <c r="AR50" s="220"/>
      <c r="AS50" s="220"/>
      <c r="AT50" s="220"/>
      <c r="AU50" s="224"/>
      <c r="AV50" s="225"/>
      <c r="AW50" s="220"/>
      <c r="AX50" s="220"/>
      <c r="AY50" s="220"/>
      <c r="AZ50" s="229">
        <f t="shared" si="5"/>
        <v>0</v>
      </c>
      <c r="BA50" s="230">
        <f t="shared" si="5"/>
        <v>181.5</v>
      </c>
      <c r="BB50" s="220">
        <f t="shared" si="6"/>
        <v>236</v>
      </c>
      <c r="BC50" s="220"/>
      <c r="BD50" s="220"/>
      <c r="BE50" s="220">
        <f t="shared" si="7"/>
        <v>18.75</v>
      </c>
      <c r="BF50" s="220">
        <f t="shared" si="8"/>
        <v>23</v>
      </c>
      <c r="BG50" s="230">
        <f t="shared" si="9"/>
        <v>71.5</v>
      </c>
      <c r="BH50" s="220">
        <f t="shared" si="10"/>
        <v>128</v>
      </c>
      <c r="BI50" s="230">
        <f t="shared" si="11"/>
        <v>1.5</v>
      </c>
      <c r="BJ50" s="220">
        <f t="shared" si="12"/>
        <v>5</v>
      </c>
      <c r="BK50" s="220">
        <f t="shared" si="13"/>
        <v>62.25</v>
      </c>
      <c r="BL50" s="220">
        <f t="shared" si="13"/>
        <v>159</v>
      </c>
      <c r="BM50" s="220">
        <f t="shared" si="14"/>
        <v>335.5</v>
      </c>
      <c r="BN50" s="233">
        <f t="shared" si="14"/>
        <v>551</v>
      </c>
      <c r="BO50" s="220" t="s">
        <v>182</v>
      </c>
    </row>
    <row r="51" spans="1:70" ht="15" customHeight="1" x14ac:dyDescent="0.25">
      <c r="A51" s="268" t="s">
        <v>42</v>
      </c>
      <c r="B51" s="250">
        <v>2479.4499999999998</v>
      </c>
      <c r="C51" s="223">
        <f t="shared" si="0"/>
        <v>0</v>
      </c>
      <c r="D51" s="272"/>
      <c r="E51" s="273"/>
      <c r="F51" s="226"/>
      <c r="G51" s="226"/>
      <c r="H51" s="226"/>
      <c r="I51" s="226"/>
      <c r="J51" s="226"/>
      <c r="K51" s="226"/>
      <c r="L51" s="226"/>
      <c r="M51" s="226"/>
      <c r="N51" s="226"/>
      <c r="O51" s="220"/>
      <c r="P51" s="220"/>
      <c r="Q51" s="224">
        <f t="shared" si="3"/>
        <v>0</v>
      </c>
      <c r="R51" s="225">
        <f t="shared" si="3"/>
        <v>0</v>
      </c>
      <c r="S51" s="220"/>
      <c r="T51" s="226"/>
      <c r="U51" s="226"/>
      <c r="V51" s="226"/>
      <c r="W51" s="226"/>
      <c r="X51" s="226"/>
      <c r="Y51" s="226"/>
      <c r="Z51" s="226"/>
      <c r="AA51" s="226"/>
      <c r="AB51" s="226"/>
      <c r="AC51" s="226"/>
      <c r="AD51" s="220"/>
      <c r="AE51" s="220"/>
      <c r="AF51" s="224">
        <f t="shared" si="4"/>
        <v>0</v>
      </c>
      <c r="AG51" s="225">
        <f t="shared" si="4"/>
        <v>0</v>
      </c>
      <c r="AH51" s="226"/>
      <c r="AI51" s="226"/>
      <c r="AJ51" s="226"/>
      <c r="AK51" s="226"/>
      <c r="AL51" s="226"/>
      <c r="AM51" s="226"/>
      <c r="AN51" s="226"/>
      <c r="AO51" s="226"/>
      <c r="AP51" s="226"/>
      <c r="AQ51" s="226"/>
      <c r="AR51" s="226"/>
      <c r="AS51" s="226"/>
      <c r="AT51" s="226"/>
      <c r="AU51" s="224"/>
      <c r="AV51" s="225"/>
      <c r="AW51" s="226"/>
      <c r="AX51" s="226"/>
      <c r="AY51" s="226"/>
      <c r="AZ51" s="229">
        <f t="shared" si="5"/>
        <v>0</v>
      </c>
      <c r="BA51" s="230">
        <f t="shared" si="5"/>
        <v>0</v>
      </c>
      <c r="BB51" s="220">
        <f t="shared" si="6"/>
        <v>0</v>
      </c>
      <c r="BC51" s="226"/>
      <c r="BD51" s="220"/>
      <c r="BE51" s="220">
        <f t="shared" si="7"/>
        <v>0</v>
      </c>
      <c r="BF51" s="220">
        <f t="shared" si="8"/>
        <v>0</v>
      </c>
      <c r="BG51" s="230">
        <f t="shared" si="9"/>
        <v>0</v>
      </c>
      <c r="BH51" s="220">
        <f t="shared" si="10"/>
        <v>0</v>
      </c>
      <c r="BI51" s="230">
        <f t="shared" si="11"/>
        <v>0</v>
      </c>
      <c r="BJ51" s="220">
        <f t="shared" si="12"/>
        <v>0</v>
      </c>
      <c r="BK51" s="220">
        <f t="shared" si="13"/>
        <v>0</v>
      </c>
      <c r="BL51" s="220">
        <f t="shared" si="13"/>
        <v>0</v>
      </c>
      <c r="BM51" s="220">
        <f t="shared" si="14"/>
        <v>0</v>
      </c>
      <c r="BN51" s="233">
        <f t="shared" si="14"/>
        <v>0</v>
      </c>
      <c r="BO51" s="220" t="s">
        <v>172</v>
      </c>
    </row>
    <row r="52" spans="1:70" ht="15" customHeight="1" x14ac:dyDescent="0.25">
      <c r="A52" s="268" t="s">
        <v>43</v>
      </c>
      <c r="B52" s="250">
        <v>849.88</v>
      </c>
      <c r="C52" s="223">
        <f t="shared" si="0"/>
        <v>2.8239280839647947</v>
      </c>
      <c r="D52" s="234"/>
      <c r="E52" s="235">
        <v>2.68</v>
      </c>
      <c r="F52" s="220">
        <v>8</v>
      </c>
      <c r="G52" s="220">
        <v>0.9</v>
      </c>
      <c r="H52" s="220">
        <v>1</v>
      </c>
      <c r="I52" s="220">
        <v>1</v>
      </c>
      <c r="J52" s="220">
        <v>2</v>
      </c>
      <c r="K52" s="236">
        <v>0.4</v>
      </c>
      <c r="L52" s="220">
        <v>1</v>
      </c>
      <c r="M52" s="220">
        <v>17.62</v>
      </c>
      <c r="N52" s="220">
        <v>33</v>
      </c>
      <c r="O52" s="220"/>
      <c r="P52" s="220"/>
      <c r="Q52" s="224">
        <f t="shared" si="3"/>
        <v>22.599999999999998</v>
      </c>
      <c r="R52" s="225">
        <f t="shared" si="3"/>
        <v>45</v>
      </c>
      <c r="S52" s="226"/>
      <c r="T52" s="226"/>
      <c r="U52" s="226"/>
      <c r="V52" s="226"/>
      <c r="W52" s="226"/>
      <c r="X52" s="226">
        <v>1.4</v>
      </c>
      <c r="Y52" s="226">
        <v>3</v>
      </c>
      <c r="Z52" s="226"/>
      <c r="AA52" s="220"/>
      <c r="AB52" s="220"/>
      <c r="AC52" s="220"/>
      <c r="AD52" s="220"/>
      <c r="AE52" s="220"/>
      <c r="AF52" s="224">
        <f t="shared" si="4"/>
        <v>1.4</v>
      </c>
      <c r="AG52" s="225">
        <f t="shared" si="4"/>
        <v>3</v>
      </c>
      <c r="AH52" s="220"/>
      <c r="AI52" s="237"/>
      <c r="AJ52" s="220"/>
      <c r="AK52" s="220"/>
      <c r="AL52" s="220"/>
      <c r="AM52" s="220"/>
      <c r="AN52" s="220"/>
      <c r="AO52" s="220"/>
      <c r="AP52" s="220"/>
      <c r="AQ52" s="220"/>
      <c r="AR52" s="220"/>
      <c r="AS52" s="220"/>
      <c r="AT52" s="220"/>
      <c r="AU52" s="224"/>
      <c r="AV52" s="225"/>
      <c r="AW52" s="220"/>
      <c r="AX52" s="220"/>
      <c r="AY52" s="220"/>
      <c r="AZ52" s="229">
        <f t="shared" si="5"/>
        <v>0</v>
      </c>
      <c r="BA52" s="230">
        <f t="shared" si="5"/>
        <v>2.68</v>
      </c>
      <c r="BB52" s="220">
        <f t="shared" si="6"/>
        <v>8</v>
      </c>
      <c r="BC52" s="225"/>
      <c r="BD52" s="220"/>
      <c r="BE52" s="220">
        <f t="shared" si="7"/>
        <v>2.4</v>
      </c>
      <c r="BF52" s="220">
        <f t="shared" si="8"/>
        <v>5</v>
      </c>
      <c r="BG52" s="230">
        <f t="shared" si="9"/>
        <v>0.4</v>
      </c>
      <c r="BH52" s="220">
        <f t="shared" si="10"/>
        <v>1</v>
      </c>
      <c r="BI52" s="230">
        <f t="shared" si="11"/>
        <v>17.62</v>
      </c>
      <c r="BJ52" s="220">
        <f t="shared" si="12"/>
        <v>33</v>
      </c>
      <c r="BK52" s="220">
        <f t="shared" si="13"/>
        <v>0</v>
      </c>
      <c r="BL52" s="220">
        <f t="shared" si="13"/>
        <v>0</v>
      </c>
      <c r="BM52" s="220">
        <f t="shared" si="14"/>
        <v>23.999999999999996</v>
      </c>
      <c r="BN52" s="233">
        <f t="shared" si="14"/>
        <v>48</v>
      </c>
      <c r="BO52" s="220" t="s">
        <v>171</v>
      </c>
    </row>
    <row r="53" spans="1:70" ht="15" customHeight="1" x14ac:dyDescent="0.25">
      <c r="A53" s="268" t="s">
        <v>44</v>
      </c>
      <c r="B53" s="250">
        <v>84</v>
      </c>
      <c r="C53" s="223">
        <f t="shared" si="0"/>
        <v>0</v>
      </c>
      <c r="D53" s="238"/>
      <c r="E53" s="220"/>
      <c r="F53" s="220"/>
      <c r="G53" s="220"/>
      <c r="H53" s="220"/>
      <c r="I53" s="220"/>
      <c r="J53" s="220"/>
      <c r="K53" s="236"/>
      <c r="L53" s="220"/>
      <c r="M53" s="220"/>
      <c r="N53" s="220"/>
      <c r="O53" s="220"/>
      <c r="P53" s="220"/>
      <c r="Q53" s="224">
        <f t="shared" si="3"/>
        <v>0</v>
      </c>
      <c r="R53" s="225">
        <f t="shared" si="3"/>
        <v>0</v>
      </c>
      <c r="S53" s="274"/>
      <c r="T53" s="226"/>
      <c r="U53" s="226"/>
      <c r="V53" s="226"/>
      <c r="W53" s="226"/>
      <c r="X53" s="226"/>
      <c r="Y53" s="226"/>
      <c r="Z53" s="226"/>
      <c r="AA53" s="226"/>
      <c r="AB53" s="226"/>
      <c r="AC53" s="220"/>
      <c r="AD53" s="220"/>
      <c r="AE53" s="226"/>
      <c r="AF53" s="224">
        <f t="shared" si="4"/>
        <v>0</v>
      </c>
      <c r="AG53" s="225">
        <f t="shared" si="4"/>
        <v>0</v>
      </c>
      <c r="AH53" s="226"/>
      <c r="AI53" s="237"/>
      <c r="AJ53" s="226"/>
      <c r="AK53" s="220"/>
      <c r="AL53" s="220"/>
      <c r="AM53" s="220"/>
      <c r="AN53" s="220"/>
      <c r="AO53" s="220"/>
      <c r="AP53" s="220"/>
      <c r="AQ53" s="220"/>
      <c r="AR53" s="220"/>
      <c r="AS53" s="235"/>
      <c r="AT53" s="220"/>
      <c r="AU53" s="224"/>
      <c r="AV53" s="225"/>
      <c r="AW53" s="220"/>
      <c r="AX53" s="220"/>
      <c r="AY53" s="236"/>
      <c r="AZ53" s="229">
        <f t="shared" si="5"/>
        <v>0</v>
      </c>
      <c r="BA53" s="230">
        <f t="shared" si="5"/>
        <v>0</v>
      </c>
      <c r="BB53" s="220">
        <f t="shared" si="6"/>
        <v>0</v>
      </c>
      <c r="BC53" s="240"/>
      <c r="BD53" s="220"/>
      <c r="BE53" s="220">
        <f t="shared" si="7"/>
        <v>0</v>
      </c>
      <c r="BF53" s="220">
        <f t="shared" si="8"/>
        <v>0</v>
      </c>
      <c r="BG53" s="230">
        <f t="shared" si="9"/>
        <v>0</v>
      </c>
      <c r="BH53" s="220">
        <f t="shared" si="10"/>
        <v>0</v>
      </c>
      <c r="BI53" s="230">
        <f t="shared" si="11"/>
        <v>0</v>
      </c>
      <c r="BJ53" s="220">
        <f t="shared" si="12"/>
        <v>0</v>
      </c>
      <c r="BK53" s="220">
        <f t="shared" si="13"/>
        <v>0</v>
      </c>
      <c r="BL53" s="220">
        <f t="shared" si="13"/>
        <v>0</v>
      </c>
      <c r="BM53" s="220">
        <f t="shared" si="14"/>
        <v>0</v>
      </c>
      <c r="BN53" s="233">
        <f t="shared" si="14"/>
        <v>0</v>
      </c>
      <c r="BO53" s="220" t="s">
        <v>183</v>
      </c>
    </row>
    <row r="54" spans="1:70" ht="15" customHeight="1" x14ac:dyDescent="0.25">
      <c r="A54" s="268" t="s">
        <v>45</v>
      </c>
      <c r="B54" s="250">
        <v>130</v>
      </c>
      <c r="C54" s="223">
        <f t="shared" si="0"/>
        <v>96.853846153846149</v>
      </c>
      <c r="D54" s="234"/>
      <c r="E54" s="226">
        <v>1.93</v>
      </c>
      <c r="F54" s="226">
        <v>8</v>
      </c>
      <c r="G54" s="235"/>
      <c r="H54" s="220"/>
      <c r="I54" s="220">
        <v>1</v>
      </c>
      <c r="J54" s="220">
        <v>1</v>
      </c>
      <c r="K54" s="220"/>
      <c r="L54" s="220"/>
      <c r="M54" s="220"/>
      <c r="N54" s="220"/>
      <c r="O54" s="220">
        <v>48.38</v>
      </c>
      <c r="P54" s="220">
        <v>80</v>
      </c>
      <c r="Q54" s="224">
        <f t="shared" si="3"/>
        <v>51.31</v>
      </c>
      <c r="R54" s="225">
        <f t="shared" si="3"/>
        <v>89</v>
      </c>
      <c r="S54" s="226"/>
      <c r="T54" s="226">
        <v>1</v>
      </c>
      <c r="U54" s="226">
        <v>5</v>
      </c>
      <c r="V54" s="226">
        <v>2</v>
      </c>
      <c r="W54" s="226">
        <v>2</v>
      </c>
      <c r="X54" s="226">
        <v>2</v>
      </c>
      <c r="Y54" s="226">
        <v>2</v>
      </c>
      <c r="Z54" s="226"/>
      <c r="AA54" s="220"/>
      <c r="AB54" s="220"/>
      <c r="AC54" s="220"/>
      <c r="AD54" s="220">
        <v>69.599999999999994</v>
      </c>
      <c r="AE54" s="237">
        <v>101</v>
      </c>
      <c r="AF54" s="224">
        <f t="shared" si="4"/>
        <v>74.599999999999994</v>
      </c>
      <c r="AG54" s="225">
        <f t="shared" si="4"/>
        <v>110</v>
      </c>
      <c r="AH54" s="220"/>
      <c r="AI54" s="237"/>
      <c r="AJ54" s="220"/>
      <c r="AK54" s="220"/>
      <c r="AL54" s="220"/>
      <c r="AM54" s="220"/>
      <c r="AN54" s="220"/>
      <c r="AO54" s="220"/>
      <c r="AP54" s="220"/>
      <c r="AQ54" s="220"/>
      <c r="AR54" s="220"/>
      <c r="AS54" s="220"/>
      <c r="AT54" s="220"/>
      <c r="AU54" s="224"/>
      <c r="AV54" s="225"/>
      <c r="AW54" s="220"/>
      <c r="AX54" s="220"/>
      <c r="AY54" s="239"/>
      <c r="AZ54" s="229">
        <f t="shared" si="5"/>
        <v>0</v>
      </c>
      <c r="BA54" s="230">
        <f t="shared" si="5"/>
        <v>2.9299999999999997</v>
      </c>
      <c r="BB54" s="220">
        <f t="shared" si="6"/>
        <v>13</v>
      </c>
      <c r="BC54" s="239"/>
      <c r="BD54" s="220"/>
      <c r="BE54" s="220">
        <f t="shared" si="7"/>
        <v>3</v>
      </c>
      <c r="BF54" s="220">
        <f t="shared" si="8"/>
        <v>3</v>
      </c>
      <c r="BG54" s="230">
        <f t="shared" si="9"/>
        <v>0</v>
      </c>
      <c r="BH54" s="220">
        <f t="shared" si="10"/>
        <v>0</v>
      </c>
      <c r="BI54" s="230">
        <f t="shared" si="11"/>
        <v>0</v>
      </c>
      <c r="BJ54" s="220">
        <f t="shared" si="12"/>
        <v>0</v>
      </c>
      <c r="BK54" s="220">
        <f t="shared" si="13"/>
        <v>117.97999999999999</v>
      </c>
      <c r="BL54" s="220">
        <f t="shared" si="13"/>
        <v>181</v>
      </c>
      <c r="BM54" s="220">
        <f t="shared" si="14"/>
        <v>125.91</v>
      </c>
      <c r="BN54" s="233">
        <f t="shared" si="14"/>
        <v>199</v>
      </c>
      <c r="BO54" s="220" t="s">
        <v>176</v>
      </c>
    </row>
    <row r="55" spans="1:70" ht="15" customHeight="1" x14ac:dyDescent="0.25">
      <c r="A55" s="268" t="s">
        <v>46</v>
      </c>
      <c r="B55" s="250">
        <v>391.65</v>
      </c>
      <c r="C55" s="223">
        <f t="shared" si="0"/>
        <v>8.1705604493808242</v>
      </c>
      <c r="D55" s="226"/>
      <c r="E55" s="269">
        <v>4.1500000000000004</v>
      </c>
      <c r="F55" s="226">
        <v>8</v>
      </c>
      <c r="G55" s="224"/>
      <c r="H55" s="226"/>
      <c r="I55" s="226">
        <v>0.5</v>
      </c>
      <c r="J55" s="226">
        <v>1</v>
      </c>
      <c r="K55" s="226"/>
      <c r="L55" s="226"/>
      <c r="M55" s="224">
        <v>10.25</v>
      </c>
      <c r="N55" s="226">
        <v>12</v>
      </c>
      <c r="O55" s="226"/>
      <c r="P55" s="226"/>
      <c r="Q55" s="224">
        <f t="shared" si="3"/>
        <v>14.9</v>
      </c>
      <c r="R55" s="225">
        <f t="shared" si="3"/>
        <v>21</v>
      </c>
      <c r="S55" s="226"/>
      <c r="T55" s="226">
        <v>1.5</v>
      </c>
      <c r="U55" s="226">
        <v>4</v>
      </c>
      <c r="V55" s="226"/>
      <c r="W55" s="226"/>
      <c r="X55" s="226"/>
      <c r="Y55" s="226"/>
      <c r="Z55" s="224"/>
      <c r="AA55" s="226"/>
      <c r="AB55" s="224">
        <v>15.6</v>
      </c>
      <c r="AC55" s="220">
        <v>28</v>
      </c>
      <c r="AD55" s="220"/>
      <c r="AE55" s="220"/>
      <c r="AF55" s="224">
        <f t="shared" si="4"/>
        <v>17.100000000000001</v>
      </c>
      <c r="AG55" s="225">
        <f t="shared" si="4"/>
        <v>32</v>
      </c>
      <c r="AH55" s="220"/>
      <c r="AI55" s="237"/>
      <c r="AJ55" s="220"/>
      <c r="AK55" s="220"/>
      <c r="AL55" s="220"/>
      <c r="AM55" s="220"/>
      <c r="AN55" s="220"/>
      <c r="AO55" s="220"/>
      <c r="AP55" s="242"/>
      <c r="AQ55" s="220"/>
      <c r="AR55" s="220"/>
      <c r="AS55" s="220"/>
      <c r="AT55" s="220"/>
      <c r="AU55" s="224"/>
      <c r="AV55" s="225"/>
      <c r="AW55" s="220"/>
      <c r="AX55" s="220"/>
      <c r="AY55" s="220"/>
      <c r="AZ55" s="229">
        <f t="shared" si="5"/>
        <v>0</v>
      </c>
      <c r="BA55" s="230">
        <f t="shared" si="5"/>
        <v>5.65</v>
      </c>
      <c r="BB55" s="220">
        <f t="shared" si="6"/>
        <v>12</v>
      </c>
      <c r="BC55" s="243"/>
      <c r="BD55" s="220"/>
      <c r="BE55" s="220">
        <f t="shared" si="7"/>
        <v>0.5</v>
      </c>
      <c r="BF55" s="220">
        <f t="shared" si="8"/>
        <v>1</v>
      </c>
      <c r="BG55" s="230">
        <f t="shared" si="9"/>
        <v>0</v>
      </c>
      <c r="BH55" s="220">
        <f t="shared" si="10"/>
        <v>0</v>
      </c>
      <c r="BI55" s="230">
        <f t="shared" si="11"/>
        <v>25.85</v>
      </c>
      <c r="BJ55" s="220">
        <f t="shared" si="12"/>
        <v>40</v>
      </c>
      <c r="BK55" s="220">
        <f t="shared" si="13"/>
        <v>0</v>
      </c>
      <c r="BL55" s="220">
        <f t="shared" si="13"/>
        <v>0</v>
      </c>
      <c r="BM55" s="220">
        <f t="shared" si="14"/>
        <v>32</v>
      </c>
      <c r="BN55" s="233">
        <f t="shared" si="14"/>
        <v>53</v>
      </c>
      <c r="BO55" s="220" t="s">
        <v>176</v>
      </c>
    </row>
    <row r="56" spans="1:70" ht="15" customHeight="1" x14ac:dyDescent="0.25">
      <c r="A56" s="268" t="s">
        <v>47</v>
      </c>
      <c r="B56" s="250">
        <v>1406.05</v>
      </c>
      <c r="C56" s="223">
        <f t="shared" si="0"/>
        <v>0</v>
      </c>
      <c r="D56" s="234"/>
      <c r="E56" s="244"/>
      <c r="F56" s="226"/>
      <c r="G56" s="243"/>
      <c r="H56" s="220"/>
      <c r="I56" s="220"/>
      <c r="J56" s="220"/>
      <c r="K56" s="235"/>
      <c r="L56" s="220"/>
      <c r="M56" s="246"/>
      <c r="N56" s="220"/>
      <c r="O56" s="220"/>
      <c r="P56" s="220"/>
      <c r="Q56" s="224">
        <f t="shared" si="3"/>
        <v>0</v>
      </c>
      <c r="R56" s="225">
        <f t="shared" si="3"/>
        <v>0</v>
      </c>
      <c r="S56" s="226"/>
      <c r="T56" s="226"/>
      <c r="U56" s="226"/>
      <c r="V56" s="226"/>
      <c r="W56" s="220"/>
      <c r="X56" s="220"/>
      <c r="Y56" s="220"/>
      <c r="Z56" s="220"/>
      <c r="AA56" s="220"/>
      <c r="AB56" s="220"/>
      <c r="AC56" s="220"/>
      <c r="AD56" s="220"/>
      <c r="AE56" s="220"/>
      <c r="AF56" s="224">
        <f t="shared" si="4"/>
        <v>0</v>
      </c>
      <c r="AG56" s="225">
        <f t="shared" si="4"/>
        <v>0</v>
      </c>
      <c r="AH56" s="220"/>
      <c r="AI56" s="237"/>
      <c r="AJ56" s="220"/>
      <c r="AK56" s="240"/>
      <c r="AL56" s="220"/>
      <c r="AM56" s="220"/>
      <c r="AN56" s="220"/>
      <c r="AO56" s="220"/>
      <c r="AP56" s="234"/>
      <c r="AQ56" s="234"/>
      <c r="AR56" s="220"/>
      <c r="AS56" s="220"/>
      <c r="AT56" s="220"/>
      <c r="AU56" s="224"/>
      <c r="AV56" s="225"/>
      <c r="AW56" s="220"/>
      <c r="AX56" s="220"/>
      <c r="AY56" s="220"/>
      <c r="AZ56" s="229">
        <f t="shared" si="5"/>
        <v>0</v>
      </c>
      <c r="BA56" s="230">
        <f t="shared" si="5"/>
        <v>0</v>
      </c>
      <c r="BB56" s="220">
        <f t="shared" si="6"/>
        <v>0</v>
      </c>
      <c r="BC56" s="236"/>
      <c r="BD56" s="220"/>
      <c r="BE56" s="220">
        <f t="shared" si="7"/>
        <v>0</v>
      </c>
      <c r="BF56" s="220">
        <f t="shared" si="8"/>
        <v>0</v>
      </c>
      <c r="BG56" s="230">
        <f t="shared" si="9"/>
        <v>0</v>
      </c>
      <c r="BH56" s="220">
        <f t="shared" si="10"/>
        <v>0</v>
      </c>
      <c r="BI56" s="230">
        <f t="shared" si="11"/>
        <v>0</v>
      </c>
      <c r="BJ56" s="220">
        <f t="shared" si="12"/>
        <v>0</v>
      </c>
      <c r="BK56" s="220">
        <f t="shared" si="13"/>
        <v>0</v>
      </c>
      <c r="BL56" s="220">
        <f t="shared" si="13"/>
        <v>0</v>
      </c>
      <c r="BM56" s="220">
        <f t="shared" si="14"/>
        <v>0</v>
      </c>
      <c r="BN56" s="233">
        <f t="shared" si="14"/>
        <v>0</v>
      </c>
      <c r="BO56" s="220" t="s">
        <v>172</v>
      </c>
    </row>
    <row r="57" spans="1:70" ht="15" customHeight="1" x14ac:dyDescent="0.25">
      <c r="A57" s="268" t="s">
        <v>48</v>
      </c>
      <c r="B57" s="250">
        <v>3944.61</v>
      </c>
      <c r="C57" s="223">
        <f t="shared" si="0"/>
        <v>6.2011200093291858</v>
      </c>
      <c r="D57" s="226"/>
      <c r="E57" s="224">
        <v>22.9</v>
      </c>
      <c r="F57" s="226">
        <v>28</v>
      </c>
      <c r="G57" s="226">
        <v>6.2</v>
      </c>
      <c r="H57" s="226">
        <v>14</v>
      </c>
      <c r="I57" s="226"/>
      <c r="J57" s="226"/>
      <c r="K57" s="226">
        <v>73</v>
      </c>
      <c r="L57" s="226">
        <v>46</v>
      </c>
      <c r="M57" s="270">
        <v>63.66</v>
      </c>
      <c r="N57" s="226">
        <v>104</v>
      </c>
      <c r="O57" s="226">
        <v>8.5</v>
      </c>
      <c r="P57" s="226">
        <v>10</v>
      </c>
      <c r="Q57" s="224">
        <f t="shared" si="3"/>
        <v>174.26</v>
      </c>
      <c r="R57" s="225">
        <f t="shared" si="3"/>
        <v>202</v>
      </c>
      <c r="S57" s="251"/>
      <c r="T57" s="234">
        <v>4.6500000000000004</v>
      </c>
      <c r="U57" s="234">
        <v>8</v>
      </c>
      <c r="V57" s="234"/>
      <c r="W57" s="234"/>
      <c r="X57" s="234"/>
      <c r="Y57" s="226"/>
      <c r="Z57" s="226">
        <v>43.95</v>
      </c>
      <c r="AA57" s="226">
        <v>36</v>
      </c>
      <c r="AB57" s="226">
        <v>20.75</v>
      </c>
      <c r="AC57" s="220">
        <v>24</v>
      </c>
      <c r="AD57" s="220">
        <v>1</v>
      </c>
      <c r="AE57" s="220">
        <v>4</v>
      </c>
      <c r="AF57" s="224">
        <f t="shared" si="4"/>
        <v>70.350000000000009</v>
      </c>
      <c r="AG57" s="225">
        <f t="shared" si="4"/>
        <v>72</v>
      </c>
      <c r="AH57" s="220"/>
      <c r="AI57" s="237"/>
      <c r="AJ57" s="220"/>
      <c r="AK57" s="237"/>
      <c r="AL57" s="220"/>
      <c r="AM57" s="220"/>
      <c r="AN57" s="220"/>
      <c r="AO57" s="220"/>
      <c r="AP57" s="220"/>
      <c r="AQ57" s="220"/>
      <c r="AR57" s="220"/>
      <c r="AS57" s="220"/>
      <c r="AT57" s="220"/>
      <c r="AU57" s="224"/>
      <c r="AV57" s="225"/>
      <c r="AW57" s="220"/>
      <c r="AX57" s="220"/>
      <c r="AY57" s="220"/>
      <c r="AZ57" s="229">
        <f t="shared" si="5"/>
        <v>0</v>
      </c>
      <c r="BA57" s="230">
        <f t="shared" si="5"/>
        <v>27.549999999999997</v>
      </c>
      <c r="BB57" s="220">
        <f t="shared" si="6"/>
        <v>36</v>
      </c>
      <c r="BC57" s="220"/>
      <c r="BD57" s="220"/>
      <c r="BE57" s="220">
        <f t="shared" si="7"/>
        <v>0</v>
      </c>
      <c r="BF57" s="220">
        <f t="shared" si="8"/>
        <v>0</v>
      </c>
      <c r="BG57" s="230">
        <f t="shared" si="9"/>
        <v>116.95</v>
      </c>
      <c r="BH57" s="220">
        <f t="shared" si="10"/>
        <v>82</v>
      </c>
      <c r="BI57" s="230">
        <f t="shared" si="11"/>
        <v>84.41</v>
      </c>
      <c r="BJ57" s="220">
        <f t="shared" si="12"/>
        <v>128</v>
      </c>
      <c r="BK57" s="220">
        <f t="shared" si="13"/>
        <v>9.5</v>
      </c>
      <c r="BL57" s="220">
        <f t="shared" si="13"/>
        <v>14</v>
      </c>
      <c r="BM57" s="220">
        <f t="shared" si="14"/>
        <v>244.61</v>
      </c>
      <c r="BN57" s="233">
        <f t="shared" si="14"/>
        <v>274</v>
      </c>
      <c r="BO57" s="220" t="s">
        <v>184</v>
      </c>
    </row>
    <row r="58" spans="1:70" ht="15" customHeight="1" x14ac:dyDescent="0.25">
      <c r="A58" s="268" t="s">
        <v>49</v>
      </c>
      <c r="B58" s="250">
        <v>558</v>
      </c>
      <c r="C58" s="223">
        <f t="shared" si="0"/>
        <v>91.286738351254471</v>
      </c>
      <c r="D58" s="226"/>
      <c r="E58" s="224">
        <v>23.96</v>
      </c>
      <c r="F58" s="226">
        <v>48</v>
      </c>
      <c r="G58" s="226"/>
      <c r="H58" s="226"/>
      <c r="I58" s="226">
        <v>4.4000000000000004</v>
      </c>
      <c r="J58" s="226">
        <v>9</v>
      </c>
      <c r="K58" s="226"/>
      <c r="L58" s="226"/>
      <c r="M58" s="270"/>
      <c r="N58" s="226"/>
      <c r="O58" s="224">
        <v>481.02</v>
      </c>
      <c r="P58" s="226">
        <v>1731</v>
      </c>
      <c r="Q58" s="224">
        <f t="shared" si="3"/>
        <v>509.37999999999994</v>
      </c>
      <c r="R58" s="225">
        <f t="shared" si="3"/>
        <v>1788</v>
      </c>
      <c r="S58" s="251"/>
      <c r="T58" s="234"/>
      <c r="U58" s="234"/>
      <c r="V58" s="234"/>
      <c r="W58" s="234"/>
      <c r="X58" s="234"/>
      <c r="Y58" s="226"/>
      <c r="Z58" s="226"/>
      <c r="AA58" s="226"/>
      <c r="AB58" s="226"/>
      <c r="AC58" s="220"/>
      <c r="AD58" s="220"/>
      <c r="AE58" s="220"/>
      <c r="AF58" s="224">
        <f t="shared" si="4"/>
        <v>0</v>
      </c>
      <c r="AG58" s="225">
        <f t="shared" si="4"/>
        <v>0</v>
      </c>
      <c r="AH58" s="220"/>
      <c r="AI58" s="237"/>
      <c r="AJ58" s="220"/>
      <c r="AK58" s="237"/>
      <c r="AL58" s="220"/>
      <c r="AM58" s="220"/>
      <c r="AN58" s="220"/>
      <c r="AO58" s="220"/>
      <c r="AP58" s="220"/>
      <c r="AQ58" s="220"/>
      <c r="AR58" s="220"/>
      <c r="AS58" s="220"/>
      <c r="AT58" s="220"/>
      <c r="AU58" s="224"/>
      <c r="AV58" s="225"/>
      <c r="AW58" s="220"/>
      <c r="AX58" s="220"/>
      <c r="AY58" s="220"/>
      <c r="AZ58" s="229">
        <f t="shared" si="5"/>
        <v>0</v>
      </c>
      <c r="BA58" s="230">
        <f t="shared" si="5"/>
        <v>23.96</v>
      </c>
      <c r="BB58" s="220">
        <f t="shared" si="6"/>
        <v>48</v>
      </c>
      <c r="BC58" s="220"/>
      <c r="BD58" s="220"/>
      <c r="BE58" s="220">
        <f t="shared" si="7"/>
        <v>4.4000000000000004</v>
      </c>
      <c r="BF58" s="220">
        <f t="shared" si="8"/>
        <v>9</v>
      </c>
      <c r="BG58" s="230">
        <f t="shared" si="9"/>
        <v>0</v>
      </c>
      <c r="BH58" s="220">
        <f t="shared" si="10"/>
        <v>0</v>
      </c>
      <c r="BI58" s="230">
        <f t="shared" si="11"/>
        <v>0</v>
      </c>
      <c r="BJ58" s="220">
        <f t="shared" si="12"/>
        <v>0</v>
      </c>
      <c r="BK58" s="220">
        <f t="shared" si="13"/>
        <v>481.02</v>
      </c>
      <c r="BL58" s="220">
        <f t="shared" si="13"/>
        <v>1731</v>
      </c>
      <c r="BM58" s="220">
        <f t="shared" si="14"/>
        <v>509.37999999999994</v>
      </c>
      <c r="BN58" s="233">
        <f t="shared" si="14"/>
        <v>1788</v>
      </c>
      <c r="BO58" s="220" t="s">
        <v>145</v>
      </c>
    </row>
    <row r="59" spans="1:70" ht="15" customHeight="1" x14ac:dyDescent="0.25">
      <c r="A59" s="268" t="s">
        <v>50</v>
      </c>
      <c r="B59" s="250">
        <v>2431.71</v>
      </c>
      <c r="C59" s="223">
        <f t="shared" si="0"/>
        <v>1.875223608078266</v>
      </c>
      <c r="D59" s="226"/>
      <c r="E59" s="224">
        <v>11</v>
      </c>
      <c r="F59" s="226">
        <v>18</v>
      </c>
      <c r="G59" s="226"/>
      <c r="H59" s="226"/>
      <c r="I59" s="226"/>
      <c r="J59" s="226"/>
      <c r="K59" s="226"/>
      <c r="L59" s="226"/>
      <c r="M59" s="270">
        <v>27.6</v>
      </c>
      <c r="N59" s="226">
        <v>59</v>
      </c>
      <c r="O59" s="226">
        <v>7</v>
      </c>
      <c r="P59" s="226">
        <v>23</v>
      </c>
      <c r="Q59" s="224">
        <f t="shared" si="3"/>
        <v>45.6</v>
      </c>
      <c r="R59" s="225">
        <f t="shared" si="3"/>
        <v>100</v>
      </c>
      <c r="S59" s="251"/>
      <c r="T59" s="234"/>
      <c r="U59" s="234"/>
      <c r="V59" s="234"/>
      <c r="W59" s="234"/>
      <c r="X59" s="234"/>
      <c r="Y59" s="226"/>
      <c r="Z59" s="226"/>
      <c r="AA59" s="226"/>
      <c r="AB59" s="226"/>
      <c r="AC59" s="220"/>
      <c r="AD59" s="220"/>
      <c r="AE59" s="220"/>
      <c r="AF59" s="224">
        <f t="shared" si="4"/>
        <v>0</v>
      </c>
      <c r="AG59" s="225">
        <f t="shared" si="4"/>
        <v>0</v>
      </c>
      <c r="AH59" s="220"/>
      <c r="AI59" s="237"/>
      <c r="AJ59" s="220"/>
      <c r="AK59" s="237"/>
      <c r="AL59" s="220"/>
      <c r="AM59" s="220"/>
      <c r="AN59" s="220"/>
      <c r="AO59" s="220"/>
      <c r="AP59" s="220"/>
      <c r="AQ59" s="220"/>
      <c r="AR59" s="220"/>
      <c r="AS59" s="220"/>
      <c r="AT59" s="220"/>
      <c r="AU59" s="224"/>
      <c r="AV59" s="225"/>
      <c r="AW59" s="220"/>
      <c r="AX59" s="220"/>
      <c r="AY59" s="220"/>
      <c r="AZ59" s="229">
        <f t="shared" si="5"/>
        <v>0</v>
      </c>
      <c r="BA59" s="230">
        <f t="shared" si="5"/>
        <v>11</v>
      </c>
      <c r="BB59" s="220">
        <f t="shared" si="6"/>
        <v>18</v>
      </c>
      <c r="BC59" s="220"/>
      <c r="BD59" s="220"/>
      <c r="BE59" s="220">
        <f t="shared" si="7"/>
        <v>0</v>
      </c>
      <c r="BF59" s="220">
        <f t="shared" si="8"/>
        <v>0</v>
      </c>
      <c r="BG59" s="230">
        <f t="shared" si="9"/>
        <v>0</v>
      </c>
      <c r="BH59" s="220">
        <f t="shared" si="10"/>
        <v>0</v>
      </c>
      <c r="BI59" s="230">
        <f t="shared" si="11"/>
        <v>27.6</v>
      </c>
      <c r="BJ59" s="220">
        <f t="shared" si="12"/>
        <v>59</v>
      </c>
      <c r="BK59" s="220">
        <f t="shared" si="13"/>
        <v>7</v>
      </c>
      <c r="BL59" s="220">
        <f t="shared" si="13"/>
        <v>23</v>
      </c>
      <c r="BM59" s="220">
        <f t="shared" si="14"/>
        <v>45.6</v>
      </c>
      <c r="BN59" s="233">
        <f t="shared" si="14"/>
        <v>100</v>
      </c>
      <c r="BO59" s="220" t="s">
        <v>173</v>
      </c>
    </row>
    <row r="60" spans="1:70" ht="15" customHeight="1" x14ac:dyDescent="0.25">
      <c r="A60" s="268" t="s">
        <v>51</v>
      </c>
      <c r="B60" s="250">
        <v>818.06</v>
      </c>
      <c r="C60" s="223">
        <f t="shared" si="0"/>
        <v>7.1583991394274262</v>
      </c>
      <c r="D60" s="226"/>
      <c r="E60" s="237">
        <v>3.25</v>
      </c>
      <c r="F60" s="220">
        <v>6</v>
      </c>
      <c r="G60" s="226"/>
      <c r="H60" s="226"/>
      <c r="I60" s="226"/>
      <c r="J60" s="226"/>
      <c r="K60" s="226"/>
      <c r="L60" s="226"/>
      <c r="M60" s="220">
        <v>5.25</v>
      </c>
      <c r="N60" s="220">
        <v>9</v>
      </c>
      <c r="O60" s="226">
        <v>49.81</v>
      </c>
      <c r="P60" s="226">
        <v>83</v>
      </c>
      <c r="Q60" s="224">
        <f t="shared" si="3"/>
        <v>58.31</v>
      </c>
      <c r="R60" s="225">
        <f t="shared" si="3"/>
        <v>98</v>
      </c>
      <c r="S60" s="251"/>
      <c r="T60" s="236">
        <v>0.25</v>
      </c>
      <c r="U60" s="235">
        <v>1</v>
      </c>
      <c r="V60" s="234"/>
      <c r="W60" s="234"/>
      <c r="X60" s="234"/>
      <c r="Y60" s="226"/>
      <c r="Z60" s="226"/>
      <c r="AA60" s="226"/>
      <c r="AB60" s="226"/>
      <c r="AC60" s="220"/>
      <c r="AD60" s="220"/>
      <c r="AE60" s="220"/>
      <c r="AF60" s="224">
        <f t="shared" si="4"/>
        <v>0.25</v>
      </c>
      <c r="AG60" s="225">
        <f t="shared" si="4"/>
        <v>1</v>
      </c>
      <c r="AH60" s="220"/>
      <c r="AI60" s="237"/>
      <c r="AJ60" s="220"/>
      <c r="AK60" s="237"/>
      <c r="AL60" s="220"/>
      <c r="AM60" s="220"/>
      <c r="AN60" s="220"/>
      <c r="AO60" s="220"/>
      <c r="AP60" s="220"/>
      <c r="AQ60" s="275"/>
      <c r="AR60" s="275"/>
      <c r="AS60" s="220"/>
      <c r="AT60" s="220"/>
      <c r="AU60" s="224"/>
      <c r="AV60" s="225"/>
      <c r="AW60" s="220"/>
      <c r="AX60" s="220"/>
      <c r="AY60" s="220"/>
      <c r="AZ60" s="229">
        <f t="shared" si="5"/>
        <v>0</v>
      </c>
      <c r="BA60" s="230">
        <f t="shared" si="5"/>
        <v>3.5</v>
      </c>
      <c r="BB60" s="220">
        <f t="shared" si="6"/>
        <v>7</v>
      </c>
      <c r="BC60" s="220"/>
      <c r="BD60" s="220"/>
      <c r="BE60" s="220">
        <f t="shared" si="7"/>
        <v>0</v>
      </c>
      <c r="BF60" s="220">
        <f t="shared" si="8"/>
        <v>0</v>
      </c>
      <c r="BG60" s="230">
        <f t="shared" si="9"/>
        <v>0</v>
      </c>
      <c r="BH60" s="220">
        <f t="shared" si="10"/>
        <v>0</v>
      </c>
      <c r="BI60" s="230">
        <f t="shared" si="11"/>
        <v>5.25</v>
      </c>
      <c r="BJ60" s="220">
        <f t="shared" si="12"/>
        <v>9</v>
      </c>
      <c r="BK60" s="220">
        <f t="shared" si="13"/>
        <v>49.81</v>
      </c>
      <c r="BL60" s="220">
        <f t="shared" si="13"/>
        <v>83</v>
      </c>
      <c r="BM60" s="220">
        <f t="shared" si="14"/>
        <v>58.56</v>
      </c>
      <c r="BN60" s="233">
        <f t="shared" si="14"/>
        <v>99</v>
      </c>
      <c r="BO60" s="220" t="s">
        <v>184</v>
      </c>
    </row>
    <row r="62" spans="1:70" x14ac:dyDescent="0.25">
      <c r="BA62" s="19" t="s">
        <v>104</v>
      </c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 t="s">
        <v>105</v>
      </c>
      <c r="BN62" s="19"/>
      <c r="BO62" s="19"/>
      <c r="BR62" s="19"/>
    </row>
    <row r="63" spans="1:70" x14ac:dyDescent="0.25">
      <c r="BA63" s="276"/>
      <c r="BB63" s="276" t="s">
        <v>154</v>
      </c>
      <c r="BC63" s="276"/>
      <c r="BD63" s="276"/>
      <c r="BE63" s="276"/>
      <c r="BF63" s="276" t="s">
        <v>135</v>
      </c>
      <c r="BG63" s="276"/>
      <c r="BH63" s="276"/>
      <c r="BI63" s="276"/>
      <c r="BJ63" s="276" t="s">
        <v>137</v>
      </c>
      <c r="BK63" s="276"/>
      <c r="BL63" s="276"/>
      <c r="BM63" s="276"/>
      <c r="BN63" s="276" t="s">
        <v>155</v>
      </c>
      <c r="BO63" s="276"/>
      <c r="BR63" s="276"/>
    </row>
    <row r="64" spans="1:70" x14ac:dyDescent="0.25">
      <c r="BA64" s="19"/>
      <c r="BB64" s="19" t="s">
        <v>141</v>
      </c>
      <c r="BC64" s="19"/>
      <c r="BD64" s="19"/>
      <c r="BE64" s="19"/>
      <c r="BF64" s="19" t="s">
        <v>140</v>
      </c>
      <c r="BG64" s="19"/>
      <c r="BH64" s="19"/>
      <c r="BI64" s="19"/>
      <c r="BJ64" s="19" t="s">
        <v>156</v>
      </c>
      <c r="BK64" s="19"/>
      <c r="BL64" s="19"/>
      <c r="BM64" s="19"/>
      <c r="BN64" s="19" t="s">
        <v>157</v>
      </c>
      <c r="BO64" s="19"/>
      <c r="BR64" s="19"/>
    </row>
    <row r="88" ht="12.75" customHeight="1" x14ac:dyDescent="0.25"/>
  </sheetData>
  <mergeCells count="105">
    <mergeCell ref="AZ8:BN9"/>
    <mergeCell ref="D10:D14"/>
    <mergeCell ref="E10:F11"/>
    <mergeCell ref="G10:J10"/>
    <mergeCell ref="K10:L11"/>
    <mergeCell ref="M10:N11"/>
    <mergeCell ref="O10:P11"/>
    <mergeCell ref="Q10:R11"/>
    <mergeCell ref="A2:AB2"/>
    <mergeCell ref="A3:AB3"/>
    <mergeCell ref="A4:AB4"/>
    <mergeCell ref="A5:AB5"/>
    <mergeCell ref="A8:A14"/>
    <mergeCell ref="D8:R9"/>
    <mergeCell ref="S8:AG9"/>
    <mergeCell ref="S10:S14"/>
    <mergeCell ref="T10:U11"/>
    <mergeCell ref="V10:Y10"/>
    <mergeCell ref="AF10:AG11"/>
    <mergeCell ref="AH10:AH14"/>
    <mergeCell ref="AI10:AJ11"/>
    <mergeCell ref="AD12:AD14"/>
    <mergeCell ref="AE12:AE14"/>
    <mergeCell ref="AF12:AF14"/>
    <mergeCell ref="AG12:AG14"/>
    <mergeCell ref="AH8:AV9"/>
    <mergeCell ref="AW8:AY11"/>
    <mergeCell ref="X11:Y11"/>
    <mergeCell ref="AK11:AL11"/>
    <mergeCell ref="AM11:AN11"/>
    <mergeCell ref="BA10:BB11"/>
    <mergeCell ref="BC10:BF10"/>
    <mergeCell ref="BG10:BH11"/>
    <mergeCell ref="Z10:AA11"/>
    <mergeCell ref="AB10:AC11"/>
    <mergeCell ref="AD10:AE11"/>
    <mergeCell ref="AI12:AI14"/>
    <mergeCell ref="AJ12:AJ14"/>
    <mergeCell ref="X12:X14"/>
    <mergeCell ref="Y12:Y14"/>
    <mergeCell ref="Z12:Z14"/>
    <mergeCell ref="AA12:AA14"/>
    <mergeCell ref="AB12:AB14"/>
    <mergeCell ref="AC12:AC14"/>
    <mergeCell ref="BE12:BE14"/>
    <mergeCell ref="AS12:AS14"/>
    <mergeCell ref="AT12:AT14"/>
    <mergeCell ref="AU12:AU14"/>
    <mergeCell ref="BI10:BJ11"/>
    <mergeCell ref="BK10:BL11"/>
    <mergeCell ref="BM10:BN11"/>
    <mergeCell ref="BC11:BD11"/>
    <mergeCell ref="BE11:BF11"/>
    <mergeCell ref="AK10:AN10"/>
    <mergeCell ref="AO10:AP11"/>
    <mergeCell ref="AQ10:AR11"/>
    <mergeCell ref="AS10:AT11"/>
    <mergeCell ref="AU10:AV11"/>
    <mergeCell ref="AZ10:AZ14"/>
    <mergeCell ref="AO12:AO14"/>
    <mergeCell ref="AP12:AP14"/>
    <mergeCell ref="AQ12:AQ14"/>
    <mergeCell ref="AR12:AR14"/>
    <mergeCell ref="AK12:AK14"/>
    <mergeCell ref="AL12:AL14"/>
    <mergeCell ref="AM12:AM14"/>
    <mergeCell ref="AN12:AN14"/>
    <mergeCell ref="AY12:AY14"/>
    <mergeCell ref="BA12:BA14"/>
    <mergeCell ref="BB12:BB14"/>
    <mergeCell ref="BC12:BC14"/>
    <mergeCell ref="BD12:BD14"/>
    <mergeCell ref="E12:E14"/>
    <mergeCell ref="F12:F14"/>
    <mergeCell ref="G12:G14"/>
    <mergeCell ref="H12:H14"/>
    <mergeCell ref="I12:I14"/>
    <mergeCell ref="J12:J14"/>
    <mergeCell ref="G11:H11"/>
    <mergeCell ref="I11:J11"/>
    <mergeCell ref="V11:W11"/>
    <mergeCell ref="Q12:Q14"/>
    <mergeCell ref="R12:R14"/>
    <mergeCell ref="T12:T14"/>
    <mergeCell ref="U12:U14"/>
    <mergeCell ref="V12:V14"/>
    <mergeCell ref="W12:W14"/>
    <mergeCell ref="K12:K14"/>
    <mergeCell ref="L12:L14"/>
    <mergeCell ref="M12:M14"/>
    <mergeCell ref="N12:N14"/>
    <mergeCell ref="O12:O14"/>
    <mergeCell ref="P12:P14"/>
    <mergeCell ref="AV12:AV14"/>
    <mergeCell ref="AW12:AW14"/>
    <mergeCell ref="AX12:AX14"/>
    <mergeCell ref="BL12:BL14"/>
    <mergeCell ref="BM12:BM14"/>
    <mergeCell ref="BN12:BN14"/>
    <mergeCell ref="BF12:BF14"/>
    <mergeCell ref="BG12:BG14"/>
    <mergeCell ref="BH12:BH14"/>
    <mergeCell ref="BI12:BI14"/>
    <mergeCell ref="BJ12:BJ14"/>
    <mergeCell ref="BK12:BK14"/>
  </mergeCells>
  <conditionalFormatting sqref="Z35:AE35">
    <cfRule type="cellIs" dxfId="12" priority="1" stopIfTrue="1" operator="equal">
      <formula>0</formula>
    </cfRule>
  </conditionalFormatting>
  <printOptions horizontalCentered="1"/>
  <pageMargins left="0.25" right="0.75" top="0.53" bottom="0.24" header="0.3" footer="0.17"/>
  <pageSetup paperSize="5" scale="49" orientation="landscape" horizontalDpi="4294967294" verticalDpi="300" r:id="rId1"/>
  <headerFooter alignWithMargins="0">
    <oddHeader>&amp;R&amp;P</oddHeader>
  </headerFooter>
  <colBreaks count="1" manualBreakCount="1">
    <brk id="33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N65"/>
  <sheetViews>
    <sheetView topLeftCell="A7" zoomScale="75" workbookViewId="0">
      <pane xSplit="3" ySplit="8" topLeftCell="CJ30" activePane="bottomRight" state="frozen"/>
      <selection activeCell="A7" sqref="A7"/>
      <selection pane="topRight" activeCell="D7" sqref="D7"/>
      <selection pane="bottomLeft" activeCell="A15" sqref="A15"/>
      <selection pane="bottomRight" activeCell="CJ14" sqref="CJ14"/>
    </sheetView>
  </sheetViews>
  <sheetFormatPr defaultRowHeight="15" x14ac:dyDescent="0.25"/>
  <cols>
    <col min="1" max="1" width="13.140625" style="19" customWidth="1"/>
    <col min="2" max="2" width="9.140625" style="19" hidden="1" customWidth="1"/>
    <col min="3" max="3" width="10.28515625" style="19" hidden="1" customWidth="1"/>
    <col min="4" max="4" width="11.5703125" style="19" hidden="1" customWidth="1"/>
    <col min="5" max="5" width="0" style="19" hidden="1" customWidth="1"/>
    <col min="6" max="6" width="9" style="19" hidden="1" customWidth="1"/>
    <col min="7" max="7" width="10.140625" style="19" hidden="1" customWidth="1"/>
    <col min="8" max="9" width="9" style="19" hidden="1" customWidth="1"/>
    <col min="10" max="10" width="9.7109375" style="19" hidden="1" customWidth="1"/>
    <col min="11" max="11" width="0" style="19" hidden="1" customWidth="1"/>
    <col min="12" max="15" width="9" style="19" hidden="1" customWidth="1"/>
    <col min="16" max="16" width="9.85546875" style="19" hidden="1" customWidth="1"/>
    <col min="17" max="17" width="9.28515625" style="19" hidden="1" customWidth="1"/>
    <col min="18" max="19" width="9" style="19" hidden="1" customWidth="1"/>
    <col min="20" max="20" width="9.28515625" style="19" hidden="1" customWidth="1"/>
    <col min="21" max="36" width="0" style="19" hidden="1" customWidth="1"/>
    <col min="37" max="37" width="9.28515625" style="19" hidden="1" customWidth="1"/>
    <col min="38" max="38" width="10.5703125" style="19" hidden="1" customWidth="1"/>
    <col min="39" max="39" width="9" style="19" hidden="1" customWidth="1"/>
    <col min="40" max="40" width="10.140625" style="19" hidden="1" customWidth="1"/>
    <col min="41" max="41" width="10.5703125" style="19" hidden="1" customWidth="1"/>
    <col min="42" max="42" width="9" style="19" hidden="1" customWidth="1"/>
    <col min="43" max="43" width="10.140625" style="19" hidden="1" customWidth="1"/>
    <col min="44" max="44" width="10.5703125" style="19" hidden="1" customWidth="1"/>
    <col min="45" max="45" width="9" style="19" hidden="1" customWidth="1"/>
    <col min="46" max="66" width="0" style="19" hidden="1" customWidth="1"/>
    <col min="67" max="74" width="9" style="19" hidden="1" customWidth="1"/>
    <col min="75" max="87" width="0" style="19" hidden="1" customWidth="1"/>
    <col min="88" max="90" width="8.85546875" style="19"/>
    <col min="91" max="91" width="21.7109375" style="19" customWidth="1"/>
    <col min="92" max="256" width="8.85546875" style="19"/>
    <col min="257" max="257" width="13.140625" style="19" customWidth="1"/>
    <col min="258" max="258" width="9.140625" style="19" customWidth="1"/>
    <col min="259" max="259" width="10.28515625" style="19" customWidth="1"/>
    <col min="260" max="260" width="11.5703125" style="19" customWidth="1"/>
    <col min="261" max="261" width="8.85546875" style="19"/>
    <col min="262" max="262" width="9" style="19" bestFit="1" customWidth="1"/>
    <col min="263" max="263" width="10.140625" style="19" customWidth="1"/>
    <col min="264" max="265" width="9" style="19" bestFit="1" customWidth="1"/>
    <col min="266" max="266" width="9.7109375" style="19" customWidth="1"/>
    <col min="267" max="267" width="8.85546875" style="19"/>
    <col min="268" max="271" width="9" style="19" bestFit="1" customWidth="1"/>
    <col min="272" max="272" width="9.85546875" style="19" customWidth="1"/>
    <col min="273" max="273" width="9.28515625" style="19" bestFit="1" customWidth="1"/>
    <col min="274" max="275" width="9" style="19" bestFit="1" customWidth="1"/>
    <col min="276" max="276" width="9.28515625" style="19" bestFit="1" customWidth="1"/>
    <col min="277" max="292" width="8.85546875" style="19"/>
    <col min="293" max="293" width="9.28515625" style="19" bestFit="1" customWidth="1"/>
    <col min="294" max="294" width="10.5703125" style="19" bestFit="1" customWidth="1"/>
    <col min="295" max="295" width="9" style="19" bestFit="1" customWidth="1"/>
    <col min="296" max="296" width="10.140625" style="19" bestFit="1" customWidth="1"/>
    <col min="297" max="297" width="10.5703125" style="19" bestFit="1" customWidth="1"/>
    <col min="298" max="298" width="9" style="19" bestFit="1" customWidth="1"/>
    <col min="299" max="299" width="10.140625" style="19" bestFit="1" customWidth="1"/>
    <col min="300" max="300" width="10.5703125" style="19" bestFit="1" customWidth="1"/>
    <col min="301" max="301" width="9" style="19" bestFit="1" customWidth="1"/>
    <col min="302" max="325" width="0" style="19" hidden="1" customWidth="1"/>
    <col min="326" max="330" width="9" style="19" bestFit="1" customWidth="1"/>
    <col min="331" max="346" width="8.85546875" style="19"/>
    <col min="347" max="347" width="21.7109375" style="19" customWidth="1"/>
    <col min="348" max="512" width="8.85546875" style="19"/>
    <col min="513" max="513" width="13.140625" style="19" customWidth="1"/>
    <col min="514" max="514" width="9.140625" style="19" customWidth="1"/>
    <col min="515" max="515" width="10.28515625" style="19" customWidth="1"/>
    <col min="516" max="516" width="11.5703125" style="19" customWidth="1"/>
    <col min="517" max="517" width="8.85546875" style="19"/>
    <col min="518" max="518" width="9" style="19" bestFit="1" customWidth="1"/>
    <col min="519" max="519" width="10.140625" style="19" customWidth="1"/>
    <col min="520" max="521" width="9" style="19" bestFit="1" customWidth="1"/>
    <col min="522" max="522" width="9.7109375" style="19" customWidth="1"/>
    <col min="523" max="523" width="8.85546875" style="19"/>
    <col min="524" max="527" width="9" style="19" bestFit="1" customWidth="1"/>
    <col min="528" max="528" width="9.85546875" style="19" customWidth="1"/>
    <col min="529" max="529" width="9.28515625" style="19" bestFit="1" customWidth="1"/>
    <col min="530" max="531" width="9" style="19" bestFit="1" customWidth="1"/>
    <col min="532" max="532" width="9.28515625" style="19" bestFit="1" customWidth="1"/>
    <col min="533" max="548" width="8.85546875" style="19"/>
    <col min="549" max="549" width="9.28515625" style="19" bestFit="1" customWidth="1"/>
    <col min="550" max="550" width="10.5703125" style="19" bestFit="1" customWidth="1"/>
    <col min="551" max="551" width="9" style="19" bestFit="1" customWidth="1"/>
    <col min="552" max="552" width="10.140625" style="19" bestFit="1" customWidth="1"/>
    <col min="553" max="553" width="10.5703125" style="19" bestFit="1" customWidth="1"/>
    <col min="554" max="554" width="9" style="19" bestFit="1" customWidth="1"/>
    <col min="555" max="555" width="10.140625" style="19" bestFit="1" customWidth="1"/>
    <col min="556" max="556" width="10.5703125" style="19" bestFit="1" customWidth="1"/>
    <col min="557" max="557" width="9" style="19" bestFit="1" customWidth="1"/>
    <col min="558" max="581" width="0" style="19" hidden="1" customWidth="1"/>
    <col min="582" max="586" width="9" style="19" bestFit="1" customWidth="1"/>
    <col min="587" max="602" width="8.85546875" style="19"/>
    <col min="603" max="603" width="21.7109375" style="19" customWidth="1"/>
    <col min="604" max="768" width="8.85546875" style="19"/>
    <col min="769" max="769" width="13.140625" style="19" customWidth="1"/>
    <col min="770" max="770" width="9.140625" style="19" customWidth="1"/>
    <col min="771" max="771" width="10.28515625" style="19" customWidth="1"/>
    <col min="772" max="772" width="11.5703125" style="19" customWidth="1"/>
    <col min="773" max="773" width="8.85546875" style="19"/>
    <col min="774" max="774" width="9" style="19" bestFit="1" customWidth="1"/>
    <col min="775" max="775" width="10.140625" style="19" customWidth="1"/>
    <col min="776" max="777" width="9" style="19" bestFit="1" customWidth="1"/>
    <col min="778" max="778" width="9.7109375" style="19" customWidth="1"/>
    <col min="779" max="779" width="8.85546875" style="19"/>
    <col min="780" max="783" width="9" style="19" bestFit="1" customWidth="1"/>
    <col min="784" max="784" width="9.85546875" style="19" customWidth="1"/>
    <col min="785" max="785" width="9.28515625" style="19" bestFit="1" customWidth="1"/>
    <col min="786" max="787" width="9" style="19" bestFit="1" customWidth="1"/>
    <col min="788" max="788" width="9.28515625" style="19" bestFit="1" customWidth="1"/>
    <col min="789" max="804" width="8.85546875" style="19"/>
    <col min="805" max="805" width="9.28515625" style="19" bestFit="1" customWidth="1"/>
    <col min="806" max="806" width="10.5703125" style="19" bestFit="1" customWidth="1"/>
    <col min="807" max="807" width="9" style="19" bestFit="1" customWidth="1"/>
    <col min="808" max="808" width="10.140625" style="19" bestFit="1" customWidth="1"/>
    <col min="809" max="809" width="10.5703125" style="19" bestFit="1" customWidth="1"/>
    <col min="810" max="810" width="9" style="19" bestFit="1" customWidth="1"/>
    <col min="811" max="811" width="10.140625" style="19" bestFit="1" customWidth="1"/>
    <col min="812" max="812" width="10.5703125" style="19" bestFit="1" customWidth="1"/>
    <col min="813" max="813" width="9" style="19" bestFit="1" customWidth="1"/>
    <col min="814" max="837" width="0" style="19" hidden="1" customWidth="1"/>
    <col min="838" max="842" width="9" style="19" bestFit="1" customWidth="1"/>
    <col min="843" max="858" width="8.85546875" style="19"/>
    <col min="859" max="859" width="21.7109375" style="19" customWidth="1"/>
    <col min="860" max="1024" width="8.85546875" style="19"/>
    <col min="1025" max="1025" width="13.140625" style="19" customWidth="1"/>
    <col min="1026" max="1026" width="9.140625" style="19" customWidth="1"/>
    <col min="1027" max="1027" width="10.28515625" style="19" customWidth="1"/>
    <col min="1028" max="1028" width="11.5703125" style="19" customWidth="1"/>
    <col min="1029" max="1029" width="8.85546875" style="19"/>
    <col min="1030" max="1030" width="9" style="19" bestFit="1" customWidth="1"/>
    <col min="1031" max="1031" width="10.140625" style="19" customWidth="1"/>
    <col min="1032" max="1033" width="9" style="19" bestFit="1" customWidth="1"/>
    <col min="1034" max="1034" width="9.7109375" style="19" customWidth="1"/>
    <col min="1035" max="1035" width="8.85546875" style="19"/>
    <col min="1036" max="1039" width="9" style="19" bestFit="1" customWidth="1"/>
    <col min="1040" max="1040" width="9.85546875" style="19" customWidth="1"/>
    <col min="1041" max="1041" width="9.28515625" style="19" bestFit="1" customWidth="1"/>
    <col min="1042" max="1043" width="9" style="19" bestFit="1" customWidth="1"/>
    <col min="1044" max="1044" width="9.28515625" style="19" bestFit="1" customWidth="1"/>
    <col min="1045" max="1060" width="8.85546875" style="19"/>
    <col min="1061" max="1061" width="9.28515625" style="19" bestFit="1" customWidth="1"/>
    <col min="1062" max="1062" width="10.5703125" style="19" bestFit="1" customWidth="1"/>
    <col min="1063" max="1063" width="9" style="19" bestFit="1" customWidth="1"/>
    <col min="1064" max="1064" width="10.140625" style="19" bestFit="1" customWidth="1"/>
    <col min="1065" max="1065" width="10.5703125" style="19" bestFit="1" customWidth="1"/>
    <col min="1066" max="1066" width="9" style="19" bestFit="1" customWidth="1"/>
    <col min="1067" max="1067" width="10.140625" style="19" bestFit="1" customWidth="1"/>
    <col min="1068" max="1068" width="10.5703125" style="19" bestFit="1" customWidth="1"/>
    <col min="1069" max="1069" width="9" style="19" bestFit="1" customWidth="1"/>
    <col min="1070" max="1093" width="0" style="19" hidden="1" customWidth="1"/>
    <col min="1094" max="1098" width="9" style="19" bestFit="1" customWidth="1"/>
    <col min="1099" max="1114" width="8.85546875" style="19"/>
    <col min="1115" max="1115" width="21.7109375" style="19" customWidth="1"/>
    <col min="1116" max="1280" width="8.85546875" style="19"/>
    <col min="1281" max="1281" width="13.140625" style="19" customWidth="1"/>
    <col min="1282" max="1282" width="9.140625" style="19" customWidth="1"/>
    <col min="1283" max="1283" width="10.28515625" style="19" customWidth="1"/>
    <col min="1284" max="1284" width="11.5703125" style="19" customWidth="1"/>
    <col min="1285" max="1285" width="8.85546875" style="19"/>
    <col min="1286" max="1286" width="9" style="19" bestFit="1" customWidth="1"/>
    <col min="1287" max="1287" width="10.140625" style="19" customWidth="1"/>
    <col min="1288" max="1289" width="9" style="19" bestFit="1" customWidth="1"/>
    <col min="1290" max="1290" width="9.7109375" style="19" customWidth="1"/>
    <col min="1291" max="1291" width="8.85546875" style="19"/>
    <col min="1292" max="1295" width="9" style="19" bestFit="1" customWidth="1"/>
    <col min="1296" max="1296" width="9.85546875" style="19" customWidth="1"/>
    <col min="1297" max="1297" width="9.28515625" style="19" bestFit="1" customWidth="1"/>
    <col min="1298" max="1299" width="9" style="19" bestFit="1" customWidth="1"/>
    <col min="1300" max="1300" width="9.28515625" style="19" bestFit="1" customWidth="1"/>
    <col min="1301" max="1316" width="8.85546875" style="19"/>
    <col min="1317" max="1317" width="9.28515625" style="19" bestFit="1" customWidth="1"/>
    <col min="1318" max="1318" width="10.5703125" style="19" bestFit="1" customWidth="1"/>
    <col min="1319" max="1319" width="9" style="19" bestFit="1" customWidth="1"/>
    <col min="1320" max="1320" width="10.140625" style="19" bestFit="1" customWidth="1"/>
    <col min="1321" max="1321" width="10.5703125" style="19" bestFit="1" customWidth="1"/>
    <col min="1322" max="1322" width="9" style="19" bestFit="1" customWidth="1"/>
    <col min="1323" max="1323" width="10.140625" style="19" bestFit="1" customWidth="1"/>
    <col min="1324" max="1324" width="10.5703125" style="19" bestFit="1" customWidth="1"/>
    <col min="1325" max="1325" width="9" style="19" bestFit="1" customWidth="1"/>
    <col min="1326" max="1349" width="0" style="19" hidden="1" customWidth="1"/>
    <col min="1350" max="1354" width="9" style="19" bestFit="1" customWidth="1"/>
    <col min="1355" max="1370" width="8.85546875" style="19"/>
    <col min="1371" max="1371" width="21.7109375" style="19" customWidth="1"/>
    <col min="1372" max="1536" width="8.85546875" style="19"/>
    <col min="1537" max="1537" width="13.140625" style="19" customWidth="1"/>
    <col min="1538" max="1538" width="9.140625" style="19" customWidth="1"/>
    <col min="1539" max="1539" width="10.28515625" style="19" customWidth="1"/>
    <col min="1540" max="1540" width="11.5703125" style="19" customWidth="1"/>
    <col min="1541" max="1541" width="8.85546875" style="19"/>
    <col min="1542" max="1542" width="9" style="19" bestFit="1" customWidth="1"/>
    <col min="1543" max="1543" width="10.140625" style="19" customWidth="1"/>
    <col min="1544" max="1545" width="9" style="19" bestFit="1" customWidth="1"/>
    <col min="1546" max="1546" width="9.7109375" style="19" customWidth="1"/>
    <col min="1547" max="1547" width="8.85546875" style="19"/>
    <col min="1548" max="1551" width="9" style="19" bestFit="1" customWidth="1"/>
    <col min="1552" max="1552" width="9.85546875" style="19" customWidth="1"/>
    <col min="1553" max="1553" width="9.28515625" style="19" bestFit="1" customWidth="1"/>
    <col min="1554" max="1555" width="9" style="19" bestFit="1" customWidth="1"/>
    <col min="1556" max="1556" width="9.28515625" style="19" bestFit="1" customWidth="1"/>
    <col min="1557" max="1572" width="8.85546875" style="19"/>
    <col min="1573" max="1573" width="9.28515625" style="19" bestFit="1" customWidth="1"/>
    <col min="1574" max="1574" width="10.5703125" style="19" bestFit="1" customWidth="1"/>
    <col min="1575" max="1575" width="9" style="19" bestFit="1" customWidth="1"/>
    <col min="1576" max="1576" width="10.140625" style="19" bestFit="1" customWidth="1"/>
    <col min="1577" max="1577" width="10.5703125" style="19" bestFit="1" customWidth="1"/>
    <col min="1578" max="1578" width="9" style="19" bestFit="1" customWidth="1"/>
    <col min="1579" max="1579" width="10.140625" style="19" bestFit="1" customWidth="1"/>
    <col min="1580" max="1580" width="10.5703125" style="19" bestFit="1" customWidth="1"/>
    <col min="1581" max="1581" width="9" style="19" bestFit="1" customWidth="1"/>
    <col min="1582" max="1605" width="0" style="19" hidden="1" customWidth="1"/>
    <col min="1606" max="1610" width="9" style="19" bestFit="1" customWidth="1"/>
    <col min="1611" max="1626" width="8.85546875" style="19"/>
    <col min="1627" max="1627" width="21.7109375" style="19" customWidth="1"/>
    <col min="1628" max="1792" width="8.85546875" style="19"/>
    <col min="1793" max="1793" width="13.140625" style="19" customWidth="1"/>
    <col min="1794" max="1794" width="9.140625" style="19" customWidth="1"/>
    <col min="1795" max="1795" width="10.28515625" style="19" customWidth="1"/>
    <col min="1796" max="1796" width="11.5703125" style="19" customWidth="1"/>
    <col min="1797" max="1797" width="8.85546875" style="19"/>
    <col min="1798" max="1798" width="9" style="19" bestFit="1" customWidth="1"/>
    <col min="1799" max="1799" width="10.140625" style="19" customWidth="1"/>
    <col min="1800" max="1801" width="9" style="19" bestFit="1" customWidth="1"/>
    <col min="1802" max="1802" width="9.7109375" style="19" customWidth="1"/>
    <col min="1803" max="1803" width="8.85546875" style="19"/>
    <col min="1804" max="1807" width="9" style="19" bestFit="1" customWidth="1"/>
    <col min="1808" max="1808" width="9.85546875" style="19" customWidth="1"/>
    <col min="1809" max="1809" width="9.28515625" style="19" bestFit="1" customWidth="1"/>
    <col min="1810" max="1811" width="9" style="19" bestFit="1" customWidth="1"/>
    <col min="1812" max="1812" width="9.28515625" style="19" bestFit="1" customWidth="1"/>
    <col min="1813" max="1828" width="8.85546875" style="19"/>
    <col min="1829" max="1829" width="9.28515625" style="19" bestFit="1" customWidth="1"/>
    <col min="1830" max="1830" width="10.5703125" style="19" bestFit="1" customWidth="1"/>
    <col min="1831" max="1831" width="9" style="19" bestFit="1" customWidth="1"/>
    <col min="1832" max="1832" width="10.140625" style="19" bestFit="1" customWidth="1"/>
    <col min="1833" max="1833" width="10.5703125" style="19" bestFit="1" customWidth="1"/>
    <col min="1834" max="1834" width="9" style="19" bestFit="1" customWidth="1"/>
    <col min="1835" max="1835" width="10.140625" style="19" bestFit="1" customWidth="1"/>
    <col min="1836" max="1836" width="10.5703125" style="19" bestFit="1" customWidth="1"/>
    <col min="1837" max="1837" width="9" style="19" bestFit="1" customWidth="1"/>
    <col min="1838" max="1861" width="0" style="19" hidden="1" customWidth="1"/>
    <col min="1862" max="1866" width="9" style="19" bestFit="1" customWidth="1"/>
    <col min="1867" max="1882" width="8.85546875" style="19"/>
    <col min="1883" max="1883" width="21.7109375" style="19" customWidth="1"/>
    <col min="1884" max="2048" width="8.85546875" style="19"/>
    <col min="2049" max="2049" width="13.140625" style="19" customWidth="1"/>
    <col min="2050" max="2050" width="9.140625" style="19" customWidth="1"/>
    <col min="2051" max="2051" width="10.28515625" style="19" customWidth="1"/>
    <col min="2052" max="2052" width="11.5703125" style="19" customWidth="1"/>
    <col min="2053" max="2053" width="8.85546875" style="19"/>
    <col min="2054" max="2054" width="9" style="19" bestFit="1" customWidth="1"/>
    <col min="2055" max="2055" width="10.140625" style="19" customWidth="1"/>
    <col min="2056" max="2057" width="9" style="19" bestFit="1" customWidth="1"/>
    <col min="2058" max="2058" width="9.7109375" style="19" customWidth="1"/>
    <col min="2059" max="2059" width="8.85546875" style="19"/>
    <col min="2060" max="2063" width="9" style="19" bestFit="1" customWidth="1"/>
    <col min="2064" max="2064" width="9.85546875" style="19" customWidth="1"/>
    <col min="2065" max="2065" width="9.28515625" style="19" bestFit="1" customWidth="1"/>
    <col min="2066" max="2067" width="9" style="19" bestFit="1" customWidth="1"/>
    <col min="2068" max="2068" width="9.28515625" style="19" bestFit="1" customWidth="1"/>
    <col min="2069" max="2084" width="8.85546875" style="19"/>
    <col min="2085" max="2085" width="9.28515625" style="19" bestFit="1" customWidth="1"/>
    <col min="2086" max="2086" width="10.5703125" style="19" bestFit="1" customWidth="1"/>
    <col min="2087" max="2087" width="9" style="19" bestFit="1" customWidth="1"/>
    <col min="2088" max="2088" width="10.140625" style="19" bestFit="1" customWidth="1"/>
    <col min="2089" max="2089" width="10.5703125" style="19" bestFit="1" customWidth="1"/>
    <col min="2090" max="2090" width="9" style="19" bestFit="1" customWidth="1"/>
    <col min="2091" max="2091" width="10.140625" style="19" bestFit="1" customWidth="1"/>
    <col min="2092" max="2092" width="10.5703125" style="19" bestFit="1" customWidth="1"/>
    <col min="2093" max="2093" width="9" style="19" bestFit="1" customWidth="1"/>
    <col min="2094" max="2117" width="0" style="19" hidden="1" customWidth="1"/>
    <col min="2118" max="2122" width="9" style="19" bestFit="1" customWidth="1"/>
    <col min="2123" max="2138" width="8.85546875" style="19"/>
    <col min="2139" max="2139" width="21.7109375" style="19" customWidth="1"/>
    <col min="2140" max="2304" width="8.85546875" style="19"/>
    <col min="2305" max="2305" width="13.140625" style="19" customWidth="1"/>
    <col min="2306" max="2306" width="9.140625" style="19" customWidth="1"/>
    <col min="2307" max="2307" width="10.28515625" style="19" customWidth="1"/>
    <col min="2308" max="2308" width="11.5703125" style="19" customWidth="1"/>
    <col min="2309" max="2309" width="8.85546875" style="19"/>
    <col min="2310" max="2310" width="9" style="19" bestFit="1" customWidth="1"/>
    <col min="2311" max="2311" width="10.140625" style="19" customWidth="1"/>
    <col min="2312" max="2313" width="9" style="19" bestFit="1" customWidth="1"/>
    <col min="2314" max="2314" width="9.7109375" style="19" customWidth="1"/>
    <col min="2315" max="2315" width="8.85546875" style="19"/>
    <col min="2316" max="2319" width="9" style="19" bestFit="1" customWidth="1"/>
    <col min="2320" max="2320" width="9.85546875" style="19" customWidth="1"/>
    <col min="2321" max="2321" width="9.28515625" style="19" bestFit="1" customWidth="1"/>
    <col min="2322" max="2323" width="9" style="19" bestFit="1" customWidth="1"/>
    <col min="2324" max="2324" width="9.28515625" style="19" bestFit="1" customWidth="1"/>
    <col min="2325" max="2340" width="8.85546875" style="19"/>
    <col min="2341" max="2341" width="9.28515625" style="19" bestFit="1" customWidth="1"/>
    <col min="2342" max="2342" width="10.5703125" style="19" bestFit="1" customWidth="1"/>
    <col min="2343" max="2343" width="9" style="19" bestFit="1" customWidth="1"/>
    <col min="2344" max="2344" width="10.140625" style="19" bestFit="1" customWidth="1"/>
    <col min="2345" max="2345" width="10.5703125" style="19" bestFit="1" customWidth="1"/>
    <col min="2346" max="2346" width="9" style="19" bestFit="1" customWidth="1"/>
    <col min="2347" max="2347" width="10.140625" style="19" bestFit="1" customWidth="1"/>
    <col min="2348" max="2348" width="10.5703125" style="19" bestFit="1" customWidth="1"/>
    <col min="2349" max="2349" width="9" style="19" bestFit="1" customWidth="1"/>
    <col min="2350" max="2373" width="0" style="19" hidden="1" customWidth="1"/>
    <col min="2374" max="2378" width="9" style="19" bestFit="1" customWidth="1"/>
    <col min="2379" max="2394" width="8.85546875" style="19"/>
    <col min="2395" max="2395" width="21.7109375" style="19" customWidth="1"/>
    <col min="2396" max="2560" width="8.85546875" style="19"/>
    <col min="2561" max="2561" width="13.140625" style="19" customWidth="1"/>
    <col min="2562" max="2562" width="9.140625" style="19" customWidth="1"/>
    <col min="2563" max="2563" width="10.28515625" style="19" customWidth="1"/>
    <col min="2564" max="2564" width="11.5703125" style="19" customWidth="1"/>
    <col min="2565" max="2565" width="8.85546875" style="19"/>
    <col min="2566" max="2566" width="9" style="19" bestFit="1" customWidth="1"/>
    <col min="2567" max="2567" width="10.140625" style="19" customWidth="1"/>
    <col min="2568" max="2569" width="9" style="19" bestFit="1" customWidth="1"/>
    <col min="2570" max="2570" width="9.7109375" style="19" customWidth="1"/>
    <col min="2571" max="2571" width="8.85546875" style="19"/>
    <col min="2572" max="2575" width="9" style="19" bestFit="1" customWidth="1"/>
    <col min="2576" max="2576" width="9.85546875" style="19" customWidth="1"/>
    <col min="2577" max="2577" width="9.28515625" style="19" bestFit="1" customWidth="1"/>
    <col min="2578" max="2579" width="9" style="19" bestFit="1" customWidth="1"/>
    <col min="2580" max="2580" width="9.28515625" style="19" bestFit="1" customWidth="1"/>
    <col min="2581" max="2596" width="8.85546875" style="19"/>
    <col min="2597" max="2597" width="9.28515625" style="19" bestFit="1" customWidth="1"/>
    <col min="2598" max="2598" width="10.5703125" style="19" bestFit="1" customWidth="1"/>
    <col min="2599" max="2599" width="9" style="19" bestFit="1" customWidth="1"/>
    <col min="2600" max="2600" width="10.140625" style="19" bestFit="1" customWidth="1"/>
    <col min="2601" max="2601" width="10.5703125" style="19" bestFit="1" customWidth="1"/>
    <col min="2602" max="2602" width="9" style="19" bestFit="1" customWidth="1"/>
    <col min="2603" max="2603" width="10.140625" style="19" bestFit="1" customWidth="1"/>
    <col min="2604" max="2604" width="10.5703125" style="19" bestFit="1" customWidth="1"/>
    <col min="2605" max="2605" width="9" style="19" bestFit="1" customWidth="1"/>
    <col min="2606" max="2629" width="0" style="19" hidden="1" customWidth="1"/>
    <col min="2630" max="2634" width="9" style="19" bestFit="1" customWidth="1"/>
    <col min="2635" max="2650" width="8.85546875" style="19"/>
    <col min="2651" max="2651" width="21.7109375" style="19" customWidth="1"/>
    <col min="2652" max="2816" width="8.85546875" style="19"/>
    <col min="2817" max="2817" width="13.140625" style="19" customWidth="1"/>
    <col min="2818" max="2818" width="9.140625" style="19" customWidth="1"/>
    <col min="2819" max="2819" width="10.28515625" style="19" customWidth="1"/>
    <col min="2820" max="2820" width="11.5703125" style="19" customWidth="1"/>
    <col min="2821" max="2821" width="8.85546875" style="19"/>
    <col min="2822" max="2822" width="9" style="19" bestFit="1" customWidth="1"/>
    <col min="2823" max="2823" width="10.140625" style="19" customWidth="1"/>
    <col min="2824" max="2825" width="9" style="19" bestFit="1" customWidth="1"/>
    <col min="2826" max="2826" width="9.7109375" style="19" customWidth="1"/>
    <col min="2827" max="2827" width="8.85546875" style="19"/>
    <col min="2828" max="2831" width="9" style="19" bestFit="1" customWidth="1"/>
    <col min="2832" max="2832" width="9.85546875" style="19" customWidth="1"/>
    <col min="2833" max="2833" width="9.28515625" style="19" bestFit="1" customWidth="1"/>
    <col min="2834" max="2835" width="9" style="19" bestFit="1" customWidth="1"/>
    <col min="2836" max="2836" width="9.28515625" style="19" bestFit="1" customWidth="1"/>
    <col min="2837" max="2852" width="8.85546875" style="19"/>
    <col min="2853" max="2853" width="9.28515625" style="19" bestFit="1" customWidth="1"/>
    <col min="2854" max="2854" width="10.5703125" style="19" bestFit="1" customWidth="1"/>
    <col min="2855" max="2855" width="9" style="19" bestFit="1" customWidth="1"/>
    <col min="2856" max="2856" width="10.140625" style="19" bestFit="1" customWidth="1"/>
    <col min="2857" max="2857" width="10.5703125" style="19" bestFit="1" customWidth="1"/>
    <col min="2858" max="2858" width="9" style="19" bestFit="1" customWidth="1"/>
    <col min="2859" max="2859" width="10.140625" style="19" bestFit="1" customWidth="1"/>
    <col min="2860" max="2860" width="10.5703125" style="19" bestFit="1" customWidth="1"/>
    <col min="2861" max="2861" width="9" style="19" bestFit="1" customWidth="1"/>
    <col min="2862" max="2885" width="0" style="19" hidden="1" customWidth="1"/>
    <col min="2886" max="2890" width="9" style="19" bestFit="1" customWidth="1"/>
    <col min="2891" max="2906" width="8.85546875" style="19"/>
    <col min="2907" max="2907" width="21.7109375" style="19" customWidth="1"/>
    <col min="2908" max="3072" width="8.85546875" style="19"/>
    <col min="3073" max="3073" width="13.140625" style="19" customWidth="1"/>
    <col min="3074" max="3074" width="9.140625" style="19" customWidth="1"/>
    <col min="3075" max="3075" width="10.28515625" style="19" customWidth="1"/>
    <col min="3076" max="3076" width="11.5703125" style="19" customWidth="1"/>
    <col min="3077" max="3077" width="8.85546875" style="19"/>
    <col min="3078" max="3078" width="9" style="19" bestFit="1" customWidth="1"/>
    <col min="3079" max="3079" width="10.140625" style="19" customWidth="1"/>
    <col min="3080" max="3081" width="9" style="19" bestFit="1" customWidth="1"/>
    <col min="3082" max="3082" width="9.7109375" style="19" customWidth="1"/>
    <col min="3083" max="3083" width="8.85546875" style="19"/>
    <col min="3084" max="3087" width="9" style="19" bestFit="1" customWidth="1"/>
    <col min="3088" max="3088" width="9.85546875" style="19" customWidth="1"/>
    <col min="3089" max="3089" width="9.28515625" style="19" bestFit="1" customWidth="1"/>
    <col min="3090" max="3091" width="9" style="19" bestFit="1" customWidth="1"/>
    <col min="3092" max="3092" width="9.28515625" style="19" bestFit="1" customWidth="1"/>
    <col min="3093" max="3108" width="8.85546875" style="19"/>
    <col min="3109" max="3109" width="9.28515625" style="19" bestFit="1" customWidth="1"/>
    <col min="3110" max="3110" width="10.5703125" style="19" bestFit="1" customWidth="1"/>
    <col min="3111" max="3111" width="9" style="19" bestFit="1" customWidth="1"/>
    <col min="3112" max="3112" width="10.140625" style="19" bestFit="1" customWidth="1"/>
    <col min="3113" max="3113" width="10.5703125" style="19" bestFit="1" customWidth="1"/>
    <col min="3114" max="3114" width="9" style="19" bestFit="1" customWidth="1"/>
    <col min="3115" max="3115" width="10.140625" style="19" bestFit="1" customWidth="1"/>
    <col min="3116" max="3116" width="10.5703125" style="19" bestFit="1" customWidth="1"/>
    <col min="3117" max="3117" width="9" style="19" bestFit="1" customWidth="1"/>
    <col min="3118" max="3141" width="0" style="19" hidden="1" customWidth="1"/>
    <col min="3142" max="3146" width="9" style="19" bestFit="1" customWidth="1"/>
    <col min="3147" max="3162" width="8.85546875" style="19"/>
    <col min="3163" max="3163" width="21.7109375" style="19" customWidth="1"/>
    <col min="3164" max="3328" width="8.85546875" style="19"/>
    <col min="3329" max="3329" width="13.140625" style="19" customWidth="1"/>
    <col min="3330" max="3330" width="9.140625" style="19" customWidth="1"/>
    <col min="3331" max="3331" width="10.28515625" style="19" customWidth="1"/>
    <col min="3332" max="3332" width="11.5703125" style="19" customWidth="1"/>
    <col min="3333" max="3333" width="8.85546875" style="19"/>
    <col min="3334" max="3334" width="9" style="19" bestFit="1" customWidth="1"/>
    <col min="3335" max="3335" width="10.140625" style="19" customWidth="1"/>
    <col min="3336" max="3337" width="9" style="19" bestFit="1" customWidth="1"/>
    <col min="3338" max="3338" width="9.7109375" style="19" customWidth="1"/>
    <col min="3339" max="3339" width="8.85546875" style="19"/>
    <col min="3340" max="3343" width="9" style="19" bestFit="1" customWidth="1"/>
    <col min="3344" max="3344" width="9.85546875" style="19" customWidth="1"/>
    <col min="3345" max="3345" width="9.28515625" style="19" bestFit="1" customWidth="1"/>
    <col min="3346" max="3347" width="9" style="19" bestFit="1" customWidth="1"/>
    <col min="3348" max="3348" width="9.28515625" style="19" bestFit="1" customWidth="1"/>
    <col min="3349" max="3364" width="8.85546875" style="19"/>
    <col min="3365" max="3365" width="9.28515625" style="19" bestFit="1" customWidth="1"/>
    <col min="3366" max="3366" width="10.5703125" style="19" bestFit="1" customWidth="1"/>
    <col min="3367" max="3367" width="9" style="19" bestFit="1" customWidth="1"/>
    <col min="3368" max="3368" width="10.140625" style="19" bestFit="1" customWidth="1"/>
    <col min="3369" max="3369" width="10.5703125" style="19" bestFit="1" customWidth="1"/>
    <col min="3370" max="3370" width="9" style="19" bestFit="1" customWidth="1"/>
    <col min="3371" max="3371" width="10.140625" style="19" bestFit="1" customWidth="1"/>
    <col min="3372" max="3372" width="10.5703125" style="19" bestFit="1" customWidth="1"/>
    <col min="3373" max="3373" width="9" style="19" bestFit="1" customWidth="1"/>
    <col min="3374" max="3397" width="0" style="19" hidden="1" customWidth="1"/>
    <col min="3398" max="3402" width="9" style="19" bestFit="1" customWidth="1"/>
    <col min="3403" max="3418" width="8.85546875" style="19"/>
    <col min="3419" max="3419" width="21.7109375" style="19" customWidth="1"/>
    <col min="3420" max="3584" width="8.85546875" style="19"/>
    <col min="3585" max="3585" width="13.140625" style="19" customWidth="1"/>
    <col min="3586" max="3586" width="9.140625" style="19" customWidth="1"/>
    <col min="3587" max="3587" width="10.28515625" style="19" customWidth="1"/>
    <col min="3588" max="3588" width="11.5703125" style="19" customWidth="1"/>
    <col min="3589" max="3589" width="8.85546875" style="19"/>
    <col min="3590" max="3590" width="9" style="19" bestFit="1" customWidth="1"/>
    <col min="3591" max="3591" width="10.140625" style="19" customWidth="1"/>
    <col min="3592" max="3593" width="9" style="19" bestFit="1" customWidth="1"/>
    <col min="3594" max="3594" width="9.7109375" style="19" customWidth="1"/>
    <col min="3595" max="3595" width="8.85546875" style="19"/>
    <col min="3596" max="3599" width="9" style="19" bestFit="1" customWidth="1"/>
    <col min="3600" max="3600" width="9.85546875" style="19" customWidth="1"/>
    <col min="3601" max="3601" width="9.28515625" style="19" bestFit="1" customWidth="1"/>
    <col min="3602" max="3603" width="9" style="19" bestFit="1" customWidth="1"/>
    <col min="3604" max="3604" width="9.28515625" style="19" bestFit="1" customWidth="1"/>
    <col min="3605" max="3620" width="8.85546875" style="19"/>
    <col min="3621" max="3621" width="9.28515625" style="19" bestFit="1" customWidth="1"/>
    <col min="3622" max="3622" width="10.5703125" style="19" bestFit="1" customWidth="1"/>
    <col min="3623" max="3623" width="9" style="19" bestFit="1" customWidth="1"/>
    <col min="3624" max="3624" width="10.140625" style="19" bestFit="1" customWidth="1"/>
    <col min="3625" max="3625" width="10.5703125" style="19" bestFit="1" customWidth="1"/>
    <col min="3626" max="3626" width="9" style="19" bestFit="1" customWidth="1"/>
    <col min="3627" max="3627" width="10.140625" style="19" bestFit="1" customWidth="1"/>
    <col min="3628" max="3628" width="10.5703125" style="19" bestFit="1" customWidth="1"/>
    <col min="3629" max="3629" width="9" style="19" bestFit="1" customWidth="1"/>
    <col min="3630" max="3653" width="0" style="19" hidden="1" customWidth="1"/>
    <col min="3654" max="3658" width="9" style="19" bestFit="1" customWidth="1"/>
    <col min="3659" max="3674" width="8.85546875" style="19"/>
    <col min="3675" max="3675" width="21.7109375" style="19" customWidth="1"/>
    <col min="3676" max="3840" width="8.85546875" style="19"/>
    <col min="3841" max="3841" width="13.140625" style="19" customWidth="1"/>
    <col min="3842" max="3842" width="9.140625" style="19" customWidth="1"/>
    <col min="3843" max="3843" width="10.28515625" style="19" customWidth="1"/>
    <col min="3844" max="3844" width="11.5703125" style="19" customWidth="1"/>
    <col min="3845" max="3845" width="8.85546875" style="19"/>
    <col min="3846" max="3846" width="9" style="19" bestFit="1" customWidth="1"/>
    <col min="3847" max="3847" width="10.140625" style="19" customWidth="1"/>
    <col min="3848" max="3849" width="9" style="19" bestFit="1" customWidth="1"/>
    <col min="3850" max="3850" width="9.7109375" style="19" customWidth="1"/>
    <col min="3851" max="3851" width="8.85546875" style="19"/>
    <col min="3852" max="3855" width="9" style="19" bestFit="1" customWidth="1"/>
    <col min="3856" max="3856" width="9.85546875" style="19" customWidth="1"/>
    <col min="3857" max="3857" width="9.28515625" style="19" bestFit="1" customWidth="1"/>
    <col min="3858" max="3859" width="9" style="19" bestFit="1" customWidth="1"/>
    <col min="3860" max="3860" width="9.28515625" style="19" bestFit="1" customWidth="1"/>
    <col min="3861" max="3876" width="8.85546875" style="19"/>
    <col min="3877" max="3877" width="9.28515625" style="19" bestFit="1" customWidth="1"/>
    <col min="3878" max="3878" width="10.5703125" style="19" bestFit="1" customWidth="1"/>
    <col min="3879" max="3879" width="9" style="19" bestFit="1" customWidth="1"/>
    <col min="3880" max="3880" width="10.140625" style="19" bestFit="1" customWidth="1"/>
    <col min="3881" max="3881" width="10.5703125" style="19" bestFit="1" customWidth="1"/>
    <col min="3882" max="3882" width="9" style="19" bestFit="1" customWidth="1"/>
    <col min="3883" max="3883" width="10.140625" style="19" bestFit="1" customWidth="1"/>
    <col min="3884" max="3884" width="10.5703125" style="19" bestFit="1" customWidth="1"/>
    <col min="3885" max="3885" width="9" style="19" bestFit="1" customWidth="1"/>
    <col min="3886" max="3909" width="0" style="19" hidden="1" customWidth="1"/>
    <col min="3910" max="3914" width="9" style="19" bestFit="1" customWidth="1"/>
    <col min="3915" max="3930" width="8.85546875" style="19"/>
    <col min="3931" max="3931" width="21.7109375" style="19" customWidth="1"/>
    <col min="3932" max="4096" width="8.85546875" style="19"/>
    <col min="4097" max="4097" width="13.140625" style="19" customWidth="1"/>
    <col min="4098" max="4098" width="9.140625" style="19" customWidth="1"/>
    <col min="4099" max="4099" width="10.28515625" style="19" customWidth="1"/>
    <col min="4100" max="4100" width="11.5703125" style="19" customWidth="1"/>
    <col min="4101" max="4101" width="8.85546875" style="19"/>
    <col min="4102" max="4102" width="9" style="19" bestFit="1" customWidth="1"/>
    <col min="4103" max="4103" width="10.140625" style="19" customWidth="1"/>
    <col min="4104" max="4105" width="9" style="19" bestFit="1" customWidth="1"/>
    <col min="4106" max="4106" width="9.7109375" style="19" customWidth="1"/>
    <col min="4107" max="4107" width="8.85546875" style="19"/>
    <col min="4108" max="4111" width="9" style="19" bestFit="1" customWidth="1"/>
    <col min="4112" max="4112" width="9.85546875" style="19" customWidth="1"/>
    <col min="4113" max="4113" width="9.28515625" style="19" bestFit="1" customWidth="1"/>
    <col min="4114" max="4115" width="9" style="19" bestFit="1" customWidth="1"/>
    <col min="4116" max="4116" width="9.28515625" style="19" bestFit="1" customWidth="1"/>
    <col min="4117" max="4132" width="8.85546875" style="19"/>
    <col min="4133" max="4133" width="9.28515625" style="19" bestFit="1" customWidth="1"/>
    <col min="4134" max="4134" width="10.5703125" style="19" bestFit="1" customWidth="1"/>
    <col min="4135" max="4135" width="9" style="19" bestFit="1" customWidth="1"/>
    <col min="4136" max="4136" width="10.140625" style="19" bestFit="1" customWidth="1"/>
    <col min="4137" max="4137" width="10.5703125" style="19" bestFit="1" customWidth="1"/>
    <col min="4138" max="4138" width="9" style="19" bestFit="1" customWidth="1"/>
    <col min="4139" max="4139" width="10.140625" style="19" bestFit="1" customWidth="1"/>
    <col min="4140" max="4140" width="10.5703125" style="19" bestFit="1" customWidth="1"/>
    <col min="4141" max="4141" width="9" style="19" bestFit="1" customWidth="1"/>
    <col min="4142" max="4165" width="0" style="19" hidden="1" customWidth="1"/>
    <col min="4166" max="4170" width="9" style="19" bestFit="1" customWidth="1"/>
    <col min="4171" max="4186" width="8.85546875" style="19"/>
    <col min="4187" max="4187" width="21.7109375" style="19" customWidth="1"/>
    <col min="4188" max="4352" width="8.85546875" style="19"/>
    <col min="4353" max="4353" width="13.140625" style="19" customWidth="1"/>
    <col min="4354" max="4354" width="9.140625" style="19" customWidth="1"/>
    <col min="4355" max="4355" width="10.28515625" style="19" customWidth="1"/>
    <col min="4356" max="4356" width="11.5703125" style="19" customWidth="1"/>
    <col min="4357" max="4357" width="8.85546875" style="19"/>
    <col min="4358" max="4358" width="9" style="19" bestFit="1" customWidth="1"/>
    <col min="4359" max="4359" width="10.140625" style="19" customWidth="1"/>
    <col min="4360" max="4361" width="9" style="19" bestFit="1" customWidth="1"/>
    <col min="4362" max="4362" width="9.7109375" style="19" customWidth="1"/>
    <col min="4363" max="4363" width="8.85546875" style="19"/>
    <col min="4364" max="4367" width="9" style="19" bestFit="1" customWidth="1"/>
    <col min="4368" max="4368" width="9.85546875" style="19" customWidth="1"/>
    <col min="4369" max="4369" width="9.28515625" style="19" bestFit="1" customWidth="1"/>
    <col min="4370" max="4371" width="9" style="19" bestFit="1" customWidth="1"/>
    <col min="4372" max="4372" width="9.28515625" style="19" bestFit="1" customWidth="1"/>
    <col min="4373" max="4388" width="8.85546875" style="19"/>
    <col min="4389" max="4389" width="9.28515625" style="19" bestFit="1" customWidth="1"/>
    <col min="4390" max="4390" width="10.5703125" style="19" bestFit="1" customWidth="1"/>
    <col min="4391" max="4391" width="9" style="19" bestFit="1" customWidth="1"/>
    <col min="4392" max="4392" width="10.140625" style="19" bestFit="1" customWidth="1"/>
    <col min="4393" max="4393" width="10.5703125" style="19" bestFit="1" customWidth="1"/>
    <col min="4394" max="4394" width="9" style="19" bestFit="1" customWidth="1"/>
    <col min="4395" max="4395" width="10.140625" style="19" bestFit="1" customWidth="1"/>
    <col min="4396" max="4396" width="10.5703125" style="19" bestFit="1" customWidth="1"/>
    <col min="4397" max="4397" width="9" style="19" bestFit="1" customWidth="1"/>
    <col min="4398" max="4421" width="0" style="19" hidden="1" customWidth="1"/>
    <col min="4422" max="4426" width="9" style="19" bestFit="1" customWidth="1"/>
    <col min="4427" max="4442" width="8.85546875" style="19"/>
    <col min="4443" max="4443" width="21.7109375" style="19" customWidth="1"/>
    <col min="4444" max="4608" width="8.85546875" style="19"/>
    <col min="4609" max="4609" width="13.140625" style="19" customWidth="1"/>
    <col min="4610" max="4610" width="9.140625" style="19" customWidth="1"/>
    <col min="4611" max="4611" width="10.28515625" style="19" customWidth="1"/>
    <col min="4612" max="4612" width="11.5703125" style="19" customWidth="1"/>
    <col min="4613" max="4613" width="8.85546875" style="19"/>
    <col min="4614" max="4614" width="9" style="19" bestFit="1" customWidth="1"/>
    <col min="4615" max="4615" width="10.140625" style="19" customWidth="1"/>
    <col min="4616" max="4617" width="9" style="19" bestFit="1" customWidth="1"/>
    <col min="4618" max="4618" width="9.7109375" style="19" customWidth="1"/>
    <col min="4619" max="4619" width="8.85546875" style="19"/>
    <col min="4620" max="4623" width="9" style="19" bestFit="1" customWidth="1"/>
    <col min="4624" max="4624" width="9.85546875" style="19" customWidth="1"/>
    <col min="4625" max="4625" width="9.28515625" style="19" bestFit="1" customWidth="1"/>
    <col min="4626" max="4627" width="9" style="19" bestFit="1" customWidth="1"/>
    <col min="4628" max="4628" width="9.28515625" style="19" bestFit="1" customWidth="1"/>
    <col min="4629" max="4644" width="8.85546875" style="19"/>
    <col min="4645" max="4645" width="9.28515625" style="19" bestFit="1" customWidth="1"/>
    <col min="4646" max="4646" width="10.5703125" style="19" bestFit="1" customWidth="1"/>
    <col min="4647" max="4647" width="9" style="19" bestFit="1" customWidth="1"/>
    <col min="4648" max="4648" width="10.140625" style="19" bestFit="1" customWidth="1"/>
    <col min="4649" max="4649" width="10.5703125" style="19" bestFit="1" customWidth="1"/>
    <col min="4650" max="4650" width="9" style="19" bestFit="1" customWidth="1"/>
    <col min="4651" max="4651" width="10.140625" style="19" bestFit="1" customWidth="1"/>
    <col min="4652" max="4652" width="10.5703125" style="19" bestFit="1" customWidth="1"/>
    <col min="4653" max="4653" width="9" style="19" bestFit="1" customWidth="1"/>
    <col min="4654" max="4677" width="0" style="19" hidden="1" customWidth="1"/>
    <col min="4678" max="4682" width="9" style="19" bestFit="1" customWidth="1"/>
    <col min="4683" max="4698" width="8.85546875" style="19"/>
    <col min="4699" max="4699" width="21.7109375" style="19" customWidth="1"/>
    <col min="4700" max="4864" width="8.85546875" style="19"/>
    <col min="4865" max="4865" width="13.140625" style="19" customWidth="1"/>
    <col min="4866" max="4866" width="9.140625" style="19" customWidth="1"/>
    <col min="4867" max="4867" width="10.28515625" style="19" customWidth="1"/>
    <col min="4868" max="4868" width="11.5703125" style="19" customWidth="1"/>
    <col min="4869" max="4869" width="8.85546875" style="19"/>
    <col min="4870" max="4870" width="9" style="19" bestFit="1" customWidth="1"/>
    <col min="4871" max="4871" width="10.140625" style="19" customWidth="1"/>
    <col min="4872" max="4873" width="9" style="19" bestFit="1" customWidth="1"/>
    <col min="4874" max="4874" width="9.7109375" style="19" customWidth="1"/>
    <col min="4875" max="4875" width="8.85546875" style="19"/>
    <col min="4876" max="4879" width="9" style="19" bestFit="1" customWidth="1"/>
    <col min="4880" max="4880" width="9.85546875" style="19" customWidth="1"/>
    <col min="4881" max="4881" width="9.28515625" style="19" bestFit="1" customWidth="1"/>
    <col min="4882" max="4883" width="9" style="19" bestFit="1" customWidth="1"/>
    <col min="4884" max="4884" width="9.28515625" style="19" bestFit="1" customWidth="1"/>
    <col min="4885" max="4900" width="8.85546875" style="19"/>
    <col min="4901" max="4901" width="9.28515625" style="19" bestFit="1" customWidth="1"/>
    <col min="4902" max="4902" width="10.5703125" style="19" bestFit="1" customWidth="1"/>
    <col min="4903" max="4903" width="9" style="19" bestFit="1" customWidth="1"/>
    <col min="4904" max="4904" width="10.140625" style="19" bestFit="1" customWidth="1"/>
    <col min="4905" max="4905" width="10.5703125" style="19" bestFit="1" customWidth="1"/>
    <col min="4906" max="4906" width="9" style="19" bestFit="1" customWidth="1"/>
    <col min="4907" max="4907" width="10.140625" style="19" bestFit="1" customWidth="1"/>
    <col min="4908" max="4908" width="10.5703125" style="19" bestFit="1" customWidth="1"/>
    <col min="4909" max="4909" width="9" style="19" bestFit="1" customWidth="1"/>
    <col min="4910" max="4933" width="0" style="19" hidden="1" customWidth="1"/>
    <col min="4934" max="4938" width="9" style="19" bestFit="1" customWidth="1"/>
    <col min="4939" max="4954" width="8.85546875" style="19"/>
    <col min="4955" max="4955" width="21.7109375" style="19" customWidth="1"/>
    <col min="4956" max="5120" width="8.85546875" style="19"/>
    <col min="5121" max="5121" width="13.140625" style="19" customWidth="1"/>
    <col min="5122" max="5122" width="9.140625" style="19" customWidth="1"/>
    <col min="5123" max="5123" width="10.28515625" style="19" customWidth="1"/>
    <col min="5124" max="5124" width="11.5703125" style="19" customWidth="1"/>
    <col min="5125" max="5125" width="8.85546875" style="19"/>
    <col min="5126" max="5126" width="9" style="19" bestFit="1" customWidth="1"/>
    <col min="5127" max="5127" width="10.140625" style="19" customWidth="1"/>
    <col min="5128" max="5129" width="9" style="19" bestFit="1" customWidth="1"/>
    <col min="5130" max="5130" width="9.7109375" style="19" customWidth="1"/>
    <col min="5131" max="5131" width="8.85546875" style="19"/>
    <col min="5132" max="5135" width="9" style="19" bestFit="1" customWidth="1"/>
    <col min="5136" max="5136" width="9.85546875" style="19" customWidth="1"/>
    <col min="5137" max="5137" width="9.28515625" style="19" bestFit="1" customWidth="1"/>
    <col min="5138" max="5139" width="9" style="19" bestFit="1" customWidth="1"/>
    <col min="5140" max="5140" width="9.28515625" style="19" bestFit="1" customWidth="1"/>
    <col min="5141" max="5156" width="8.85546875" style="19"/>
    <col min="5157" max="5157" width="9.28515625" style="19" bestFit="1" customWidth="1"/>
    <col min="5158" max="5158" width="10.5703125" style="19" bestFit="1" customWidth="1"/>
    <col min="5159" max="5159" width="9" style="19" bestFit="1" customWidth="1"/>
    <col min="5160" max="5160" width="10.140625" style="19" bestFit="1" customWidth="1"/>
    <col min="5161" max="5161" width="10.5703125" style="19" bestFit="1" customWidth="1"/>
    <col min="5162" max="5162" width="9" style="19" bestFit="1" customWidth="1"/>
    <col min="5163" max="5163" width="10.140625" style="19" bestFit="1" customWidth="1"/>
    <col min="5164" max="5164" width="10.5703125" style="19" bestFit="1" customWidth="1"/>
    <col min="5165" max="5165" width="9" style="19" bestFit="1" customWidth="1"/>
    <col min="5166" max="5189" width="0" style="19" hidden="1" customWidth="1"/>
    <col min="5190" max="5194" width="9" style="19" bestFit="1" customWidth="1"/>
    <col min="5195" max="5210" width="8.85546875" style="19"/>
    <col min="5211" max="5211" width="21.7109375" style="19" customWidth="1"/>
    <col min="5212" max="5376" width="8.85546875" style="19"/>
    <col min="5377" max="5377" width="13.140625" style="19" customWidth="1"/>
    <col min="5378" max="5378" width="9.140625" style="19" customWidth="1"/>
    <col min="5379" max="5379" width="10.28515625" style="19" customWidth="1"/>
    <col min="5380" max="5380" width="11.5703125" style="19" customWidth="1"/>
    <col min="5381" max="5381" width="8.85546875" style="19"/>
    <col min="5382" max="5382" width="9" style="19" bestFit="1" customWidth="1"/>
    <col min="5383" max="5383" width="10.140625" style="19" customWidth="1"/>
    <col min="5384" max="5385" width="9" style="19" bestFit="1" customWidth="1"/>
    <col min="5386" max="5386" width="9.7109375" style="19" customWidth="1"/>
    <col min="5387" max="5387" width="8.85546875" style="19"/>
    <col min="5388" max="5391" width="9" style="19" bestFit="1" customWidth="1"/>
    <col min="5392" max="5392" width="9.85546875" style="19" customWidth="1"/>
    <col min="5393" max="5393" width="9.28515625" style="19" bestFit="1" customWidth="1"/>
    <col min="5394" max="5395" width="9" style="19" bestFit="1" customWidth="1"/>
    <col min="5396" max="5396" width="9.28515625" style="19" bestFit="1" customWidth="1"/>
    <col min="5397" max="5412" width="8.85546875" style="19"/>
    <col min="5413" max="5413" width="9.28515625" style="19" bestFit="1" customWidth="1"/>
    <col min="5414" max="5414" width="10.5703125" style="19" bestFit="1" customWidth="1"/>
    <col min="5415" max="5415" width="9" style="19" bestFit="1" customWidth="1"/>
    <col min="5416" max="5416" width="10.140625" style="19" bestFit="1" customWidth="1"/>
    <col min="5417" max="5417" width="10.5703125" style="19" bestFit="1" customWidth="1"/>
    <col min="5418" max="5418" width="9" style="19" bestFit="1" customWidth="1"/>
    <col min="5419" max="5419" width="10.140625" style="19" bestFit="1" customWidth="1"/>
    <col min="5420" max="5420" width="10.5703125" style="19" bestFit="1" customWidth="1"/>
    <col min="5421" max="5421" width="9" style="19" bestFit="1" customWidth="1"/>
    <col min="5422" max="5445" width="0" style="19" hidden="1" customWidth="1"/>
    <col min="5446" max="5450" width="9" style="19" bestFit="1" customWidth="1"/>
    <col min="5451" max="5466" width="8.85546875" style="19"/>
    <col min="5467" max="5467" width="21.7109375" style="19" customWidth="1"/>
    <col min="5468" max="5632" width="8.85546875" style="19"/>
    <col min="5633" max="5633" width="13.140625" style="19" customWidth="1"/>
    <col min="5634" max="5634" width="9.140625" style="19" customWidth="1"/>
    <col min="5635" max="5635" width="10.28515625" style="19" customWidth="1"/>
    <col min="5636" max="5636" width="11.5703125" style="19" customWidth="1"/>
    <col min="5637" max="5637" width="8.85546875" style="19"/>
    <col min="5638" max="5638" width="9" style="19" bestFit="1" customWidth="1"/>
    <col min="5639" max="5639" width="10.140625" style="19" customWidth="1"/>
    <col min="5640" max="5641" width="9" style="19" bestFit="1" customWidth="1"/>
    <col min="5642" max="5642" width="9.7109375" style="19" customWidth="1"/>
    <col min="5643" max="5643" width="8.85546875" style="19"/>
    <col min="5644" max="5647" width="9" style="19" bestFit="1" customWidth="1"/>
    <col min="5648" max="5648" width="9.85546875" style="19" customWidth="1"/>
    <col min="5649" max="5649" width="9.28515625" style="19" bestFit="1" customWidth="1"/>
    <col min="5650" max="5651" width="9" style="19" bestFit="1" customWidth="1"/>
    <col min="5652" max="5652" width="9.28515625" style="19" bestFit="1" customWidth="1"/>
    <col min="5653" max="5668" width="8.85546875" style="19"/>
    <col min="5669" max="5669" width="9.28515625" style="19" bestFit="1" customWidth="1"/>
    <col min="5670" max="5670" width="10.5703125" style="19" bestFit="1" customWidth="1"/>
    <col min="5671" max="5671" width="9" style="19" bestFit="1" customWidth="1"/>
    <col min="5672" max="5672" width="10.140625" style="19" bestFit="1" customWidth="1"/>
    <col min="5673" max="5673" width="10.5703125" style="19" bestFit="1" customWidth="1"/>
    <col min="5674" max="5674" width="9" style="19" bestFit="1" customWidth="1"/>
    <col min="5675" max="5675" width="10.140625" style="19" bestFit="1" customWidth="1"/>
    <col min="5676" max="5676" width="10.5703125" style="19" bestFit="1" customWidth="1"/>
    <col min="5677" max="5677" width="9" style="19" bestFit="1" customWidth="1"/>
    <col min="5678" max="5701" width="0" style="19" hidden="1" customWidth="1"/>
    <col min="5702" max="5706" width="9" style="19" bestFit="1" customWidth="1"/>
    <col min="5707" max="5722" width="8.85546875" style="19"/>
    <col min="5723" max="5723" width="21.7109375" style="19" customWidth="1"/>
    <col min="5724" max="5888" width="8.85546875" style="19"/>
    <col min="5889" max="5889" width="13.140625" style="19" customWidth="1"/>
    <col min="5890" max="5890" width="9.140625" style="19" customWidth="1"/>
    <col min="5891" max="5891" width="10.28515625" style="19" customWidth="1"/>
    <col min="5892" max="5892" width="11.5703125" style="19" customWidth="1"/>
    <col min="5893" max="5893" width="8.85546875" style="19"/>
    <col min="5894" max="5894" width="9" style="19" bestFit="1" customWidth="1"/>
    <col min="5895" max="5895" width="10.140625" style="19" customWidth="1"/>
    <col min="5896" max="5897" width="9" style="19" bestFit="1" customWidth="1"/>
    <col min="5898" max="5898" width="9.7109375" style="19" customWidth="1"/>
    <col min="5899" max="5899" width="8.85546875" style="19"/>
    <col min="5900" max="5903" width="9" style="19" bestFit="1" customWidth="1"/>
    <col min="5904" max="5904" width="9.85546875" style="19" customWidth="1"/>
    <col min="5905" max="5905" width="9.28515625" style="19" bestFit="1" customWidth="1"/>
    <col min="5906" max="5907" width="9" style="19" bestFit="1" customWidth="1"/>
    <col min="5908" max="5908" width="9.28515625" style="19" bestFit="1" customWidth="1"/>
    <col min="5909" max="5924" width="8.85546875" style="19"/>
    <col min="5925" max="5925" width="9.28515625" style="19" bestFit="1" customWidth="1"/>
    <col min="5926" max="5926" width="10.5703125" style="19" bestFit="1" customWidth="1"/>
    <col min="5927" max="5927" width="9" style="19" bestFit="1" customWidth="1"/>
    <col min="5928" max="5928" width="10.140625" style="19" bestFit="1" customWidth="1"/>
    <col min="5929" max="5929" width="10.5703125" style="19" bestFit="1" customWidth="1"/>
    <col min="5930" max="5930" width="9" style="19" bestFit="1" customWidth="1"/>
    <col min="5931" max="5931" width="10.140625" style="19" bestFit="1" customWidth="1"/>
    <col min="5932" max="5932" width="10.5703125" style="19" bestFit="1" customWidth="1"/>
    <col min="5933" max="5933" width="9" style="19" bestFit="1" customWidth="1"/>
    <col min="5934" max="5957" width="0" style="19" hidden="1" customWidth="1"/>
    <col min="5958" max="5962" width="9" style="19" bestFit="1" customWidth="1"/>
    <col min="5963" max="5978" width="8.85546875" style="19"/>
    <col min="5979" max="5979" width="21.7109375" style="19" customWidth="1"/>
    <col min="5980" max="6144" width="8.85546875" style="19"/>
    <col min="6145" max="6145" width="13.140625" style="19" customWidth="1"/>
    <col min="6146" max="6146" width="9.140625" style="19" customWidth="1"/>
    <col min="6147" max="6147" width="10.28515625" style="19" customWidth="1"/>
    <col min="6148" max="6148" width="11.5703125" style="19" customWidth="1"/>
    <col min="6149" max="6149" width="8.85546875" style="19"/>
    <col min="6150" max="6150" width="9" style="19" bestFit="1" customWidth="1"/>
    <col min="6151" max="6151" width="10.140625" style="19" customWidth="1"/>
    <col min="6152" max="6153" width="9" style="19" bestFit="1" customWidth="1"/>
    <col min="6154" max="6154" width="9.7109375" style="19" customWidth="1"/>
    <col min="6155" max="6155" width="8.85546875" style="19"/>
    <col min="6156" max="6159" width="9" style="19" bestFit="1" customWidth="1"/>
    <col min="6160" max="6160" width="9.85546875" style="19" customWidth="1"/>
    <col min="6161" max="6161" width="9.28515625" style="19" bestFit="1" customWidth="1"/>
    <col min="6162" max="6163" width="9" style="19" bestFit="1" customWidth="1"/>
    <col min="6164" max="6164" width="9.28515625" style="19" bestFit="1" customWidth="1"/>
    <col min="6165" max="6180" width="8.85546875" style="19"/>
    <col min="6181" max="6181" width="9.28515625" style="19" bestFit="1" customWidth="1"/>
    <col min="6182" max="6182" width="10.5703125" style="19" bestFit="1" customWidth="1"/>
    <col min="6183" max="6183" width="9" style="19" bestFit="1" customWidth="1"/>
    <col min="6184" max="6184" width="10.140625" style="19" bestFit="1" customWidth="1"/>
    <col min="6185" max="6185" width="10.5703125" style="19" bestFit="1" customWidth="1"/>
    <col min="6186" max="6186" width="9" style="19" bestFit="1" customWidth="1"/>
    <col min="6187" max="6187" width="10.140625" style="19" bestFit="1" customWidth="1"/>
    <col min="6188" max="6188" width="10.5703125" style="19" bestFit="1" customWidth="1"/>
    <col min="6189" max="6189" width="9" style="19" bestFit="1" customWidth="1"/>
    <col min="6190" max="6213" width="0" style="19" hidden="1" customWidth="1"/>
    <col min="6214" max="6218" width="9" style="19" bestFit="1" customWidth="1"/>
    <col min="6219" max="6234" width="8.85546875" style="19"/>
    <col min="6235" max="6235" width="21.7109375" style="19" customWidth="1"/>
    <col min="6236" max="6400" width="8.85546875" style="19"/>
    <col min="6401" max="6401" width="13.140625" style="19" customWidth="1"/>
    <col min="6402" max="6402" width="9.140625" style="19" customWidth="1"/>
    <col min="6403" max="6403" width="10.28515625" style="19" customWidth="1"/>
    <col min="6404" max="6404" width="11.5703125" style="19" customWidth="1"/>
    <col min="6405" max="6405" width="8.85546875" style="19"/>
    <col min="6406" max="6406" width="9" style="19" bestFit="1" customWidth="1"/>
    <col min="6407" max="6407" width="10.140625" style="19" customWidth="1"/>
    <col min="6408" max="6409" width="9" style="19" bestFit="1" customWidth="1"/>
    <col min="6410" max="6410" width="9.7109375" style="19" customWidth="1"/>
    <col min="6411" max="6411" width="8.85546875" style="19"/>
    <col min="6412" max="6415" width="9" style="19" bestFit="1" customWidth="1"/>
    <col min="6416" max="6416" width="9.85546875" style="19" customWidth="1"/>
    <col min="6417" max="6417" width="9.28515625" style="19" bestFit="1" customWidth="1"/>
    <col min="6418" max="6419" width="9" style="19" bestFit="1" customWidth="1"/>
    <col min="6420" max="6420" width="9.28515625" style="19" bestFit="1" customWidth="1"/>
    <col min="6421" max="6436" width="8.85546875" style="19"/>
    <col min="6437" max="6437" width="9.28515625" style="19" bestFit="1" customWidth="1"/>
    <col min="6438" max="6438" width="10.5703125" style="19" bestFit="1" customWidth="1"/>
    <col min="6439" max="6439" width="9" style="19" bestFit="1" customWidth="1"/>
    <col min="6440" max="6440" width="10.140625" style="19" bestFit="1" customWidth="1"/>
    <col min="6441" max="6441" width="10.5703125" style="19" bestFit="1" customWidth="1"/>
    <col min="6442" max="6442" width="9" style="19" bestFit="1" customWidth="1"/>
    <col min="6443" max="6443" width="10.140625" style="19" bestFit="1" customWidth="1"/>
    <col min="6444" max="6444" width="10.5703125" style="19" bestFit="1" customWidth="1"/>
    <col min="6445" max="6445" width="9" style="19" bestFit="1" customWidth="1"/>
    <col min="6446" max="6469" width="0" style="19" hidden="1" customWidth="1"/>
    <col min="6470" max="6474" width="9" style="19" bestFit="1" customWidth="1"/>
    <col min="6475" max="6490" width="8.85546875" style="19"/>
    <col min="6491" max="6491" width="21.7109375" style="19" customWidth="1"/>
    <col min="6492" max="6656" width="8.85546875" style="19"/>
    <col min="6657" max="6657" width="13.140625" style="19" customWidth="1"/>
    <col min="6658" max="6658" width="9.140625" style="19" customWidth="1"/>
    <col min="6659" max="6659" width="10.28515625" style="19" customWidth="1"/>
    <col min="6660" max="6660" width="11.5703125" style="19" customWidth="1"/>
    <col min="6661" max="6661" width="8.85546875" style="19"/>
    <col min="6662" max="6662" width="9" style="19" bestFit="1" customWidth="1"/>
    <col min="6663" max="6663" width="10.140625" style="19" customWidth="1"/>
    <col min="6664" max="6665" width="9" style="19" bestFit="1" customWidth="1"/>
    <col min="6666" max="6666" width="9.7109375" style="19" customWidth="1"/>
    <col min="6667" max="6667" width="8.85546875" style="19"/>
    <col min="6668" max="6671" width="9" style="19" bestFit="1" customWidth="1"/>
    <col min="6672" max="6672" width="9.85546875" style="19" customWidth="1"/>
    <col min="6673" max="6673" width="9.28515625" style="19" bestFit="1" customWidth="1"/>
    <col min="6674" max="6675" width="9" style="19" bestFit="1" customWidth="1"/>
    <col min="6676" max="6676" width="9.28515625" style="19" bestFit="1" customWidth="1"/>
    <col min="6677" max="6692" width="8.85546875" style="19"/>
    <col min="6693" max="6693" width="9.28515625" style="19" bestFit="1" customWidth="1"/>
    <col min="6694" max="6694" width="10.5703125" style="19" bestFit="1" customWidth="1"/>
    <col min="6695" max="6695" width="9" style="19" bestFit="1" customWidth="1"/>
    <col min="6696" max="6696" width="10.140625" style="19" bestFit="1" customWidth="1"/>
    <col min="6697" max="6697" width="10.5703125" style="19" bestFit="1" customWidth="1"/>
    <col min="6698" max="6698" width="9" style="19" bestFit="1" customWidth="1"/>
    <col min="6699" max="6699" width="10.140625" style="19" bestFit="1" customWidth="1"/>
    <col min="6700" max="6700" width="10.5703125" style="19" bestFit="1" customWidth="1"/>
    <col min="6701" max="6701" width="9" style="19" bestFit="1" customWidth="1"/>
    <col min="6702" max="6725" width="0" style="19" hidden="1" customWidth="1"/>
    <col min="6726" max="6730" width="9" style="19" bestFit="1" customWidth="1"/>
    <col min="6731" max="6746" width="8.85546875" style="19"/>
    <col min="6747" max="6747" width="21.7109375" style="19" customWidth="1"/>
    <col min="6748" max="6912" width="8.85546875" style="19"/>
    <col min="6913" max="6913" width="13.140625" style="19" customWidth="1"/>
    <col min="6914" max="6914" width="9.140625" style="19" customWidth="1"/>
    <col min="6915" max="6915" width="10.28515625" style="19" customWidth="1"/>
    <col min="6916" max="6916" width="11.5703125" style="19" customWidth="1"/>
    <col min="6917" max="6917" width="8.85546875" style="19"/>
    <col min="6918" max="6918" width="9" style="19" bestFit="1" customWidth="1"/>
    <col min="6919" max="6919" width="10.140625" style="19" customWidth="1"/>
    <col min="6920" max="6921" width="9" style="19" bestFit="1" customWidth="1"/>
    <col min="6922" max="6922" width="9.7109375" style="19" customWidth="1"/>
    <col min="6923" max="6923" width="8.85546875" style="19"/>
    <col min="6924" max="6927" width="9" style="19" bestFit="1" customWidth="1"/>
    <col min="6928" max="6928" width="9.85546875" style="19" customWidth="1"/>
    <col min="6929" max="6929" width="9.28515625" style="19" bestFit="1" customWidth="1"/>
    <col min="6930" max="6931" width="9" style="19" bestFit="1" customWidth="1"/>
    <col min="6932" max="6932" width="9.28515625" style="19" bestFit="1" customWidth="1"/>
    <col min="6933" max="6948" width="8.85546875" style="19"/>
    <col min="6949" max="6949" width="9.28515625" style="19" bestFit="1" customWidth="1"/>
    <col min="6950" max="6950" width="10.5703125" style="19" bestFit="1" customWidth="1"/>
    <col min="6951" max="6951" width="9" style="19" bestFit="1" customWidth="1"/>
    <col min="6952" max="6952" width="10.140625" style="19" bestFit="1" customWidth="1"/>
    <col min="6953" max="6953" width="10.5703125" style="19" bestFit="1" customWidth="1"/>
    <col min="6954" max="6954" width="9" style="19" bestFit="1" customWidth="1"/>
    <col min="6955" max="6955" width="10.140625" style="19" bestFit="1" customWidth="1"/>
    <col min="6956" max="6956" width="10.5703125" style="19" bestFit="1" customWidth="1"/>
    <col min="6957" max="6957" width="9" style="19" bestFit="1" customWidth="1"/>
    <col min="6958" max="6981" width="0" style="19" hidden="1" customWidth="1"/>
    <col min="6982" max="6986" width="9" style="19" bestFit="1" customWidth="1"/>
    <col min="6987" max="7002" width="8.85546875" style="19"/>
    <col min="7003" max="7003" width="21.7109375" style="19" customWidth="1"/>
    <col min="7004" max="7168" width="8.85546875" style="19"/>
    <col min="7169" max="7169" width="13.140625" style="19" customWidth="1"/>
    <col min="7170" max="7170" width="9.140625" style="19" customWidth="1"/>
    <col min="7171" max="7171" width="10.28515625" style="19" customWidth="1"/>
    <col min="7172" max="7172" width="11.5703125" style="19" customWidth="1"/>
    <col min="7173" max="7173" width="8.85546875" style="19"/>
    <col min="7174" max="7174" width="9" style="19" bestFit="1" customWidth="1"/>
    <col min="7175" max="7175" width="10.140625" style="19" customWidth="1"/>
    <col min="7176" max="7177" width="9" style="19" bestFit="1" customWidth="1"/>
    <col min="7178" max="7178" width="9.7109375" style="19" customWidth="1"/>
    <col min="7179" max="7179" width="8.85546875" style="19"/>
    <col min="7180" max="7183" width="9" style="19" bestFit="1" customWidth="1"/>
    <col min="7184" max="7184" width="9.85546875" style="19" customWidth="1"/>
    <col min="7185" max="7185" width="9.28515625" style="19" bestFit="1" customWidth="1"/>
    <col min="7186" max="7187" width="9" style="19" bestFit="1" customWidth="1"/>
    <col min="7188" max="7188" width="9.28515625" style="19" bestFit="1" customWidth="1"/>
    <col min="7189" max="7204" width="8.85546875" style="19"/>
    <col min="7205" max="7205" width="9.28515625" style="19" bestFit="1" customWidth="1"/>
    <col min="7206" max="7206" width="10.5703125" style="19" bestFit="1" customWidth="1"/>
    <col min="7207" max="7207" width="9" style="19" bestFit="1" customWidth="1"/>
    <col min="7208" max="7208" width="10.140625" style="19" bestFit="1" customWidth="1"/>
    <col min="7209" max="7209" width="10.5703125" style="19" bestFit="1" customWidth="1"/>
    <col min="7210" max="7210" width="9" style="19" bestFit="1" customWidth="1"/>
    <col min="7211" max="7211" width="10.140625" style="19" bestFit="1" customWidth="1"/>
    <col min="7212" max="7212" width="10.5703125" style="19" bestFit="1" customWidth="1"/>
    <col min="7213" max="7213" width="9" style="19" bestFit="1" customWidth="1"/>
    <col min="7214" max="7237" width="0" style="19" hidden="1" customWidth="1"/>
    <col min="7238" max="7242" width="9" style="19" bestFit="1" customWidth="1"/>
    <col min="7243" max="7258" width="8.85546875" style="19"/>
    <col min="7259" max="7259" width="21.7109375" style="19" customWidth="1"/>
    <col min="7260" max="7424" width="8.85546875" style="19"/>
    <col min="7425" max="7425" width="13.140625" style="19" customWidth="1"/>
    <col min="7426" max="7426" width="9.140625" style="19" customWidth="1"/>
    <col min="7427" max="7427" width="10.28515625" style="19" customWidth="1"/>
    <col min="7428" max="7428" width="11.5703125" style="19" customWidth="1"/>
    <col min="7429" max="7429" width="8.85546875" style="19"/>
    <col min="7430" max="7430" width="9" style="19" bestFit="1" customWidth="1"/>
    <col min="7431" max="7431" width="10.140625" style="19" customWidth="1"/>
    <col min="7432" max="7433" width="9" style="19" bestFit="1" customWidth="1"/>
    <col min="7434" max="7434" width="9.7109375" style="19" customWidth="1"/>
    <col min="7435" max="7435" width="8.85546875" style="19"/>
    <col min="7436" max="7439" width="9" style="19" bestFit="1" customWidth="1"/>
    <col min="7440" max="7440" width="9.85546875" style="19" customWidth="1"/>
    <col min="7441" max="7441" width="9.28515625" style="19" bestFit="1" customWidth="1"/>
    <col min="7442" max="7443" width="9" style="19" bestFit="1" customWidth="1"/>
    <col min="7444" max="7444" width="9.28515625" style="19" bestFit="1" customWidth="1"/>
    <col min="7445" max="7460" width="8.85546875" style="19"/>
    <col min="7461" max="7461" width="9.28515625" style="19" bestFit="1" customWidth="1"/>
    <col min="7462" max="7462" width="10.5703125" style="19" bestFit="1" customWidth="1"/>
    <col min="7463" max="7463" width="9" style="19" bestFit="1" customWidth="1"/>
    <col min="7464" max="7464" width="10.140625" style="19" bestFit="1" customWidth="1"/>
    <col min="7465" max="7465" width="10.5703125" style="19" bestFit="1" customWidth="1"/>
    <col min="7466" max="7466" width="9" style="19" bestFit="1" customWidth="1"/>
    <col min="7467" max="7467" width="10.140625" style="19" bestFit="1" customWidth="1"/>
    <col min="7468" max="7468" width="10.5703125" style="19" bestFit="1" customWidth="1"/>
    <col min="7469" max="7469" width="9" style="19" bestFit="1" customWidth="1"/>
    <col min="7470" max="7493" width="0" style="19" hidden="1" customWidth="1"/>
    <col min="7494" max="7498" width="9" style="19" bestFit="1" customWidth="1"/>
    <col min="7499" max="7514" width="8.85546875" style="19"/>
    <col min="7515" max="7515" width="21.7109375" style="19" customWidth="1"/>
    <col min="7516" max="7680" width="8.85546875" style="19"/>
    <col min="7681" max="7681" width="13.140625" style="19" customWidth="1"/>
    <col min="7682" max="7682" width="9.140625" style="19" customWidth="1"/>
    <col min="7683" max="7683" width="10.28515625" style="19" customWidth="1"/>
    <col min="7684" max="7684" width="11.5703125" style="19" customWidth="1"/>
    <col min="7685" max="7685" width="8.85546875" style="19"/>
    <col min="7686" max="7686" width="9" style="19" bestFit="1" customWidth="1"/>
    <col min="7687" max="7687" width="10.140625" style="19" customWidth="1"/>
    <col min="7688" max="7689" width="9" style="19" bestFit="1" customWidth="1"/>
    <col min="7690" max="7690" width="9.7109375" style="19" customWidth="1"/>
    <col min="7691" max="7691" width="8.85546875" style="19"/>
    <col min="7692" max="7695" width="9" style="19" bestFit="1" customWidth="1"/>
    <col min="7696" max="7696" width="9.85546875" style="19" customWidth="1"/>
    <col min="7697" max="7697" width="9.28515625" style="19" bestFit="1" customWidth="1"/>
    <col min="7698" max="7699" width="9" style="19" bestFit="1" customWidth="1"/>
    <col min="7700" max="7700" width="9.28515625" style="19" bestFit="1" customWidth="1"/>
    <col min="7701" max="7716" width="8.85546875" style="19"/>
    <col min="7717" max="7717" width="9.28515625" style="19" bestFit="1" customWidth="1"/>
    <col min="7718" max="7718" width="10.5703125" style="19" bestFit="1" customWidth="1"/>
    <col min="7719" max="7719" width="9" style="19" bestFit="1" customWidth="1"/>
    <col min="7720" max="7720" width="10.140625" style="19" bestFit="1" customWidth="1"/>
    <col min="7721" max="7721" width="10.5703125" style="19" bestFit="1" customWidth="1"/>
    <col min="7722" max="7722" width="9" style="19" bestFit="1" customWidth="1"/>
    <col min="7723" max="7723" width="10.140625" style="19" bestFit="1" customWidth="1"/>
    <col min="7724" max="7724" width="10.5703125" style="19" bestFit="1" customWidth="1"/>
    <col min="7725" max="7725" width="9" style="19" bestFit="1" customWidth="1"/>
    <col min="7726" max="7749" width="0" style="19" hidden="1" customWidth="1"/>
    <col min="7750" max="7754" width="9" style="19" bestFit="1" customWidth="1"/>
    <col min="7755" max="7770" width="8.85546875" style="19"/>
    <col min="7771" max="7771" width="21.7109375" style="19" customWidth="1"/>
    <col min="7772" max="7936" width="8.85546875" style="19"/>
    <col min="7937" max="7937" width="13.140625" style="19" customWidth="1"/>
    <col min="7938" max="7938" width="9.140625" style="19" customWidth="1"/>
    <col min="7939" max="7939" width="10.28515625" style="19" customWidth="1"/>
    <col min="7940" max="7940" width="11.5703125" style="19" customWidth="1"/>
    <col min="7941" max="7941" width="8.85546875" style="19"/>
    <col min="7942" max="7942" width="9" style="19" bestFit="1" customWidth="1"/>
    <col min="7943" max="7943" width="10.140625" style="19" customWidth="1"/>
    <col min="7944" max="7945" width="9" style="19" bestFit="1" customWidth="1"/>
    <col min="7946" max="7946" width="9.7109375" style="19" customWidth="1"/>
    <col min="7947" max="7947" width="8.85546875" style="19"/>
    <col min="7948" max="7951" width="9" style="19" bestFit="1" customWidth="1"/>
    <col min="7952" max="7952" width="9.85546875" style="19" customWidth="1"/>
    <col min="7953" max="7953" width="9.28515625" style="19" bestFit="1" customWidth="1"/>
    <col min="7954" max="7955" width="9" style="19" bestFit="1" customWidth="1"/>
    <col min="7956" max="7956" width="9.28515625" style="19" bestFit="1" customWidth="1"/>
    <col min="7957" max="7972" width="8.85546875" style="19"/>
    <col min="7973" max="7973" width="9.28515625" style="19" bestFit="1" customWidth="1"/>
    <col min="7974" max="7974" width="10.5703125" style="19" bestFit="1" customWidth="1"/>
    <col min="7975" max="7975" width="9" style="19" bestFit="1" customWidth="1"/>
    <col min="7976" max="7976" width="10.140625" style="19" bestFit="1" customWidth="1"/>
    <col min="7977" max="7977" width="10.5703125" style="19" bestFit="1" customWidth="1"/>
    <col min="7978" max="7978" width="9" style="19" bestFit="1" customWidth="1"/>
    <col min="7979" max="7979" width="10.140625" style="19" bestFit="1" customWidth="1"/>
    <col min="7980" max="7980" width="10.5703125" style="19" bestFit="1" customWidth="1"/>
    <col min="7981" max="7981" width="9" style="19" bestFit="1" customWidth="1"/>
    <col min="7982" max="8005" width="0" style="19" hidden="1" customWidth="1"/>
    <col min="8006" max="8010" width="9" style="19" bestFit="1" customWidth="1"/>
    <col min="8011" max="8026" width="8.85546875" style="19"/>
    <col min="8027" max="8027" width="21.7109375" style="19" customWidth="1"/>
    <col min="8028" max="8192" width="8.85546875" style="19"/>
    <col min="8193" max="8193" width="13.140625" style="19" customWidth="1"/>
    <col min="8194" max="8194" width="9.140625" style="19" customWidth="1"/>
    <col min="8195" max="8195" width="10.28515625" style="19" customWidth="1"/>
    <col min="8196" max="8196" width="11.5703125" style="19" customWidth="1"/>
    <col min="8197" max="8197" width="8.85546875" style="19"/>
    <col min="8198" max="8198" width="9" style="19" bestFit="1" customWidth="1"/>
    <col min="8199" max="8199" width="10.140625" style="19" customWidth="1"/>
    <col min="8200" max="8201" width="9" style="19" bestFit="1" customWidth="1"/>
    <col min="8202" max="8202" width="9.7109375" style="19" customWidth="1"/>
    <col min="8203" max="8203" width="8.85546875" style="19"/>
    <col min="8204" max="8207" width="9" style="19" bestFit="1" customWidth="1"/>
    <col min="8208" max="8208" width="9.85546875" style="19" customWidth="1"/>
    <col min="8209" max="8209" width="9.28515625" style="19" bestFit="1" customWidth="1"/>
    <col min="8210" max="8211" width="9" style="19" bestFit="1" customWidth="1"/>
    <col min="8212" max="8212" width="9.28515625" style="19" bestFit="1" customWidth="1"/>
    <col min="8213" max="8228" width="8.85546875" style="19"/>
    <col min="8229" max="8229" width="9.28515625" style="19" bestFit="1" customWidth="1"/>
    <col min="8230" max="8230" width="10.5703125" style="19" bestFit="1" customWidth="1"/>
    <col min="8231" max="8231" width="9" style="19" bestFit="1" customWidth="1"/>
    <col min="8232" max="8232" width="10.140625" style="19" bestFit="1" customWidth="1"/>
    <col min="8233" max="8233" width="10.5703125" style="19" bestFit="1" customWidth="1"/>
    <col min="8234" max="8234" width="9" style="19" bestFit="1" customWidth="1"/>
    <col min="8235" max="8235" width="10.140625" style="19" bestFit="1" customWidth="1"/>
    <col min="8236" max="8236" width="10.5703125" style="19" bestFit="1" customWidth="1"/>
    <col min="8237" max="8237" width="9" style="19" bestFit="1" customWidth="1"/>
    <col min="8238" max="8261" width="0" style="19" hidden="1" customWidth="1"/>
    <col min="8262" max="8266" width="9" style="19" bestFit="1" customWidth="1"/>
    <col min="8267" max="8282" width="8.85546875" style="19"/>
    <col min="8283" max="8283" width="21.7109375" style="19" customWidth="1"/>
    <col min="8284" max="8448" width="8.85546875" style="19"/>
    <col min="8449" max="8449" width="13.140625" style="19" customWidth="1"/>
    <col min="8450" max="8450" width="9.140625" style="19" customWidth="1"/>
    <col min="8451" max="8451" width="10.28515625" style="19" customWidth="1"/>
    <col min="8452" max="8452" width="11.5703125" style="19" customWidth="1"/>
    <col min="8453" max="8453" width="8.85546875" style="19"/>
    <col min="8454" max="8454" width="9" style="19" bestFit="1" customWidth="1"/>
    <col min="8455" max="8455" width="10.140625" style="19" customWidth="1"/>
    <col min="8456" max="8457" width="9" style="19" bestFit="1" customWidth="1"/>
    <col min="8458" max="8458" width="9.7109375" style="19" customWidth="1"/>
    <col min="8459" max="8459" width="8.85546875" style="19"/>
    <col min="8460" max="8463" width="9" style="19" bestFit="1" customWidth="1"/>
    <col min="8464" max="8464" width="9.85546875" style="19" customWidth="1"/>
    <col min="8465" max="8465" width="9.28515625" style="19" bestFit="1" customWidth="1"/>
    <col min="8466" max="8467" width="9" style="19" bestFit="1" customWidth="1"/>
    <col min="8468" max="8468" width="9.28515625" style="19" bestFit="1" customWidth="1"/>
    <col min="8469" max="8484" width="8.85546875" style="19"/>
    <col min="8485" max="8485" width="9.28515625" style="19" bestFit="1" customWidth="1"/>
    <col min="8486" max="8486" width="10.5703125" style="19" bestFit="1" customWidth="1"/>
    <col min="8487" max="8487" width="9" style="19" bestFit="1" customWidth="1"/>
    <col min="8488" max="8488" width="10.140625" style="19" bestFit="1" customWidth="1"/>
    <col min="8489" max="8489" width="10.5703125" style="19" bestFit="1" customWidth="1"/>
    <col min="8490" max="8490" width="9" style="19" bestFit="1" customWidth="1"/>
    <col min="8491" max="8491" width="10.140625" style="19" bestFit="1" customWidth="1"/>
    <col min="8492" max="8492" width="10.5703125" style="19" bestFit="1" customWidth="1"/>
    <col min="8493" max="8493" width="9" style="19" bestFit="1" customWidth="1"/>
    <col min="8494" max="8517" width="0" style="19" hidden="1" customWidth="1"/>
    <col min="8518" max="8522" width="9" style="19" bestFit="1" customWidth="1"/>
    <col min="8523" max="8538" width="8.85546875" style="19"/>
    <col min="8539" max="8539" width="21.7109375" style="19" customWidth="1"/>
    <col min="8540" max="8704" width="8.85546875" style="19"/>
    <col min="8705" max="8705" width="13.140625" style="19" customWidth="1"/>
    <col min="8706" max="8706" width="9.140625" style="19" customWidth="1"/>
    <col min="8707" max="8707" width="10.28515625" style="19" customWidth="1"/>
    <col min="8708" max="8708" width="11.5703125" style="19" customWidth="1"/>
    <col min="8709" max="8709" width="8.85546875" style="19"/>
    <col min="8710" max="8710" width="9" style="19" bestFit="1" customWidth="1"/>
    <col min="8711" max="8711" width="10.140625" style="19" customWidth="1"/>
    <col min="8712" max="8713" width="9" style="19" bestFit="1" customWidth="1"/>
    <col min="8714" max="8714" width="9.7109375" style="19" customWidth="1"/>
    <col min="8715" max="8715" width="8.85546875" style="19"/>
    <col min="8716" max="8719" width="9" style="19" bestFit="1" customWidth="1"/>
    <col min="8720" max="8720" width="9.85546875" style="19" customWidth="1"/>
    <col min="8721" max="8721" width="9.28515625" style="19" bestFit="1" customWidth="1"/>
    <col min="8722" max="8723" width="9" style="19" bestFit="1" customWidth="1"/>
    <col min="8724" max="8724" width="9.28515625" style="19" bestFit="1" customWidth="1"/>
    <col min="8725" max="8740" width="8.85546875" style="19"/>
    <col min="8741" max="8741" width="9.28515625" style="19" bestFit="1" customWidth="1"/>
    <col min="8742" max="8742" width="10.5703125" style="19" bestFit="1" customWidth="1"/>
    <col min="8743" max="8743" width="9" style="19" bestFit="1" customWidth="1"/>
    <col min="8744" max="8744" width="10.140625" style="19" bestFit="1" customWidth="1"/>
    <col min="8745" max="8745" width="10.5703125" style="19" bestFit="1" customWidth="1"/>
    <col min="8746" max="8746" width="9" style="19" bestFit="1" customWidth="1"/>
    <col min="8747" max="8747" width="10.140625" style="19" bestFit="1" customWidth="1"/>
    <col min="8748" max="8748" width="10.5703125" style="19" bestFit="1" customWidth="1"/>
    <col min="8749" max="8749" width="9" style="19" bestFit="1" customWidth="1"/>
    <col min="8750" max="8773" width="0" style="19" hidden="1" customWidth="1"/>
    <col min="8774" max="8778" width="9" style="19" bestFit="1" customWidth="1"/>
    <col min="8779" max="8794" width="8.85546875" style="19"/>
    <col min="8795" max="8795" width="21.7109375" style="19" customWidth="1"/>
    <col min="8796" max="8960" width="8.85546875" style="19"/>
    <col min="8961" max="8961" width="13.140625" style="19" customWidth="1"/>
    <col min="8962" max="8962" width="9.140625" style="19" customWidth="1"/>
    <col min="8963" max="8963" width="10.28515625" style="19" customWidth="1"/>
    <col min="8964" max="8964" width="11.5703125" style="19" customWidth="1"/>
    <col min="8965" max="8965" width="8.85546875" style="19"/>
    <col min="8966" max="8966" width="9" style="19" bestFit="1" customWidth="1"/>
    <col min="8967" max="8967" width="10.140625" style="19" customWidth="1"/>
    <col min="8968" max="8969" width="9" style="19" bestFit="1" customWidth="1"/>
    <col min="8970" max="8970" width="9.7109375" style="19" customWidth="1"/>
    <col min="8971" max="8971" width="8.85546875" style="19"/>
    <col min="8972" max="8975" width="9" style="19" bestFit="1" customWidth="1"/>
    <col min="8976" max="8976" width="9.85546875" style="19" customWidth="1"/>
    <col min="8977" max="8977" width="9.28515625" style="19" bestFit="1" customWidth="1"/>
    <col min="8978" max="8979" width="9" style="19" bestFit="1" customWidth="1"/>
    <col min="8980" max="8980" width="9.28515625" style="19" bestFit="1" customWidth="1"/>
    <col min="8981" max="8996" width="8.85546875" style="19"/>
    <col min="8997" max="8997" width="9.28515625" style="19" bestFit="1" customWidth="1"/>
    <col min="8998" max="8998" width="10.5703125" style="19" bestFit="1" customWidth="1"/>
    <col min="8999" max="8999" width="9" style="19" bestFit="1" customWidth="1"/>
    <col min="9000" max="9000" width="10.140625" style="19" bestFit="1" customWidth="1"/>
    <col min="9001" max="9001" width="10.5703125" style="19" bestFit="1" customWidth="1"/>
    <col min="9002" max="9002" width="9" style="19" bestFit="1" customWidth="1"/>
    <col min="9003" max="9003" width="10.140625" style="19" bestFit="1" customWidth="1"/>
    <col min="9004" max="9004" width="10.5703125" style="19" bestFit="1" customWidth="1"/>
    <col min="9005" max="9005" width="9" style="19" bestFit="1" customWidth="1"/>
    <col min="9006" max="9029" width="0" style="19" hidden="1" customWidth="1"/>
    <col min="9030" max="9034" width="9" style="19" bestFit="1" customWidth="1"/>
    <col min="9035" max="9050" width="8.85546875" style="19"/>
    <col min="9051" max="9051" width="21.7109375" style="19" customWidth="1"/>
    <col min="9052" max="9216" width="8.85546875" style="19"/>
    <col min="9217" max="9217" width="13.140625" style="19" customWidth="1"/>
    <col min="9218" max="9218" width="9.140625" style="19" customWidth="1"/>
    <col min="9219" max="9219" width="10.28515625" style="19" customWidth="1"/>
    <col min="9220" max="9220" width="11.5703125" style="19" customWidth="1"/>
    <col min="9221" max="9221" width="8.85546875" style="19"/>
    <col min="9222" max="9222" width="9" style="19" bestFit="1" customWidth="1"/>
    <col min="9223" max="9223" width="10.140625" style="19" customWidth="1"/>
    <col min="9224" max="9225" width="9" style="19" bestFit="1" customWidth="1"/>
    <col min="9226" max="9226" width="9.7109375" style="19" customWidth="1"/>
    <col min="9227" max="9227" width="8.85546875" style="19"/>
    <col min="9228" max="9231" width="9" style="19" bestFit="1" customWidth="1"/>
    <col min="9232" max="9232" width="9.85546875" style="19" customWidth="1"/>
    <col min="9233" max="9233" width="9.28515625" style="19" bestFit="1" customWidth="1"/>
    <col min="9234" max="9235" width="9" style="19" bestFit="1" customWidth="1"/>
    <col min="9236" max="9236" width="9.28515625" style="19" bestFit="1" customWidth="1"/>
    <col min="9237" max="9252" width="8.85546875" style="19"/>
    <col min="9253" max="9253" width="9.28515625" style="19" bestFit="1" customWidth="1"/>
    <col min="9254" max="9254" width="10.5703125" style="19" bestFit="1" customWidth="1"/>
    <col min="9255" max="9255" width="9" style="19" bestFit="1" customWidth="1"/>
    <col min="9256" max="9256" width="10.140625" style="19" bestFit="1" customWidth="1"/>
    <col min="9257" max="9257" width="10.5703125" style="19" bestFit="1" customWidth="1"/>
    <col min="9258" max="9258" width="9" style="19" bestFit="1" customWidth="1"/>
    <col min="9259" max="9259" width="10.140625" style="19" bestFit="1" customWidth="1"/>
    <col min="9260" max="9260" width="10.5703125" style="19" bestFit="1" customWidth="1"/>
    <col min="9261" max="9261" width="9" style="19" bestFit="1" customWidth="1"/>
    <col min="9262" max="9285" width="0" style="19" hidden="1" customWidth="1"/>
    <col min="9286" max="9290" width="9" style="19" bestFit="1" customWidth="1"/>
    <col min="9291" max="9306" width="8.85546875" style="19"/>
    <col min="9307" max="9307" width="21.7109375" style="19" customWidth="1"/>
    <col min="9308" max="9472" width="8.85546875" style="19"/>
    <col min="9473" max="9473" width="13.140625" style="19" customWidth="1"/>
    <col min="9474" max="9474" width="9.140625" style="19" customWidth="1"/>
    <col min="9475" max="9475" width="10.28515625" style="19" customWidth="1"/>
    <col min="9476" max="9476" width="11.5703125" style="19" customWidth="1"/>
    <col min="9477" max="9477" width="8.85546875" style="19"/>
    <col min="9478" max="9478" width="9" style="19" bestFit="1" customWidth="1"/>
    <col min="9479" max="9479" width="10.140625" style="19" customWidth="1"/>
    <col min="9480" max="9481" width="9" style="19" bestFit="1" customWidth="1"/>
    <col min="9482" max="9482" width="9.7109375" style="19" customWidth="1"/>
    <col min="9483" max="9483" width="8.85546875" style="19"/>
    <col min="9484" max="9487" width="9" style="19" bestFit="1" customWidth="1"/>
    <col min="9488" max="9488" width="9.85546875" style="19" customWidth="1"/>
    <col min="9489" max="9489" width="9.28515625" style="19" bestFit="1" customWidth="1"/>
    <col min="9490" max="9491" width="9" style="19" bestFit="1" customWidth="1"/>
    <col min="9492" max="9492" width="9.28515625" style="19" bestFit="1" customWidth="1"/>
    <col min="9493" max="9508" width="8.85546875" style="19"/>
    <col min="9509" max="9509" width="9.28515625" style="19" bestFit="1" customWidth="1"/>
    <col min="9510" max="9510" width="10.5703125" style="19" bestFit="1" customWidth="1"/>
    <col min="9511" max="9511" width="9" style="19" bestFit="1" customWidth="1"/>
    <col min="9512" max="9512" width="10.140625" style="19" bestFit="1" customWidth="1"/>
    <col min="9513" max="9513" width="10.5703125" style="19" bestFit="1" customWidth="1"/>
    <col min="9514" max="9514" width="9" style="19" bestFit="1" customWidth="1"/>
    <col min="9515" max="9515" width="10.140625" style="19" bestFit="1" customWidth="1"/>
    <col min="9516" max="9516" width="10.5703125" style="19" bestFit="1" customWidth="1"/>
    <col min="9517" max="9517" width="9" style="19" bestFit="1" customWidth="1"/>
    <col min="9518" max="9541" width="0" style="19" hidden="1" customWidth="1"/>
    <col min="9542" max="9546" width="9" style="19" bestFit="1" customWidth="1"/>
    <col min="9547" max="9562" width="8.85546875" style="19"/>
    <col min="9563" max="9563" width="21.7109375" style="19" customWidth="1"/>
    <col min="9564" max="9728" width="8.85546875" style="19"/>
    <col min="9729" max="9729" width="13.140625" style="19" customWidth="1"/>
    <col min="9730" max="9730" width="9.140625" style="19" customWidth="1"/>
    <col min="9731" max="9731" width="10.28515625" style="19" customWidth="1"/>
    <col min="9732" max="9732" width="11.5703125" style="19" customWidth="1"/>
    <col min="9733" max="9733" width="8.85546875" style="19"/>
    <col min="9734" max="9734" width="9" style="19" bestFit="1" customWidth="1"/>
    <col min="9735" max="9735" width="10.140625" style="19" customWidth="1"/>
    <col min="9736" max="9737" width="9" style="19" bestFit="1" customWidth="1"/>
    <col min="9738" max="9738" width="9.7109375" style="19" customWidth="1"/>
    <col min="9739" max="9739" width="8.85546875" style="19"/>
    <col min="9740" max="9743" width="9" style="19" bestFit="1" customWidth="1"/>
    <col min="9744" max="9744" width="9.85546875" style="19" customWidth="1"/>
    <col min="9745" max="9745" width="9.28515625" style="19" bestFit="1" customWidth="1"/>
    <col min="9746" max="9747" width="9" style="19" bestFit="1" customWidth="1"/>
    <col min="9748" max="9748" width="9.28515625" style="19" bestFit="1" customWidth="1"/>
    <col min="9749" max="9764" width="8.85546875" style="19"/>
    <col min="9765" max="9765" width="9.28515625" style="19" bestFit="1" customWidth="1"/>
    <col min="9766" max="9766" width="10.5703125" style="19" bestFit="1" customWidth="1"/>
    <col min="9767" max="9767" width="9" style="19" bestFit="1" customWidth="1"/>
    <col min="9768" max="9768" width="10.140625" style="19" bestFit="1" customWidth="1"/>
    <col min="9769" max="9769" width="10.5703125" style="19" bestFit="1" customWidth="1"/>
    <col min="9770" max="9770" width="9" style="19" bestFit="1" customWidth="1"/>
    <col min="9771" max="9771" width="10.140625" style="19" bestFit="1" customWidth="1"/>
    <col min="9772" max="9772" width="10.5703125" style="19" bestFit="1" customWidth="1"/>
    <col min="9773" max="9773" width="9" style="19" bestFit="1" customWidth="1"/>
    <col min="9774" max="9797" width="0" style="19" hidden="1" customWidth="1"/>
    <col min="9798" max="9802" width="9" style="19" bestFit="1" customWidth="1"/>
    <col min="9803" max="9818" width="8.85546875" style="19"/>
    <col min="9819" max="9819" width="21.7109375" style="19" customWidth="1"/>
    <col min="9820" max="9984" width="8.85546875" style="19"/>
    <col min="9985" max="9985" width="13.140625" style="19" customWidth="1"/>
    <col min="9986" max="9986" width="9.140625" style="19" customWidth="1"/>
    <col min="9987" max="9987" width="10.28515625" style="19" customWidth="1"/>
    <col min="9988" max="9988" width="11.5703125" style="19" customWidth="1"/>
    <col min="9989" max="9989" width="8.85546875" style="19"/>
    <col min="9990" max="9990" width="9" style="19" bestFit="1" customWidth="1"/>
    <col min="9991" max="9991" width="10.140625" style="19" customWidth="1"/>
    <col min="9992" max="9993" width="9" style="19" bestFit="1" customWidth="1"/>
    <col min="9994" max="9994" width="9.7109375" style="19" customWidth="1"/>
    <col min="9995" max="9995" width="8.85546875" style="19"/>
    <col min="9996" max="9999" width="9" style="19" bestFit="1" customWidth="1"/>
    <col min="10000" max="10000" width="9.85546875" style="19" customWidth="1"/>
    <col min="10001" max="10001" width="9.28515625" style="19" bestFit="1" customWidth="1"/>
    <col min="10002" max="10003" width="9" style="19" bestFit="1" customWidth="1"/>
    <col min="10004" max="10004" width="9.28515625" style="19" bestFit="1" customWidth="1"/>
    <col min="10005" max="10020" width="8.85546875" style="19"/>
    <col min="10021" max="10021" width="9.28515625" style="19" bestFit="1" customWidth="1"/>
    <col min="10022" max="10022" width="10.5703125" style="19" bestFit="1" customWidth="1"/>
    <col min="10023" max="10023" width="9" style="19" bestFit="1" customWidth="1"/>
    <col min="10024" max="10024" width="10.140625" style="19" bestFit="1" customWidth="1"/>
    <col min="10025" max="10025" width="10.5703125" style="19" bestFit="1" customWidth="1"/>
    <col min="10026" max="10026" width="9" style="19" bestFit="1" customWidth="1"/>
    <col min="10027" max="10027" width="10.140625" style="19" bestFit="1" customWidth="1"/>
    <col min="10028" max="10028" width="10.5703125" style="19" bestFit="1" customWidth="1"/>
    <col min="10029" max="10029" width="9" style="19" bestFit="1" customWidth="1"/>
    <col min="10030" max="10053" width="0" style="19" hidden="1" customWidth="1"/>
    <col min="10054" max="10058" width="9" style="19" bestFit="1" customWidth="1"/>
    <col min="10059" max="10074" width="8.85546875" style="19"/>
    <col min="10075" max="10075" width="21.7109375" style="19" customWidth="1"/>
    <col min="10076" max="10240" width="8.85546875" style="19"/>
    <col min="10241" max="10241" width="13.140625" style="19" customWidth="1"/>
    <col min="10242" max="10242" width="9.140625" style="19" customWidth="1"/>
    <col min="10243" max="10243" width="10.28515625" style="19" customWidth="1"/>
    <col min="10244" max="10244" width="11.5703125" style="19" customWidth="1"/>
    <col min="10245" max="10245" width="8.85546875" style="19"/>
    <col min="10246" max="10246" width="9" style="19" bestFit="1" customWidth="1"/>
    <col min="10247" max="10247" width="10.140625" style="19" customWidth="1"/>
    <col min="10248" max="10249" width="9" style="19" bestFit="1" customWidth="1"/>
    <col min="10250" max="10250" width="9.7109375" style="19" customWidth="1"/>
    <col min="10251" max="10251" width="8.85546875" style="19"/>
    <col min="10252" max="10255" width="9" style="19" bestFit="1" customWidth="1"/>
    <col min="10256" max="10256" width="9.85546875" style="19" customWidth="1"/>
    <col min="10257" max="10257" width="9.28515625" style="19" bestFit="1" customWidth="1"/>
    <col min="10258" max="10259" width="9" style="19" bestFit="1" customWidth="1"/>
    <col min="10260" max="10260" width="9.28515625" style="19" bestFit="1" customWidth="1"/>
    <col min="10261" max="10276" width="8.85546875" style="19"/>
    <col min="10277" max="10277" width="9.28515625" style="19" bestFit="1" customWidth="1"/>
    <col min="10278" max="10278" width="10.5703125" style="19" bestFit="1" customWidth="1"/>
    <col min="10279" max="10279" width="9" style="19" bestFit="1" customWidth="1"/>
    <col min="10280" max="10280" width="10.140625" style="19" bestFit="1" customWidth="1"/>
    <col min="10281" max="10281" width="10.5703125" style="19" bestFit="1" customWidth="1"/>
    <col min="10282" max="10282" width="9" style="19" bestFit="1" customWidth="1"/>
    <col min="10283" max="10283" width="10.140625" style="19" bestFit="1" customWidth="1"/>
    <col min="10284" max="10284" width="10.5703125" style="19" bestFit="1" customWidth="1"/>
    <col min="10285" max="10285" width="9" style="19" bestFit="1" customWidth="1"/>
    <col min="10286" max="10309" width="0" style="19" hidden="1" customWidth="1"/>
    <col min="10310" max="10314" width="9" style="19" bestFit="1" customWidth="1"/>
    <col min="10315" max="10330" width="8.85546875" style="19"/>
    <col min="10331" max="10331" width="21.7109375" style="19" customWidth="1"/>
    <col min="10332" max="10496" width="8.85546875" style="19"/>
    <col min="10497" max="10497" width="13.140625" style="19" customWidth="1"/>
    <col min="10498" max="10498" width="9.140625" style="19" customWidth="1"/>
    <col min="10499" max="10499" width="10.28515625" style="19" customWidth="1"/>
    <col min="10500" max="10500" width="11.5703125" style="19" customWidth="1"/>
    <col min="10501" max="10501" width="8.85546875" style="19"/>
    <col min="10502" max="10502" width="9" style="19" bestFit="1" customWidth="1"/>
    <col min="10503" max="10503" width="10.140625" style="19" customWidth="1"/>
    <col min="10504" max="10505" width="9" style="19" bestFit="1" customWidth="1"/>
    <col min="10506" max="10506" width="9.7109375" style="19" customWidth="1"/>
    <col min="10507" max="10507" width="8.85546875" style="19"/>
    <col min="10508" max="10511" width="9" style="19" bestFit="1" customWidth="1"/>
    <col min="10512" max="10512" width="9.85546875" style="19" customWidth="1"/>
    <col min="10513" max="10513" width="9.28515625" style="19" bestFit="1" customWidth="1"/>
    <col min="10514" max="10515" width="9" style="19" bestFit="1" customWidth="1"/>
    <col min="10516" max="10516" width="9.28515625" style="19" bestFit="1" customWidth="1"/>
    <col min="10517" max="10532" width="8.85546875" style="19"/>
    <col min="10533" max="10533" width="9.28515625" style="19" bestFit="1" customWidth="1"/>
    <col min="10534" max="10534" width="10.5703125" style="19" bestFit="1" customWidth="1"/>
    <col min="10535" max="10535" width="9" style="19" bestFit="1" customWidth="1"/>
    <col min="10536" max="10536" width="10.140625" style="19" bestFit="1" customWidth="1"/>
    <col min="10537" max="10537" width="10.5703125" style="19" bestFit="1" customWidth="1"/>
    <col min="10538" max="10538" width="9" style="19" bestFit="1" customWidth="1"/>
    <col min="10539" max="10539" width="10.140625" style="19" bestFit="1" customWidth="1"/>
    <col min="10540" max="10540" width="10.5703125" style="19" bestFit="1" customWidth="1"/>
    <col min="10541" max="10541" width="9" style="19" bestFit="1" customWidth="1"/>
    <col min="10542" max="10565" width="0" style="19" hidden="1" customWidth="1"/>
    <col min="10566" max="10570" width="9" style="19" bestFit="1" customWidth="1"/>
    <col min="10571" max="10586" width="8.85546875" style="19"/>
    <col min="10587" max="10587" width="21.7109375" style="19" customWidth="1"/>
    <col min="10588" max="10752" width="8.85546875" style="19"/>
    <col min="10753" max="10753" width="13.140625" style="19" customWidth="1"/>
    <col min="10754" max="10754" width="9.140625" style="19" customWidth="1"/>
    <col min="10755" max="10755" width="10.28515625" style="19" customWidth="1"/>
    <col min="10756" max="10756" width="11.5703125" style="19" customWidth="1"/>
    <col min="10757" max="10757" width="8.85546875" style="19"/>
    <col min="10758" max="10758" width="9" style="19" bestFit="1" customWidth="1"/>
    <col min="10759" max="10759" width="10.140625" style="19" customWidth="1"/>
    <col min="10760" max="10761" width="9" style="19" bestFit="1" customWidth="1"/>
    <col min="10762" max="10762" width="9.7109375" style="19" customWidth="1"/>
    <col min="10763" max="10763" width="8.85546875" style="19"/>
    <col min="10764" max="10767" width="9" style="19" bestFit="1" customWidth="1"/>
    <col min="10768" max="10768" width="9.85546875" style="19" customWidth="1"/>
    <col min="10769" max="10769" width="9.28515625" style="19" bestFit="1" customWidth="1"/>
    <col min="10770" max="10771" width="9" style="19" bestFit="1" customWidth="1"/>
    <col min="10772" max="10772" width="9.28515625" style="19" bestFit="1" customWidth="1"/>
    <col min="10773" max="10788" width="8.85546875" style="19"/>
    <col min="10789" max="10789" width="9.28515625" style="19" bestFit="1" customWidth="1"/>
    <col min="10790" max="10790" width="10.5703125" style="19" bestFit="1" customWidth="1"/>
    <col min="10791" max="10791" width="9" style="19" bestFit="1" customWidth="1"/>
    <col min="10792" max="10792" width="10.140625" style="19" bestFit="1" customWidth="1"/>
    <col min="10793" max="10793" width="10.5703125" style="19" bestFit="1" customWidth="1"/>
    <col min="10794" max="10794" width="9" style="19" bestFit="1" customWidth="1"/>
    <col min="10795" max="10795" width="10.140625" style="19" bestFit="1" customWidth="1"/>
    <col min="10796" max="10796" width="10.5703125" style="19" bestFit="1" customWidth="1"/>
    <col min="10797" max="10797" width="9" style="19" bestFit="1" customWidth="1"/>
    <col min="10798" max="10821" width="0" style="19" hidden="1" customWidth="1"/>
    <col min="10822" max="10826" width="9" style="19" bestFit="1" customWidth="1"/>
    <col min="10827" max="10842" width="8.85546875" style="19"/>
    <col min="10843" max="10843" width="21.7109375" style="19" customWidth="1"/>
    <col min="10844" max="11008" width="8.85546875" style="19"/>
    <col min="11009" max="11009" width="13.140625" style="19" customWidth="1"/>
    <col min="11010" max="11010" width="9.140625" style="19" customWidth="1"/>
    <col min="11011" max="11011" width="10.28515625" style="19" customWidth="1"/>
    <col min="11012" max="11012" width="11.5703125" style="19" customWidth="1"/>
    <col min="11013" max="11013" width="8.85546875" style="19"/>
    <col min="11014" max="11014" width="9" style="19" bestFit="1" customWidth="1"/>
    <col min="11015" max="11015" width="10.140625" style="19" customWidth="1"/>
    <col min="11016" max="11017" width="9" style="19" bestFit="1" customWidth="1"/>
    <col min="11018" max="11018" width="9.7109375" style="19" customWidth="1"/>
    <col min="11019" max="11019" width="8.85546875" style="19"/>
    <col min="11020" max="11023" width="9" style="19" bestFit="1" customWidth="1"/>
    <col min="11024" max="11024" width="9.85546875" style="19" customWidth="1"/>
    <col min="11025" max="11025" width="9.28515625" style="19" bestFit="1" customWidth="1"/>
    <col min="11026" max="11027" width="9" style="19" bestFit="1" customWidth="1"/>
    <col min="11028" max="11028" width="9.28515625" style="19" bestFit="1" customWidth="1"/>
    <col min="11029" max="11044" width="8.85546875" style="19"/>
    <col min="11045" max="11045" width="9.28515625" style="19" bestFit="1" customWidth="1"/>
    <col min="11046" max="11046" width="10.5703125" style="19" bestFit="1" customWidth="1"/>
    <col min="11047" max="11047" width="9" style="19" bestFit="1" customWidth="1"/>
    <col min="11048" max="11048" width="10.140625" style="19" bestFit="1" customWidth="1"/>
    <col min="11049" max="11049" width="10.5703125" style="19" bestFit="1" customWidth="1"/>
    <col min="11050" max="11050" width="9" style="19" bestFit="1" customWidth="1"/>
    <col min="11051" max="11051" width="10.140625" style="19" bestFit="1" customWidth="1"/>
    <col min="11052" max="11052" width="10.5703125" style="19" bestFit="1" customWidth="1"/>
    <col min="11053" max="11053" width="9" style="19" bestFit="1" customWidth="1"/>
    <col min="11054" max="11077" width="0" style="19" hidden="1" customWidth="1"/>
    <col min="11078" max="11082" width="9" style="19" bestFit="1" customWidth="1"/>
    <col min="11083" max="11098" width="8.85546875" style="19"/>
    <col min="11099" max="11099" width="21.7109375" style="19" customWidth="1"/>
    <col min="11100" max="11264" width="8.85546875" style="19"/>
    <col min="11265" max="11265" width="13.140625" style="19" customWidth="1"/>
    <col min="11266" max="11266" width="9.140625" style="19" customWidth="1"/>
    <col min="11267" max="11267" width="10.28515625" style="19" customWidth="1"/>
    <col min="11268" max="11268" width="11.5703125" style="19" customWidth="1"/>
    <col min="11269" max="11269" width="8.85546875" style="19"/>
    <col min="11270" max="11270" width="9" style="19" bestFit="1" customWidth="1"/>
    <col min="11271" max="11271" width="10.140625" style="19" customWidth="1"/>
    <col min="11272" max="11273" width="9" style="19" bestFit="1" customWidth="1"/>
    <col min="11274" max="11274" width="9.7109375" style="19" customWidth="1"/>
    <col min="11275" max="11275" width="8.85546875" style="19"/>
    <col min="11276" max="11279" width="9" style="19" bestFit="1" customWidth="1"/>
    <col min="11280" max="11280" width="9.85546875" style="19" customWidth="1"/>
    <col min="11281" max="11281" width="9.28515625" style="19" bestFit="1" customWidth="1"/>
    <col min="11282" max="11283" width="9" style="19" bestFit="1" customWidth="1"/>
    <col min="11284" max="11284" width="9.28515625" style="19" bestFit="1" customWidth="1"/>
    <col min="11285" max="11300" width="8.85546875" style="19"/>
    <col min="11301" max="11301" width="9.28515625" style="19" bestFit="1" customWidth="1"/>
    <col min="11302" max="11302" width="10.5703125" style="19" bestFit="1" customWidth="1"/>
    <col min="11303" max="11303" width="9" style="19" bestFit="1" customWidth="1"/>
    <col min="11304" max="11304" width="10.140625" style="19" bestFit="1" customWidth="1"/>
    <col min="11305" max="11305" width="10.5703125" style="19" bestFit="1" customWidth="1"/>
    <col min="11306" max="11306" width="9" style="19" bestFit="1" customWidth="1"/>
    <col min="11307" max="11307" width="10.140625" style="19" bestFit="1" customWidth="1"/>
    <col min="11308" max="11308" width="10.5703125" style="19" bestFit="1" customWidth="1"/>
    <col min="11309" max="11309" width="9" style="19" bestFit="1" customWidth="1"/>
    <col min="11310" max="11333" width="0" style="19" hidden="1" customWidth="1"/>
    <col min="11334" max="11338" width="9" style="19" bestFit="1" customWidth="1"/>
    <col min="11339" max="11354" width="8.85546875" style="19"/>
    <col min="11355" max="11355" width="21.7109375" style="19" customWidth="1"/>
    <col min="11356" max="11520" width="8.85546875" style="19"/>
    <col min="11521" max="11521" width="13.140625" style="19" customWidth="1"/>
    <col min="11522" max="11522" width="9.140625" style="19" customWidth="1"/>
    <col min="11523" max="11523" width="10.28515625" style="19" customWidth="1"/>
    <col min="11524" max="11524" width="11.5703125" style="19" customWidth="1"/>
    <col min="11525" max="11525" width="8.85546875" style="19"/>
    <col min="11526" max="11526" width="9" style="19" bestFit="1" customWidth="1"/>
    <col min="11527" max="11527" width="10.140625" style="19" customWidth="1"/>
    <col min="11528" max="11529" width="9" style="19" bestFit="1" customWidth="1"/>
    <col min="11530" max="11530" width="9.7109375" style="19" customWidth="1"/>
    <col min="11531" max="11531" width="8.85546875" style="19"/>
    <col min="11532" max="11535" width="9" style="19" bestFit="1" customWidth="1"/>
    <col min="11536" max="11536" width="9.85546875" style="19" customWidth="1"/>
    <col min="11537" max="11537" width="9.28515625" style="19" bestFit="1" customWidth="1"/>
    <col min="11538" max="11539" width="9" style="19" bestFit="1" customWidth="1"/>
    <col min="11540" max="11540" width="9.28515625" style="19" bestFit="1" customWidth="1"/>
    <col min="11541" max="11556" width="8.85546875" style="19"/>
    <col min="11557" max="11557" width="9.28515625" style="19" bestFit="1" customWidth="1"/>
    <col min="11558" max="11558" width="10.5703125" style="19" bestFit="1" customWidth="1"/>
    <col min="11559" max="11559" width="9" style="19" bestFit="1" customWidth="1"/>
    <col min="11560" max="11560" width="10.140625" style="19" bestFit="1" customWidth="1"/>
    <col min="11561" max="11561" width="10.5703125" style="19" bestFit="1" customWidth="1"/>
    <col min="11562" max="11562" width="9" style="19" bestFit="1" customWidth="1"/>
    <col min="11563" max="11563" width="10.140625" style="19" bestFit="1" customWidth="1"/>
    <col min="11564" max="11564" width="10.5703125" style="19" bestFit="1" customWidth="1"/>
    <col min="11565" max="11565" width="9" style="19" bestFit="1" customWidth="1"/>
    <col min="11566" max="11589" width="0" style="19" hidden="1" customWidth="1"/>
    <col min="11590" max="11594" width="9" style="19" bestFit="1" customWidth="1"/>
    <col min="11595" max="11610" width="8.85546875" style="19"/>
    <col min="11611" max="11611" width="21.7109375" style="19" customWidth="1"/>
    <col min="11612" max="11776" width="8.85546875" style="19"/>
    <col min="11777" max="11777" width="13.140625" style="19" customWidth="1"/>
    <col min="11778" max="11778" width="9.140625" style="19" customWidth="1"/>
    <col min="11779" max="11779" width="10.28515625" style="19" customWidth="1"/>
    <col min="11780" max="11780" width="11.5703125" style="19" customWidth="1"/>
    <col min="11781" max="11781" width="8.85546875" style="19"/>
    <col min="11782" max="11782" width="9" style="19" bestFit="1" customWidth="1"/>
    <col min="11783" max="11783" width="10.140625" style="19" customWidth="1"/>
    <col min="11784" max="11785" width="9" style="19" bestFit="1" customWidth="1"/>
    <col min="11786" max="11786" width="9.7109375" style="19" customWidth="1"/>
    <col min="11787" max="11787" width="8.85546875" style="19"/>
    <col min="11788" max="11791" width="9" style="19" bestFit="1" customWidth="1"/>
    <col min="11792" max="11792" width="9.85546875" style="19" customWidth="1"/>
    <col min="11793" max="11793" width="9.28515625" style="19" bestFit="1" customWidth="1"/>
    <col min="11794" max="11795" width="9" style="19" bestFit="1" customWidth="1"/>
    <col min="11796" max="11796" width="9.28515625" style="19" bestFit="1" customWidth="1"/>
    <col min="11797" max="11812" width="8.85546875" style="19"/>
    <col min="11813" max="11813" width="9.28515625" style="19" bestFit="1" customWidth="1"/>
    <col min="11814" max="11814" width="10.5703125" style="19" bestFit="1" customWidth="1"/>
    <col min="11815" max="11815" width="9" style="19" bestFit="1" customWidth="1"/>
    <col min="11816" max="11816" width="10.140625" style="19" bestFit="1" customWidth="1"/>
    <col min="11817" max="11817" width="10.5703125" style="19" bestFit="1" customWidth="1"/>
    <col min="11818" max="11818" width="9" style="19" bestFit="1" customWidth="1"/>
    <col min="11819" max="11819" width="10.140625" style="19" bestFit="1" customWidth="1"/>
    <col min="11820" max="11820" width="10.5703125" style="19" bestFit="1" customWidth="1"/>
    <col min="11821" max="11821" width="9" style="19" bestFit="1" customWidth="1"/>
    <col min="11822" max="11845" width="0" style="19" hidden="1" customWidth="1"/>
    <col min="11846" max="11850" width="9" style="19" bestFit="1" customWidth="1"/>
    <col min="11851" max="11866" width="8.85546875" style="19"/>
    <col min="11867" max="11867" width="21.7109375" style="19" customWidth="1"/>
    <col min="11868" max="12032" width="8.85546875" style="19"/>
    <col min="12033" max="12033" width="13.140625" style="19" customWidth="1"/>
    <col min="12034" max="12034" width="9.140625" style="19" customWidth="1"/>
    <col min="12035" max="12035" width="10.28515625" style="19" customWidth="1"/>
    <col min="12036" max="12036" width="11.5703125" style="19" customWidth="1"/>
    <col min="12037" max="12037" width="8.85546875" style="19"/>
    <col min="12038" max="12038" width="9" style="19" bestFit="1" customWidth="1"/>
    <col min="12039" max="12039" width="10.140625" style="19" customWidth="1"/>
    <col min="12040" max="12041" width="9" style="19" bestFit="1" customWidth="1"/>
    <col min="12042" max="12042" width="9.7109375" style="19" customWidth="1"/>
    <col min="12043" max="12043" width="8.85546875" style="19"/>
    <col min="12044" max="12047" width="9" style="19" bestFit="1" customWidth="1"/>
    <col min="12048" max="12048" width="9.85546875" style="19" customWidth="1"/>
    <col min="12049" max="12049" width="9.28515625" style="19" bestFit="1" customWidth="1"/>
    <col min="12050" max="12051" width="9" style="19" bestFit="1" customWidth="1"/>
    <col min="12052" max="12052" width="9.28515625" style="19" bestFit="1" customWidth="1"/>
    <col min="12053" max="12068" width="8.85546875" style="19"/>
    <col min="12069" max="12069" width="9.28515625" style="19" bestFit="1" customWidth="1"/>
    <col min="12070" max="12070" width="10.5703125" style="19" bestFit="1" customWidth="1"/>
    <col min="12071" max="12071" width="9" style="19" bestFit="1" customWidth="1"/>
    <col min="12072" max="12072" width="10.140625" style="19" bestFit="1" customWidth="1"/>
    <col min="12073" max="12073" width="10.5703125" style="19" bestFit="1" customWidth="1"/>
    <col min="12074" max="12074" width="9" style="19" bestFit="1" customWidth="1"/>
    <col min="12075" max="12075" width="10.140625" style="19" bestFit="1" customWidth="1"/>
    <col min="12076" max="12076" width="10.5703125" style="19" bestFit="1" customWidth="1"/>
    <col min="12077" max="12077" width="9" style="19" bestFit="1" customWidth="1"/>
    <col min="12078" max="12101" width="0" style="19" hidden="1" customWidth="1"/>
    <col min="12102" max="12106" width="9" style="19" bestFit="1" customWidth="1"/>
    <col min="12107" max="12122" width="8.85546875" style="19"/>
    <col min="12123" max="12123" width="21.7109375" style="19" customWidth="1"/>
    <col min="12124" max="12288" width="8.85546875" style="19"/>
    <col min="12289" max="12289" width="13.140625" style="19" customWidth="1"/>
    <col min="12290" max="12290" width="9.140625" style="19" customWidth="1"/>
    <col min="12291" max="12291" width="10.28515625" style="19" customWidth="1"/>
    <col min="12292" max="12292" width="11.5703125" style="19" customWidth="1"/>
    <col min="12293" max="12293" width="8.85546875" style="19"/>
    <col min="12294" max="12294" width="9" style="19" bestFit="1" customWidth="1"/>
    <col min="12295" max="12295" width="10.140625" style="19" customWidth="1"/>
    <col min="12296" max="12297" width="9" style="19" bestFit="1" customWidth="1"/>
    <col min="12298" max="12298" width="9.7109375" style="19" customWidth="1"/>
    <col min="12299" max="12299" width="8.85546875" style="19"/>
    <col min="12300" max="12303" width="9" style="19" bestFit="1" customWidth="1"/>
    <col min="12304" max="12304" width="9.85546875" style="19" customWidth="1"/>
    <col min="12305" max="12305" width="9.28515625" style="19" bestFit="1" customWidth="1"/>
    <col min="12306" max="12307" width="9" style="19" bestFit="1" customWidth="1"/>
    <col min="12308" max="12308" width="9.28515625" style="19" bestFit="1" customWidth="1"/>
    <col min="12309" max="12324" width="8.85546875" style="19"/>
    <col min="12325" max="12325" width="9.28515625" style="19" bestFit="1" customWidth="1"/>
    <col min="12326" max="12326" width="10.5703125" style="19" bestFit="1" customWidth="1"/>
    <col min="12327" max="12327" width="9" style="19" bestFit="1" customWidth="1"/>
    <col min="12328" max="12328" width="10.140625" style="19" bestFit="1" customWidth="1"/>
    <col min="12329" max="12329" width="10.5703125" style="19" bestFit="1" customWidth="1"/>
    <col min="12330" max="12330" width="9" style="19" bestFit="1" customWidth="1"/>
    <col min="12331" max="12331" width="10.140625" style="19" bestFit="1" customWidth="1"/>
    <col min="12332" max="12332" width="10.5703125" style="19" bestFit="1" customWidth="1"/>
    <col min="12333" max="12333" width="9" style="19" bestFit="1" customWidth="1"/>
    <col min="12334" max="12357" width="0" style="19" hidden="1" customWidth="1"/>
    <col min="12358" max="12362" width="9" style="19" bestFit="1" customWidth="1"/>
    <col min="12363" max="12378" width="8.85546875" style="19"/>
    <col min="12379" max="12379" width="21.7109375" style="19" customWidth="1"/>
    <col min="12380" max="12544" width="8.85546875" style="19"/>
    <col min="12545" max="12545" width="13.140625" style="19" customWidth="1"/>
    <col min="12546" max="12546" width="9.140625" style="19" customWidth="1"/>
    <col min="12547" max="12547" width="10.28515625" style="19" customWidth="1"/>
    <col min="12548" max="12548" width="11.5703125" style="19" customWidth="1"/>
    <col min="12549" max="12549" width="8.85546875" style="19"/>
    <col min="12550" max="12550" width="9" style="19" bestFit="1" customWidth="1"/>
    <col min="12551" max="12551" width="10.140625" style="19" customWidth="1"/>
    <col min="12552" max="12553" width="9" style="19" bestFit="1" customWidth="1"/>
    <col min="12554" max="12554" width="9.7109375" style="19" customWidth="1"/>
    <col min="12555" max="12555" width="8.85546875" style="19"/>
    <col min="12556" max="12559" width="9" style="19" bestFit="1" customWidth="1"/>
    <col min="12560" max="12560" width="9.85546875" style="19" customWidth="1"/>
    <col min="12561" max="12561" width="9.28515625" style="19" bestFit="1" customWidth="1"/>
    <col min="12562" max="12563" width="9" style="19" bestFit="1" customWidth="1"/>
    <col min="12564" max="12564" width="9.28515625" style="19" bestFit="1" customWidth="1"/>
    <col min="12565" max="12580" width="8.85546875" style="19"/>
    <col min="12581" max="12581" width="9.28515625" style="19" bestFit="1" customWidth="1"/>
    <col min="12582" max="12582" width="10.5703125" style="19" bestFit="1" customWidth="1"/>
    <col min="12583" max="12583" width="9" style="19" bestFit="1" customWidth="1"/>
    <col min="12584" max="12584" width="10.140625" style="19" bestFit="1" customWidth="1"/>
    <col min="12585" max="12585" width="10.5703125" style="19" bestFit="1" customWidth="1"/>
    <col min="12586" max="12586" width="9" style="19" bestFit="1" customWidth="1"/>
    <col min="12587" max="12587" width="10.140625" style="19" bestFit="1" customWidth="1"/>
    <col min="12588" max="12588" width="10.5703125" style="19" bestFit="1" customWidth="1"/>
    <col min="12589" max="12589" width="9" style="19" bestFit="1" customWidth="1"/>
    <col min="12590" max="12613" width="0" style="19" hidden="1" customWidth="1"/>
    <col min="12614" max="12618" width="9" style="19" bestFit="1" customWidth="1"/>
    <col min="12619" max="12634" width="8.85546875" style="19"/>
    <col min="12635" max="12635" width="21.7109375" style="19" customWidth="1"/>
    <col min="12636" max="12800" width="8.85546875" style="19"/>
    <col min="12801" max="12801" width="13.140625" style="19" customWidth="1"/>
    <col min="12802" max="12802" width="9.140625" style="19" customWidth="1"/>
    <col min="12803" max="12803" width="10.28515625" style="19" customWidth="1"/>
    <col min="12804" max="12804" width="11.5703125" style="19" customWidth="1"/>
    <col min="12805" max="12805" width="8.85546875" style="19"/>
    <col min="12806" max="12806" width="9" style="19" bestFit="1" customWidth="1"/>
    <col min="12807" max="12807" width="10.140625" style="19" customWidth="1"/>
    <col min="12808" max="12809" width="9" style="19" bestFit="1" customWidth="1"/>
    <col min="12810" max="12810" width="9.7109375" style="19" customWidth="1"/>
    <col min="12811" max="12811" width="8.85546875" style="19"/>
    <col min="12812" max="12815" width="9" style="19" bestFit="1" customWidth="1"/>
    <col min="12816" max="12816" width="9.85546875" style="19" customWidth="1"/>
    <col min="12817" max="12817" width="9.28515625" style="19" bestFit="1" customWidth="1"/>
    <col min="12818" max="12819" width="9" style="19" bestFit="1" customWidth="1"/>
    <col min="12820" max="12820" width="9.28515625" style="19" bestFit="1" customWidth="1"/>
    <col min="12821" max="12836" width="8.85546875" style="19"/>
    <col min="12837" max="12837" width="9.28515625" style="19" bestFit="1" customWidth="1"/>
    <col min="12838" max="12838" width="10.5703125" style="19" bestFit="1" customWidth="1"/>
    <col min="12839" max="12839" width="9" style="19" bestFit="1" customWidth="1"/>
    <col min="12840" max="12840" width="10.140625" style="19" bestFit="1" customWidth="1"/>
    <col min="12841" max="12841" width="10.5703125" style="19" bestFit="1" customWidth="1"/>
    <col min="12842" max="12842" width="9" style="19" bestFit="1" customWidth="1"/>
    <col min="12843" max="12843" width="10.140625" style="19" bestFit="1" customWidth="1"/>
    <col min="12844" max="12844" width="10.5703125" style="19" bestFit="1" customWidth="1"/>
    <col min="12845" max="12845" width="9" style="19" bestFit="1" customWidth="1"/>
    <col min="12846" max="12869" width="0" style="19" hidden="1" customWidth="1"/>
    <col min="12870" max="12874" width="9" style="19" bestFit="1" customWidth="1"/>
    <col min="12875" max="12890" width="8.85546875" style="19"/>
    <col min="12891" max="12891" width="21.7109375" style="19" customWidth="1"/>
    <col min="12892" max="13056" width="8.85546875" style="19"/>
    <col min="13057" max="13057" width="13.140625" style="19" customWidth="1"/>
    <col min="13058" max="13058" width="9.140625" style="19" customWidth="1"/>
    <col min="13059" max="13059" width="10.28515625" style="19" customWidth="1"/>
    <col min="13060" max="13060" width="11.5703125" style="19" customWidth="1"/>
    <col min="13061" max="13061" width="8.85546875" style="19"/>
    <col min="13062" max="13062" width="9" style="19" bestFit="1" customWidth="1"/>
    <col min="13063" max="13063" width="10.140625" style="19" customWidth="1"/>
    <col min="13064" max="13065" width="9" style="19" bestFit="1" customWidth="1"/>
    <col min="13066" max="13066" width="9.7109375" style="19" customWidth="1"/>
    <col min="13067" max="13067" width="8.85546875" style="19"/>
    <col min="13068" max="13071" width="9" style="19" bestFit="1" customWidth="1"/>
    <col min="13072" max="13072" width="9.85546875" style="19" customWidth="1"/>
    <col min="13073" max="13073" width="9.28515625" style="19" bestFit="1" customWidth="1"/>
    <col min="13074" max="13075" width="9" style="19" bestFit="1" customWidth="1"/>
    <col min="13076" max="13076" width="9.28515625" style="19" bestFit="1" customWidth="1"/>
    <col min="13077" max="13092" width="8.85546875" style="19"/>
    <col min="13093" max="13093" width="9.28515625" style="19" bestFit="1" customWidth="1"/>
    <col min="13094" max="13094" width="10.5703125" style="19" bestFit="1" customWidth="1"/>
    <col min="13095" max="13095" width="9" style="19" bestFit="1" customWidth="1"/>
    <col min="13096" max="13096" width="10.140625" style="19" bestFit="1" customWidth="1"/>
    <col min="13097" max="13097" width="10.5703125" style="19" bestFit="1" customWidth="1"/>
    <col min="13098" max="13098" width="9" style="19" bestFit="1" customWidth="1"/>
    <col min="13099" max="13099" width="10.140625" style="19" bestFit="1" customWidth="1"/>
    <col min="13100" max="13100" width="10.5703125" style="19" bestFit="1" customWidth="1"/>
    <col min="13101" max="13101" width="9" style="19" bestFit="1" customWidth="1"/>
    <col min="13102" max="13125" width="0" style="19" hidden="1" customWidth="1"/>
    <col min="13126" max="13130" width="9" style="19" bestFit="1" customWidth="1"/>
    <col min="13131" max="13146" width="8.85546875" style="19"/>
    <col min="13147" max="13147" width="21.7109375" style="19" customWidth="1"/>
    <col min="13148" max="13312" width="8.85546875" style="19"/>
    <col min="13313" max="13313" width="13.140625" style="19" customWidth="1"/>
    <col min="13314" max="13314" width="9.140625" style="19" customWidth="1"/>
    <col min="13315" max="13315" width="10.28515625" style="19" customWidth="1"/>
    <col min="13316" max="13316" width="11.5703125" style="19" customWidth="1"/>
    <col min="13317" max="13317" width="8.85546875" style="19"/>
    <col min="13318" max="13318" width="9" style="19" bestFit="1" customWidth="1"/>
    <col min="13319" max="13319" width="10.140625" style="19" customWidth="1"/>
    <col min="13320" max="13321" width="9" style="19" bestFit="1" customWidth="1"/>
    <col min="13322" max="13322" width="9.7109375" style="19" customWidth="1"/>
    <col min="13323" max="13323" width="8.85546875" style="19"/>
    <col min="13324" max="13327" width="9" style="19" bestFit="1" customWidth="1"/>
    <col min="13328" max="13328" width="9.85546875" style="19" customWidth="1"/>
    <col min="13329" max="13329" width="9.28515625" style="19" bestFit="1" customWidth="1"/>
    <col min="13330" max="13331" width="9" style="19" bestFit="1" customWidth="1"/>
    <col min="13332" max="13332" width="9.28515625" style="19" bestFit="1" customWidth="1"/>
    <col min="13333" max="13348" width="8.85546875" style="19"/>
    <col min="13349" max="13349" width="9.28515625" style="19" bestFit="1" customWidth="1"/>
    <col min="13350" max="13350" width="10.5703125" style="19" bestFit="1" customWidth="1"/>
    <col min="13351" max="13351" width="9" style="19" bestFit="1" customWidth="1"/>
    <col min="13352" max="13352" width="10.140625" style="19" bestFit="1" customWidth="1"/>
    <col min="13353" max="13353" width="10.5703125" style="19" bestFit="1" customWidth="1"/>
    <col min="13354" max="13354" width="9" style="19" bestFit="1" customWidth="1"/>
    <col min="13355" max="13355" width="10.140625" style="19" bestFit="1" customWidth="1"/>
    <col min="13356" max="13356" width="10.5703125" style="19" bestFit="1" customWidth="1"/>
    <col min="13357" max="13357" width="9" style="19" bestFit="1" customWidth="1"/>
    <col min="13358" max="13381" width="0" style="19" hidden="1" customWidth="1"/>
    <col min="13382" max="13386" width="9" style="19" bestFit="1" customWidth="1"/>
    <col min="13387" max="13402" width="8.85546875" style="19"/>
    <col min="13403" max="13403" width="21.7109375" style="19" customWidth="1"/>
    <col min="13404" max="13568" width="8.85546875" style="19"/>
    <col min="13569" max="13569" width="13.140625" style="19" customWidth="1"/>
    <col min="13570" max="13570" width="9.140625" style="19" customWidth="1"/>
    <col min="13571" max="13571" width="10.28515625" style="19" customWidth="1"/>
    <col min="13572" max="13572" width="11.5703125" style="19" customWidth="1"/>
    <col min="13573" max="13573" width="8.85546875" style="19"/>
    <col min="13574" max="13574" width="9" style="19" bestFit="1" customWidth="1"/>
    <col min="13575" max="13575" width="10.140625" style="19" customWidth="1"/>
    <col min="13576" max="13577" width="9" style="19" bestFit="1" customWidth="1"/>
    <col min="13578" max="13578" width="9.7109375" style="19" customWidth="1"/>
    <col min="13579" max="13579" width="8.85546875" style="19"/>
    <col min="13580" max="13583" width="9" style="19" bestFit="1" customWidth="1"/>
    <col min="13584" max="13584" width="9.85546875" style="19" customWidth="1"/>
    <col min="13585" max="13585" width="9.28515625" style="19" bestFit="1" customWidth="1"/>
    <col min="13586" max="13587" width="9" style="19" bestFit="1" customWidth="1"/>
    <col min="13588" max="13588" width="9.28515625" style="19" bestFit="1" customWidth="1"/>
    <col min="13589" max="13604" width="8.85546875" style="19"/>
    <col min="13605" max="13605" width="9.28515625" style="19" bestFit="1" customWidth="1"/>
    <col min="13606" max="13606" width="10.5703125" style="19" bestFit="1" customWidth="1"/>
    <col min="13607" max="13607" width="9" style="19" bestFit="1" customWidth="1"/>
    <col min="13608" max="13608" width="10.140625" style="19" bestFit="1" customWidth="1"/>
    <col min="13609" max="13609" width="10.5703125" style="19" bestFit="1" customWidth="1"/>
    <col min="13610" max="13610" width="9" style="19" bestFit="1" customWidth="1"/>
    <col min="13611" max="13611" width="10.140625" style="19" bestFit="1" customWidth="1"/>
    <col min="13612" max="13612" width="10.5703125" style="19" bestFit="1" customWidth="1"/>
    <col min="13613" max="13613" width="9" style="19" bestFit="1" customWidth="1"/>
    <col min="13614" max="13637" width="0" style="19" hidden="1" customWidth="1"/>
    <col min="13638" max="13642" width="9" style="19" bestFit="1" customWidth="1"/>
    <col min="13643" max="13658" width="8.85546875" style="19"/>
    <col min="13659" max="13659" width="21.7109375" style="19" customWidth="1"/>
    <col min="13660" max="13824" width="8.85546875" style="19"/>
    <col min="13825" max="13825" width="13.140625" style="19" customWidth="1"/>
    <col min="13826" max="13826" width="9.140625" style="19" customWidth="1"/>
    <col min="13827" max="13827" width="10.28515625" style="19" customWidth="1"/>
    <col min="13828" max="13828" width="11.5703125" style="19" customWidth="1"/>
    <col min="13829" max="13829" width="8.85546875" style="19"/>
    <col min="13830" max="13830" width="9" style="19" bestFit="1" customWidth="1"/>
    <col min="13831" max="13831" width="10.140625" style="19" customWidth="1"/>
    <col min="13832" max="13833" width="9" style="19" bestFit="1" customWidth="1"/>
    <col min="13834" max="13834" width="9.7109375" style="19" customWidth="1"/>
    <col min="13835" max="13835" width="8.85546875" style="19"/>
    <col min="13836" max="13839" width="9" style="19" bestFit="1" customWidth="1"/>
    <col min="13840" max="13840" width="9.85546875" style="19" customWidth="1"/>
    <col min="13841" max="13841" width="9.28515625" style="19" bestFit="1" customWidth="1"/>
    <col min="13842" max="13843" width="9" style="19" bestFit="1" customWidth="1"/>
    <col min="13844" max="13844" width="9.28515625" style="19" bestFit="1" customWidth="1"/>
    <col min="13845" max="13860" width="8.85546875" style="19"/>
    <col min="13861" max="13861" width="9.28515625" style="19" bestFit="1" customWidth="1"/>
    <col min="13862" max="13862" width="10.5703125" style="19" bestFit="1" customWidth="1"/>
    <col min="13863" max="13863" width="9" style="19" bestFit="1" customWidth="1"/>
    <col min="13864" max="13864" width="10.140625" style="19" bestFit="1" customWidth="1"/>
    <col min="13865" max="13865" width="10.5703125" style="19" bestFit="1" customWidth="1"/>
    <col min="13866" max="13866" width="9" style="19" bestFit="1" customWidth="1"/>
    <col min="13867" max="13867" width="10.140625" style="19" bestFit="1" customWidth="1"/>
    <col min="13868" max="13868" width="10.5703125" style="19" bestFit="1" customWidth="1"/>
    <col min="13869" max="13869" width="9" style="19" bestFit="1" customWidth="1"/>
    <col min="13870" max="13893" width="0" style="19" hidden="1" customWidth="1"/>
    <col min="13894" max="13898" width="9" style="19" bestFit="1" customWidth="1"/>
    <col min="13899" max="13914" width="8.85546875" style="19"/>
    <col min="13915" max="13915" width="21.7109375" style="19" customWidth="1"/>
    <col min="13916" max="14080" width="8.85546875" style="19"/>
    <col min="14081" max="14081" width="13.140625" style="19" customWidth="1"/>
    <col min="14082" max="14082" width="9.140625" style="19" customWidth="1"/>
    <col min="14083" max="14083" width="10.28515625" style="19" customWidth="1"/>
    <col min="14084" max="14084" width="11.5703125" style="19" customWidth="1"/>
    <col min="14085" max="14085" width="8.85546875" style="19"/>
    <col min="14086" max="14086" width="9" style="19" bestFit="1" customWidth="1"/>
    <col min="14087" max="14087" width="10.140625" style="19" customWidth="1"/>
    <col min="14088" max="14089" width="9" style="19" bestFit="1" customWidth="1"/>
    <col min="14090" max="14090" width="9.7109375" style="19" customWidth="1"/>
    <col min="14091" max="14091" width="8.85546875" style="19"/>
    <col min="14092" max="14095" width="9" style="19" bestFit="1" customWidth="1"/>
    <col min="14096" max="14096" width="9.85546875" style="19" customWidth="1"/>
    <col min="14097" max="14097" width="9.28515625" style="19" bestFit="1" customWidth="1"/>
    <col min="14098" max="14099" width="9" style="19" bestFit="1" customWidth="1"/>
    <col min="14100" max="14100" width="9.28515625" style="19" bestFit="1" customWidth="1"/>
    <col min="14101" max="14116" width="8.85546875" style="19"/>
    <col min="14117" max="14117" width="9.28515625" style="19" bestFit="1" customWidth="1"/>
    <col min="14118" max="14118" width="10.5703125" style="19" bestFit="1" customWidth="1"/>
    <col min="14119" max="14119" width="9" style="19" bestFit="1" customWidth="1"/>
    <col min="14120" max="14120" width="10.140625" style="19" bestFit="1" customWidth="1"/>
    <col min="14121" max="14121" width="10.5703125" style="19" bestFit="1" customWidth="1"/>
    <col min="14122" max="14122" width="9" style="19" bestFit="1" customWidth="1"/>
    <col min="14123" max="14123" width="10.140625" style="19" bestFit="1" customWidth="1"/>
    <col min="14124" max="14124" width="10.5703125" style="19" bestFit="1" customWidth="1"/>
    <col min="14125" max="14125" width="9" style="19" bestFit="1" customWidth="1"/>
    <col min="14126" max="14149" width="0" style="19" hidden="1" customWidth="1"/>
    <col min="14150" max="14154" width="9" style="19" bestFit="1" customWidth="1"/>
    <col min="14155" max="14170" width="8.85546875" style="19"/>
    <col min="14171" max="14171" width="21.7109375" style="19" customWidth="1"/>
    <col min="14172" max="14336" width="8.85546875" style="19"/>
    <col min="14337" max="14337" width="13.140625" style="19" customWidth="1"/>
    <col min="14338" max="14338" width="9.140625" style="19" customWidth="1"/>
    <col min="14339" max="14339" width="10.28515625" style="19" customWidth="1"/>
    <col min="14340" max="14340" width="11.5703125" style="19" customWidth="1"/>
    <col min="14341" max="14341" width="8.85546875" style="19"/>
    <col min="14342" max="14342" width="9" style="19" bestFit="1" customWidth="1"/>
    <col min="14343" max="14343" width="10.140625" style="19" customWidth="1"/>
    <col min="14344" max="14345" width="9" style="19" bestFit="1" customWidth="1"/>
    <col min="14346" max="14346" width="9.7109375" style="19" customWidth="1"/>
    <col min="14347" max="14347" width="8.85546875" style="19"/>
    <col min="14348" max="14351" width="9" style="19" bestFit="1" customWidth="1"/>
    <col min="14352" max="14352" width="9.85546875" style="19" customWidth="1"/>
    <col min="14353" max="14353" width="9.28515625" style="19" bestFit="1" customWidth="1"/>
    <col min="14354" max="14355" width="9" style="19" bestFit="1" customWidth="1"/>
    <col min="14356" max="14356" width="9.28515625" style="19" bestFit="1" customWidth="1"/>
    <col min="14357" max="14372" width="8.85546875" style="19"/>
    <col min="14373" max="14373" width="9.28515625" style="19" bestFit="1" customWidth="1"/>
    <col min="14374" max="14374" width="10.5703125" style="19" bestFit="1" customWidth="1"/>
    <col min="14375" max="14375" width="9" style="19" bestFit="1" customWidth="1"/>
    <col min="14376" max="14376" width="10.140625" style="19" bestFit="1" customWidth="1"/>
    <col min="14377" max="14377" width="10.5703125" style="19" bestFit="1" customWidth="1"/>
    <col min="14378" max="14378" width="9" style="19" bestFit="1" customWidth="1"/>
    <col min="14379" max="14379" width="10.140625" style="19" bestFit="1" customWidth="1"/>
    <col min="14380" max="14380" width="10.5703125" style="19" bestFit="1" customWidth="1"/>
    <col min="14381" max="14381" width="9" style="19" bestFit="1" customWidth="1"/>
    <col min="14382" max="14405" width="0" style="19" hidden="1" customWidth="1"/>
    <col min="14406" max="14410" width="9" style="19" bestFit="1" customWidth="1"/>
    <col min="14411" max="14426" width="8.85546875" style="19"/>
    <col min="14427" max="14427" width="21.7109375" style="19" customWidth="1"/>
    <col min="14428" max="14592" width="8.85546875" style="19"/>
    <col min="14593" max="14593" width="13.140625" style="19" customWidth="1"/>
    <col min="14594" max="14594" width="9.140625" style="19" customWidth="1"/>
    <col min="14595" max="14595" width="10.28515625" style="19" customWidth="1"/>
    <col min="14596" max="14596" width="11.5703125" style="19" customWidth="1"/>
    <col min="14597" max="14597" width="8.85546875" style="19"/>
    <col min="14598" max="14598" width="9" style="19" bestFit="1" customWidth="1"/>
    <col min="14599" max="14599" width="10.140625" style="19" customWidth="1"/>
    <col min="14600" max="14601" width="9" style="19" bestFit="1" customWidth="1"/>
    <col min="14602" max="14602" width="9.7109375" style="19" customWidth="1"/>
    <col min="14603" max="14603" width="8.85546875" style="19"/>
    <col min="14604" max="14607" width="9" style="19" bestFit="1" customWidth="1"/>
    <col min="14608" max="14608" width="9.85546875" style="19" customWidth="1"/>
    <col min="14609" max="14609" width="9.28515625" style="19" bestFit="1" customWidth="1"/>
    <col min="14610" max="14611" width="9" style="19" bestFit="1" customWidth="1"/>
    <col min="14612" max="14612" width="9.28515625" style="19" bestFit="1" customWidth="1"/>
    <col min="14613" max="14628" width="8.85546875" style="19"/>
    <col min="14629" max="14629" width="9.28515625" style="19" bestFit="1" customWidth="1"/>
    <col min="14630" max="14630" width="10.5703125" style="19" bestFit="1" customWidth="1"/>
    <col min="14631" max="14631" width="9" style="19" bestFit="1" customWidth="1"/>
    <col min="14632" max="14632" width="10.140625" style="19" bestFit="1" customWidth="1"/>
    <col min="14633" max="14633" width="10.5703125" style="19" bestFit="1" customWidth="1"/>
    <col min="14634" max="14634" width="9" style="19" bestFit="1" customWidth="1"/>
    <col min="14635" max="14635" width="10.140625" style="19" bestFit="1" customWidth="1"/>
    <col min="14636" max="14636" width="10.5703125" style="19" bestFit="1" customWidth="1"/>
    <col min="14637" max="14637" width="9" style="19" bestFit="1" customWidth="1"/>
    <col min="14638" max="14661" width="0" style="19" hidden="1" customWidth="1"/>
    <col min="14662" max="14666" width="9" style="19" bestFit="1" customWidth="1"/>
    <col min="14667" max="14682" width="8.85546875" style="19"/>
    <col min="14683" max="14683" width="21.7109375" style="19" customWidth="1"/>
    <col min="14684" max="14848" width="8.85546875" style="19"/>
    <col min="14849" max="14849" width="13.140625" style="19" customWidth="1"/>
    <col min="14850" max="14850" width="9.140625" style="19" customWidth="1"/>
    <col min="14851" max="14851" width="10.28515625" style="19" customWidth="1"/>
    <col min="14852" max="14852" width="11.5703125" style="19" customWidth="1"/>
    <col min="14853" max="14853" width="8.85546875" style="19"/>
    <col min="14854" max="14854" width="9" style="19" bestFit="1" customWidth="1"/>
    <col min="14855" max="14855" width="10.140625" style="19" customWidth="1"/>
    <col min="14856" max="14857" width="9" style="19" bestFit="1" customWidth="1"/>
    <col min="14858" max="14858" width="9.7109375" style="19" customWidth="1"/>
    <col min="14859" max="14859" width="8.85546875" style="19"/>
    <col min="14860" max="14863" width="9" style="19" bestFit="1" customWidth="1"/>
    <col min="14864" max="14864" width="9.85546875" style="19" customWidth="1"/>
    <col min="14865" max="14865" width="9.28515625" style="19" bestFit="1" customWidth="1"/>
    <col min="14866" max="14867" width="9" style="19" bestFit="1" customWidth="1"/>
    <col min="14868" max="14868" width="9.28515625" style="19" bestFit="1" customWidth="1"/>
    <col min="14869" max="14884" width="8.85546875" style="19"/>
    <col min="14885" max="14885" width="9.28515625" style="19" bestFit="1" customWidth="1"/>
    <col min="14886" max="14886" width="10.5703125" style="19" bestFit="1" customWidth="1"/>
    <col min="14887" max="14887" width="9" style="19" bestFit="1" customWidth="1"/>
    <col min="14888" max="14888" width="10.140625" style="19" bestFit="1" customWidth="1"/>
    <col min="14889" max="14889" width="10.5703125" style="19" bestFit="1" customWidth="1"/>
    <col min="14890" max="14890" width="9" style="19" bestFit="1" customWidth="1"/>
    <col min="14891" max="14891" width="10.140625" style="19" bestFit="1" customWidth="1"/>
    <col min="14892" max="14892" width="10.5703125" style="19" bestFit="1" customWidth="1"/>
    <col min="14893" max="14893" width="9" style="19" bestFit="1" customWidth="1"/>
    <col min="14894" max="14917" width="0" style="19" hidden="1" customWidth="1"/>
    <col min="14918" max="14922" width="9" style="19" bestFit="1" customWidth="1"/>
    <col min="14923" max="14938" width="8.85546875" style="19"/>
    <col min="14939" max="14939" width="21.7109375" style="19" customWidth="1"/>
    <col min="14940" max="15104" width="8.85546875" style="19"/>
    <col min="15105" max="15105" width="13.140625" style="19" customWidth="1"/>
    <col min="15106" max="15106" width="9.140625" style="19" customWidth="1"/>
    <col min="15107" max="15107" width="10.28515625" style="19" customWidth="1"/>
    <col min="15108" max="15108" width="11.5703125" style="19" customWidth="1"/>
    <col min="15109" max="15109" width="8.85546875" style="19"/>
    <col min="15110" max="15110" width="9" style="19" bestFit="1" customWidth="1"/>
    <col min="15111" max="15111" width="10.140625" style="19" customWidth="1"/>
    <col min="15112" max="15113" width="9" style="19" bestFit="1" customWidth="1"/>
    <col min="15114" max="15114" width="9.7109375" style="19" customWidth="1"/>
    <col min="15115" max="15115" width="8.85546875" style="19"/>
    <col min="15116" max="15119" width="9" style="19" bestFit="1" customWidth="1"/>
    <col min="15120" max="15120" width="9.85546875" style="19" customWidth="1"/>
    <col min="15121" max="15121" width="9.28515625" style="19" bestFit="1" customWidth="1"/>
    <col min="15122" max="15123" width="9" style="19" bestFit="1" customWidth="1"/>
    <col min="15124" max="15124" width="9.28515625" style="19" bestFit="1" customWidth="1"/>
    <col min="15125" max="15140" width="8.85546875" style="19"/>
    <col min="15141" max="15141" width="9.28515625" style="19" bestFit="1" customWidth="1"/>
    <col min="15142" max="15142" width="10.5703125" style="19" bestFit="1" customWidth="1"/>
    <col min="15143" max="15143" width="9" style="19" bestFit="1" customWidth="1"/>
    <col min="15144" max="15144" width="10.140625" style="19" bestFit="1" customWidth="1"/>
    <col min="15145" max="15145" width="10.5703125" style="19" bestFit="1" customWidth="1"/>
    <col min="15146" max="15146" width="9" style="19" bestFit="1" customWidth="1"/>
    <col min="15147" max="15147" width="10.140625" style="19" bestFit="1" customWidth="1"/>
    <col min="15148" max="15148" width="10.5703125" style="19" bestFit="1" customWidth="1"/>
    <col min="15149" max="15149" width="9" style="19" bestFit="1" customWidth="1"/>
    <col min="15150" max="15173" width="0" style="19" hidden="1" customWidth="1"/>
    <col min="15174" max="15178" width="9" style="19" bestFit="1" customWidth="1"/>
    <col min="15179" max="15194" width="8.85546875" style="19"/>
    <col min="15195" max="15195" width="21.7109375" style="19" customWidth="1"/>
    <col min="15196" max="15360" width="8.85546875" style="19"/>
    <col min="15361" max="15361" width="13.140625" style="19" customWidth="1"/>
    <col min="15362" max="15362" width="9.140625" style="19" customWidth="1"/>
    <col min="15363" max="15363" width="10.28515625" style="19" customWidth="1"/>
    <col min="15364" max="15364" width="11.5703125" style="19" customWidth="1"/>
    <col min="15365" max="15365" width="8.85546875" style="19"/>
    <col min="15366" max="15366" width="9" style="19" bestFit="1" customWidth="1"/>
    <col min="15367" max="15367" width="10.140625" style="19" customWidth="1"/>
    <col min="15368" max="15369" width="9" style="19" bestFit="1" customWidth="1"/>
    <col min="15370" max="15370" width="9.7109375" style="19" customWidth="1"/>
    <col min="15371" max="15371" width="8.85546875" style="19"/>
    <col min="15372" max="15375" width="9" style="19" bestFit="1" customWidth="1"/>
    <col min="15376" max="15376" width="9.85546875" style="19" customWidth="1"/>
    <col min="15377" max="15377" width="9.28515625" style="19" bestFit="1" customWidth="1"/>
    <col min="15378" max="15379" width="9" style="19" bestFit="1" customWidth="1"/>
    <col min="15380" max="15380" width="9.28515625" style="19" bestFit="1" customWidth="1"/>
    <col min="15381" max="15396" width="8.85546875" style="19"/>
    <col min="15397" max="15397" width="9.28515625" style="19" bestFit="1" customWidth="1"/>
    <col min="15398" max="15398" width="10.5703125" style="19" bestFit="1" customWidth="1"/>
    <col min="15399" max="15399" width="9" style="19" bestFit="1" customWidth="1"/>
    <col min="15400" max="15400" width="10.140625" style="19" bestFit="1" customWidth="1"/>
    <col min="15401" max="15401" width="10.5703125" style="19" bestFit="1" customWidth="1"/>
    <col min="15402" max="15402" width="9" style="19" bestFit="1" customWidth="1"/>
    <col min="15403" max="15403" width="10.140625" style="19" bestFit="1" customWidth="1"/>
    <col min="15404" max="15404" width="10.5703125" style="19" bestFit="1" customWidth="1"/>
    <col min="15405" max="15405" width="9" style="19" bestFit="1" customWidth="1"/>
    <col min="15406" max="15429" width="0" style="19" hidden="1" customWidth="1"/>
    <col min="15430" max="15434" width="9" style="19" bestFit="1" customWidth="1"/>
    <col min="15435" max="15450" width="8.85546875" style="19"/>
    <col min="15451" max="15451" width="21.7109375" style="19" customWidth="1"/>
    <col min="15452" max="15616" width="8.85546875" style="19"/>
    <col min="15617" max="15617" width="13.140625" style="19" customWidth="1"/>
    <col min="15618" max="15618" width="9.140625" style="19" customWidth="1"/>
    <col min="15619" max="15619" width="10.28515625" style="19" customWidth="1"/>
    <col min="15620" max="15620" width="11.5703125" style="19" customWidth="1"/>
    <col min="15621" max="15621" width="8.85546875" style="19"/>
    <col min="15622" max="15622" width="9" style="19" bestFit="1" customWidth="1"/>
    <col min="15623" max="15623" width="10.140625" style="19" customWidth="1"/>
    <col min="15624" max="15625" width="9" style="19" bestFit="1" customWidth="1"/>
    <col min="15626" max="15626" width="9.7109375" style="19" customWidth="1"/>
    <col min="15627" max="15627" width="8.85546875" style="19"/>
    <col min="15628" max="15631" width="9" style="19" bestFit="1" customWidth="1"/>
    <col min="15632" max="15632" width="9.85546875" style="19" customWidth="1"/>
    <col min="15633" max="15633" width="9.28515625" style="19" bestFit="1" customWidth="1"/>
    <col min="15634" max="15635" width="9" style="19" bestFit="1" customWidth="1"/>
    <col min="15636" max="15636" width="9.28515625" style="19" bestFit="1" customWidth="1"/>
    <col min="15637" max="15652" width="8.85546875" style="19"/>
    <col min="15653" max="15653" width="9.28515625" style="19" bestFit="1" customWidth="1"/>
    <col min="15654" max="15654" width="10.5703125" style="19" bestFit="1" customWidth="1"/>
    <col min="15655" max="15655" width="9" style="19" bestFit="1" customWidth="1"/>
    <col min="15656" max="15656" width="10.140625" style="19" bestFit="1" customWidth="1"/>
    <col min="15657" max="15657" width="10.5703125" style="19" bestFit="1" customWidth="1"/>
    <col min="15658" max="15658" width="9" style="19" bestFit="1" customWidth="1"/>
    <col min="15659" max="15659" width="10.140625" style="19" bestFit="1" customWidth="1"/>
    <col min="15660" max="15660" width="10.5703125" style="19" bestFit="1" customWidth="1"/>
    <col min="15661" max="15661" width="9" style="19" bestFit="1" customWidth="1"/>
    <col min="15662" max="15685" width="0" style="19" hidden="1" customWidth="1"/>
    <col min="15686" max="15690" width="9" style="19" bestFit="1" customWidth="1"/>
    <col min="15691" max="15706" width="8.85546875" style="19"/>
    <col min="15707" max="15707" width="21.7109375" style="19" customWidth="1"/>
    <col min="15708" max="15872" width="8.85546875" style="19"/>
    <col min="15873" max="15873" width="13.140625" style="19" customWidth="1"/>
    <col min="15874" max="15874" width="9.140625" style="19" customWidth="1"/>
    <col min="15875" max="15875" width="10.28515625" style="19" customWidth="1"/>
    <col min="15876" max="15876" width="11.5703125" style="19" customWidth="1"/>
    <col min="15877" max="15877" width="8.85546875" style="19"/>
    <col min="15878" max="15878" width="9" style="19" bestFit="1" customWidth="1"/>
    <col min="15879" max="15879" width="10.140625" style="19" customWidth="1"/>
    <col min="15880" max="15881" width="9" style="19" bestFit="1" customWidth="1"/>
    <col min="15882" max="15882" width="9.7109375" style="19" customWidth="1"/>
    <col min="15883" max="15883" width="8.85546875" style="19"/>
    <col min="15884" max="15887" width="9" style="19" bestFit="1" customWidth="1"/>
    <col min="15888" max="15888" width="9.85546875" style="19" customWidth="1"/>
    <col min="15889" max="15889" width="9.28515625" style="19" bestFit="1" customWidth="1"/>
    <col min="15890" max="15891" width="9" style="19" bestFit="1" customWidth="1"/>
    <col min="15892" max="15892" width="9.28515625" style="19" bestFit="1" customWidth="1"/>
    <col min="15893" max="15908" width="8.85546875" style="19"/>
    <col min="15909" max="15909" width="9.28515625" style="19" bestFit="1" customWidth="1"/>
    <col min="15910" max="15910" width="10.5703125" style="19" bestFit="1" customWidth="1"/>
    <col min="15911" max="15911" width="9" style="19" bestFit="1" customWidth="1"/>
    <col min="15912" max="15912" width="10.140625" style="19" bestFit="1" customWidth="1"/>
    <col min="15913" max="15913" width="10.5703125" style="19" bestFit="1" customWidth="1"/>
    <col min="15914" max="15914" width="9" style="19" bestFit="1" customWidth="1"/>
    <col min="15915" max="15915" width="10.140625" style="19" bestFit="1" customWidth="1"/>
    <col min="15916" max="15916" width="10.5703125" style="19" bestFit="1" customWidth="1"/>
    <col min="15917" max="15917" width="9" style="19" bestFit="1" customWidth="1"/>
    <col min="15918" max="15941" width="0" style="19" hidden="1" customWidth="1"/>
    <col min="15942" max="15946" width="9" style="19" bestFit="1" customWidth="1"/>
    <col min="15947" max="15962" width="8.85546875" style="19"/>
    <col min="15963" max="15963" width="21.7109375" style="19" customWidth="1"/>
    <col min="15964" max="16128" width="8.85546875" style="19"/>
    <col min="16129" max="16129" width="13.140625" style="19" customWidth="1"/>
    <col min="16130" max="16130" width="9.140625" style="19" customWidth="1"/>
    <col min="16131" max="16131" width="10.28515625" style="19" customWidth="1"/>
    <col min="16132" max="16132" width="11.5703125" style="19" customWidth="1"/>
    <col min="16133" max="16133" width="8.85546875" style="19"/>
    <col min="16134" max="16134" width="9" style="19" bestFit="1" customWidth="1"/>
    <col min="16135" max="16135" width="10.140625" style="19" customWidth="1"/>
    <col min="16136" max="16137" width="9" style="19" bestFit="1" customWidth="1"/>
    <col min="16138" max="16138" width="9.7109375" style="19" customWidth="1"/>
    <col min="16139" max="16139" width="8.85546875" style="19"/>
    <col min="16140" max="16143" width="9" style="19" bestFit="1" customWidth="1"/>
    <col min="16144" max="16144" width="9.85546875" style="19" customWidth="1"/>
    <col min="16145" max="16145" width="9.28515625" style="19" bestFit="1" customWidth="1"/>
    <col min="16146" max="16147" width="9" style="19" bestFit="1" customWidth="1"/>
    <col min="16148" max="16148" width="9.28515625" style="19" bestFit="1" customWidth="1"/>
    <col min="16149" max="16164" width="8.85546875" style="19"/>
    <col min="16165" max="16165" width="9.28515625" style="19" bestFit="1" customWidth="1"/>
    <col min="16166" max="16166" width="10.5703125" style="19" bestFit="1" customWidth="1"/>
    <col min="16167" max="16167" width="9" style="19" bestFit="1" customWidth="1"/>
    <col min="16168" max="16168" width="10.140625" style="19" bestFit="1" customWidth="1"/>
    <col min="16169" max="16169" width="10.5703125" style="19" bestFit="1" customWidth="1"/>
    <col min="16170" max="16170" width="9" style="19" bestFit="1" customWidth="1"/>
    <col min="16171" max="16171" width="10.140625" style="19" bestFit="1" customWidth="1"/>
    <col min="16172" max="16172" width="10.5703125" style="19" bestFit="1" customWidth="1"/>
    <col min="16173" max="16173" width="9" style="19" bestFit="1" customWidth="1"/>
    <col min="16174" max="16197" width="0" style="19" hidden="1" customWidth="1"/>
    <col min="16198" max="16202" width="9" style="19" bestFit="1" customWidth="1"/>
    <col min="16203" max="16218" width="8.85546875" style="19"/>
    <col min="16219" max="16219" width="21.7109375" style="19" customWidth="1"/>
    <col min="16220" max="16384" width="8.85546875" style="19"/>
  </cols>
  <sheetData>
    <row r="1" spans="1:90" x14ac:dyDescent="0.25">
      <c r="A1" s="19" t="s">
        <v>115</v>
      </c>
    </row>
    <row r="2" spans="1:90" x14ac:dyDescent="0.25">
      <c r="E2" s="19" t="s">
        <v>71</v>
      </c>
    </row>
    <row r="3" spans="1:90" x14ac:dyDescent="0.25">
      <c r="E3" s="19" t="s">
        <v>116</v>
      </c>
    </row>
    <row r="4" spans="1:90" x14ac:dyDescent="0.25">
      <c r="E4" s="19" t="s">
        <v>73</v>
      </c>
    </row>
    <row r="5" spans="1:90" x14ac:dyDescent="0.25">
      <c r="E5" s="19" t="s">
        <v>143</v>
      </c>
    </row>
    <row r="6" spans="1:90" x14ac:dyDescent="0.25">
      <c r="A6" s="19" t="s">
        <v>75</v>
      </c>
    </row>
    <row r="7" spans="1:90" x14ac:dyDescent="0.25">
      <c r="A7" s="19" t="s">
        <v>76</v>
      </c>
    </row>
    <row r="8" spans="1:90" s="147" customFormat="1" ht="24" customHeight="1" x14ac:dyDescent="0.2">
      <c r="A8" s="1183" t="s">
        <v>0</v>
      </c>
      <c r="B8" s="148"/>
      <c r="C8" s="148"/>
      <c r="D8" s="1180" t="s">
        <v>77</v>
      </c>
      <c r="E8" s="1181"/>
      <c r="F8" s="1181"/>
      <c r="G8" s="1181"/>
      <c r="H8" s="1181"/>
      <c r="I8" s="1181"/>
      <c r="J8" s="1181"/>
      <c r="K8" s="1181"/>
      <c r="L8" s="1181"/>
      <c r="M8" s="1181"/>
      <c r="N8" s="1181"/>
      <c r="O8" s="1181"/>
      <c r="P8" s="1181"/>
      <c r="Q8" s="1181"/>
      <c r="R8" s="1181"/>
      <c r="S8" s="1181"/>
      <c r="T8" s="1181"/>
      <c r="U8" s="1181"/>
      <c r="V8" s="1181"/>
      <c r="W8" s="1181"/>
      <c r="X8" s="1182"/>
      <c r="Y8" s="1180" t="s">
        <v>78</v>
      </c>
      <c r="Z8" s="1181"/>
      <c r="AA8" s="1181"/>
      <c r="AB8" s="1181"/>
      <c r="AC8" s="1181"/>
      <c r="AD8" s="1181"/>
      <c r="AE8" s="1181"/>
      <c r="AF8" s="1181"/>
      <c r="AG8" s="1181"/>
      <c r="AH8" s="1181"/>
      <c r="AI8" s="1181"/>
      <c r="AJ8" s="1181"/>
      <c r="AK8" s="1181"/>
      <c r="AL8" s="1181"/>
      <c r="AM8" s="1181"/>
      <c r="AN8" s="1181"/>
      <c r="AO8" s="1181"/>
      <c r="AP8" s="1181"/>
      <c r="AQ8" s="1181"/>
      <c r="AR8" s="1181"/>
      <c r="AS8" s="1182"/>
      <c r="AT8" s="1184" t="s">
        <v>79</v>
      </c>
      <c r="AU8" s="1185"/>
      <c r="AV8" s="1185"/>
      <c r="AW8" s="1185"/>
      <c r="AX8" s="1185"/>
      <c r="AY8" s="1185"/>
      <c r="AZ8" s="1185"/>
      <c r="BA8" s="1185"/>
      <c r="BB8" s="1185"/>
      <c r="BC8" s="1185"/>
      <c r="BD8" s="1185"/>
      <c r="BE8" s="1185"/>
      <c r="BF8" s="1185"/>
      <c r="BG8" s="1185"/>
      <c r="BH8" s="1185"/>
      <c r="BI8" s="1185"/>
      <c r="BJ8" s="1185"/>
      <c r="BK8" s="1185"/>
      <c r="BL8" s="1185"/>
      <c r="BM8" s="1185"/>
      <c r="BN8" s="1186"/>
      <c r="BO8" s="1179" t="s">
        <v>79</v>
      </c>
      <c r="BP8" s="1179"/>
      <c r="BQ8" s="1179"/>
      <c r="BR8" s="1184" t="s">
        <v>81</v>
      </c>
      <c r="BS8" s="1185"/>
      <c r="BT8" s="1185"/>
      <c r="BU8" s="1185"/>
      <c r="BV8" s="1185"/>
      <c r="BW8" s="1185"/>
      <c r="BX8" s="1185"/>
      <c r="BY8" s="1185"/>
      <c r="BZ8" s="1185"/>
      <c r="CA8" s="1185"/>
      <c r="CB8" s="1185"/>
      <c r="CC8" s="1185"/>
      <c r="CD8" s="1185"/>
      <c r="CE8" s="1185"/>
      <c r="CF8" s="1185"/>
      <c r="CG8" s="1185"/>
      <c r="CH8" s="1185"/>
      <c r="CI8" s="1185"/>
      <c r="CJ8" s="1185"/>
      <c r="CK8" s="1185"/>
      <c r="CL8" s="1186"/>
    </row>
    <row r="9" spans="1:90" s="147" customFormat="1" x14ac:dyDescent="0.2">
      <c r="A9" s="1183"/>
      <c r="B9" s="314"/>
      <c r="C9" s="314"/>
      <c r="D9" s="1224"/>
      <c r="E9" s="1225"/>
      <c r="F9" s="1225"/>
      <c r="G9" s="1225"/>
      <c r="H9" s="1225"/>
      <c r="I9" s="1225"/>
      <c r="J9" s="1225"/>
      <c r="K9" s="1225"/>
      <c r="L9" s="1225"/>
      <c r="M9" s="1225"/>
      <c r="N9" s="1225"/>
      <c r="O9" s="1225"/>
      <c r="P9" s="1225"/>
      <c r="Q9" s="1225"/>
      <c r="R9" s="1225"/>
      <c r="S9" s="1225"/>
      <c r="T9" s="1225"/>
      <c r="U9" s="1225"/>
      <c r="V9" s="1225"/>
      <c r="W9" s="1225"/>
      <c r="X9" s="1226"/>
      <c r="Y9" s="1224"/>
      <c r="Z9" s="1225"/>
      <c r="AA9" s="1225"/>
      <c r="AB9" s="1225"/>
      <c r="AC9" s="1225"/>
      <c r="AD9" s="1225"/>
      <c r="AE9" s="1225"/>
      <c r="AF9" s="1225"/>
      <c r="AG9" s="1225"/>
      <c r="AH9" s="1225"/>
      <c r="AI9" s="1225"/>
      <c r="AJ9" s="1225"/>
      <c r="AK9" s="1225"/>
      <c r="AL9" s="1225"/>
      <c r="AM9" s="1225"/>
      <c r="AN9" s="1225"/>
      <c r="AO9" s="1225"/>
      <c r="AP9" s="1225"/>
      <c r="AQ9" s="1225"/>
      <c r="AR9" s="1225"/>
      <c r="AS9" s="1226"/>
      <c r="AT9" s="1221"/>
      <c r="AU9" s="1222"/>
      <c r="AV9" s="1222"/>
      <c r="AW9" s="1222"/>
      <c r="AX9" s="1222"/>
      <c r="AY9" s="1222"/>
      <c r="AZ9" s="1222"/>
      <c r="BA9" s="1222"/>
      <c r="BB9" s="1222"/>
      <c r="BC9" s="1222"/>
      <c r="BD9" s="1222"/>
      <c r="BE9" s="1222"/>
      <c r="BF9" s="1222"/>
      <c r="BG9" s="1222"/>
      <c r="BH9" s="1222"/>
      <c r="BI9" s="1222"/>
      <c r="BJ9" s="1222"/>
      <c r="BK9" s="1222"/>
      <c r="BL9" s="1222"/>
      <c r="BM9" s="1222"/>
      <c r="BN9" s="1223"/>
      <c r="BO9" s="1179"/>
      <c r="BP9" s="1179"/>
      <c r="BQ9" s="1179"/>
      <c r="BR9" s="1221"/>
      <c r="BS9" s="1222"/>
      <c r="BT9" s="1222"/>
      <c r="BU9" s="1222"/>
      <c r="BV9" s="1222"/>
      <c r="BW9" s="1222"/>
      <c r="BX9" s="1222"/>
      <c r="BY9" s="1222"/>
      <c r="BZ9" s="1222"/>
      <c r="CA9" s="1222"/>
      <c r="CB9" s="1222"/>
      <c r="CC9" s="1222"/>
      <c r="CD9" s="1222"/>
      <c r="CE9" s="1222"/>
      <c r="CF9" s="1222"/>
      <c r="CG9" s="1222"/>
      <c r="CH9" s="1222"/>
      <c r="CI9" s="1222"/>
      <c r="CJ9" s="1222"/>
      <c r="CK9" s="1222"/>
      <c r="CL9" s="1223"/>
    </row>
    <row r="10" spans="1:90" s="147" customFormat="1" ht="21.6" customHeight="1" x14ac:dyDescent="0.2">
      <c r="A10" s="1183"/>
      <c r="B10" s="149"/>
      <c r="C10" s="149"/>
      <c r="D10" s="1178" t="s">
        <v>121</v>
      </c>
      <c r="E10" s="1178"/>
      <c r="F10" s="1178"/>
      <c r="G10" s="1178" t="s">
        <v>122</v>
      </c>
      <c r="H10" s="1178"/>
      <c r="I10" s="1178"/>
      <c r="J10" s="1178"/>
      <c r="K10" s="1178"/>
      <c r="L10" s="1178"/>
      <c r="M10" s="1178" t="s">
        <v>85</v>
      </c>
      <c r="N10" s="1178"/>
      <c r="O10" s="1178"/>
      <c r="P10" s="1178" t="s">
        <v>86</v>
      </c>
      <c r="Q10" s="1178"/>
      <c r="R10" s="1178"/>
      <c r="S10" s="1178" t="s">
        <v>123</v>
      </c>
      <c r="T10" s="1178"/>
      <c r="U10" s="1178"/>
      <c r="V10" s="1178" t="s">
        <v>88</v>
      </c>
      <c r="W10" s="1178"/>
      <c r="X10" s="1178"/>
      <c r="Y10" s="1178" t="s">
        <v>121</v>
      </c>
      <c r="Z10" s="1178"/>
      <c r="AA10" s="1178"/>
      <c r="AB10" s="1178" t="s">
        <v>122</v>
      </c>
      <c r="AC10" s="1178"/>
      <c r="AD10" s="1178"/>
      <c r="AE10" s="1178"/>
      <c r="AF10" s="1178"/>
      <c r="AG10" s="1178"/>
      <c r="AH10" s="1178" t="s">
        <v>85</v>
      </c>
      <c r="AI10" s="1178"/>
      <c r="AJ10" s="1178"/>
      <c r="AK10" s="1178" t="s">
        <v>86</v>
      </c>
      <c r="AL10" s="1178"/>
      <c r="AM10" s="1178"/>
      <c r="AN10" s="1178" t="s">
        <v>123</v>
      </c>
      <c r="AO10" s="1178"/>
      <c r="AP10" s="1178"/>
      <c r="AQ10" s="1178" t="s">
        <v>88</v>
      </c>
      <c r="AR10" s="1178"/>
      <c r="AS10" s="1178"/>
      <c r="AT10" s="1178" t="s">
        <v>121</v>
      </c>
      <c r="AU10" s="1178"/>
      <c r="AV10" s="1178"/>
      <c r="AW10" s="1178" t="s">
        <v>122</v>
      </c>
      <c r="AX10" s="1178"/>
      <c r="AY10" s="1178"/>
      <c r="AZ10" s="1178"/>
      <c r="BA10" s="1178"/>
      <c r="BB10" s="1178"/>
      <c r="BC10" s="1178" t="s">
        <v>85</v>
      </c>
      <c r="BD10" s="1178"/>
      <c r="BE10" s="1178"/>
      <c r="BF10" s="1178" t="s">
        <v>86</v>
      </c>
      <c r="BG10" s="1178"/>
      <c r="BH10" s="1178"/>
      <c r="BI10" s="1178" t="s">
        <v>123</v>
      </c>
      <c r="BJ10" s="1178"/>
      <c r="BK10" s="1178"/>
      <c r="BL10" s="1178" t="s">
        <v>88</v>
      </c>
      <c r="BM10" s="1178"/>
      <c r="BN10" s="1178"/>
      <c r="BO10" s="1179"/>
      <c r="BP10" s="1179"/>
      <c r="BQ10" s="1179"/>
      <c r="BR10" s="1178" t="s">
        <v>121</v>
      </c>
      <c r="BS10" s="1178"/>
      <c r="BT10" s="1178"/>
      <c r="BU10" s="1178" t="s">
        <v>122</v>
      </c>
      <c r="BV10" s="1178"/>
      <c r="BW10" s="1178"/>
      <c r="BX10" s="1178"/>
      <c r="BY10" s="1178"/>
      <c r="BZ10" s="1178"/>
      <c r="CA10" s="1178" t="s">
        <v>85</v>
      </c>
      <c r="CB10" s="1178"/>
      <c r="CC10" s="1178"/>
      <c r="CD10" s="1178" t="s">
        <v>86</v>
      </c>
      <c r="CE10" s="1178"/>
      <c r="CF10" s="1178"/>
      <c r="CG10" s="1178" t="s">
        <v>123</v>
      </c>
      <c r="CH10" s="1178"/>
      <c r="CI10" s="1178"/>
      <c r="CJ10" s="1178" t="s">
        <v>88</v>
      </c>
      <c r="CK10" s="1178"/>
      <c r="CL10" s="1178"/>
    </row>
    <row r="11" spans="1:90" s="147" customFormat="1" ht="21.6" customHeight="1" x14ac:dyDescent="0.2">
      <c r="A11" s="1183"/>
      <c r="B11" s="149"/>
      <c r="C11" s="149"/>
      <c r="D11" s="1178"/>
      <c r="E11" s="1178"/>
      <c r="F11" s="1178"/>
      <c r="G11" s="1178" t="s">
        <v>93</v>
      </c>
      <c r="H11" s="1178"/>
      <c r="I11" s="1178"/>
      <c r="J11" s="1178" t="s">
        <v>92</v>
      </c>
      <c r="K11" s="1178"/>
      <c r="L11" s="1178"/>
      <c r="M11" s="1178"/>
      <c r="N11" s="1178"/>
      <c r="O11" s="1178"/>
      <c r="P11" s="1178"/>
      <c r="Q11" s="1178"/>
      <c r="R11" s="1178"/>
      <c r="S11" s="1178"/>
      <c r="T11" s="1178"/>
      <c r="U11" s="1178"/>
      <c r="V11" s="1178"/>
      <c r="W11" s="1178"/>
      <c r="X11" s="1178"/>
      <c r="Y11" s="1178"/>
      <c r="Z11" s="1178"/>
      <c r="AA11" s="1178"/>
      <c r="AB11" s="1178" t="s">
        <v>93</v>
      </c>
      <c r="AC11" s="1178"/>
      <c r="AD11" s="1178"/>
      <c r="AE11" s="1178" t="s">
        <v>92</v>
      </c>
      <c r="AF11" s="1178"/>
      <c r="AG11" s="1178"/>
      <c r="AH11" s="1178"/>
      <c r="AI11" s="1178"/>
      <c r="AJ11" s="1178"/>
      <c r="AK11" s="1178"/>
      <c r="AL11" s="1178"/>
      <c r="AM11" s="1178"/>
      <c r="AN11" s="1178"/>
      <c r="AO11" s="1178"/>
      <c r="AP11" s="1178"/>
      <c r="AQ11" s="1178"/>
      <c r="AR11" s="1178"/>
      <c r="AS11" s="1178"/>
      <c r="AT11" s="1178"/>
      <c r="AU11" s="1178"/>
      <c r="AV11" s="1178"/>
      <c r="AW11" s="1178" t="s">
        <v>93</v>
      </c>
      <c r="AX11" s="1178"/>
      <c r="AY11" s="1178"/>
      <c r="AZ11" s="1178" t="s">
        <v>92</v>
      </c>
      <c r="BA11" s="1178"/>
      <c r="BB11" s="1178"/>
      <c r="BC11" s="1178"/>
      <c r="BD11" s="1178"/>
      <c r="BE11" s="1178"/>
      <c r="BF11" s="1178"/>
      <c r="BG11" s="1178"/>
      <c r="BH11" s="1178"/>
      <c r="BI11" s="1178"/>
      <c r="BJ11" s="1178"/>
      <c r="BK11" s="1178"/>
      <c r="BL11" s="1178"/>
      <c r="BM11" s="1178"/>
      <c r="BN11" s="1178"/>
      <c r="BO11" s="1179"/>
      <c r="BP11" s="1179"/>
      <c r="BQ11" s="1179"/>
      <c r="BR11" s="1178"/>
      <c r="BS11" s="1178"/>
      <c r="BT11" s="1178"/>
      <c r="BU11" s="1178" t="s">
        <v>93</v>
      </c>
      <c r="BV11" s="1178"/>
      <c r="BW11" s="1178"/>
      <c r="BX11" s="1178" t="s">
        <v>92</v>
      </c>
      <c r="BY11" s="1178"/>
      <c r="BZ11" s="1178"/>
      <c r="CA11" s="1178"/>
      <c r="CB11" s="1178"/>
      <c r="CC11" s="1178"/>
      <c r="CD11" s="1178"/>
      <c r="CE11" s="1178"/>
      <c r="CF11" s="1178"/>
      <c r="CG11" s="1178"/>
      <c r="CH11" s="1178"/>
      <c r="CI11" s="1178"/>
      <c r="CJ11" s="1178"/>
      <c r="CK11" s="1178"/>
      <c r="CL11" s="1178"/>
    </row>
    <row r="12" spans="1:90" s="147" customFormat="1" ht="38.25" x14ac:dyDescent="0.2">
      <c r="A12" s="1183"/>
      <c r="B12" s="149"/>
      <c r="C12" s="149"/>
      <c r="D12" s="150" t="s">
        <v>124</v>
      </c>
      <c r="E12" s="150" t="s">
        <v>125</v>
      </c>
      <c r="F12" s="150" t="s">
        <v>126</v>
      </c>
      <c r="G12" s="150" t="s">
        <v>124</v>
      </c>
      <c r="H12" s="150" t="s">
        <v>125</v>
      </c>
      <c r="I12" s="150" t="s">
        <v>126</v>
      </c>
      <c r="J12" s="150" t="s">
        <v>124</v>
      </c>
      <c r="K12" s="150" t="s">
        <v>125</v>
      </c>
      <c r="L12" s="150" t="s">
        <v>126</v>
      </c>
      <c r="M12" s="150" t="s">
        <v>124</v>
      </c>
      <c r="N12" s="150" t="s">
        <v>125</v>
      </c>
      <c r="O12" s="150" t="s">
        <v>126</v>
      </c>
      <c r="P12" s="150" t="s">
        <v>124</v>
      </c>
      <c r="Q12" s="150" t="s">
        <v>125</v>
      </c>
      <c r="R12" s="150" t="s">
        <v>126</v>
      </c>
      <c r="S12" s="150" t="s">
        <v>124</v>
      </c>
      <c r="T12" s="150" t="s">
        <v>125</v>
      </c>
      <c r="U12" s="150" t="s">
        <v>126</v>
      </c>
      <c r="V12" s="150" t="s">
        <v>124</v>
      </c>
      <c r="W12" s="150" t="s">
        <v>125</v>
      </c>
      <c r="X12" s="150" t="s">
        <v>126</v>
      </c>
      <c r="Y12" s="150" t="s">
        <v>124</v>
      </c>
      <c r="Z12" s="150" t="s">
        <v>125</v>
      </c>
      <c r="AA12" s="150" t="s">
        <v>126</v>
      </c>
      <c r="AB12" s="150" t="s">
        <v>124</v>
      </c>
      <c r="AC12" s="150" t="s">
        <v>125</v>
      </c>
      <c r="AD12" s="150" t="s">
        <v>126</v>
      </c>
      <c r="AE12" s="150" t="s">
        <v>124</v>
      </c>
      <c r="AF12" s="150" t="s">
        <v>125</v>
      </c>
      <c r="AG12" s="150" t="s">
        <v>126</v>
      </c>
      <c r="AH12" s="150" t="s">
        <v>124</v>
      </c>
      <c r="AI12" s="150" t="s">
        <v>125</v>
      </c>
      <c r="AJ12" s="150" t="s">
        <v>126</v>
      </c>
      <c r="AK12" s="150" t="s">
        <v>124</v>
      </c>
      <c r="AL12" s="150" t="s">
        <v>125</v>
      </c>
      <c r="AM12" s="150" t="s">
        <v>126</v>
      </c>
      <c r="AN12" s="150" t="s">
        <v>124</v>
      </c>
      <c r="AO12" s="150" t="s">
        <v>125</v>
      </c>
      <c r="AP12" s="150" t="s">
        <v>126</v>
      </c>
      <c r="AQ12" s="150" t="s">
        <v>124</v>
      </c>
      <c r="AR12" s="150" t="s">
        <v>125</v>
      </c>
      <c r="AS12" s="150" t="s">
        <v>126</v>
      </c>
      <c r="AT12" s="150" t="s">
        <v>124</v>
      </c>
      <c r="AU12" s="150" t="s">
        <v>125</v>
      </c>
      <c r="AV12" s="150" t="s">
        <v>126</v>
      </c>
      <c r="AW12" s="150" t="s">
        <v>124</v>
      </c>
      <c r="AX12" s="150" t="s">
        <v>125</v>
      </c>
      <c r="AY12" s="150" t="s">
        <v>126</v>
      </c>
      <c r="AZ12" s="150" t="s">
        <v>124</v>
      </c>
      <c r="BA12" s="150" t="s">
        <v>125</v>
      </c>
      <c r="BB12" s="150" t="s">
        <v>126</v>
      </c>
      <c r="BC12" s="150" t="s">
        <v>124</v>
      </c>
      <c r="BD12" s="150" t="s">
        <v>125</v>
      </c>
      <c r="BE12" s="150" t="s">
        <v>126</v>
      </c>
      <c r="BF12" s="150" t="s">
        <v>124</v>
      </c>
      <c r="BG12" s="150" t="s">
        <v>125</v>
      </c>
      <c r="BH12" s="150" t="s">
        <v>126</v>
      </c>
      <c r="BI12" s="150" t="s">
        <v>124</v>
      </c>
      <c r="BJ12" s="150" t="s">
        <v>125</v>
      </c>
      <c r="BK12" s="150" t="s">
        <v>126</v>
      </c>
      <c r="BL12" s="150" t="s">
        <v>124</v>
      </c>
      <c r="BM12" s="150" t="s">
        <v>125</v>
      </c>
      <c r="BN12" s="150" t="s">
        <v>126</v>
      </c>
      <c r="BO12" s="150" t="s">
        <v>96</v>
      </c>
      <c r="BP12" s="150" t="s">
        <v>127</v>
      </c>
      <c r="BQ12" s="150" t="s">
        <v>128</v>
      </c>
      <c r="BR12" s="150" t="s">
        <v>124</v>
      </c>
      <c r="BS12" s="150" t="s">
        <v>125</v>
      </c>
      <c r="BT12" s="150" t="s">
        <v>126</v>
      </c>
      <c r="BU12" s="150" t="s">
        <v>124</v>
      </c>
      <c r="BV12" s="150" t="s">
        <v>125</v>
      </c>
      <c r="BW12" s="150" t="s">
        <v>126</v>
      </c>
      <c r="BX12" s="150" t="s">
        <v>124</v>
      </c>
      <c r="BY12" s="150" t="s">
        <v>125</v>
      </c>
      <c r="BZ12" s="150" t="s">
        <v>126</v>
      </c>
      <c r="CA12" s="150" t="s">
        <v>124</v>
      </c>
      <c r="CB12" s="150" t="s">
        <v>125</v>
      </c>
      <c r="CC12" s="150" t="s">
        <v>126</v>
      </c>
      <c r="CD12" s="150" t="s">
        <v>124</v>
      </c>
      <c r="CE12" s="150" t="s">
        <v>125</v>
      </c>
      <c r="CF12" s="150" t="s">
        <v>126</v>
      </c>
      <c r="CG12" s="150" t="s">
        <v>124</v>
      </c>
      <c r="CH12" s="150" t="s">
        <v>125</v>
      </c>
      <c r="CI12" s="150" t="s">
        <v>126</v>
      </c>
      <c r="CJ12" s="150" t="s">
        <v>124</v>
      </c>
      <c r="CK12" s="150" t="s">
        <v>125</v>
      </c>
      <c r="CL12" s="150" t="s">
        <v>126</v>
      </c>
    </row>
    <row r="13" spans="1:90" s="147" customFormat="1" ht="25.9" customHeight="1" x14ac:dyDescent="0.2">
      <c r="A13" s="1183"/>
      <c r="B13" s="149" t="s">
        <v>144</v>
      </c>
      <c r="C13" s="149" t="s">
        <v>146</v>
      </c>
      <c r="D13" s="150" t="s">
        <v>124</v>
      </c>
      <c r="E13" s="150" t="s">
        <v>125</v>
      </c>
      <c r="F13" s="150" t="s">
        <v>126</v>
      </c>
      <c r="G13" s="150" t="s">
        <v>124</v>
      </c>
      <c r="H13" s="150" t="s">
        <v>125</v>
      </c>
      <c r="I13" s="150" t="s">
        <v>126</v>
      </c>
      <c r="J13" s="150" t="s">
        <v>124</v>
      </c>
      <c r="K13" s="150" t="s">
        <v>125</v>
      </c>
      <c r="L13" s="150" t="s">
        <v>126</v>
      </c>
      <c r="M13" s="150" t="s">
        <v>124</v>
      </c>
      <c r="N13" s="150" t="s">
        <v>125</v>
      </c>
      <c r="O13" s="150" t="s">
        <v>126</v>
      </c>
      <c r="P13" s="150" t="s">
        <v>124</v>
      </c>
      <c r="Q13" s="150" t="s">
        <v>125</v>
      </c>
      <c r="R13" s="150" t="s">
        <v>126</v>
      </c>
      <c r="S13" s="150" t="s">
        <v>124</v>
      </c>
      <c r="T13" s="150" t="s">
        <v>125</v>
      </c>
      <c r="U13" s="150" t="s">
        <v>126</v>
      </c>
      <c r="V13" s="150" t="s">
        <v>124</v>
      </c>
      <c r="W13" s="150" t="s">
        <v>125</v>
      </c>
      <c r="X13" s="150" t="s">
        <v>126</v>
      </c>
      <c r="Y13" s="150" t="s">
        <v>124</v>
      </c>
      <c r="Z13" s="150" t="s">
        <v>125</v>
      </c>
      <c r="AA13" s="150" t="s">
        <v>126</v>
      </c>
      <c r="AB13" s="150" t="s">
        <v>124</v>
      </c>
      <c r="AC13" s="150" t="s">
        <v>125</v>
      </c>
      <c r="AD13" s="150" t="s">
        <v>126</v>
      </c>
      <c r="AE13" s="150" t="s">
        <v>124</v>
      </c>
      <c r="AF13" s="150" t="s">
        <v>125</v>
      </c>
      <c r="AG13" s="150" t="s">
        <v>126</v>
      </c>
      <c r="AH13" s="150" t="s">
        <v>124</v>
      </c>
      <c r="AI13" s="150" t="s">
        <v>125</v>
      </c>
      <c r="AJ13" s="150" t="s">
        <v>126</v>
      </c>
      <c r="AK13" s="150" t="s">
        <v>124</v>
      </c>
      <c r="AL13" s="150" t="s">
        <v>125</v>
      </c>
      <c r="AM13" s="150" t="s">
        <v>126</v>
      </c>
      <c r="AN13" s="150" t="s">
        <v>124</v>
      </c>
      <c r="AO13" s="150" t="s">
        <v>125</v>
      </c>
      <c r="AP13" s="150" t="s">
        <v>126</v>
      </c>
      <c r="AQ13" s="150" t="s">
        <v>124</v>
      </c>
      <c r="AR13" s="150" t="s">
        <v>125</v>
      </c>
      <c r="AS13" s="150" t="s">
        <v>126</v>
      </c>
      <c r="AT13" s="150" t="s">
        <v>124</v>
      </c>
      <c r="AU13" s="150" t="s">
        <v>125</v>
      </c>
      <c r="AV13" s="150" t="s">
        <v>126</v>
      </c>
      <c r="AW13" s="150" t="s">
        <v>124</v>
      </c>
      <c r="AX13" s="150" t="s">
        <v>125</v>
      </c>
      <c r="AY13" s="150" t="s">
        <v>126</v>
      </c>
      <c r="AZ13" s="150" t="s">
        <v>124</v>
      </c>
      <c r="BA13" s="150" t="s">
        <v>125</v>
      </c>
      <c r="BB13" s="150" t="s">
        <v>126</v>
      </c>
      <c r="BC13" s="150" t="s">
        <v>124</v>
      </c>
      <c r="BD13" s="150" t="s">
        <v>125</v>
      </c>
      <c r="BE13" s="150" t="s">
        <v>126</v>
      </c>
      <c r="BF13" s="150" t="s">
        <v>124</v>
      </c>
      <c r="BG13" s="150" t="s">
        <v>125</v>
      </c>
      <c r="BH13" s="150" t="s">
        <v>126</v>
      </c>
      <c r="BI13" s="150" t="s">
        <v>124</v>
      </c>
      <c r="BJ13" s="150" t="s">
        <v>125</v>
      </c>
      <c r="BK13" s="150" t="s">
        <v>126</v>
      </c>
      <c r="BL13" s="150" t="s">
        <v>124</v>
      </c>
      <c r="BM13" s="150" t="s">
        <v>125</v>
      </c>
      <c r="BN13" s="150" t="s">
        <v>126</v>
      </c>
      <c r="BO13" s="150" t="s">
        <v>96</v>
      </c>
      <c r="BP13" s="150" t="s">
        <v>127</v>
      </c>
      <c r="BQ13" s="150" t="s">
        <v>128</v>
      </c>
      <c r="BR13" s="150" t="s">
        <v>124</v>
      </c>
      <c r="BS13" s="150" t="s">
        <v>125</v>
      </c>
      <c r="BT13" s="150" t="s">
        <v>126</v>
      </c>
      <c r="BU13" s="150" t="s">
        <v>124</v>
      </c>
      <c r="BV13" s="150" t="s">
        <v>125</v>
      </c>
      <c r="BW13" s="150" t="s">
        <v>126</v>
      </c>
      <c r="BX13" s="150" t="s">
        <v>124</v>
      </c>
      <c r="BY13" s="150" t="s">
        <v>125</v>
      </c>
      <c r="BZ13" s="150" t="s">
        <v>126</v>
      </c>
      <c r="CA13" s="150" t="s">
        <v>124</v>
      </c>
      <c r="CB13" s="150" t="s">
        <v>125</v>
      </c>
      <c r="CC13" s="150" t="s">
        <v>126</v>
      </c>
      <c r="CD13" s="150" t="s">
        <v>124</v>
      </c>
      <c r="CE13" s="150" t="s">
        <v>125</v>
      </c>
      <c r="CF13" s="150" t="s">
        <v>126</v>
      </c>
      <c r="CG13" s="150" t="s">
        <v>124</v>
      </c>
      <c r="CH13" s="150" t="s">
        <v>125</v>
      </c>
      <c r="CI13" s="150" t="s">
        <v>126</v>
      </c>
      <c r="CJ13" s="150" t="s">
        <v>124</v>
      </c>
      <c r="CK13" s="150" t="s">
        <v>125</v>
      </c>
      <c r="CL13" s="150" t="s">
        <v>126</v>
      </c>
    </row>
    <row r="14" spans="1:90" s="151" customFormat="1" ht="24.6" customHeight="1" x14ac:dyDescent="0.25">
      <c r="A14" s="152" t="s">
        <v>88</v>
      </c>
      <c r="B14" s="153">
        <v>56913.205199999997</v>
      </c>
      <c r="C14" s="153">
        <f t="shared" ref="C14:C59" si="0">CJ14/B14*100</f>
        <v>0.8868416358318193</v>
      </c>
      <c r="D14" s="154">
        <f>SUM(D15:D59)</f>
        <v>54.65</v>
      </c>
      <c r="E14" s="154">
        <f>SUM(E15:E59)</f>
        <v>237.20000000000002</v>
      </c>
      <c r="F14" s="154">
        <f t="shared" ref="F14:F59" si="1">IF(D14,E14/D14,0)</f>
        <v>4.3403476669716383</v>
      </c>
      <c r="G14" s="154">
        <f>SUM(G15:G59)</f>
        <v>3.75</v>
      </c>
      <c r="H14" s="154">
        <f>SUM(H15:H59)</f>
        <v>9.1</v>
      </c>
      <c r="I14" s="154">
        <f t="shared" ref="I14:I59" si="2">IF(G14,H14/G14,0)</f>
        <v>2.4266666666666667</v>
      </c>
      <c r="J14" s="154">
        <f>SUM(J15:J59)</f>
        <v>38.25</v>
      </c>
      <c r="K14" s="154">
        <f>SUM(K15:K59)</f>
        <v>155</v>
      </c>
      <c r="L14" s="154">
        <f t="shared" ref="L14:L59" si="3">IF(J14,K14/J14,0)</f>
        <v>4.0522875816993462</v>
      </c>
      <c r="M14" s="154">
        <f>SUM(M15:M59)</f>
        <v>4.25</v>
      </c>
      <c r="N14" s="154">
        <f>SUM(N15:N59)</f>
        <v>10</v>
      </c>
      <c r="O14" s="154">
        <f t="shared" ref="O14:O59" si="4">IF(M14,N14/M14,0)</f>
        <v>2.3529411764705883</v>
      </c>
      <c r="P14" s="154">
        <f>SUM(P15:P59)</f>
        <v>0.5</v>
      </c>
      <c r="Q14" s="154">
        <f>SUM(Q15:Q59)</f>
        <v>1.2</v>
      </c>
      <c r="R14" s="154">
        <f t="shared" ref="R14:R26" si="5">IF(P14,Q14/P14,0)</f>
        <v>2.4</v>
      </c>
      <c r="S14" s="154">
        <f>SUM(S15:S59)</f>
        <v>5.5</v>
      </c>
      <c r="T14" s="154">
        <f>SUM(T15:T59)</f>
        <v>13.2</v>
      </c>
      <c r="U14" s="154">
        <f t="shared" ref="U14:U59" si="6">IF(S14,T14/S14,0)</f>
        <v>2.4</v>
      </c>
      <c r="V14" s="154">
        <f>SUM(V15:V59)</f>
        <v>106.9</v>
      </c>
      <c r="W14" s="154">
        <f>SUM(W15:W59)</f>
        <v>425.7</v>
      </c>
      <c r="X14" s="154">
        <f t="shared" ref="X14:X59" si="7">IF(V14,W14/V14,0)</f>
        <v>3.9822263797941999</v>
      </c>
      <c r="Y14" s="154">
        <f>SUM(Y15:Y59)</f>
        <v>7.73</v>
      </c>
      <c r="Z14" s="154">
        <f>SUM(Z15:Z59)</f>
        <v>18.099999999999998</v>
      </c>
      <c r="AA14" s="154">
        <f t="shared" ref="AA14:AA59" si="8">IF(Y14,Z14/Y14,0)</f>
        <v>2.3415265200517461</v>
      </c>
      <c r="AB14" s="154">
        <f>SUM(AB15:AB59)</f>
        <v>0</v>
      </c>
      <c r="AC14" s="154">
        <f>SUM(AC15:AC59)</f>
        <v>0</v>
      </c>
      <c r="AD14" s="154">
        <f t="shared" ref="AD14:AD36" si="9">IF(AB14,AC14/AB14,0)</f>
        <v>0</v>
      </c>
      <c r="AE14" s="154">
        <f>SUM(AE15:AE59)</f>
        <v>4</v>
      </c>
      <c r="AF14" s="154">
        <f>SUM(AF15:AF59)</f>
        <v>12.36</v>
      </c>
      <c r="AG14" s="154">
        <f t="shared" ref="AG14:AG36" si="10">IF(AE14,AF14/AE14,0)</f>
        <v>3.09</v>
      </c>
      <c r="AH14" s="154">
        <f>SUM(AH15:AH59)</f>
        <v>21.25</v>
      </c>
      <c r="AI14" s="154">
        <f>SUM(AI15:AI59)</f>
        <v>57.559999999999995</v>
      </c>
      <c r="AJ14" s="154">
        <f t="shared" ref="AJ14:AJ59" si="11">IF(AH14,AI14/AH14,0)</f>
        <v>2.7087058823529411</v>
      </c>
      <c r="AK14" s="154">
        <f>SUM(AK15:AK59)</f>
        <v>337.1</v>
      </c>
      <c r="AL14" s="154">
        <f>SUM(AL15:AL59)</f>
        <v>469.02</v>
      </c>
      <c r="AM14" s="154">
        <f t="shared" ref="AM14:AM59" si="12">IF(AK14,AL14/AK14,0)</f>
        <v>1.391337881934144</v>
      </c>
      <c r="AN14" s="154">
        <f>SUM(AN15:AN59)</f>
        <v>27.5</v>
      </c>
      <c r="AO14" s="154">
        <f>SUM(AO15:AO59)</f>
        <v>49.6</v>
      </c>
      <c r="AP14" s="154">
        <f t="shared" ref="AP14:AP59" si="13">IF(AN14,AO14/AN14,0)</f>
        <v>1.8036363636363637</v>
      </c>
      <c r="AQ14" s="154">
        <f t="shared" ref="AQ14:AQ59" si="14">SUM(AH14,AN14,AE14,AB14,Y14,AK14)</f>
        <v>397.58000000000004</v>
      </c>
      <c r="AR14" s="154">
        <f>SUM(AR15:AR59)</f>
        <v>1226.6399999999999</v>
      </c>
      <c r="AS14" s="154">
        <f t="shared" ref="AS14:AS59" si="15">IF(AQ14,AR14/AQ14,0)</f>
        <v>3.085265858443583</v>
      </c>
      <c r="AT14" s="154">
        <f>SUM(AT15:AT59)</f>
        <v>0</v>
      </c>
      <c r="AU14" s="154">
        <f>SUM(AU15:AU59)</f>
        <v>0</v>
      </c>
      <c r="AV14" s="154">
        <f t="shared" ref="AV14:AV59" si="16">IF(AT14,AU14/AT14,0)</f>
        <v>0</v>
      </c>
      <c r="AW14" s="154">
        <f>SUM(AW15:AW59)</f>
        <v>0</v>
      </c>
      <c r="AX14" s="154">
        <f>SUM(AX15:AX59)</f>
        <v>0</v>
      </c>
      <c r="AY14" s="154">
        <f t="shared" ref="AY14:AY59" si="17">IF(AW14,AX14/AW14,0)</f>
        <v>0</v>
      </c>
      <c r="AZ14" s="154">
        <f>SUM(AZ15:AZ59)</f>
        <v>0</v>
      </c>
      <c r="BA14" s="154">
        <f>SUM(BA15:BA59)</f>
        <v>0</v>
      </c>
      <c r="BB14" s="154">
        <f t="shared" ref="BB14:BB59" si="18">IF(AZ14,BA14/AZ14,0)</f>
        <v>0</v>
      </c>
      <c r="BC14" s="154">
        <f>SUM(BC15:BC59)</f>
        <v>0</v>
      </c>
      <c r="BD14" s="154">
        <f>SUM(BD15:BD59)</f>
        <v>0</v>
      </c>
      <c r="BE14" s="154">
        <f t="shared" ref="BE14:BE59" si="19">IF(BC14,BD14/BC14,0)</f>
        <v>0</v>
      </c>
      <c r="BF14" s="154">
        <f>SUM(BF15:BF59)</f>
        <v>0</v>
      </c>
      <c r="BG14" s="154">
        <f>SUM(BG15:BG59)</f>
        <v>0</v>
      </c>
      <c r="BH14" s="154">
        <f t="shared" ref="BH14:BH59" si="20">IF(BF14,BG14/BF14,0)</f>
        <v>0</v>
      </c>
      <c r="BI14" s="154">
        <f>SUM(BI15:BI59)</f>
        <v>0.25</v>
      </c>
      <c r="BJ14" s="154">
        <f>SUM(BJ15:BJ59)</f>
        <v>0.55000000000000004</v>
      </c>
      <c r="BK14" s="154">
        <f t="shared" ref="BK14:BK59" si="21">IF(BI14,BJ14/BI14,0)</f>
        <v>2.2000000000000002</v>
      </c>
      <c r="BL14" s="154">
        <f>SUM(BL15:BL59)</f>
        <v>0.25</v>
      </c>
      <c r="BM14" s="154">
        <f>SUM(BM15:BM59)</f>
        <v>0.55000000000000004</v>
      </c>
      <c r="BN14" s="154">
        <f t="shared" ref="BN14:BN59" si="22">IF(BL14,BM14/BL14,0)</f>
        <v>2.2000000000000002</v>
      </c>
      <c r="BO14" s="154">
        <f>SUM(BO15:BO59)</f>
        <v>0</v>
      </c>
      <c r="BP14" s="154">
        <f>SUM(BP15:BP59)</f>
        <v>0</v>
      </c>
      <c r="BQ14" s="154">
        <f t="shared" ref="BQ14:BQ59" si="23">IF(BO14,BP14/BO14,0)</f>
        <v>0</v>
      </c>
      <c r="BR14" s="154">
        <f>SUM(BR15:BR59)</f>
        <v>62.38</v>
      </c>
      <c r="BS14" s="154">
        <f>SUM(BS15:BS59)</f>
        <v>255.3</v>
      </c>
      <c r="BT14" s="154">
        <f t="shared" ref="BT14:BT59" si="24">IF(BR14,BS14/BR14,0)</f>
        <v>4.0926579031740946</v>
      </c>
      <c r="BU14" s="154">
        <f>SUM(BU15:BU59)</f>
        <v>3.75</v>
      </c>
      <c r="BV14" s="154">
        <f>SUM(BV15:BV59)</f>
        <v>9.1</v>
      </c>
      <c r="BW14" s="154">
        <f t="shared" ref="BW14:BW59" si="25">IF(BU14,BV14/BU14,0)</f>
        <v>2.4266666666666667</v>
      </c>
      <c r="BX14" s="154">
        <f>SUM(BX15:BX59)</f>
        <v>42.25</v>
      </c>
      <c r="BY14" s="154">
        <f>SUM(BY15:BY59)</f>
        <v>167.36</v>
      </c>
      <c r="BZ14" s="154">
        <f t="shared" ref="BZ14:BZ59" si="26">IF(BX14,BY14/BX14,0)</f>
        <v>3.9611834319526631</v>
      </c>
      <c r="CA14" s="154">
        <f>SUM(CA15:CA59)</f>
        <v>25.5</v>
      </c>
      <c r="CB14" s="154">
        <f>SUM(CB15:CB59)</f>
        <v>67.56</v>
      </c>
      <c r="CC14" s="154">
        <f t="shared" ref="CC14:CC59" si="27">IF(CA14,CB14/CA14,0)</f>
        <v>2.6494117647058824</v>
      </c>
      <c r="CD14" s="154">
        <f>SUM(CD15:CD59)</f>
        <v>337.6</v>
      </c>
      <c r="CE14" s="154">
        <f>SUM(CE15:CE59)</f>
        <v>470.22</v>
      </c>
      <c r="CF14" s="154">
        <f t="shared" ref="CF14:CF59" si="28">IF(CD14,CE14/CD14,0)</f>
        <v>1.3928317535545023</v>
      </c>
      <c r="CG14" s="154">
        <f>SUM(CG15:CG59)</f>
        <v>33.25</v>
      </c>
      <c r="CH14" s="154">
        <f>SUM(CH15:CH59)</f>
        <v>63.349999999999994</v>
      </c>
      <c r="CI14" s="154">
        <f t="shared" ref="CI14:CI59" si="29">IF(CG14,CH14/CG14,0)</f>
        <v>1.9052631578947368</v>
      </c>
      <c r="CJ14" s="154">
        <f>SUM(CJ15:CJ59)</f>
        <v>504.73</v>
      </c>
      <c r="CK14" s="154">
        <f>SUM(CK15:CK59)</f>
        <v>1652.8899999999999</v>
      </c>
      <c r="CL14" s="154">
        <f t="shared" ref="CL14:CL59" si="30">IF(CJ14,CK14/CJ14,0)</f>
        <v>3.2748003883264314</v>
      </c>
    </row>
    <row r="15" spans="1:90" x14ac:dyDescent="0.25">
      <c r="A15" s="315" t="s">
        <v>5</v>
      </c>
      <c r="B15" s="155">
        <v>78</v>
      </c>
      <c r="C15" s="316">
        <f t="shared" si="0"/>
        <v>0</v>
      </c>
      <c r="D15" s="157"/>
      <c r="E15" s="157"/>
      <c r="F15" s="157">
        <f t="shared" si="1"/>
        <v>0</v>
      </c>
      <c r="G15" s="157"/>
      <c r="H15" s="157"/>
      <c r="I15" s="157">
        <f t="shared" si="2"/>
        <v>0</v>
      </c>
      <c r="J15" s="157"/>
      <c r="K15" s="157"/>
      <c r="L15" s="157">
        <f t="shared" si="3"/>
        <v>0</v>
      </c>
      <c r="M15" s="157"/>
      <c r="N15" s="157"/>
      <c r="O15" s="157">
        <f t="shared" si="4"/>
        <v>0</v>
      </c>
      <c r="P15" s="157"/>
      <c r="Q15" s="157"/>
      <c r="R15" s="157">
        <f t="shared" si="5"/>
        <v>0</v>
      </c>
      <c r="S15" s="157"/>
      <c r="T15" s="157"/>
      <c r="U15" s="157">
        <f t="shared" si="6"/>
        <v>0</v>
      </c>
      <c r="V15" s="157">
        <f t="shared" ref="V15:V26" si="31">SUM(S15,P15,M15,J15,G15,D15)</f>
        <v>0</v>
      </c>
      <c r="W15" s="157">
        <f t="shared" ref="W15:W26" si="32">SUM(T15,N15,Q15,K15,H15,E15)</f>
        <v>0</v>
      </c>
      <c r="X15" s="157">
        <f t="shared" si="7"/>
        <v>0</v>
      </c>
      <c r="Y15" s="157"/>
      <c r="Z15" s="157"/>
      <c r="AA15" s="157">
        <f t="shared" si="8"/>
        <v>0</v>
      </c>
      <c r="AB15" s="157"/>
      <c r="AC15" s="157"/>
      <c r="AD15" s="157">
        <f t="shared" si="9"/>
        <v>0</v>
      </c>
      <c r="AE15" s="157"/>
      <c r="AF15" s="157"/>
      <c r="AG15" s="157">
        <f t="shared" si="10"/>
        <v>0</v>
      </c>
      <c r="AH15" s="157"/>
      <c r="AI15" s="157"/>
      <c r="AJ15" s="157">
        <f t="shared" si="11"/>
        <v>0</v>
      </c>
      <c r="AK15" s="157"/>
      <c r="AL15" s="157"/>
      <c r="AM15" s="157">
        <f t="shared" si="12"/>
        <v>0</v>
      </c>
      <c r="AN15" s="157"/>
      <c r="AO15" s="157"/>
      <c r="AP15" s="157">
        <f t="shared" si="13"/>
        <v>0</v>
      </c>
      <c r="AQ15" s="157">
        <f t="shared" si="14"/>
        <v>0</v>
      </c>
      <c r="AR15" s="157">
        <f t="shared" ref="AR15:AR46" si="33">SUM(AO15,AL15,AI15,AF15,AC15,Z15)</f>
        <v>0</v>
      </c>
      <c r="AS15" s="157">
        <f t="shared" si="15"/>
        <v>0</v>
      </c>
      <c r="AT15" s="157"/>
      <c r="AU15" s="157"/>
      <c r="AV15" s="157">
        <f t="shared" si="16"/>
        <v>0</v>
      </c>
      <c r="AW15" s="157"/>
      <c r="AX15" s="157"/>
      <c r="AY15" s="157">
        <f t="shared" si="17"/>
        <v>0</v>
      </c>
      <c r="AZ15" s="157"/>
      <c r="BA15" s="157"/>
      <c r="BB15" s="157">
        <f t="shared" si="18"/>
        <v>0</v>
      </c>
      <c r="BC15" s="157"/>
      <c r="BD15" s="157"/>
      <c r="BE15" s="157">
        <f t="shared" si="19"/>
        <v>0</v>
      </c>
      <c r="BF15" s="157"/>
      <c r="BG15" s="157"/>
      <c r="BH15" s="157">
        <f t="shared" si="20"/>
        <v>0</v>
      </c>
      <c r="BI15" s="157"/>
      <c r="BJ15" s="158"/>
      <c r="BK15" s="158">
        <f t="shared" si="21"/>
        <v>0</v>
      </c>
      <c r="BL15" s="158">
        <f t="shared" ref="BL15:BL59" si="34">SUM(BI15,BF15,BC15,AZ15,AW15,AT15)</f>
        <v>0</v>
      </c>
      <c r="BM15" s="158">
        <f t="shared" ref="BM15:BM59" si="35">SUM(BJ15,BD15,BG15,BA15,AX15,AU15)</f>
        <v>0</v>
      </c>
      <c r="BN15" s="158">
        <f t="shared" si="22"/>
        <v>0</v>
      </c>
      <c r="BO15" s="158"/>
      <c r="BP15" s="158"/>
      <c r="BQ15" s="158">
        <f t="shared" si="23"/>
        <v>0</v>
      </c>
      <c r="BR15" s="158">
        <f t="shared" ref="BR15:BS59" si="36">SUM(AT15,Y15,D15)</f>
        <v>0</v>
      </c>
      <c r="BS15" s="158">
        <f t="shared" si="36"/>
        <v>0</v>
      </c>
      <c r="BT15" s="158">
        <f t="shared" si="24"/>
        <v>0</v>
      </c>
      <c r="BU15" s="158">
        <f t="shared" ref="BU15:BV59" si="37">SUM(AW15,AB15,G15)</f>
        <v>0</v>
      </c>
      <c r="BV15" s="158">
        <f t="shared" si="37"/>
        <v>0</v>
      </c>
      <c r="BW15" s="158">
        <f t="shared" si="25"/>
        <v>0</v>
      </c>
      <c r="BX15" s="158">
        <f t="shared" ref="BX15:BY59" si="38">SUM(AZ15,AE15,J15)</f>
        <v>0</v>
      </c>
      <c r="BY15" s="158">
        <f t="shared" si="38"/>
        <v>0</v>
      </c>
      <c r="BZ15" s="158">
        <f t="shared" si="26"/>
        <v>0</v>
      </c>
      <c r="CA15" s="158">
        <f t="shared" ref="CA15:CA59" si="39">SUM(AH15,M15,BC15)</f>
        <v>0</v>
      </c>
      <c r="CB15" s="158">
        <f t="shared" ref="CB15:CB59" si="40">SUM(N15,AI15,BD15)</f>
        <v>0</v>
      </c>
      <c r="CC15" s="158">
        <f t="shared" si="27"/>
        <v>0</v>
      </c>
      <c r="CD15" s="158">
        <f t="shared" ref="CD15:CE59" si="41">SUM(P15,AK15,BF15)</f>
        <v>0</v>
      </c>
      <c r="CE15" s="158">
        <f t="shared" si="41"/>
        <v>0</v>
      </c>
      <c r="CF15" s="158">
        <f t="shared" si="28"/>
        <v>0</v>
      </c>
      <c r="CG15" s="158">
        <f t="shared" ref="CG15:CH59" si="42">SUM(S15,AN15,BI15)</f>
        <v>0</v>
      </c>
      <c r="CH15" s="158">
        <f t="shared" si="42"/>
        <v>0</v>
      </c>
      <c r="CI15" s="158">
        <f t="shared" si="29"/>
        <v>0</v>
      </c>
      <c r="CJ15" s="158">
        <f t="shared" ref="CJ15:CK26" si="43">SUM(V15,AQ15,BL15)</f>
        <v>0</v>
      </c>
      <c r="CK15" s="158">
        <f t="shared" si="43"/>
        <v>0</v>
      </c>
      <c r="CL15" s="158">
        <f t="shared" si="30"/>
        <v>0</v>
      </c>
    </row>
    <row r="16" spans="1:90" x14ac:dyDescent="0.25">
      <c r="A16" s="315" t="s">
        <v>6</v>
      </c>
      <c r="B16" s="155">
        <v>607</v>
      </c>
      <c r="C16" s="316">
        <f t="shared" si="0"/>
        <v>0</v>
      </c>
      <c r="D16" s="157"/>
      <c r="E16" s="157"/>
      <c r="F16" s="157">
        <f t="shared" si="1"/>
        <v>0</v>
      </c>
      <c r="G16" s="157"/>
      <c r="H16" s="157"/>
      <c r="I16" s="157">
        <f t="shared" si="2"/>
        <v>0</v>
      </c>
      <c r="J16" s="157"/>
      <c r="K16" s="157"/>
      <c r="L16" s="157">
        <f t="shared" si="3"/>
        <v>0</v>
      </c>
      <c r="M16" s="157"/>
      <c r="N16" s="157"/>
      <c r="O16" s="157">
        <f t="shared" si="4"/>
        <v>0</v>
      </c>
      <c r="P16" s="157"/>
      <c r="Q16" s="157"/>
      <c r="R16" s="157">
        <f t="shared" si="5"/>
        <v>0</v>
      </c>
      <c r="S16" s="157"/>
      <c r="T16" s="157"/>
      <c r="U16" s="157">
        <f t="shared" si="6"/>
        <v>0</v>
      </c>
      <c r="V16" s="157">
        <f t="shared" si="31"/>
        <v>0</v>
      </c>
      <c r="W16" s="157">
        <f t="shared" si="32"/>
        <v>0</v>
      </c>
      <c r="X16" s="157">
        <f t="shared" si="7"/>
        <v>0</v>
      </c>
      <c r="Y16" s="157"/>
      <c r="Z16" s="157"/>
      <c r="AA16" s="157">
        <f t="shared" si="8"/>
        <v>0</v>
      </c>
      <c r="AB16" s="157"/>
      <c r="AC16" s="157"/>
      <c r="AD16" s="157">
        <f t="shared" si="9"/>
        <v>0</v>
      </c>
      <c r="AE16" s="157"/>
      <c r="AF16" s="157"/>
      <c r="AG16" s="157">
        <f t="shared" si="10"/>
        <v>0</v>
      </c>
      <c r="AH16" s="157"/>
      <c r="AI16" s="157"/>
      <c r="AJ16" s="157">
        <f t="shared" si="11"/>
        <v>0</v>
      </c>
      <c r="AK16" s="157"/>
      <c r="AL16" s="157"/>
      <c r="AM16" s="157">
        <f t="shared" si="12"/>
        <v>0</v>
      </c>
      <c r="AN16" s="157"/>
      <c r="AO16" s="157"/>
      <c r="AP16" s="157">
        <f t="shared" si="13"/>
        <v>0</v>
      </c>
      <c r="AQ16" s="157">
        <f t="shared" si="14"/>
        <v>0</v>
      </c>
      <c r="AR16" s="157">
        <f t="shared" si="33"/>
        <v>0</v>
      </c>
      <c r="AS16" s="157">
        <f t="shared" si="15"/>
        <v>0</v>
      </c>
      <c r="AT16" s="157"/>
      <c r="AU16" s="157"/>
      <c r="AV16" s="157">
        <f t="shared" si="16"/>
        <v>0</v>
      </c>
      <c r="AW16" s="157"/>
      <c r="AX16" s="157"/>
      <c r="AY16" s="157">
        <f t="shared" si="17"/>
        <v>0</v>
      </c>
      <c r="AZ16" s="157"/>
      <c r="BA16" s="157"/>
      <c r="BB16" s="157">
        <f t="shared" si="18"/>
        <v>0</v>
      </c>
      <c r="BC16" s="157"/>
      <c r="BD16" s="157"/>
      <c r="BE16" s="157">
        <f t="shared" si="19"/>
        <v>0</v>
      </c>
      <c r="BF16" s="157"/>
      <c r="BG16" s="157"/>
      <c r="BH16" s="157">
        <f t="shared" si="20"/>
        <v>0</v>
      </c>
      <c r="BI16" s="157"/>
      <c r="BJ16" s="158"/>
      <c r="BK16" s="158">
        <f t="shared" si="21"/>
        <v>0</v>
      </c>
      <c r="BL16" s="158">
        <f t="shared" si="34"/>
        <v>0</v>
      </c>
      <c r="BM16" s="158">
        <f t="shared" si="35"/>
        <v>0</v>
      </c>
      <c r="BN16" s="158">
        <f t="shared" si="22"/>
        <v>0</v>
      </c>
      <c r="BO16" s="158"/>
      <c r="BP16" s="158"/>
      <c r="BQ16" s="158">
        <f t="shared" si="23"/>
        <v>0</v>
      </c>
      <c r="BR16" s="158">
        <f t="shared" si="36"/>
        <v>0</v>
      </c>
      <c r="BS16" s="158">
        <f t="shared" si="36"/>
        <v>0</v>
      </c>
      <c r="BT16" s="158">
        <f t="shared" si="24"/>
        <v>0</v>
      </c>
      <c r="BU16" s="158">
        <f t="shared" si="37"/>
        <v>0</v>
      </c>
      <c r="BV16" s="158">
        <f t="shared" si="37"/>
        <v>0</v>
      </c>
      <c r="BW16" s="158">
        <f t="shared" si="25"/>
        <v>0</v>
      </c>
      <c r="BX16" s="158">
        <f t="shared" si="38"/>
        <v>0</v>
      </c>
      <c r="BY16" s="158">
        <f t="shared" si="38"/>
        <v>0</v>
      </c>
      <c r="BZ16" s="158">
        <f t="shared" si="26"/>
        <v>0</v>
      </c>
      <c r="CA16" s="158">
        <f t="shared" si="39"/>
        <v>0</v>
      </c>
      <c r="CB16" s="158">
        <f t="shared" si="40"/>
        <v>0</v>
      </c>
      <c r="CC16" s="158">
        <f t="shared" si="27"/>
        <v>0</v>
      </c>
      <c r="CD16" s="158">
        <f t="shared" si="41"/>
        <v>0</v>
      </c>
      <c r="CE16" s="158">
        <f t="shared" si="41"/>
        <v>0</v>
      </c>
      <c r="CF16" s="158">
        <f t="shared" si="28"/>
        <v>0</v>
      </c>
      <c r="CG16" s="158">
        <f t="shared" si="42"/>
        <v>0</v>
      </c>
      <c r="CH16" s="158">
        <f t="shared" si="42"/>
        <v>0</v>
      </c>
      <c r="CI16" s="158">
        <f t="shared" si="29"/>
        <v>0</v>
      </c>
      <c r="CJ16" s="158">
        <f t="shared" si="43"/>
        <v>0</v>
      </c>
      <c r="CK16" s="158">
        <f t="shared" si="43"/>
        <v>0</v>
      </c>
      <c r="CL16" s="158">
        <f t="shared" si="30"/>
        <v>0</v>
      </c>
    </row>
    <row r="17" spans="1:91" x14ac:dyDescent="0.25">
      <c r="A17" s="315" t="s">
        <v>7</v>
      </c>
      <c r="B17" s="155">
        <v>80</v>
      </c>
      <c r="C17" s="316">
        <f t="shared" si="0"/>
        <v>0</v>
      </c>
      <c r="D17" s="157"/>
      <c r="E17" s="157"/>
      <c r="F17" s="157">
        <f t="shared" si="1"/>
        <v>0</v>
      </c>
      <c r="G17" s="157"/>
      <c r="H17" s="157"/>
      <c r="I17" s="157">
        <f t="shared" si="2"/>
        <v>0</v>
      </c>
      <c r="J17" s="157"/>
      <c r="K17" s="157"/>
      <c r="L17" s="157">
        <f t="shared" si="3"/>
        <v>0</v>
      </c>
      <c r="M17" s="157"/>
      <c r="N17" s="157"/>
      <c r="O17" s="157">
        <f t="shared" si="4"/>
        <v>0</v>
      </c>
      <c r="P17" s="157"/>
      <c r="Q17" s="157"/>
      <c r="R17" s="157">
        <f t="shared" si="5"/>
        <v>0</v>
      </c>
      <c r="S17" s="157"/>
      <c r="T17" s="157"/>
      <c r="U17" s="157">
        <f t="shared" si="6"/>
        <v>0</v>
      </c>
      <c r="V17" s="157">
        <f t="shared" si="31"/>
        <v>0</v>
      </c>
      <c r="W17" s="157">
        <f t="shared" si="32"/>
        <v>0</v>
      </c>
      <c r="X17" s="157">
        <f t="shared" si="7"/>
        <v>0</v>
      </c>
      <c r="Y17" s="157"/>
      <c r="Z17" s="157"/>
      <c r="AA17" s="157">
        <f t="shared" si="8"/>
        <v>0</v>
      </c>
      <c r="AB17" s="157"/>
      <c r="AC17" s="157"/>
      <c r="AD17" s="157">
        <f t="shared" si="9"/>
        <v>0</v>
      </c>
      <c r="AE17" s="157"/>
      <c r="AF17" s="157"/>
      <c r="AG17" s="157">
        <f t="shared" si="10"/>
        <v>0</v>
      </c>
      <c r="AH17" s="157"/>
      <c r="AI17" s="157"/>
      <c r="AJ17" s="157">
        <f t="shared" si="11"/>
        <v>0</v>
      </c>
      <c r="AK17" s="157"/>
      <c r="AL17" s="157"/>
      <c r="AM17" s="157">
        <f t="shared" si="12"/>
        <v>0</v>
      </c>
      <c r="AN17" s="157"/>
      <c r="AO17" s="157"/>
      <c r="AP17" s="157">
        <f t="shared" si="13"/>
        <v>0</v>
      </c>
      <c r="AQ17" s="157">
        <f t="shared" si="14"/>
        <v>0</v>
      </c>
      <c r="AR17" s="157">
        <f t="shared" si="33"/>
        <v>0</v>
      </c>
      <c r="AS17" s="157">
        <f t="shared" si="15"/>
        <v>0</v>
      </c>
      <c r="AT17" s="157"/>
      <c r="AU17" s="157"/>
      <c r="AV17" s="157">
        <f t="shared" si="16"/>
        <v>0</v>
      </c>
      <c r="AW17" s="157"/>
      <c r="AX17" s="157"/>
      <c r="AY17" s="157">
        <f t="shared" si="17"/>
        <v>0</v>
      </c>
      <c r="AZ17" s="157"/>
      <c r="BA17" s="157"/>
      <c r="BB17" s="157">
        <f t="shared" si="18"/>
        <v>0</v>
      </c>
      <c r="BC17" s="157"/>
      <c r="BD17" s="157"/>
      <c r="BE17" s="157">
        <f t="shared" si="19"/>
        <v>0</v>
      </c>
      <c r="BF17" s="157"/>
      <c r="BG17" s="157"/>
      <c r="BH17" s="157">
        <f t="shared" si="20"/>
        <v>0</v>
      </c>
      <c r="BI17" s="157"/>
      <c r="BJ17" s="158"/>
      <c r="BK17" s="158">
        <f t="shared" si="21"/>
        <v>0</v>
      </c>
      <c r="BL17" s="158">
        <f t="shared" si="34"/>
        <v>0</v>
      </c>
      <c r="BM17" s="158">
        <f t="shared" si="35"/>
        <v>0</v>
      </c>
      <c r="BN17" s="158">
        <f t="shared" si="22"/>
        <v>0</v>
      </c>
      <c r="BO17" s="158"/>
      <c r="BP17" s="158"/>
      <c r="BQ17" s="158">
        <f t="shared" si="23"/>
        <v>0</v>
      </c>
      <c r="BR17" s="158">
        <f t="shared" si="36"/>
        <v>0</v>
      </c>
      <c r="BS17" s="158">
        <f t="shared" si="36"/>
        <v>0</v>
      </c>
      <c r="BT17" s="158">
        <f t="shared" si="24"/>
        <v>0</v>
      </c>
      <c r="BU17" s="158">
        <f t="shared" si="37"/>
        <v>0</v>
      </c>
      <c r="BV17" s="158">
        <f t="shared" si="37"/>
        <v>0</v>
      </c>
      <c r="BW17" s="158">
        <f t="shared" si="25"/>
        <v>0</v>
      </c>
      <c r="BX17" s="158">
        <f t="shared" si="38"/>
        <v>0</v>
      </c>
      <c r="BY17" s="158">
        <f t="shared" si="38"/>
        <v>0</v>
      </c>
      <c r="BZ17" s="158">
        <f t="shared" si="26"/>
        <v>0</v>
      </c>
      <c r="CA17" s="158">
        <f t="shared" si="39"/>
        <v>0</v>
      </c>
      <c r="CB17" s="158">
        <f t="shared" si="40"/>
        <v>0</v>
      </c>
      <c r="CC17" s="158">
        <f t="shared" si="27"/>
        <v>0</v>
      </c>
      <c r="CD17" s="158">
        <f t="shared" si="41"/>
        <v>0</v>
      </c>
      <c r="CE17" s="158">
        <f t="shared" si="41"/>
        <v>0</v>
      </c>
      <c r="CF17" s="158">
        <f t="shared" si="28"/>
        <v>0</v>
      </c>
      <c r="CG17" s="158">
        <f t="shared" si="42"/>
        <v>0</v>
      </c>
      <c r="CH17" s="158">
        <f t="shared" si="42"/>
        <v>0</v>
      </c>
      <c r="CI17" s="158">
        <f t="shared" si="29"/>
        <v>0</v>
      </c>
      <c r="CJ17" s="158">
        <f t="shared" si="43"/>
        <v>0</v>
      </c>
      <c r="CK17" s="158">
        <f t="shared" si="43"/>
        <v>0</v>
      </c>
      <c r="CL17" s="158">
        <f t="shared" si="30"/>
        <v>0</v>
      </c>
    </row>
    <row r="18" spans="1:91" x14ac:dyDescent="0.25">
      <c r="A18" s="315" t="s">
        <v>8</v>
      </c>
      <c r="B18" s="155">
        <v>738.61</v>
      </c>
      <c r="C18" s="316">
        <f t="shared" si="0"/>
        <v>0</v>
      </c>
      <c r="D18" s="157"/>
      <c r="E18" s="157"/>
      <c r="F18" s="157">
        <f t="shared" si="1"/>
        <v>0</v>
      </c>
      <c r="G18" s="157"/>
      <c r="H18" s="157"/>
      <c r="I18" s="157">
        <f t="shared" si="2"/>
        <v>0</v>
      </c>
      <c r="J18" s="157"/>
      <c r="K18" s="157"/>
      <c r="L18" s="157">
        <f t="shared" si="3"/>
        <v>0</v>
      </c>
      <c r="M18" s="157"/>
      <c r="N18" s="157"/>
      <c r="O18" s="157">
        <f t="shared" si="4"/>
        <v>0</v>
      </c>
      <c r="P18" s="157"/>
      <c r="Q18" s="157"/>
      <c r="R18" s="157">
        <f t="shared" si="5"/>
        <v>0</v>
      </c>
      <c r="S18" s="157"/>
      <c r="T18" s="157"/>
      <c r="U18" s="157">
        <f t="shared" si="6"/>
        <v>0</v>
      </c>
      <c r="V18" s="157">
        <f t="shared" si="31"/>
        <v>0</v>
      </c>
      <c r="W18" s="157">
        <f t="shared" si="32"/>
        <v>0</v>
      </c>
      <c r="X18" s="157">
        <f t="shared" si="7"/>
        <v>0</v>
      </c>
      <c r="Y18" s="157"/>
      <c r="Z18" s="157"/>
      <c r="AA18" s="157">
        <f t="shared" si="8"/>
        <v>0</v>
      </c>
      <c r="AB18" s="157"/>
      <c r="AC18" s="157"/>
      <c r="AD18" s="157">
        <f t="shared" si="9"/>
        <v>0</v>
      </c>
      <c r="AE18" s="157"/>
      <c r="AF18" s="157"/>
      <c r="AG18" s="157">
        <f t="shared" si="10"/>
        <v>0</v>
      </c>
      <c r="AH18" s="157"/>
      <c r="AI18" s="157"/>
      <c r="AJ18" s="157">
        <f t="shared" si="11"/>
        <v>0</v>
      </c>
      <c r="AK18" s="157"/>
      <c r="AL18" s="157"/>
      <c r="AM18" s="157">
        <f t="shared" si="12"/>
        <v>0</v>
      </c>
      <c r="AN18" s="157"/>
      <c r="AO18" s="157"/>
      <c r="AP18" s="157">
        <f t="shared" si="13"/>
        <v>0</v>
      </c>
      <c r="AQ18" s="157">
        <f t="shared" si="14"/>
        <v>0</v>
      </c>
      <c r="AR18" s="157">
        <f t="shared" si="33"/>
        <v>0</v>
      </c>
      <c r="AS18" s="157">
        <f t="shared" si="15"/>
        <v>0</v>
      </c>
      <c r="AT18" s="157"/>
      <c r="AU18" s="157"/>
      <c r="AV18" s="157">
        <f t="shared" si="16"/>
        <v>0</v>
      </c>
      <c r="AW18" s="157"/>
      <c r="AX18" s="157"/>
      <c r="AY18" s="157">
        <f t="shared" si="17"/>
        <v>0</v>
      </c>
      <c r="AZ18" s="157"/>
      <c r="BA18" s="157"/>
      <c r="BB18" s="157">
        <f t="shared" si="18"/>
        <v>0</v>
      </c>
      <c r="BC18" s="157"/>
      <c r="BD18" s="157"/>
      <c r="BE18" s="157">
        <f t="shared" si="19"/>
        <v>0</v>
      </c>
      <c r="BF18" s="157"/>
      <c r="BG18" s="157"/>
      <c r="BH18" s="157">
        <f t="shared" si="20"/>
        <v>0</v>
      </c>
      <c r="BI18" s="157"/>
      <c r="BJ18" s="158"/>
      <c r="BK18" s="158">
        <f t="shared" si="21"/>
        <v>0</v>
      </c>
      <c r="BL18" s="158">
        <f t="shared" si="34"/>
        <v>0</v>
      </c>
      <c r="BM18" s="158">
        <f t="shared" si="35"/>
        <v>0</v>
      </c>
      <c r="BN18" s="158">
        <f t="shared" si="22"/>
        <v>0</v>
      </c>
      <c r="BO18" s="158"/>
      <c r="BP18" s="158"/>
      <c r="BQ18" s="158">
        <f t="shared" si="23"/>
        <v>0</v>
      </c>
      <c r="BR18" s="158">
        <f t="shared" si="36"/>
        <v>0</v>
      </c>
      <c r="BS18" s="158">
        <f t="shared" si="36"/>
        <v>0</v>
      </c>
      <c r="BT18" s="158">
        <f t="shared" si="24"/>
        <v>0</v>
      </c>
      <c r="BU18" s="158">
        <f t="shared" si="37"/>
        <v>0</v>
      </c>
      <c r="BV18" s="158">
        <f t="shared" si="37"/>
        <v>0</v>
      </c>
      <c r="BW18" s="158">
        <f t="shared" si="25"/>
        <v>0</v>
      </c>
      <c r="BX18" s="158">
        <f t="shared" si="38"/>
        <v>0</v>
      </c>
      <c r="BY18" s="158">
        <f t="shared" si="38"/>
        <v>0</v>
      </c>
      <c r="BZ18" s="158">
        <f t="shared" si="26"/>
        <v>0</v>
      </c>
      <c r="CA18" s="158">
        <f t="shared" si="39"/>
        <v>0</v>
      </c>
      <c r="CB18" s="158">
        <f t="shared" si="40"/>
        <v>0</v>
      </c>
      <c r="CC18" s="158">
        <f t="shared" si="27"/>
        <v>0</v>
      </c>
      <c r="CD18" s="158">
        <f t="shared" si="41"/>
        <v>0</v>
      </c>
      <c r="CE18" s="158">
        <f t="shared" si="41"/>
        <v>0</v>
      </c>
      <c r="CF18" s="158">
        <f t="shared" si="28"/>
        <v>0</v>
      </c>
      <c r="CG18" s="158">
        <f t="shared" si="42"/>
        <v>0</v>
      </c>
      <c r="CH18" s="158">
        <f t="shared" si="42"/>
        <v>0</v>
      </c>
      <c r="CI18" s="158">
        <f t="shared" si="29"/>
        <v>0</v>
      </c>
      <c r="CJ18" s="158">
        <f t="shared" si="43"/>
        <v>0</v>
      </c>
      <c r="CK18" s="158">
        <f t="shared" si="43"/>
        <v>0</v>
      </c>
      <c r="CL18" s="158">
        <f t="shared" si="30"/>
        <v>0</v>
      </c>
    </row>
    <row r="19" spans="1:91" x14ac:dyDescent="0.25">
      <c r="A19" s="315" t="s">
        <v>9</v>
      </c>
      <c r="B19" s="155">
        <v>1294</v>
      </c>
      <c r="C19" s="316">
        <f t="shared" si="0"/>
        <v>2.4265842349304481</v>
      </c>
      <c r="D19" s="157">
        <v>2.4</v>
      </c>
      <c r="E19" s="157">
        <v>14.4</v>
      </c>
      <c r="F19" s="157">
        <f t="shared" si="1"/>
        <v>6</v>
      </c>
      <c r="G19" s="157"/>
      <c r="H19" s="157"/>
      <c r="I19" s="157">
        <f t="shared" si="2"/>
        <v>0</v>
      </c>
      <c r="J19" s="157"/>
      <c r="K19" s="157"/>
      <c r="L19" s="157">
        <f t="shared" si="3"/>
        <v>0</v>
      </c>
      <c r="M19" s="157"/>
      <c r="N19" s="157"/>
      <c r="O19" s="157">
        <f t="shared" si="4"/>
        <v>0</v>
      </c>
      <c r="P19" s="157"/>
      <c r="Q19" s="157"/>
      <c r="R19" s="157">
        <f t="shared" si="5"/>
        <v>0</v>
      </c>
      <c r="S19" s="157">
        <v>5.5</v>
      </c>
      <c r="T19" s="157">
        <v>13.2</v>
      </c>
      <c r="U19" s="157">
        <f t="shared" si="6"/>
        <v>2.4</v>
      </c>
      <c r="V19" s="157">
        <f t="shared" si="31"/>
        <v>7.9</v>
      </c>
      <c r="W19" s="157">
        <f t="shared" si="32"/>
        <v>27.6</v>
      </c>
      <c r="X19" s="157">
        <f t="shared" si="7"/>
        <v>3.4936708860759493</v>
      </c>
      <c r="Y19" s="157"/>
      <c r="Z19" s="157"/>
      <c r="AA19" s="157">
        <f t="shared" si="8"/>
        <v>0</v>
      </c>
      <c r="AB19" s="157"/>
      <c r="AC19" s="157"/>
      <c r="AD19" s="157">
        <f t="shared" si="9"/>
        <v>0</v>
      </c>
      <c r="AE19" s="157"/>
      <c r="AF19" s="157"/>
      <c r="AG19" s="157">
        <f t="shared" si="10"/>
        <v>0</v>
      </c>
      <c r="AH19" s="157"/>
      <c r="AI19" s="157"/>
      <c r="AJ19" s="157">
        <f t="shared" si="11"/>
        <v>0</v>
      </c>
      <c r="AK19" s="157"/>
      <c r="AL19" s="157"/>
      <c r="AM19" s="157">
        <f t="shared" si="12"/>
        <v>0</v>
      </c>
      <c r="AN19" s="157">
        <v>23.5</v>
      </c>
      <c r="AO19" s="157">
        <v>41.6</v>
      </c>
      <c r="AP19" s="157">
        <f t="shared" si="13"/>
        <v>1.7702127659574469</v>
      </c>
      <c r="AQ19" s="157">
        <f t="shared" si="14"/>
        <v>23.5</v>
      </c>
      <c r="AR19" s="157">
        <f t="shared" si="33"/>
        <v>41.6</v>
      </c>
      <c r="AS19" s="157">
        <f t="shared" si="15"/>
        <v>1.7702127659574469</v>
      </c>
      <c r="AT19" s="157"/>
      <c r="AU19" s="157"/>
      <c r="AV19" s="157">
        <f t="shared" si="16"/>
        <v>0</v>
      </c>
      <c r="AW19" s="157"/>
      <c r="AX19" s="157"/>
      <c r="AY19" s="157">
        <f t="shared" si="17"/>
        <v>0</v>
      </c>
      <c r="AZ19" s="157"/>
      <c r="BA19" s="157"/>
      <c r="BB19" s="157">
        <f t="shared" si="18"/>
        <v>0</v>
      </c>
      <c r="BC19" s="157"/>
      <c r="BD19" s="157"/>
      <c r="BE19" s="157">
        <f t="shared" si="19"/>
        <v>0</v>
      </c>
      <c r="BF19" s="157"/>
      <c r="BG19" s="157"/>
      <c r="BH19" s="157">
        <f t="shared" si="20"/>
        <v>0</v>
      </c>
      <c r="BI19" s="157"/>
      <c r="BJ19" s="158"/>
      <c r="BK19" s="158">
        <f t="shared" si="21"/>
        <v>0</v>
      </c>
      <c r="BL19" s="158">
        <f t="shared" si="34"/>
        <v>0</v>
      </c>
      <c r="BM19" s="158">
        <f t="shared" si="35"/>
        <v>0</v>
      </c>
      <c r="BN19" s="158">
        <f t="shared" si="22"/>
        <v>0</v>
      </c>
      <c r="BO19" s="158"/>
      <c r="BP19" s="158"/>
      <c r="BQ19" s="158">
        <f t="shared" si="23"/>
        <v>0</v>
      </c>
      <c r="BR19" s="158">
        <f t="shared" si="36"/>
        <v>2.4</v>
      </c>
      <c r="BS19" s="158">
        <f t="shared" si="36"/>
        <v>14.4</v>
      </c>
      <c r="BT19" s="158">
        <f t="shared" si="24"/>
        <v>6</v>
      </c>
      <c r="BU19" s="158">
        <f t="shared" si="37"/>
        <v>0</v>
      </c>
      <c r="BV19" s="158">
        <f t="shared" si="37"/>
        <v>0</v>
      </c>
      <c r="BW19" s="158">
        <f t="shared" si="25"/>
        <v>0</v>
      </c>
      <c r="BX19" s="158">
        <f t="shared" si="38"/>
        <v>0</v>
      </c>
      <c r="BY19" s="158">
        <f t="shared" si="38"/>
        <v>0</v>
      </c>
      <c r="BZ19" s="158">
        <f t="shared" si="26"/>
        <v>0</v>
      </c>
      <c r="CA19" s="158">
        <f t="shared" si="39"/>
        <v>0</v>
      </c>
      <c r="CB19" s="158">
        <f t="shared" si="40"/>
        <v>0</v>
      </c>
      <c r="CC19" s="158">
        <f t="shared" si="27"/>
        <v>0</v>
      </c>
      <c r="CD19" s="158">
        <f t="shared" si="41"/>
        <v>0</v>
      </c>
      <c r="CE19" s="158">
        <f t="shared" si="41"/>
        <v>0</v>
      </c>
      <c r="CF19" s="158">
        <f t="shared" si="28"/>
        <v>0</v>
      </c>
      <c r="CG19" s="158">
        <f t="shared" si="42"/>
        <v>29</v>
      </c>
      <c r="CH19" s="158">
        <f t="shared" si="42"/>
        <v>54.8</v>
      </c>
      <c r="CI19" s="158">
        <f t="shared" si="29"/>
        <v>1.8896551724137931</v>
      </c>
      <c r="CJ19" s="158">
        <f t="shared" si="43"/>
        <v>31.4</v>
      </c>
      <c r="CK19" s="158">
        <f t="shared" si="43"/>
        <v>69.2</v>
      </c>
      <c r="CL19" s="158">
        <f t="shared" si="30"/>
        <v>2.2038216560509558</v>
      </c>
    </row>
    <row r="20" spans="1:91" x14ac:dyDescent="0.25">
      <c r="A20" s="315" t="s">
        <v>10</v>
      </c>
      <c r="B20" s="155">
        <v>1521</v>
      </c>
      <c r="C20" s="316">
        <f t="shared" si="0"/>
        <v>0</v>
      </c>
      <c r="D20" s="157"/>
      <c r="E20" s="157"/>
      <c r="F20" s="157">
        <f t="shared" si="1"/>
        <v>0</v>
      </c>
      <c r="G20" s="157"/>
      <c r="H20" s="157"/>
      <c r="I20" s="157">
        <f t="shared" si="2"/>
        <v>0</v>
      </c>
      <c r="J20" s="157"/>
      <c r="K20" s="157"/>
      <c r="L20" s="157">
        <f t="shared" si="3"/>
        <v>0</v>
      </c>
      <c r="M20" s="157"/>
      <c r="N20" s="157"/>
      <c r="O20" s="157">
        <f t="shared" si="4"/>
        <v>0</v>
      </c>
      <c r="P20" s="157"/>
      <c r="Q20" s="157"/>
      <c r="R20" s="157">
        <f t="shared" si="5"/>
        <v>0</v>
      </c>
      <c r="S20" s="157"/>
      <c r="T20" s="157"/>
      <c r="U20" s="157">
        <f t="shared" si="6"/>
        <v>0</v>
      </c>
      <c r="V20" s="157">
        <f t="shared" si="31"/>
        <v>0</v>
      </c>
      <c r="W20" s="157">
        <f t="shared" si="32"/>
        <v>0</v>
      </c>
      <c r="X20" s="157">
        <f t="shared" si="7"/>
        <v>0</v>
      </c>
      <c r="Y20" s="157"/>
      <c r="Z20" s="157"/>
      <c r="AA20" s="157">
        <f t="shared" si="8"/>
        <v>0</v>
      </c>
      <c r="AB20" s="157"/>
      <c r="AC20" s="157"/>
      <c r="AD20" s="157">
        <f t="shared" si="9"/>
        <v>0</v>
      </c>
      <c r="AE20" s="157"/>
      <c r="AF20" s="157"/>
      <c r="AG20" s="157">
        <f t="shared" si="10"/>
        <v>0</v>
      </c>
      <c r="AH20" s="157"/>
      <c r="AI20" s="157"/>
      <c r="AJ20" s="157">
        <f t="shared" si="11"/>
        <v>0</v>
      </c>
      <c r="AK20" s="157"/>
      <c r="AL20" s="157"/>
      <c r="AM20" s="157">
        <f t="shared" si="12"/>
        <v>0</v>
      </c>
      <c r="AN20" s="157"/>
      <c r="AO20" s="157"/>
      <c r="AP20" s="157">
        <f t="shared" si="13"/>
        <v>0</v>
      </c>
      <c r="AQ20" s="157">
        <f t="shared" si="14"/>
        <v>0</v>
      </c>
      <c r="AR20" s="157">
        <f t="shared" si="33"/>
        <v>0</v>
      </c>
      <c r="AS20" s="157">
        <f t="shared" si="15"/>
        <v>0</v>
      </c>
      <c r="AT20" s="157"/>
      <c r="AU20" s="157"/>
      <c r="AV20" s="157">
        <f t="shared" si="16"/>
        <v>0</v>
      </c>
      <c r="AW20" s="157"/>
      <c r="AX20" s="157"/>
      <c r="AY20" s="157">
        <f t="shared" si="17"/>
        <v>0</v>
      </c>
      <c r="AZ20" s="157"/>
      <c r="BA20" s="157"/>
      <c r="BB20" s="157">
        <f t="shared" si="18"/>
        <v>0</v>
      </c>
      <c r="BC20" s="157"/>
      <c r="BD20" s="157"/>
      <c r="BE20" s="157">
        <f t="shared" si="19"/>
        <v>0</v>
      </c>
      <c r="BF20" s="157"/>
      <c r="BG20" s="157"/>
      <c r="BH20" s="157">
        <f t="shared" si="20"/>
        <v>0</v>
      </c>
      <c r="BI20" s="157"/>
      <c r="BJ20" s="158"/>
      <c r="BK20" s="158">
        <f t="shared" si="21"/>
        <v>0</v>
      </c>
      <c r="BL20" s="158">
        <f t="shared" si="34"/>
        <v>0</v>
      </c>
      <c r="BM20" s="158">
        <f t="shared" si="35"/>
        <v>0</v>
      </c>
      <c r="BN20" s="158">
        <f t="shared" si="22"/>
        <v>0</v>
      </c>
      <c r="BO20" s="158"/>
      <c r="BP20" s="158"/>
      <c r="BQ20" s="158">
        <f t="shared" si="23"/>
        <v>0</v>
      </c>
      <c r="BR20" s="158">
        <f t="shared" si="36"/>
        <v>0</v>
      </c>
      <c r="BS20" s="158">
        <f t="shared" si="36"/>
        <v>0</v>
      </c>
      <c r="BT20" s="158">
        <f t="shared" si="24"/>
        <v>0</v>
      </c>
      <c r="BU20" s="158">
        <f t="shared" si="37"/>
        <v>0</v>
      </c>
      <c r="BV20" s="158">
        <f t="shared" si="37"/>
        <v>0</v>
      </c>
      <c r="BW20" s="158">
        <f t="shared" si="25"/>
        <v>0</v>
      </c>
      <c r="BX20" s="158">
        <f t="shared" si="38"/>
        <v>0</v>
      </c>
      <c r="BY20" s="158">
        <f t="shared" si="38"/>
        <v>0</v>
      </c>
      <c r="BZ20" s="158">
        <f t="shared" si="26"/>
        <v>0</v>
      </c>
      <c r="CA20" s="158">
        <f t="shared" si="39"/>
        <v>0</v>
      </c>
      <c r="CB20" s="158">
        <f t="shared" si="40"/>
        <v>0</v>
      </c>
      <c r="CC20" s="158">
        <f t="shared" si="27"/>
        <v>0</v>
      </c>
      <c r="CD20" s="158">
        <f t="shared" si="41"/>
        <v>0</v>
      </c>
      <c r="CE20" s="158">
        <f t="shared" si="41"/>
        <v>0</v>
      </c>
      <c r="CF20" s="158">
        <f t="shared" si="28"/>
        <v>0</v>
      </c>
      <c r="CG20" s="158">
        <f t="shared" si="42"/>
        <v>0</v>
      </c>
      <c r="CH20" s="158">
        <f t="shared" si="42"/>
        <v>0</v>
      </c>
      <c r="CI20" s="158">
        <f t="shared" si="29"/>
        <v>0</v>
      </c>
      <c r="CJ20" s="158">
        <f t="shared" si="43"/>
        <v>0</v>
      </c>
      <c r="CK20" s="158">
        <f t="shared" si="43"/>
        <v>0</v>
      </c>
      <c r="CL20" s="158">
        <f t="shared" si="30"/>
        <v>0</v>
      </c>
    </row>
    <row r="21" spans="1:91" x14ac:dyDescent="0.25">
      <c r="A21" s="315" t="s">
        <v>11</v>
      </c>
      <c r="B21" s="155">
        <v>184</v>
      </c>
      <c r="C21" s="316">
        <f t="shared" si="0"/>
        <v>0</v>
      </c>
      <c r="D21" s="157"/>
      <c r="E21" s="157"/>
      <c r="F21" s="157">
        <f t="shared" si="1"/>
        <v>0</v>
      </c>
      <c r="G21" s="157"/>
      <c r="H21" s="157"/>
      <c r="I21" s="157">
        <f t="shared" si="2"/>
        <v>0</v>
      </c>
      <c r="J21" s="157"/>
      <c r="K21" s="157"/>
      <c r="L21" s="157">
        <f t="shared" si="3"/>
        <v>0</v>
      </c>
      <c r="M21" s="157"/>
      <c r="N21" s="157"/>
      <c r="O21" s="157">
        <f t="shared" si="4"/>
        <v>0</v>
      </c>
      <c r="P21" s="157"/>
      <c r="Q21" s="157"/>
      <c r="R21" s="157">
        <f t="shared" si="5"/>
        <v>0</v>
      </c>
      <c r="S21" s="157"/>
      <c r="T21" s="157"/>
      <c r="U21" s="157">
        <f t="shared" si="6"/>
        <v>0</v>
      </c>
      <c r="V21" s="157">
        <f t="shared" si="31"/>
        <v>0</v>
      </c>
      <c r="W21" s="157">
        <f t="shared" si="32"/>
        <v>0</v>
      </c>
      <c r="X21" s="157">
        <f t="shared" si="7"/>
        <v>0</v>
      </c>
      <c r="Y21" s="157"/>
      <c r="Z21" s="157"/>
      <c r="AA21" s="157">
        <f t="shared" si="8"/>
        <v>0</v>
      </c>
      <c r="AB21" s="157"/>
      <c r="AC21" s="157"/>
      <c r="AD21" s="157">
        <f t="shared" si="9"/>
        <v>0</v>
      </c>
      <c r="AE21" s="157"/>
      <c r="AF21" s="157"/>
      <c r="AG21" s="157">
        <f t="shared" si="10"/>
        <v>0</v>
      </c>
      <c r="AH21" s="157"/>
      <c r="AI21" s="157"/>
      <c r="AJ21" s="157">
        <f t="shared" si="11"/>
        <v>0</v>
      </c>
      <c r="AK21" s="157"/>
      <c r="AL21" s="157"/>
      <c r="AM21" s="157">
        <f t="shared" si="12"/>
        <v>0</v>
      </c>
      <c r="AN21" s="157"/>
      <c r="AO21" s="157"/>
      <c r="AP21" s="157">
        <f t="shared" si="13"/>
        <v>0</v>
      </c>
      <c r="AQ21" s="157">
        <f t="shared" si="14"/>
        <v>0</v>
      </c>
      <c r="AR21" s="157">
        <f t="shared" si="33"/>
        <v>0</v>
      </c>
      <c r="AS21" s="157">
        <f t="shared" si="15"/>
        <v>0</v>
      </c>
      <c r="AT21" s="157"/>
      <c r="AU21" s="157"/>
      <c r="AV21" s="157">
        <f t="shared" si="16"/>
        <v>0</v>
      </c>
      <c r="AW21" s="157"/>
      <c r="AX21" s="157"/>
      <c r="AY21" s="157">
        <f t="shared" si="17"/>
        <v>0</v>
      </c>
      <c r="AZ21" s="157"/>
      <c r="BA21" s="157"/>
      <c r="BB21" s="157">
        <f t="shared" si="18"/>
        <v>0</v>
      </c>
      <c r="BC21" s="157"/>
      <c r="BD21" s="157"/>
      <c r="BE21" s="157">
        <f t="shared" si="19"/>
        <v>0</v>
      </c>
      <c r="BF21" s="157"/>
      <c r="BG21" s="157"/>
      <c r="BH21" s="157">
        <f t="shared" si="20"/>
        <v>0</v>
      </c>
      <c r="BI21" s="157"/>
      <c r="BJ21" s="158"/>
      <c r="BK21" s="158">
        <f t="shared" si="21"/>
        <v>0</v>
      </c>
      <c r="BL21" s="158">
        <f t="shared" si="34"/>
        <v>0</v>
      </c>
      <c r="BM21" s="158">
        <f t="shared" si="35"/>
        <v>0</v>
      </c>
      <c r="BN21" s="158">
        <f t="shared" si="22"/>
        <v>0</v>
      </c>
      <c r="BO21" s="158"/>
      <c r="BP21" s="158"/>
      <c r="BQ21" s="158">
        <f t="shared" si="23"/>
        <v>0</v>
      </c>
      <c r="BR21" s="158">
        <f t="shared" si="36"/>
        <v>0</v>
      </c>
      <c r="BS21" s="158">
        <f t="shared" si="36"/>
        <v>0</v>
      </c>
      <c r="BT21" s="158">
        <f t="shared" si="24"/>
        <v>0</v>
      </c>
      <c r="BU21" s="158">
        <f t="shared" si="37"/>
        <v>0</v>
      </c>
      <c r="BV21" s="158">
        <f t="shared" si="37"/>
        <v>0</v>
      </c>
      <c r="BW21" s="158">
        <f t="shared" si="25"/>
        <v>0</v>
      </c>
      <c r="BX21" s="158">
        <f t="shared" si="38"/>
        <v>0</v>
      </c>
      <c r="BY21" s="158">
        <f t="shared" si="38"/>
        <v>0</v>
      </c>
      <c r="BZ21" s="158">
        <f t="shared" si="26"/>
        <v>0</v>
      </c>
      <c r="CA21" s="158">
        <f t="shared" si="39"/>
        <v>0</v>
      </c>
      <c r="CB21" s="158">
        <f t="shared" si="40"/>
        <v>0</v>
      </c>
      <c r="CC21" s="158">
        <f t="shared" si="27"/>
        <v>0</v>
      </c>
      <c r="CD21" s="158">
        <f t="shared" si="41"/>
        <v>0</v>
      </c>
      <c r="CE21" s="158">
        <f t="shared" si="41"/>
        <v>0</v>
      </c>
      <c r="CF21" s="158">
        <f t="shared" si="28"/>
        <v>0</v>
      </c>
      <c r="CG21" s="158">
        <f t="shared" si="42"/>
        <v>0</v>
      </c>
      <c r="CH21" s="158">
        <f t="shared" si="42"/>
        <v>0</v>
      </c>
      <c r="CI21" s="158">
        <f t="shared" si="29"/>
        <v>0</v>
      </c>
      <c r="CJ21" s="158">
        <f t="shared" si="43"/>
        <v>0</v>
      </c>
      <c r="CK21" s="158">
        <f t="shared" si="43"/>
        <v>0</v>
      </c>
      <c r="CL21" s="158">
        <f t="shared" si="30"/>
        <v>0</v>
      </c>
    </row>
    <row r="22" spans="1:91" x14ac:dyDescent="0.25">
      <c r="A22" s="315" t="s">
        <v>12</v>
      </c>
      <c r="B22" s="155">
        <v>197.5</v>
      </c>
      <c r="C22" s="316">
        <f t="shared" si="0"/>
        <v>20.025316455696203</v>
      </c>
      <c r="D22" s="157"/>
      <c r="E22" s="157"/>
      <c r="F22" s="157">
        <f t="shared" si="1"/>
        <v>0</v>
      </c>
      <c r="G22" s="157">
        <v>3.75</v>
      </c>
      <c r="H22" s="157">
        <v>9.1</v>
      </c>
      <c r="I22" s="157">
        <f t="shared" si="2"/>
        <v>2.4266666666666667</v>
      </c>
      <c r="J22" s="157"/>
      <c r="K22" s="157"/>
      <c r="L22" s="157">
        <f t="shared" si="3"/>
        <v>0</v>
      </c>
      <c r="M22" s="157">
        <v>4.25</v>
      </c>
      <c r="N22" s="157">
        <v>10</v>
      </c>
      <c r="O22" s="157">
        <f t="shared" si="4"/>
        <v>2.3529411764705883</v>
      </c>
      <c r="P22" s="157">
        <v>0.5</v>
      </c>
      <c r="Q22" s="157">
        <v>1.2</v>
      </c>
      <c r="R22" s="157">
        <f t="shared" si="5"/>
        <v>2.4</v>
      </c>
      <c r="S22" s="157"/>
      <c r="T22" s="157"/>
      <c r="U22" s="157">
        <f t="shared" si="6"/>
        <v>0</v>
      </c>
      <c r="V22" s="157">
        <f t="shared" si="31"/>
        <v>8.5</v>
      </c>
      <c r="W22" s="157">
        <f t="shared" si="32"/>
        <v>20.299999999999997</v>
      </c>
      <c r="X22" s="157">
        <f t="shared" si="7"/>
        <v>2.3882352941176466</v>
      </c>
      <c r="Y22" s="157">
        <v>2</v>
      </c>
      <c r="Z22" s="157">
        <v>4.7</v>
      </c>
      <c r="AA22" s="157">
        <f t="shared" si="8"/>
        <v>2.35</v>
      </c>
      <c r="AB22" s="157"/>
      <c r="AC22" s="157"/>
      <c r="AD22" s="157">
        <f t="shared" si="9"/>
        <v>0</v>
      </c>
      <c r="AE22" s="157"/>
      <c r="AF22" s="157"/>
      <c r="AG22" s="157">
        <f t="shared" si="10"/>
        <v>0</v>
      </c>
      <c r="AH22" s="157"/>
      <c r="AI22" s="157"/>
      <c r="AJ22" s="157">
        <f t="shared" si="11"/>
        <v>0</v>
      </c>
      <c r="AK22" s="157">
        <v>27.05</v>
      </c>
      <c r="AL22" s="157">
        <v>67.02</v>
      </c>
      <c r="AM22" s="157">
        <f t="shared" si="12"/>
        <v>2.477634011090573</v>
      </c>
      <c r="AN22" s="157">
        <v>2</v>
      </c>
      <c r="AO22" s="157">
        <v>4</v>
      </c>
      <c r="AP22" s="157">
        <f t="shared" si="13"/>
        <v>2</v>
      </c>
      <c r="AQ22" s="157">
        <f t="shared" si="14"/>
        <v>31.05</v>
      </c>
      <c r="AR22" s="157">
        <f t="shared" si="33"/>
        <v>75.72</v>
      </c>
      <c r="AS22" s="157">
        <f t="shared" si="15"/>
        <v>2.4386473429951692</v>
      </c>
      <c r="AT22" s="157"/>
      <c r="AU22" s="157"/>
      <c r="AV22" s="157">
        <f t="shared" si="16"/>
        <v>0</v>
      </c>
      <c r="AW22" s="157"/>
      <c r="AX22" s="157"/>
      <c r="AY22" s="157">
        <f t="shared" si="17"/>
        <v>0</v>
      </c>
      <c r="AZ22" s="157"/>
      <c r="BA22" s="157"/>
      <c r="BB22" s="157">
        <f t="shared" si="18"/>
        <v>0</v>
      </c>
      <c r="BC22" s="157"/>
      <c r="BD22" s="157"/>
      <c r="BE22" s="157">
        <f t="shared" si="19"/>
        <v>0</v>
      </c>
      <c r="BF22" s="157"/>
      <c r="BG22" s="157"/>
      <c r="BH22" s="157">
        <f t="shared" si="20"/>
        <v>0</v>
      </c>
      <c r="BI22" s="157"/>
      <c r="BJ22" s="158"/>
      <c r="BK22" s="158">
        <f t="shared" si="21"/>
        <v>0</v>
      </c>
      <c r="BL22" s="158">
        <f t="shared" si="34"/>
        <v>0</v>
      </c>
      <c r="BM22" s="158">
        <f t="shared" si="35"/>
        <v>0</v>
      </c>
      <c r="BN22" s="158">
        <f t="shared" si="22"/>
        <v>0</v>
      </c>
      <c r="BO22" s="158"/>
      <c r="BP22" s="158"/>
      <c r="BQ22" s="158">
        <f t="shared" si="23"/>
        <v>0</v>
      </c>
      <c r="BR22" s="158">
        <f t="shared" si="36"/>
        <v>2</v>
      </c>
      <c r="BS22" s="158">
        <f t="shared" si="36"/>
        <v>4.7</v>
      </c>
      <c r="BT22" s="158">
        <f t="shared" si="24"/>
        <v>2.35</v>
      </c>
      <c r="BU22" s="158">
        <f t="shared" si="37"/>
        <v>3.75</v>
      </c>
      <c r="BV22" s="158">
        <f t="shared" si="37"/>
        <v>9.1</v>
      </c>
      <c r="BW22" s="158">
        <f t="shared" si="25"/>
        <v>2.4266666666666667</v>
      </c>
      <c r="BX22" s="158">
        <f t="shared" si="38"/>
        <v>0</v>
      </c>
      <c r="BY22" s="158">
        <f t="shared" si="38"/>
        <v>0</v>
      </c>
      <c r="BZ22" s="158">
        <f t="shared" si="26"/>
        <v>0</v>
      </c>
      <c r="CA22" s="158">
        <f t="shared" si="39"/>
        <v>4.25</v>
      </c>
      <c r="CB22" s="158">
        <f t="shared" si="40"/>
        <v>10</v>
      </c>
      <c r="CC22" s="158">
        <f t="shared" si="27"/>
        <v>2.3529411764705883</v>
      </c>
      <c r="CD22" s="158">
        <f t="shared" si="41"/>
        <v>27.55</v>
      </c>
      <c r="CE22" s="158">
        <f t="shared" si="41"/>
        <v>68.22</v>
      </c>
      <c r="CF22" s="158">
        <f t="shared" si="28"/>
        <v>2.4762250453720509</v>
      </c>
      <c r="CG22" s="158">
        <f t="shared" si="42"/>
        <v>2</v>
      </c>
      <c r="CH22" s="158">
        <f t="shared" si="42"/>
        <v>4</v>
      </c>
      <c r="CI22" s="158">
        <f t="shared" si="29"/>
        <v>2</v>
      </c>
      <c r="CJ22" s="158">
        <f t="shared" si="43"/>
        <v>39.549999999999997</v>
      </c>
      <c r="CK22" s="158">
        <f t="shared" si="43"/>
        <v>96.02</v>
      </c>
      <c r="CL22" s="158">
        <f t="shared" si="30"/>
        <v>2.4278128950695321</v>
      </c>
      <c r="CM22" s="19" t="s">
        <v>185</v>
      </c>
    </row>
    <row r="23" spans="1:91" x14ac:dyDescent="0.25">
      <c r="A23" s="315" t="s">
        <v>13</v>
      </c>
      <c r="B23" s="155">
        <v>369</v>
      </c>
      <c r="C23" s="316">
        <f t="shared" si="0"/>
        <v>0</v>
      </c>
      <c r="D23" s="157"/>
      <c r="E23" s="157"/>
      <c r="F23" s="157">
        <f t="shared" si="1"/>
        <v>0</v>
      </c>
      <c r="G23" s="157"/>
      <c r="H23" s="157"/>
      <c r="I23" s="157">
        <f t="shared" si="2"/>
        <v>0</v>
      </c>
      <c r="J23" s="157"/>
      <c r="K23" s="157"/>
      <c r="L23" s="157">
        <f t="shared" si="3"/>
        <v>0</v>
      </c>
      <c r="M23" s="157"/>
      <c r="N23" s="157"/>
      <c r="O23" s="157">
        <f t="shared" si="4"/>
        <v>0</v>
      </c>
      <c r="P23" s="157"/>
      <c r="Q23" s="157"/>
      <c r="R23" s="157">
        <f t="shared" si="5"/>
        <v>0</v>
      </c>
      <c r="S23" s="157"/>
      <c r="T23" s="157"/>
      <c r="U23" s="157">
        <f t="shared" si="6"/>
        <v>0</v>
      </c>
      <c r="V23" s="157">
        <f t="shared" si="31"/>
        <v>0</v>
      </c>
      <c r="W23" s="157">
        <f t="shared" si="32"/>
        <v>0</v>
      </c>
      <c r="X23" s="157">
        <f t="shared" si="7"/>
        <v>0</v>
      </c>
      <c r="Y23" s="157"/>
      <c r="Z23" s="157"/>
      <c r="AA23" s="157">
        <f t="shared" si="8"/>
        <v>0</v>
      </c>
      <c r="AB23" s="157"/>
      <c r="AC23" s="157"/>
      <c r="AD23" s="157">
        <f t="shared" si="9"/>
        <v>0</v>
      </c>
      <c r="AE23" s="157"/>
      <c r="AF23" s="157"/>
      <c r="AG23" s="157">
        <f t="shared" si="10"/>
        <v>0</v>
      </c>
      <c r="AH23" s="157"/>
      <c r="AI23" s="157"/>
      <c r="AJ23" s="157">
        <f t="shared" si="11"/>
        <v>0</v>
      </c>
      <c r="AK23" s="157"/>
      <c r="AL23" s="157"/>
      <c r="AM23" s="157">
        <f t="shared" si="12"/>
        <v>0</v>
      </c>
      <c r="AN23" s="157"/>
      <c r="AO23" s="157"/>
      <c r="AP23" s="157">
        <f t="shared" si="13"/>
        <v>0</v>
      </c>
      <c r="AQ23" s="157">
        <f t="shared" si="14"/>
        <v>0</v>
      </c>
      <c r="AR23" s="157">
        <f t="shared" si="33"/>
        <v>0</v>
      </c>
      <c r="AS23" s="157">
        <f t="shared" si="15"/>
        <v>0</v>
      </c>
      <c r="AT23" s="157"/>
      <c r="AU23" s="157"/>
      <c r="AV23" s="157">
        <f t="shared" si="16"/>
        <v>0</v>
      </c>
      <c r="AW23" s="157"/>
      <c r="AX23" s="157"/>
      <c r="AY23" s="157">
        <f t="shared" si="17"/>
        <v>0</v>
      </c>
      <c r="AZ23" s="157"/>
      <c r="BA23" s="157"/>
      <c r="BB23" s="157">
        <f t="shared" si="18"/>
        <v>0</v>
      </c>
      <c r="BC23" s="157"/>
      <c r="BD23" s="157"/>
      <c r="BE23" s="157">
        <f t="shared" si="19"/>
        <v>0</v>
      </c>
      <c r="BF23" s="157"/>
      <c r="BG23" s="157"/>
      <c r="BH23" s="157">
        <f t="shared" si="20"/>
        <v>0</v>
      </c>
      <c r="BI23" s="157"/>
      <c r="BJ23" s="158"/>
      <c r="BK23" s="158">
        <f t="shared" si="21"/>
        <v>0</v>
      </c>
      <c r="BL23" s="158">
        <f t="shared" si="34"/>
        <v>0</v>
      </c>
      <c r="BM23" s="158">
        <f t="shared" si="35"/>
        <v>0</v>
      </c>
      <c r="BN23" s="158">
        <f t="shared" si="22"/>
        <v>0</v>
      </c>
      <c r="BO23" s="158"/>
      <c r="BP23" s="158"/>
      <c r="BQ23" s="158">
        <f t="shared" si="23"/>
        <v>0</v>
      </c>
      <c r="BR23" s="158">
        <f t="shared" si="36"/>
        <v>0</v>
      </c>
      <c r="BS23" s="158">
        <f t="shared" si="36"/>
        <v>0</v>
      </c>
      <c r="BT23" s="158">
        <f t="shared" si="24"/>
        <v>0</v>
      </c>
      <c r="BU23" s="158">
        <f t="shared" si="37"/>
        <v>0</v>
      </c>
      <c r="BV23" s="158">
        <f t="shared" si="37"/>
        <v>0</v>
      </c>
      <c r="BW23" s="158">
        <f t="shared" si="25"/>
        <v>0</v>
      </c>
      <c r="BX23" s="158">
        <f t="shared" si="38"/>
        <v>0</v>
      </c>
      <c r="BY23" s="158">
        <f t="shared" si="38"/>
        <v>0</v>
      </c>
      <c r="BZ23" s="158">
        <f t="shared" si="26"/>
        <v>0</v>
      </c>
      <c r="CA23" s="158">
        <f t="shared" si="39"/>
        <v>0</v>
      </c>
      <c r="CB23" s="158">
        <f t="shared" si="40"/>
        <v>0</v>
      </c>
      <c r="CC23" s="158">
        <f t="shared" si="27"/>
        <v>0</v>
      </c>
      <c r="CD23" s="158">
        <f t="shared" si="41"/>
        <v>0</v>
      </c>
      <c r="CE23" s="158">
        <f t="shared" si="41"/>
        <v>0</v>
      </c>
      <c r="CF23" s="158">
        <f t="shared" si="28"/>
        <v>0</v>
      </c>
      <c r="CG23" s="158">
        <f t="shared" si="42"/>
        <v>0</v>
      </c>
      <c r="CH23" s="158">
        <f t="shared" si="42"/>
        <v>0</v>
      </c>
      <c r="CI23" s="158">
        <f t="shared" si="29"/>
        <v>0</v>
      </c>
      <c r="CJ23" s="158">
        <f t="shared" si="43"/>
        <v>0</v>
      </c>
      <c r="CK23" s="158">
        <f t="shared" si="43"/>
        <v>0</v>
      </c>
      <c r="CL23" s="158">
        <f t="shared" si="30"/>
        <v>0</v>
      </c>
    </row>
    <row r="24" spans="1:91" x14ac:dyDescent="0.25">
      <c r="A24" s="315" t="s">
        <v>14</v>
      </c>
      <c r="B24" s="155">
        <v>146.47999999999999</v>
      </c>
      <c r="C24" s="316">
        <f t="shared" si="0"/>
        <v>0</v>
      </c>
      <c r="D24" s="157"/>
      <c r="E24" s="157"/>
      <c r="F24" s="157">
        <f t="shared" si="1"/>
        <v>0</v>
      </c>
      <c r="G24" s="157"/>
      <c r="H24" s="157"/>
      <c r="I24" s="157">
        <f t="shared" si="2"/>
        <v>0</v>
      </c>
      <c r="J24" s="157"/>
      <c r="K24" s="157"/>
      <c r="L24" s="157">
        <f t="shared" si="3"/>
        <v>0</v>
      </c>
      <c r="M24" s="157"/>
      <c r="N24" s="157"/>
      <c r="O24" s="157">
        <f t="shared" si="4"/>
        <v>0</v>
      </c>
      <c r="P24" s="157"/>
      <c r="Q24" s="157"/>
      <c r="R24" s="157">
        <f t="shared" si="5"/>
        <v>0</v>
      </c>
      <c r="S24" s="157"/>
      <c r="T24" s="157"/>
      <c r="U24" s="157">
        <f t="shared" si="6"/>
        <v>0</v>
      </c>
      <c r="V24" s="157">
        <f t="shared" si="31"/>
        <v>0</v>
      </c>
      <c r="W24" s="157">
        <f t="shared" si="32"/>
        <v>0</v>
      </c>
      <c r="X24" s="157">
        <f t="shared" si="7"/>
        <v>0</v>
      </c>
      <c r="Y24" s="157"/>
      <c r="Z24" s="157"/>
      <c r="AA24" s="157">
        <f t="shared" si="8"/>
        <v>0</v>
      </c>
      <c r="AB24" s="157"/>
      <c r="AC24" s="157"/>
      <c r="AD24" s="157">
        <f t="shared" si="9"/>
        <v>0</v>
      </c>
      <c r="AE24" s="157"/>
      <c r="AF24" s="157"/>
      <c r="AG24" s="157">
        <f t="shared" si="10"/>
        <v>0</v>
      </c>
      <c r="AH24" s="157"/>
      <c r="AI24" s="157"/>
      <c r="AJ24" s="157">
        <f t="shared" si="11"/>
        <v>0</v>
      </c>
      <c r="AK24" s="157"/>
      <c r="AL24" s="157"/>
      <c r="AM24" s="157">
        <f t="shared" si="12"/>
        <v>0</v>
      </c>
      <c r="AN24" s="157"/>
      <c r="AO24" s="157"/>
      <c r="AP24" s="157">
        <f t="shared" si="13"/>
        <v>0</v>
      </c>
      <c r="AQ24" s="157">
        <f t="shared" si="14"/>
        <v>0</v>
      </c>
      <c r="AR24" s="157">
        <f t="shared" si="33"/>
        <v>0</v>
      </c>
      <c r="AS24" s="157">
        <f t="shared" si="15"/>
        <v>0</v>
      </c>
      <c r="AT24" s="157"/>
      <c r="AU24" s="157"/>
      <c r="AV24" s="157">
        <f t="shared" si="16"/>
        <v>0</v>
      </c>
      <c r="AW24" s="157"/>
      <c r="AX24" s="157"/>
      <c r="AY24" s="157">
        <f t="shared" si="17"/>
        <v>0</v>
      </c>
      <c r="AZ24" s="157"/>
      <c r="BA24" s="157"/>
      <c r="BB24" s="157">
        <f t="shared" si="18"/>
        <v>0</v>
      </c>
      <c r="BC24" s="157"/>
      <c r="BD24" s="157"/>
      <c r="BE24" s="157">
        <f t="shared" si="19"/>
        <v>0</v>
      </c>
      <c r="BF24" s="157"/>
      <c r="BG24" s="157"/>
      <c r="BH24" s="157">
        <f t="shared" si="20"/>
        <v>0</v>
      </c>
      <c r="BI24" s="157"/>
      <c r="BJ24" s="158"/>
      <c r="BK24" s="158">
        <f t="shared" si="21"/>
        <v>0</v>
      </c>
      <c r="BL24" s="158">
        <f t="shared" si="34"/>
        <v>0</v>
      </c>
      <c r="BM24" s="158">
        <f t="shared" si="35"/>
        <v>0</v>
      </c>
      <c r="BN24" s="158">
        <f t="shared" si="22"/>
        <v>0</v>
      </c>
      <c r="BO24" s="158"/>
      <c r="BP24" s="158"/>
      <c r="BQ24" s="158">
        <f t="shared" si="23"/>
        <v>0</v>
      </c>
      <c r="BR24" s="158">
        <f t="shared" si="36"/>
        <v>0</v>
      </c>
      <c r="BS24" s="158">
        <f t="shared" si="36"/>
        <v>0</v>
      </c>
      <c r="BT24" s="158">
        <f t="shared" si="24"/>
        <v>0</v>
      </c>
      <c r="BU24" s="158">
        <f t="shared" si="37"/>
        <v>0</v>
      </c>
      <c r="BV24" s="158">
        <f t="shared" si="37"/>
        <v>0</v>
      </c>
      <c r="BW24" s="158">
        <f t="shared" si="25"/>
        <v>0</v>
      </c>
      <c r="BX24" s="158">
        <f t="shared" si="38"/>
        <v>0</v>
      </c>
      <c r="BY24" s="158">
        <f t="shared" si="38"/>
        <v>0</v>
      </c>
      <c r="BZ24" s="158">
        <f t="shared" si="26"/>
        <v>0</v>
      </c>
      <c r="CA24" s="158">
        <f t="shared" si="39"/>
        <v>0</v>
      </c>
      <c r="CB24" s="158">
        <f t="shared" si="40"/>
        <v>0</v>
      </c>
      <c r="CC24" s="158">
        <f t="shared" si="27"/>
        <v>0</v>
      </c>
      <c r="CD24" s="158">
        <f t="shared" si="41"/>
        <v>0</v>
      </c>
      <c r="CE24" s="158">
        <f t="shared" si="41"/>
        <v>0</v>
      </c>
      <c r="CF24" s="158">
        <f t="shared" si="28"/>
        <v>0</v>
      </c>
      <c r="CG24" s="158">
        <f t="shared" si="42"/>
        <v>0</v>
      </c>
      <c r="CH24" s="158">
        <f t="shared" si="42"/>
        <v>0</v>
      </c>
      <c r="CI24" s="158">
        <f t="shared" si="29"/>
        <v>0</v>
      </c>
      <c r="CJ24" s="158">
        <f t="shared" si="43"/>
        <v>0</v>
      </c>
      <c r="CK24" s="158">
        <f t="shared" si="43"/>
        <v>0</v>
      </c>
      <c r="CL24" s="158">
        <f t="shared" si="30"/>
        <v>0</v>
      </c>
    </row>
    <row r="25" spans="1:91" x14ac:dyDescent="0.25">
      <c r="A25" s="315" t="s">
        <v>15</v>
      </c>
      <c r="B25" s="155">
        <v>278</v>
      </c>
      <c r="C25" s="316">
        <f t="shared" si="0"/>
        <v>0</v>
      </c>
      <c r="D25" s="157"/>
      <c r="E25" s="157"/>
      <c r="F25" s="157">
        <f t="shared" si="1"/>
        <v>0</v>
      </c>
      <c r="G25" s="157"/>
      <c r="H25" s="157"/>
      <c r="I25" s="157">
        <f t="shared" si="2"/>
        <v>0</v>
      </c>
      <c r="J25" s="157"/>
      <c r="K25" s="157"/>
      <c r="L25" s="157">
        <f t="shared" si="3"/>
        <v>0</v>
      </c>
      <c r="M25" s="157"/>
      <c r="N25" s="157"/>
      <c r="O25" s="157">
        <f t="shared" si="4"/>
        <v>0</v>
      </c>
      <c r="P25" s="157"/>
      <c r="Q25" s="157"/>
      <c r="R25" s="157">
        <f t="shared" si="5"/>
        <v>0</v>
      </c>
      <c r="S25" s="157"/>
      <c r="T25" s="157"/>
      <c r="U25" s="157">
        <f t="shared" si="6"/>
        <v>0</v>
      </c>
      <c r="V25" s="157">
        <f t="shared" si="31"/>
        <v>0</v>
      </c>
      <c r="W25" s="157">
        <f t="shared" si="32"/>
        <v>0</v>
      </c>
      <c r="X25" s="157">
        <f t="shared" si="7"/>
        <v>0</v>
      </c>
      <c r="Y25" s="157"/>
      <c r="Z25" s="157"/>
      <c r="AA25" s="157">
        <f t="shared" si="8"/>
        <v>0</v>
      </c>
      <c r="AB25" s="157"/>
      <c r="AC25" s="157"/>
      <c r="AD25" s="157">
        <f t="shared" si="9"/>
        <v>0</v>
      </c>
      <c r="AE25" s="157"/>
      <c r="AF25" s="157"/>
      <c r="AG25" s="157">
        <f t="shared" si="10"/>
        <v>0</v>
      </c>
      <c r="AH25" s="157"/>
      <c r="AI25" s="157"/>
      <c r="AJ25" s="157">
        <f t="shared" si="11"/>
        <v>0</v>
      </c>
      <c r="AK25" s="157"/>
      <c r="AL25" s="157"/>
      <c r="AM25" s="157">
        <f t="shared" si="12"/>
        <v>0</v>
      </c>
      <c r="AN25" s="157"/>
      <c r="AO25" s="157"/>
      <c r="AP25" s="157">
        <f t="shared" si="13"/>
        <v>0</v>
      </c>
      <c r="AQ25" s="157">
        <f t="shared" si="14"/>
        <v>0</v>
      </c>
      <c r="AR25" s="157">
        <f t="shared" si="33"/>
        <v>0</v>
      </c>
      <c r="AS25" s="157">
        <f t="shared" si="15"/>
        <v>0</v>
      </c>
      <c r="AT25" s="157"/>
      <c r="AU25" s="157"/>
      <c r="AV25" s="157">
        <f t="shared" si="16"/>
        <v>0</v>
      </c>
      <c r="AW25" s="157"/>
      <c r="AX25" s="157"/>
      <c r="AY25" s="157">
        <f t="shared" si="17"/>
        <v>0</v>
      </c>
      <c r="AZ25" s="157"/>
      <c r="BA25" s="157"/>
      <c r="BB25" s="157">
        <f t="shared" si="18"/>
        <v>0</v>
      </c>
      <c r="BC25" s="157"/>
      <c r="BD25" s="157"/>
      <c r="BE25" s="157">
        <f t="shared" si="19"/>
        <v>0</v>
      </c>
      <c r="BF25" s="157"/>
      <c r="BG25" s="157"/>
      <c r="BH25" s="157">
        <f t="shared" si="20"/>
        <v>0</v>
      </c>
      <c r="BI25" s="157"/>
      <c r="BJ25" s="158"/>
      <c r="BK25" s="158">
        <f t="shared" si="21"/>
        <v>0</v>
      </c>
      <c r="BL25" s="158">
        <f t="shared" si="34"/>
        <v>0</v>
      </c>
      <c r="BM25" s="158">
        <f t="shared" si="35"/>
        <v>0</v>
      </c>
      <c r="BN25" s="158">
        <f t="shared" si="22"/>
        <v>0</v>
      </c>
      <c r="BO25" s="158"/>
      <c r="BP25" s="158"/>
      <c r="BQ25" s="158">
        <f t="shared" si="23"/>
        <v>0</v>
      </c>
      <c r="BR25" s="158">
        <f t="shared" si="36"/>
        <v>0</v>
      </c>
      <c r="BS25" s="158">
        <f t="shared" si="36"/>
        <v>0</v>
      </c>
      <c r="BT25" s="158">
        <f t="shared" si="24"/>
        <v>0</v>
      </c>
      <c r="BU25" s="158">
        <f t="shared" si="37"/>
        <v>0</v>
      </c>
      <c r="BV25" s="158">
        <f t="shared" si="37"/>
        <v>0</v>
      </c>
      <c r="BW25" s="158">
        <f t="shared" si="25"/>
        <v>0</v>
      </c>
      <c r="BX25" s="158">
        <f t="shared" si="38"/>
        <v>0</v>
      </c>
      <c r="BY25" s="158">
        <f t="shared" si="38"/>
        <v>0</v>
      </c>
      <c r="BZ25" s="158">
        <f t="shared" si="26"/>
        <v>0</v>
      </c>
      <c r="CA25" s="158">
        <f t="shared" si="39"/>
        <v>0</v>
      </c>
      <c r="CB25" s="158">
        <f t="shared" si="40"/>
        <v>0</v>
      </c>
      <c r="CC25" s="158">
        <f t="shared" si="27"/>
        <v>0</v>
      </c>
      <c r="CD25" s="158">
        <f t="shared" si="41"/>
        <v>0</v>
      </c>
      <c r="CE25" s="158">
        <f t="shared" si="41"/>
        <v>0</v>
      </c>
      <c r="CF25" s="158">
        <f t="shared" si="28"/>
        <v>0</v>
      </c>
      <c r="CG25" s="158">
        <f t="shared" si="42"/>
        <v>0</v>
      </c>
      <c r="CH25" s="158">
        <f t="shared" si="42"/>
        <v>0</v>
      </c>
      <c r="CI25" s="158">
        <f t="shared" si="29"/>
        <v>0</v>
      </c>
      <c r="CJ25" s="158">
        <f t="shared" si="43"/>
        <v>0</v>
      </c>
      <c r="CK25" s="158">
        <f t="shared" si="43"/>
        <v>0</v>
      </c>
      <c r="CL25" s="158">
        <f t="shared" si="30"/>
        <v>0</v>
      </c>
    </row>
    <row r="26" spans="1:91" x14ac:dyDescent="0.25">
      <c r="A26" s="315" t="s">
        <v>16</v>
      </c>
      <c r="B26" s="155">
        <v>980.5</v>
      </c>
      <c r="C26" s="316">
        <f t="shared" si="0"/>
        <v>0</v>
      </c>
      <c r="D26" s="157"/>
      <c r="E26" s="157"/>
      <c r="F26" s="157">
        <f t="shared" si="1"/>
        <v>0</v>
      </c>
      <c r="G26" s="157"/>
      <c r="H26" s="157"/>
      <c r="I26" s="157">
        <f t="shared" si="2"/>
        <v>0</v>
      </c>
      <c r="J26" s="157"/>
      <c r="K26" s="157"/>
      <c r="L26" s="157">
        <f t="shared" si="3"/>
        <v>0</v>
      </c>
      <c r="M26" s="157"/>
      <c r="N26" s="157"/>
      <c r="O26" s="157">
        <f t="shared" si="4"/>
        <v>0</v>
      </c>
      <c r="P26" s="157"/>
      <c r="Q26" s="157"/>
      <c r="R26" s="157">
        <f t="shared" si="5"/>
        <v>0</v>
      </c>
      <c r="S26" s="157"/>
      <c r="T26" s="157"/>
      <c r="U26" s="157">
        <f t="shared" si="6"/>
        <v>0</v>
      </c>
      <c r="V26" s="157">
        <f t="shared" si="31"/>
        <v>0</v>
      </c>
      <c r="W26" s="157">
        <f t="shared" si="32"/>
        <v>0</v>
      </c>
      <c r="X26" s="157">
        <f t="shared" si="7"/>
        <v>0</v>
      </c>
      <c r="Y26" s="157"/>
      <c r="Z26" s="157"/>
      <c r="AA26" s="157">
        <f t="shared" si="8"/>
        <v>0</v>
      </c>
      <c r="AB26" s="157"/>
      <c r="AC26" s="157"/>
      <c r="AD26" s="157">
        <f t="shared" si="9"/>
        <v>0</v>
      </c>
      <c r="AE26" s="157"/>
      <c r="AF26" s="157"/>
      <c r="AG26" s="157">
        <f t="shared" si="10"/>
        <v>0</v>
      </c>
      <c r="AH26" s="157"/>
      <c r="AI26" s="157"/>
      <c r="AJ26" s="157">
        <f t="shared" si="11"/>
        <v>0</v>
      </c>
      <c r="AK26" s="157"/>
      <c r="AL26" s="157"/>
      <c r="AM26" s="157">
        <f t="shared" si="12"/>
        <v>0</v>
      </c>
      <c r="AN26" s="157"/>
      <c r="AO26" s="157"/>
      <c r="AP26" s="157">
        <f t="shared" si="13"/>
        <v>0</v>
      </c>
      <c r="AQ26" s="157">
        <f t="shared" si="14"/>
        <v>0</v>
      </c>
      <c r="AR26" s="157">
        <f t="shared" si="33"/>
        <v>0</v>
      </c>
      <c r="AS26" s="157">
        <f t="shared" si="15"/>
        <v>0</v>
      </c>
      <c r="AT26" s="157"/>
      <c r="AU26" s="157"/>
      <c r="AV26" s="157">
        <f t="shared" si="16"/>
        <v>0</v>
      </c>
      <c r="AW26" s="157"/>
      <c r="AX26" s="157"/>
      <c r="AY26" s="157">
        <f t="shared" si="17"/>
        <v>0</v>
      </c>
      <c r="AZ26" s="157"/>
      <c r="BA26" s="157"/>
      <c r="BB26" s="157">
        <f t="shared" si="18"/>
        <v>0</v>
      </c>
      <c r="BC26" s="157"/>
      <c r="BD26" s="157"/>
      <c r="BE26" s="157">
        <f t="shared" si="19"/>
        <v>0</v>
      </c>
      <c r="BF26" s="157"/>
      <c r="BG26" s="157"/>
      <c r="BH26" s="157">
        <f t="shared" si="20"/>
        <v>0</v>
      </c>
      <c r="BI26" s="157"/>
      <c r="BJ26" s="158"/>
      <c r="BK26" s="158">
        <f t="shared" si="21"/>
        <v>0</v>
      </c>
      <c r="BL26" s="158">
        <f t="shared" si="34"/>
        <v>0</v>
      </c>
      <c r="BM26" s="158">
        <f t="shared" si="35"/>
        <v>0</v>
      </c>
      <c r="BN26" s="158">
        <f t="shared" si="22"/>
        <v>0</v>
      </c>
      <c r="BO26" s="158"/>
      <c r="BP26" s="158"/>
      <c r="BQ26" s="158">
        <f t="shared" si="23"/>
        <v>0</v>
      </c>
      <c r="BR26" s="158">
        <f t="shared" si="36"/>
        <v>0</v>
      </c>
      <c r="BS26" s="158">
        <f t="shared" si="36"/>
        <v>0</v>
      </c>
      <c r="BT26" s="158">
        <f t="shared" si="24"/>
        <v>0</v>
      </c>
      <c r="BU26" s="158">
        <f t="shared" si="37"/>
        <v>0</v>
      </c>
      <c r="BV26" s="158">
        <f t="shared" si="37"/>
        <v>0</v>
      </c>
      <c r="BW26" s="158">
        <f t="shared" si="25"/>
        <v>0</v>
      </c>
      <c r="BX26" s="158">
        <f t="shared" si="38"/>
        <v>0</v>
      </c>
      <c r="BY26" s="158">
        <f t="shared" si="38"/>
        <v>0</v>
      </c>
      <c r="BZ26" s="158">
        <f t="shared" si="26"/>
        <v>0</v>
      </c>
      <c r="CA26" s="158">
        <f t="shared" si="39"/>
        <v>0</v>
      </c>
      <c r="CB26" s="158">
        <f t="shared" si="40"/>
        <v>0</v>
      </c>
      <c r="CC26" s="158">
        <f t="shared" si="27"/>
        <v>0</v>
      </c>
      <c r="CD26" s="158">
        <f t="shared" si="41"/>
        <v>0</v>
      </c>
      <c r="CE26" s="158">
        <f t="shared" si="41"/>
        <v>0</v>
      </c>
      <c r="CF26" s="158">
        <f t="shared" si="28"/>
        <v>0</v>
      </c>
      <c r="CG26" s="158">
        <f t="shared" si="42"/>
        <v>0</v>
      </c>
      <c r="CH26" s="158">
        <f t="shared" si="42"/>
        <v>0</v>
      </c>
      <c r="CI26" s="158">
        <f t="shared" si="29"/>
        <v>0</v>
      </c>
      <c r="CJ26" s="158">
        <f t="shared" si="43"/>
        <v>0</v>
      </c>
      <c r="CK26" s="158">
        <f t="shared" si="43"/>
        <v>0</v>
      </c>
      <c r="CL26" s="158">
        <f t="shared" si="30"/>
        <v>0</v>
      </c>
    </row>
    <row r="27" spans="1:91" x14ac:dyDescent="0.25">
      <c r="A27" s="317" t="s">
        <v>18</v>
      </c>
      <c r="B27" s="155">
        <v>1250</v>
      </c>
      <c r="C27" s="316">
        <f t="shared" si="0"/>
        <v>0</v>
      </c>
      <c r="D27" s="157"/>
      <c r="E27" s="157"/>
      <c r="F27" s="157">
        <f t="shared" si="1"/>
        <v>0</v>
      </c>
      <c r="G27" s="157"/>
      <c r="H27" s="157"/>
      <c r="I27" s="157">
        <f t="shared" si="2"/>
        <v>0</v>
      </c>
      <c r="J27" s="157"/>
      <c r="K27" s="157"/>
      <c r="L27" s="157">
        <f t="shared" si="3"/>
        <v>0</v>
      </c>
      <c r="M27" s="157"/>
      <c r="N27" s="157"/>
      <c r="O27" s="157">
        <f t="shared" si="4"/>
        <v>0</v>
      </c>
      <c r="P27" s="157"/>
      <c r="Q27" s="157"/>
      <c r="R27" s="157">
        <v>1.8169811320754716</v>
      </c>
      <c r="S27" s="157"/>
      <c r="T27" s="157"/>
      <c r="U27" s="157">
        <f t="shared" si="6"/>
        <v>0</v>
      </c>
      <c r="V27" s="157">
        <v>0</v>
      </c>
      <c r="W27" s="157">
        <v>0</v>
      </c>
      <c r="X27" s="157">
        <f t="shared" si="7"/>
        <v>0</v>
      </c>
      <c r="Y27" s="157"/>
      <c r="Z27" s="157"/>
      <c r="AA27" s="157">
        <f t="shared" si="8"/>
        <v>0</v>
      </c>
      <c r="AB27" s="157"/>
      <c r="AC27" s="157"/>
      <c r="AD27" s="157">
        <f t="shared" si="9"/>
        <v>0</v>
      </c>
      <c r="AE27" s="157"/>
      <c r="AF27" s="157"/>
      <c r="AG27" s="157">
        <f t="shared" si="10"/>
        <v>0</v>
      </c>
      <c r="AH27" s="157"/>
      <c r="AI27" s="157"/>
      <c r="AJ27" s="157">
        <f t="shared" si="11"/>
        <v>0</v>
      </c>
      <c r="AK27" s="157"/>
      <c r="AL27" s="157"/>
      <c r="AM27" s="157">
        <f t="shared" si="12"/>
        <v>0</v>
      </c>
      <c r="AN27" s="157"/>
      <c r="AO27" s="157"/>
      <c r="AP27" s="157">
        <f t="shared" si="13"/>
        <v>0</v>
      </c>
      <c r="AQ27" s="157">
        <f t="shared" si="14"/>
        <v>0</v>
      </c>
      <c r="AR27" s="157">
        <f t="shared" si="33"/>
        <v>0</v>
      </c>
      <c r="AS27" s="157">
        <f t="shared" si="15"/>
        <v>0</v>
      </c>
      <c r="AT27" s="157"/>
      <c r="AU27" s="157"/>
      <c r="AV27" s="157">
        <f t="shared" si="16"/>
        <v>0</v>
      </c>
      <c r="AW27" s="157"/>
      <c r="AX27" s="157"/>
      <c r="AY27" s="157">
        <f t="shared" si="17"/>
        <v>0</v>
      </c>
      <c r="AZ27" s="157"/>
      <c r="BA27" s="157"/>
      <c r="BB27" s="157">
        <f t="shared" si="18"/>
        <v>0</v>
      </c>
      <c r="BC27" s="157"/>
      <c r="BD27" s="157"/>
      <c r="BE27" s="157">
        <f t="shared" si="19"/>
        <v>0</v>
      </c>
      <c r="BF27" s="157"/>
      <c r="BG27" s="157"/>
      <c r="BH27" s="157">
        <f t="shared" si="20"/>
        <v>0</v>
      </c>
      <c r="BI27" s="157"/>
      <c r="BJ27" s="158"/>
      <c r="BK27" s="158">
        <f t="shared" si="21"/>
        <v>0</v>
      </c>
      <c r="BL27" s="158">
        <f t="shared" si="34"/>
        <v>0</v>
      </c>
      <c r="BM27" s="158">
        <f t="shared" si="35"/>
        <v>0</v>
      </c>
      <c r="BN27" s="158">
        <f t="shared" si="22"/>
        <v>0</v>
      </c>
      <c r="BO27" s="158"/>
      <c r="BP27" s="158"/>
      <c r="BQ27" s="158">
        <f t="shared" si="23"/>
        <v>0</v>
      </c>
      <c r="BR27" s="158">
        <f t="shared" si="36"/>
        <v>0</v>
      </c>
      <c r="BS27" s="158">
        <f t="shared" si="36"/>
        <v>0</v>
      </c>
      <c r="BT27" s="158">
        <f t="shared" si="24"/>
        <v>0</v>
      </c>
      <c r="BU27" s="158">
        <f t="shared" si="37"/>
        <v>0</v>
      </c>
      <c r="BV27" s="158">
        <f t="shared" si="37"/>
        <v>0</v>
      </c>
      <c r="BW27" s="158">
        <f t="shared" si="25"/>
        <v>0</v>
      </c>
      <c r="BX27" s="158">
        <f t="shared" si="38"/>
        <v>0</v>
      </c>
      <c r="BY27" s="158">
        <f t="shared" si="38"/>
        <v>0</v>
      </c>
      <c r="BZ27" s="158">
        <f t="shared" si="26"/>
        <v>0</v>
      </c>
      <c r="CA27" s="158">
        <f t="shared" si="39"/>
        <v>0</v>
      </c>
      <c r="CB27" s="158">
        <f t="shared" si="40"/>
        <v>0</v>
      </c>
      <c r="CC27" s="158">
        <f t="shared" si="27"/>
        <v>0</v>
      </c>
      <c r="CD27" s="158">
        <f t="shared" si="41"/>
        <v>0</v>
      </c>
      <c r="CE27" s="158">
        <f t="shared" si="41"/>
        <v>0</v>
      </c>
      <c r="CF27" s="158">
        <f t="shared" si="28"/>
        <v>0</v>
      </c>
      <c r="CG27" s="158">
        <f t="shared" si="42"/>
        <v>0</v>
      </c>
      <c r="CH27" s="158">
        <f t="shared" si="42"/>
        <v>0</v>
      </c>
      <c r="CI27" s="158">
        <f t="shared" si="29"/>
        <v>0</v>
      </c>
      <c r="CJ27" s="158">
        <f>SUM(BR27,BU27,BX27,CA27,CD27,CG27)</f>
        <v>0</v>
      </c>
      <c r="CK27" s="158">
        <f>SUM(BS27,BV27,BY27,CB27,CE27,CH27)</f>
        <v>0</v>
      </c>
      <c r="CL27" s="158">
        <f t="shared" si="30"/>
        <v>0</v>
      </c>
    </row>
    <row r="28" spans="1:91" x14ac:dyDescent="0.25">
      <c r="A28" s="317" t="s">
        <v>19</v>
      </c>
      <c r="B28" s="155">
        <v>608.35</v>
      </c>
      <c r="C28" s="316">
        <f t="shared" si="0"/>
        <v>48.200871209007971</v>
      </c>
      <c r="D28" s="157"/>
      <c r="E28" s="157"/>
      <c r="F28" s="157">
        <f t="shared" si="1"/>
        <v>0</v>
      </c>
      <c r="G28" s="157"/>
      <c r="H28" s="157"/>
      <c r="I28" s="157">
        <f t="shared" si="2"/>
        <v>0</v>
      </c>
      <c r="J28" s="157"/>
      <c r="K28" s="157"/>
      <c r="L28" s="157">
        <f t="shared" si="3"/>
        <v>0</v>
      </c>
      <c r="M28" s="157"/>
      <c r="N28" s="157"/>
      <c r="O28" s="157">
        <f t="shared" si="4"/>
        <v>0</v>
      </c>
      <c r="P28" s="157"/>
      <c r="Q28" s="157"/>
      <c r="R28" s="157">
        <f t="shared" ref="R28:R59" si="44">IF(P28,Q28/P28,0)</f>
        <v>0</v>
      </c>
      <c r="S28" s="157"/>
      <c r="T28" s="157"/>
      <c r="U28" s="157">
        <f t="shared" si="6"/>
        <v>0</v>
      </c>
      <c r="V28" s="157">
        <f t="shared" ref="V28:V59" si="45">SUM(S28,P28,M28,J28,G28,D28)</f>
        <v>0</v>
      </c>
      <c r="W28" s="157">
        <f t="shared" ref="W28:W59" si="46">SUM(T28,N28,Q28,K28,H28,E28)</f>
        <v>0</v>
      </c>
      <c r="X28" s="157">
        <f t="shared" si="7"/>
        <v>0</v>
      </c>
      <c r="Y28" s="157">
        <v>3.73</v>
      </c>
      <c r="Z28" s="157">
        <v>8.6999999999999993</v>
      </c>
      <c r="AA28" s="157">
        <f t="shared" si="8"/>
        <v>2.3324396782841821</v>
      </c>
      <c r="AB28" s="157"/>
      <c r="AC28" s="157"/>
      <c r="AD28" s="157">
        <f t="shared" si="9"/>
        <v>0</v>
      </c>
      <c r="AE28" s="157"/>
      <c r="AF28" s="157"/>
      <c r="AG28" s="157">
        <f t="shared" si="10"/>
        <v>0</v>
      </c>
      <c r="AH28" s="157">
        <v>6.5</v>
      </c>
      <c r="AI28" s="157">
        <v>8.4</v>
      </c>
      <c r="AJ28" s="157">
        <f t="shared" si="11"/>
        <v>1.2923076923076924</v>
      </c>
      <c r="AK28" s="157">
        <v>283</v>
      </c>
      <c r="AL28" s="157">
        <v>335</v>
      </c>
      <c r="AM28" s="157">
        <f t="shared" si="12"/>
        <v>1.1837455830388692</v>
      </c>
      <c r="AN28" s="157"/>
      <c r="AO28" s="157"/>
      <c r="AP28" s="157">
        <f t="shared" si="13"/>
        <v>0</v>
      </c>
      <c r="AQ28" s="157">
        <f t="shared" si="14"/>
        <v>293.23</v>
      </c>
      <c r="AR28" s="157">
        <f t="shared" si="33"/>
        <v>352.09999999999997</v>
      </c>
      <c r="AS28" s="157">
        <f t="shared" si="15"/>
        <v>1.2007639054666983</v>
      </c>
      <c r="AT28" s="157"/>
      <c r="AU28" s="157"/>
      <c r="AV28" s="157">
        <f t="shared" si="16"/>
        <v>0</v>
      </c>
      <c r="AW28" s="157"/>
      <c r="AX28" s="157"/>
      <c r="AY28" s="157">
        <f t="shared" si="17"/>
        <v>0</v>
      </c>
      <c r="AZ28" s="157"/>
      <c r="BA28" s="157"/>
      <c r="BB28" s="157">
        <f t="shared" si="18"/>
        <v>0</v>
      </c>
      <c r="BC28" s="157"/>
      <c r="BD28" s="157"/>
      <c r="BE28" s="157">
        <f t="shared" si="19"/>
        <v>0</v>
      </c>
      <c r="BF28" s="157"/>
      <c r="BG28" s="157"/>
      <c r="BH28" s="157">
        <f t="shared" si="20"/>
        <v>0</v>
      </c>
      <c r="BI28" s="157"/>
      <c r="BJ28" s="158"/>
      <c r="BK28" s="158">
        <f t="shared" si="21"/>
        <v>0</v>
      </c>
      <c r="BL28" s="158">
        <f t="shared" si="34"/>
        <v>0</v>
      </c>
      <c r="BM28" s="158">
        <f t="shared" si="35"/>
        <v>0</v>
      </c>
      <c r="BN28" s="158">
        <f t="shared" si="22"/>
        <v>0</v>
      </c>
      <c r="BO28" s="158"/>
      <c r="BP28" s="158"/>
      <c r="BQ28" s="158">
        <f t="shared" si="23"/>
        <v>0</v>
      </c>
      <c r="BR28" s="158">
        <f t="shared" si="36"/>
        <v>3.73</v>
      </c>
      <c r="BS28" s="158">
        <f t="shared" si="36"/>
        <v>8.6999999999999993</v>
      </c>
      <c r="BT28" s="158">
        <f t="shared" si="24"/>
        <v>2.3324396782841821</v>
      </c>
      <c r="BU28" s="158">
        <f t="shared" si="37"/>
        <v>0</v>
      </c>
      <c r="BV28" s="158">
        <f t="shared" si="37"/>
        <v>0</v>
      </c>
      <c r="BW28" s="158">
        <f t="shared" si="25"/>
        <v>0</v>
      </c>
      <c r="BX28" s="158">
        <f t="shared" si="38"/>
        <v>0</v>
      </c>
      <c r="BY28" s="158">
        <f t="shared" si="38"/>
        <v>0</v>
      </c>
      <c r="BZ28" s="158">
        <f t="shared" si="26"/>
        <v>0</v>
      </c>
      <c r="CA28" s="158">
        <f t="shared" si="39"/>
        <v>6.5</v>
      </c>
      <c r="CB28" s="158">
        <f t="shared" si="40"/>
        <v>8.4</v>
      </c>
      <c r="CC28" s="158">
        <f t="shared" si="27"/>
        <v>1.2923076923076924</v>
      </c>
      <c r="CD28" s="158">
        <f t="shared" si="41"/>
        <v>283</v>
      </c>
      <c r="CE28" s="158">
        <f t="shared" si="41"/>
        <v>335</v>
      </c>
      <c r="CF28" s="158">
        <f t="shared" si="28"/>
        <v>1.1837455830388692</v>
      </c>
      <c r="CG28" s="158">
        <f t="shared" si="42"/>
        <v>0</v>
      </c>
      <c r="CH28" s="158">
        <f t="shared" si="42"/>
        <v>0</v>
      </c>
      <c r="CI28" s="158">
        <f t="shared" si="29"/>
        <v>0</v>
      </c>
      <c r="CJ28" s="158">
        <f t="shared" ref="CJ28:CK59" si="47">SUM(V28,AQ28,BL28)</f>
        <v>293.23</v>
      </c>
      <c r="CK28" s="158">
        <f t="shared" si="47"/>
        <v>352.09999999999997</v>
      </c>
      <c r="CL28" s="158">
        <f t="shared" si="30"/>
        <v>1.2007639054666983</v>
      </c>
    </row>
    <row r="29" spans="1:91" x14ac:dyDescent="0.25">
      <c r="A29" s="317" t="s">
        <v>20</v>
      </c>
      <c r="B29" s="155">
        <v>324.49</v>
      </c>
      <c r="C29" s="316">
        <f t="shared" si="0"/>
        <v>0</v>
      </c>
      <c r="D29" s="157"/>
      <c r="E29" s="157"/>
      <c r="F29" s="157">
        <f t="shared" si="1"/>
        <v>0</v>
      </c>
      <c r="G29" s="157"/>
      <c r="H29" s="157"/>
      <c r="I29" s="157">
        <f t="shared" si="2"/>
        <v>0</v>
      </c>
      <c r="J29" s="157"/>
      <c r="K29" s="157"/>
      <c r="L29" s="157">
        <f t="shared" si="3"/>
        <v>0</v>
      </c>
      <c r="M29" s="157"/>
      <c r="N29" s="157"/>
      <c r="O29" s="157">
        <f t="shared" si="4"/>
        <v>0</v>
      </c>
      <c r="P29" s="157"/>
      <c r="Q29" s="157"/>
      <c r="R29" s="157">
        <f t="shared" si="44"/>
        <v>0</v>
      </c>
      <c r="S29" s="157"/>
      <c r="T29" s="157"/>
      <c r="U29" s="157">
        <f t="shared" si="6"/>
        <v>0</v>
      </c>
      <c r="V29" s="157">
        <f t="shared" si="45"/>
        <v>0</v>
      </c>
      <c r="W29" s="157">
        <f t="shared" si="46"/>
        <v>0</v>
      </c>
      <c r="X29" s="157">
        <f t="shared" si="7"/>
        <v>0</v>
      </c>
      <c r="Y29" s="157"/>
      <c r="Z29" s="157"/>
      <c r="AA29" s="157">
        <f t="shared" si="8"/>
        <v>0</v>
      </c>
      <c r="AB29" s="157"/>
      <c r="AC29" s="157"/>
      <c r="AD29" s="157">
        <f t="shared" si="9"/>
        <v>0</v>
      </c>
      <c r="AE29" s="157"/>
      <c r="AF29" s="157"/>
      <c r="AG29" s="157">
        <f t="shared" si="10"/>
        <v>0</v>
      </c>
      <c r="AH29" s="157"/>
      <c r="AI29" s="157"/>
      <c r="AJ29" s="157">
        <f t="shared" si="11"/>
        <v>0</v>
      </c>
      <c r="AK29" s="157"/>
      <c r="AL29" s="157"/>
      <c r="AM29" s="157">
        <f t="shared" si="12"/>
        <v>0</v>
      </c>
      <c r="AN29" s="157"/>
      <c r="AO29" s="157"/>
      <c r="AP29" s="157">
        <f t="shared" si="13"/>
        <v>0</v>
      </c>
      <c r="AQ29" s="157">
        <f t="shared" si="14"/>
        <v>0</v>
      </c>
      <c r="AR29" s="157">
        <f t="shared" si="33"/>
        <v>0</v>
      </c>
      <c r="AS29" s="157">
        <f t="shared" si="15"/>
        <v>0</v>
      </c>
      <c r="AT29" s="157"/>
      <c r="AU29" s="157"/>
      <c r="AV29" s="157">
        <f t="shared" si="16"/>
        <v>0</v>
      </c>
      <c r="AW29" s="157"/>
      <c r="AX29" s="157"/>
      <c r="AY29" s="157">
        <f t="shared" si="17"/>
        <v>0</v>
      </c>
      <c r="AZ29" s="157"/>
      <c r="BA29" s="157"/>
      <c r="BB29" s="157">
        <f t="shared" si="18"/>
        <v>0</v>
      </c>
      <c r="BC29" s="157"/>
      <c r="BD29" s="157"/>
      <c r="BE29" s="157">
        <f t="shared" si="19"/>
        <v>0</v>
      </c>
      <c r="BF29" s="157"/>
      <c r="BG29" s="157"/>
      <c r="BH29" s="157">
        <f t="shared" si="20"/>
        <v>0</v>
      </c>
      <c r="BI29" s="157"/>
      <c r="BJ29" s="158"/>
      <c r="BK29" s="158">
        <f t="shared" si="21"/>
        <v>0</v>
      </c>
      <c r="BL29" s="158">
        <f t="shared" si="34"/>
        <v>0</v>
      </c>
      <c r="BM29" s="158">
        <f t="shared" si="35"/>
        <v>0</v>
      </c>
      <c r="BN29" s="158">
        <f t="shared" si="22"/>
        <v>0</v>
      </c>
      <c r="BO29" s="158"/>
      <c r="BP29" s="158"/>
      <c r="BQ29" s="158">
        <f t="shared" si="23"/>
        <v>0</v>
      </c>
      <c r="BR29" s="158">
        <f t="shared" si="36"/>
        <v>0</v>
      </c>
      <c r="BS29" s="158">
        <f t="shared" si="36"/>
        <v>0</v>
      </c>
      <c r="BT29" s="158">
        <f t="shared" si="24"/>
        <v>0</v>
      </c>
      <c r="BU29" s="158">
        <f t="shared" si="37"/>
        <v>0</v>
      </c>
      <c r="BV29" s="158">
        <f t="shared" si="37"/>
        <v>0</v>
      </c>
      <c r="BW29" s="158">
        <f t="shared" si="25"/>
        <v>0</v>
      </c>
      <c r="BX29" s="158">
        <f t="shared" si="38"/>
        <v>0</v>
      </c>
      <c r="BY29" s="158">
        <f t="shared" si="38"/>
        <v>0</v>
      </c>
      <c r="BZ29" s="158">
        <f t="shared" si="26"/>
        <v>0</v>
      </c>
      <c r="CA29" s="158">
        <f t="shared" si="39"/>
        <v>0</v>
      </c>
      <c r="CB29" s="158">
        <f t="shared" si="40"/>
        <v>0</v>
      </c>
      <c r="CC29" s="158">
        <f t="shared" si="27"/>
        <v>0</v>
      </c>
      <c r="CD29" s="158">
        <f t="shared" si="41"/>
        <v>0</v>
      </c>
      <c r="CE29" s="158">
        <f t="shared" si="41"/>
        <v>0</v>
      </c>
      <c r="CF29" s="158">
        <f t="shared" si="28"/>
        <v>0</v>
      </c>
      <c r="CG29" s="158">
        <f t="shared" si="42"/>
        <v>0</v>
      </c>
      <c r="CH29" s="158">
        <f t="shared" si="42"/>
        <v>0</v>
      </c>
      <c r="CI29" s="158">
        <f t="shared" si="29"/>
        <v>0</v>
      </c>
      <c r="CJ29" s="158">
        <f t="shared" si="47"/>
        <v>0</v>
      </c>
      <c r="CK29" s="158">
        <f t="shared" si="47"/>
        <v>0</v>
      </c>
      <c r="CL29" s="158">
        <f t="shared" si="30"/>
        <v>0</v>
      </c>
    </row>
    <row r="30" spans="1:91" x14ac:dyDescent="0.25">
      <c r="A30" s="317" t="s">
        <v>21</v>
      </c>
      <c r="B30" s="155">
        <v>4130</v>
      </c>
      <c r="C30" s="316">
        <f t="shared" si="0"/>
        <v>0</v>
      </c>
      <c r="D30" s="157"/>
      <c r="E30" s="157"/>
      <c r="F30" s="157">
        <f t="shared" si="1"/>
        <v>0</v>
      </c>
      <c r="G30" s="157"/>
      <c r="H30" s="157"/>
      <c r="I30" s="157">
        <f t="shared" si="2"/>
        <v>0</v>
      </c>
      <c r="J30" s="157"/>
      <c r="K30" s="157"/>
      <c r="L30" s="157">
        <f t="shared" si="3"/>
        <v>0</v>
      </c>
      <c r="M30" s="157"/>
      <c r="N30" s="157"/>
      <c r="O30" s="157">
        <f t="shared" si="4"/>
        <v>0</v>
      </c>
      <c r="P30" s="157"/>
      <c r="Q30" s="157"/>
      <c r="R30" s="157">
        <f t="shared" si="44"/>
        <v>0</v>
      </c>
      <c r="S30" s="157"/>
      <c r="T30" s="157"/>
      <c r="U30" s="157">
        <f t="shared" si="6"/>
        <v>0</v>
      </c>
      <c r="V30" s="157">
        <f t="shared" si="45"/>
        <v>0</v>
      </c>
      <c r="W30" s="157">
        <f t="shared" si="46"/>
        <v>0</v>
      </c>
      <c r="X30" s="157">
        <f t="shared" si="7"/>
        <v>0</v>
      </c>
      <c r="Y30" s="157"/>
      <c r="Z30" s="157"/>
      <c r="AA30" s="157">
        <f t="shared" si="8"/>
        <v>0</v>
      </c>
      <c r="AB30" s="157"/>
      <c r="AC30" s="157"/>
      <c r="AD30" s="157">
        <f t="shared" si="9"/>
        <v>0</v>
      </c>
      <c r="AE30" s="157"/>
      <c r="AF30" s="157"/>
      <c r="AG30" s="157">
        <f t="shared" si="10"/>
        <v>0</v>
      </c>
      <c r="AH30" s="157"/>
      <c r="AI30" s="157"/>
      <c r="AJ30" s="157">
        <f t="shared" si="11"/>
        <v>0</v>
      </c>
      <c r="AK30" s="157"/>
      <c r="AL30" s="157"/>
      <c r="AM30" s="157">
        <f t="shared" si="12"/>
        <v>0</v>
      </c>
      <c r="AN30" s="157"/>
      <c r="AO30" s="157"/>
      <c r="AP30" s="157">
        <f t="shared" si="13"/>
        <v>0</v>
      </c>
      <c r="AQ30" s="157">
        <f t="shared" si="14"/>
        <v>0</v>
      </c>
      <c r="AR30" s="157">
        <f t="shared" si="33"/>
        <v>0</v>
      </c>
      <c r="AS30" s="157">
        <f t="shared" si="15"/>
        <v>0</v>
      </c>
      <c r="AT30" s="157"/>
      <c r="AU30" s="157"/>
      <c r="AV30" s="157">
        <f t="shared" si="16"/>
        <v>0</v>
      </c>
      <c r="AW30" s="157"/>
      <c r="AX30" s="157"/>
      <c r="AY30" s="157">
        <f t="shared" si="17"/>
        <v>0</v>
      </c>
      <c r="AZ30" s="157"/>
      <c r="BA30" s="157"/>
      <c r="BB30" s="157">
        <f t="shared" si="18"/>
        <v>0</v>
      </c>
      <c r="BC30" s="157"/>
      <c r="BD30" s="157"/>
      <c r="BE30" s="157">
        <f t="shared" si="19"/>
        <v>0</v>
      </c>
      <c r="BF30" s="157"/>
      <c r="BG30" s="157"/>
      <c r="BH30" s="157">
        <f t="shared" si="20"/>
        <v>0</v>
      </c>
      <c r="BI30" s="157"/>
      <c r="BJ30" s="158"/>
      <c r="BK30" s="158">
        <f t="shared" si="21"/>
        <v>0</v>
      </c>
      <c r="BL30" s="158">
        <f t="shared" si="34"/>
        <v>0</v>
      </c>
      <c r="BM30" s="158">
        <f t="shared" si="35"/>
        <v>0</v>
      </c>
      <c r="BN30" s="158">
        <f t="shared" si="22"/>
        <v>0</v>
      </c>
      <c r="BO30" s="158"/>
      <c r="BP30" s="158"/>
      <c r="BQ30" s="158">
        <f t="shared" si="23"/>
        <v>0</v>
      </c>
      <c r="BR30" s="158">
        <f t="shared" si="36"/>
        <v>0</v>
      </c>
      <c r="BS30" s="158">
        <f t="shared" si="36"/>
        <v>0</v>
      </c>
      <c r="BT30" s="158">
        <f t="shared" si="24"/>
        <v>0</v>
      </c>
      <c r="BU30" s="158">
        <f t="shared" si="37"/>
        <v>0</v>
      </c>
      <c r="BV30" s="158">
        <f t="shared" si="37"/>
        <v>0</v>
      </c>
      <c r="BW30" s="158">
        <f t="shared" si="25"/>
        <v>0</v>
      </c>
      <c r="BX30" s="158">
        <f t="shared" si="38"/>
        <v>0</v>
      </c>
      <c r="BY30" s="158">
        <f t="shared" si="38"/>
        <v>0</v>
      </c>
      <c r="BZ30" s="158">
        <f t="shared" si="26"/>
        <v>0</v>
      </c>
      <c r="CA30" s="158">
        <f t="shared" si="39"/>
        <v>0</v>
      </c>
      <c r="CB30" s="158">
        <f t="shared" si="40"/>
        <v>0</v>
      </c>
      <c r="CC30" s="158">
        <f t="shared" si="27"/>
        <v>0</v>
      </c>
      <c r="CD30" s="158">
        <f t="shared" si="41"/>
        <v>0</v>
      </c>
      <c r="CE30" s="158">
        <f t="shared" si="41"/>
        <v>0</v>
      </c>
      <c r="CF30" s="158">
        <f t="shared" si="28"/>
        <v>0</v>
      </c>
      <c r="CG30" s="158">
        <f t="shared" si="42"/>
        <v>0</v>
      </c>
      <c r="CH30" s="158">
        <f t="shared" si="42"/>
        <v>0</v>
      </c>
      <c r="CI30" s="158">
        <f t="shared" si="29"/>
        <v>0</v>
      </c>
      <c r="CJ30" s="158">
        <f t="shared" si="47"/>
        <v>0</v>
      </c>
      <c r="CK30" s="158">
        <f t="shared" si="47"/>
        <v>0</v>
      </c>
      <c r="CL30" s="158">
        <f t="shared" si="30"/>
        <v>0</v>
      </c>
    </row>
    <row r="31" spans="1:91" x14ac:dyDescent="0.25">
      <c r="A31" s="317" t="s">
        <v>22</v>
      </c>
      <c r="B31" s="155">
        <v>926</v>
      </c>
      <c r="C31" s="316">
        <f t="shared" si="0"/>
        <v>0</v>
      </c>
      <c r="D31" s="157"/>
      <c r="E31" s="157"/>
      <c r="F31" s="157">
        <f t="shared" si="1"/>
        <v>0</v>
      </c>
      <c r="G31" s="157"/>
      <c r="H31" s="157"/>
      <c r="I31" s="157">
        <f t="shared" si="2"/>
        <v>0</v>
      </c>
      <c r="J31" s="157"/>
      <c r="K31" s="157"/>
      <c r="L31" s="157">
        <f t="shared" si="3"/>
        <v>0</v>
      </c>
      <c r="M31" s="157"/>
      <c r="N31" s="157"/>
      <c r="O31" s="157">
        <f t="shared" si="4"/>
        <v>0</v>
      </c>
      <c r="P31" s="157"/>
      <c r="Q31" s="157"/>
      <c r="R31" s="157">
        <f t="shared" si="44"/>
        <v>0</v>
      </c>
      <c r="S31" s="157"/>
      <c r="T31" s="157"/>
      <c r="U31" s="157">
        <f t="shared" si="6"/>
        <v>0</v>
      </c>
      <c r="V31" s="157">
        <f t="shared" si="45"/>
        <v>0</v>
      </c>
      <c r="W31" s="157">
        <f t="shared" si="46"/>
        <v>0</v>
      </c>
      <c r="X31" s="157">
        <f t="shared" si="7"/>
        <v>0</v>
      </c>
      <c r="Y31" s="157"/>
      <c r="Z31" s="157"/>
      <c r="AA31" s="157">
        <f t="shared" si="8"/>
        <v>0</v>
      </c>
      <c r="AB31" s="157"/>
      <c r="AC31" s="157"/>
      <c r="AD31" s="157">
        <f t="shared" si="9"/>
        <v>0</v>
      </c>
      <c r="AE31" s="157"/>
      <c r="AF31" s="157"/>
      <c r="AG31" s="157">
        <f t="shared" si="10"/>
        <v>0</v>
      </c>
      <c r="AH31" s="157"/>
      <c r="AI31" s="157"/>
      <c r="AJ31" s="157">
        <f t="shared" si="11"/>
        <v>0</v>
      </c>
      <c r="AK31" s="157"/>
      <c r="AL31" s="157"/>
      <c r="AM31" s="157">
        <f t="shared" si="12"/>
        <v>0</v>
      </c>
      <c r="AN31" s="157"/>
      <c r="AO31" s="157"/>
      <c r="AP31" s="157">
        <f t="shared" si="13"/>
        <v>0</v>
      </c>
      <c r="AQ31" s="157">
        <f t="shared" si="14"/>
        <v>0</v>
      </c>
      <c r="AR31" s="157">
        <f t="shared" si="33"/>
        <v>0</v>
      </c>
      <c r="AS31" s="157">
        <f t="shared" si="15"/>
        <v>0</v>
      </c>
      <c r="AT31" s="157">
        <v>0</v>
      </c>
      <c r="AU31" s="157"/>
      <c r="AV31" s="157">
        <f t="shared" si="16"/>
        <v>0</v>
      </c>
      <c r="AW31" s="157"/>
      <c r="AX31" s="157"/>
      <c r="AY31" s="157">
        <f t="shared" si="17"/>
        <v>0</v>
      </c>
      <c r="AZ31" s="157"/>
      <c r="BA31" s="157"/>
      <c r="BB31" s="157">
        <f t="shared" si="18"/>
        <v>0</v>
      </c>
      <c r="BC31" s="157"/>
      <c r="BD31" s="157"/>
      <c r="BE31" s="157">
        <f t="shared" si="19"/>
        <v>0</v>
      </c>
      <c r="BF31" s="157"/>
      <c r="BG31" s="157"/>
      <c r="BH31" s="157">
        <f t="shared" si="20"/>
        <v>0</v>
      </c>
      <c r="BI31" s="157"/>
      <c r="BJ31" s="158"/>
      <c r="BK31" s="158">
        <f t="shared" si="21"/>
        <v>0</v>
      </c>
      <c r="BL31" s="158">
        <f t="shared" si="34"/>
        <v>0</v>
      </c>
      <c r="BM31" s="158">
        <f t="shared" si="35"/>
        <v>0</v>
      </c>
      <c r="BN31" s="158">
        <f t="shared" si="22"/>
        <v>0</v>
      </c>
      <c r="BO31" s="158"/>
      <c r="BP31" s="158"/>
      <c r="BQ31" s="158">
        <f t="shared" si="23"/>
        <v>0</v>
      </c>
      <c r="BR31" s="158">
        <f t="shared" si="36"/>
        <v>0</v>
      </c>
      <c r="BS31" s="158">
        <f t="shared" si="36"/>
        <v>0</v>
      </c>
      <c r="BT31" s="158">
        <f t="shared" si="24"/>
        <v>0</v>
      </c>
      <c r="BU31" s="158">
        <f t="shared" si="37"/>
        <v>0</v>
      </c>
      <c r="BV31" s="158">
        <f t="shared" si="37"/>
        <v>0</v>
      </c>
      <c r="BW31" s="158">
        <f t="shared" si="25"/>
        <v>0</v>
      </c>
      <c r="BX31" s="158">
        <f t="shared" si="38"/>
        <v>0</v>
      </c>
      <c r="BY31" s="158">
        <f t="shared" si="38"/>
        <v>0</v>
      </c>
      <c r="BZ31" s="158">
        <f t="shared" si="26"/>
        <v>0</v>
      </c>
      <c r="CA31" s="158">
        <f t="shared" si="39"/>
        <v>0</v>
      </c>
      <c r="CB31" s="158">
        <f t="shared" si="40"/>
        <v>0</v>
      </c>
      <c r="CC31" s="158">
        <f t="shared" si="27"/>
        <v>0</v>
      </c>
      <c r="CD31" s="158">
        <f t="shared" si="41"/>
        <v>0</v>
      </c>
      <c r="CE31" s="158">
        <f t="shared" si="41"/>
        <v>0</v>
      </c>
      <c r="CF31" s="158">
        <f t="shared" si="28"/>
        <v>0</v>
      </c>
      <c r="CG31" s="158">
        <f t="shared" si="42"/>
        <v>0</v>
      </c>
      <c r="CH31" s="158">
        <f t="shared" si="42"/>
        <v>0</v>
      </c>
      <c r="CI31" s="158">
        <f t="shared" si="29"/>
        <v>0</v>
      </c>
      <c r="CJ31" s="158">
        <f t="shared" si="47"/>
        <v>0</v>
      </c>
      <c r="CK31" s="158">
        <f t="shared" si="47"/>
        <v>0</v>
      </c>
      <c r="CL31" s="158">
        <f t="shared" si="30"/>
        <v>0</v>
      </c>
    </row>
    <row r="32" spans="1:91" x14ac:dyDescent="0.25">
      <c r="A32" s="317" t="s">
        <v>23</v>
      </c>
      <c r="B32" s="155">
        <v>529</v>
      </c>
      <c r="C32" s="316">
        <f t="shared" si="0"/>
        <v>5.8695652173913047</v>
      </c>
      <c r="D32" s="157"/>
      <c r="E32" s="157"/>
      <c r="F32" s="157">
        <f t="shared" si="1"/>
        <v>0</v>
      </c>
      <c r="G32" s="157"/>
      <c r="H32" s="157"/>
      <c r="I32" s="157">
        <f t="shared" si="2"/>
        <v>0</v>
      </c>
      <c r="J32" s="157"/>
      <c r="K32" s="157"/>
      <c r="L32" s="157">
        <f t="shared" si="3"/>
        <v>0</v>
      </c>
      <c r="M32" s="157"/>
      <c r="N32" s="157"/>
      <c r="O32" s="157">
        <f t="shared" si="4"/>
        <v>0</v>
      </c>
      <c r="P32" s="157"/>
      <c r="Q32" s="157"/>
      <c r="R32" s="157">
        <f t="shared" si="44"/>
        <v>0</v>
      </c>
      <c r="S32" s="157"/>
      <c r="T32" s="157"/>
      <c r="U32" s="157">
        <f t="shared" si="6"/>
        <v>0</v>
      </c>
      <c r="V32" s="157">
        <f t="shared" si="45"/>
        <v>0</v>
      </c>
      <c r="W32" s="157">
        <f t="shared" si="46"/>
        <v>0</v>
      </c>
      <c r="X32" s="157">
        <f t="shared" si="7"/>
        <v>0</v>
      </c>
      <c r="Y32" s="157">
        <v>2</v>
      </c>
      <c r="Z32" s="157">
        <v>4.7</v>
      </c>
      <c r="AA32" s="157">
        <f t="shared" si="8"/>
        <v>2.35</v>
      </c>
      <c r="AB32" s="157"/>
      <c r="AC32" s="157"/>
      <c r="AD32" s="157">
        <f t="shared" si="9"/>
        <v>0</v>
      </c>
      <c r="AE32" s="157"/>
      <c r="AF32" s="157"/>
      <c r="AG32" s="157">
        <f t="shared" si="10"/>
        <v>0</v>
      </c>
      <c r="AH32" s="157"/>
      <c r="AI32" s="157"/>
      <c r="AJ32" s="157">
        <f t="shared" si="11"/>
        <v>0</v>
      </c>
      <c r="AK32" s="157">
        <v>27.05</v>
      </c>
      <c r="AL32" s="157">
        <v>67</v>
      </c>
      <c r="AM32" s="157">
        <f t="shared" si="12"/>
        <v>2.4768946395563769</v>
      </c>
      <c r="AN32" s="157">
        <v>2</v>
      </c>
      <c r="AO32" s="157">
        <v>4</v>
      </c>
      <c r="AP32" s="157">
        <f t="shared" si="13"/>
        <v>2</v>
      </c>
      <c r="AQ32" s="157">
        <f t="shared" si="14"/>
        <v>31.05</v>
      </c>
      <c r="AR32" s="157">
        <f t="shared" si="33"/>
        <v>75.7</v>
      </c>
      <c r="AS32" s="157">
        <f t="shared" si="15"/>
        <v>2.4380032206119164</v>
      </c>
      <c r="AT32" s="157"/>
      <c r="AU32" s="157"/>
      <c r="AV32" s="157">
        <f t="shared" si="16"/>
        <v>0</v>
      </c>
      <c r="AW32" s="157"/>
      <c r="AX32" s="157"/>
      <c r="AY32" s="157">
        <f t="shared" si="17"/>
        <v>0</v>
      </c>
      <c r="AZ32" s="157"/>
      <c r="BA32" s="157"/>
      <c r="BB32" s="157">
        <f t="shared" si="18"/>
        <v>0</v>
      </c>
      <c r="BC32" s="157"/>
      <c r="BD32" s="157"/>
      <c r="BE32" s="157">
        <f t="shared" si="19"/>
        <v>0</v>
      </c>
      <c r="BF32" s="157"/>
      <c r="BG32" s="157"/>
      <c r="BH32" s="157">
        <f t="shared" si="20"/>
        <v>0</v>
      </c>
      <c r="BI32" s="157"/>
      <c r="BJ32" s="158"/>
      <c r="BK32" s="158">
        <f t="shared" si="21"/>
        <v>0</v>
      </c>
      <c r="BL32" s="158">
        <f t="shared" si="34"/>
        <v>0</v>
      </c>
      <c r="BM32" s="158">
        <f t="shared" si="35"/>
        <v>0</v>
      </c>
      <c r="BN32" s="158">
        <f t="shared" si="22"/>
        <v>0</v>
      </c>
      <c r="BO32" s="158"/>
      <c r="BP32" s="158"/>
      <c r="BQ32" s="158">
        <f t="shared" si="23"/>
        <v>0</v>
      </c>
      <c r="BR32" s="158">
        <f t="shared" si="36"/>
        <v>2</v>
      </c>
      <c r="BS32" s="158">
        <f t="shared" si="36"/>
        <v>4.7</v>
      </c>
      <c r="BT32" s="158">
        <f t="shared" si="24"/>
        <v>2.35</v>
      </c>
      <c r="BU32" s="158">
        <f t="shared" si="37"/>
        <v>0</v>
      </c>
      <c r="BV32" s="158">
        <f t="shared" si="37"/>
        <v>0</v>
      </c>
      <c r="BW32" s="158">
        <f t="shared" si="25"/>
        <v>0</v>
      </c>
      <c r="BX32" s="158">
        <f t="shared" si="38"/>
        <v>0</v>
      </c>
      <c r="BY32" s="158">
        <f t="shared" si="38"/>
        <v>0</v>
      </c>
      <c r="BZ32" s="158">
        <f t="shared" si="26"/>
        <v>0</v>
      </c>
      <c r="CA32" s="158">
        <f t="shared" si="39"/>
        <v>0</v>
      </c>
      <c r="CB32" s="158">
        <f t="shared" si="40"/>
        <v>0</v>
      </c>
      <c r="CC32" s="158">
        <f t="shared" si="27"/>
        <v>0</v>
      </c>
      <c r="CD32" s="158">
        <f t="shared" si="41"/>
        <v>27.05</v>
      </c>
      <c r="CE32" s="158">
        <f t="shared" si="41"/>
        <v>67</v>
      </c>
      <c r="CF32" s="158">
        <f t="shared" si="28"/>
        <v>2.4768946395563769</v>
      </c>
      <c r="CG32" s="158">
        <f t="shared" si="42"/>
        <v>2</v>
      </c>
      <c r="CH32" s="158">
        <f t="shared" si="42"/>
        <v>4</v>
      </c>
      <c r="CI32" s="158">
        <f t="shared" si="29"/>
        <v>2</v>
      </c>
      <c r="CJ32" s="158">
        <f t="shared" si="47"/>
        <v>31.05</v>
      </c>
      <c r="CK32" s="158">
        <f t="shared" si="47"/>
        <v>75.7</v>
      </c>
      <c r="CL32" s="158">
        <f t="shared" si="30"/>
        <v>2.4380032206119164</v>
      </c>
    </row>
    <row r="33" spans="1:90" x14ac:dyDescent="0.25">
      <c r="A33" s="317" t="s">
        <v>24</v>
      </c>
      <c r="B33" s="155">
        <v>547</v>
      </c>
      <c r="C33" s="316">
        <f t="shared" si="0"/>
        <v>0</v>
      </c>
      <c r="D33" s="157"/>
      <c r="E33" s="157"/>
      <c r="F33" s="157">
        <f t="shared" si="1"/>
        <v>0</v>
      </c>
      <c r="G33" s="157"/>
      <c r="H33" s="157"/>
      <c r="I33" s="157">
        <f t="shared" si="2"/>
        <v>0</v>
      </c>
      <c r="J33" s="157"/>
      <c r="K33" s="157"/>
      <c r="L33" s="157">
        <f t="shared" si="3"/>
        <v>0</v>
      </c>
      <c r="M33" s="157"/>
      <c r="N33" s="157"/>
      <c r="O33" s="157">
        <f t="shared" si="4"/>
        <v>0</v>
      </c>
      <c r="P33" s="157"/>
      <c r="Q33" s="157"/>
      <c r="R33" s="157">
        <f t="shared" si="44"/>
        <v>0</v>
      </c>
      <c r="S33" s="157"/>
      <c r="T33" s="157"/>
      <c r="U33" s="157">
        <f t="shared" si="6"/>
        <v>0</v>
      </c>
      <c r="V33" s="157">
        <f t="shared" si="45"/>
        <v>0</v>
      </c>
      <c r="W33" s="157">
        <f t="shared" si="46"/>
        <v>0</v>
      </c>
      <c r="X33" s="157">
        <f t="shared" si="7"/>
        <v>0</v>
      </c>
      <c r="Y33" s="157"/>
      <c r="Z33" s="157"/>
      <c r="AA33" s="157">
        <f t="shared" si="8"/>
        <v>0</v>
      </c>
      <c r="AB33" s="157"/>
      <c r="AC33" s="157"/>
      <c r="AD33" s="157">
        <f t="shared" si="9"/>
        <v>0</v>
      </c>
      <c r="AE33" s="157"/>
      <c r="AF33" s="157"/>
      <c r="AG33" s="157">
        <f t="shared" si="10"/>
        <v>0</v>
      </c>
      <c r="AH33" s="157"/>
      <c r="AI33" s="157"/>
      <c r="AJ33" s="157">
        <f t="shared" si="11"/>
        <v>0</v>
      </c>
      <c r="AK33" s="157"/>
      <c r="AL33" s="157"/>
      <c r="AM33" s="157">
        <f t="shared" si="12"/>
        <v>0</v>
      </c>
      <c r="AN33" s="157"/>
      <c r="AO33" s="157"/>
      <c r="AP33" s="157">
        <f t="shared" si="13"/>
        <v>0</v>
      </c>
      <c r="AQ33" s="157">
        <f t="shared" si="14"/>
        <v>0</v>
      </c>
      <c r="AR33" s="157">
        <f t="shared" si="33"/>
        <v>0</v>
      </c>
      <c r="AS33" s="157">
        <f t="shared" si="15"/>
        <v>0</v>
      </c>
      <c r="AT33" s="157"/>
      <c r="AU33" s="157"/>
      <c r="AV33" s="157">
        <f t="shared" si="16"/>
        <v>0</v>
      </c>
      <c r="AW33" s="157"/>
      <c r="AX33" s="157"/>
      <c r="AY33" s="157">
        <f t="shared" si="17"/>
        <v>0</v>
      </c>
      <c r="AZ33" s="157"/>
      <c r="BA33" s="157"/>
      <c r="BB33" s="157">
        <f t="shared" si="18"/>
        <v>0</v>
      </c>
      <c r="BC33" s="157"/>
      <c r="BD33" s="157"/>
      <c r="BE33" s="157">
        <f t="shared" si="19"/>
        <v>0</v>
      </c>
      <c r="BF33" s="157"/>
      <c r="BG33" s="157"/>
      <c r="BH33" s="157">
        <f t="shared" si="20"/>
        <v>0</v>
      </c>
      <c r="BI33" s="157"/>
      <c r="BJ33" s="158"/>
      <c r="BK33" s="158">
        <f t="shared" si="21"/>
        <v>0</v>
      </c>
      <c r="BL33" s="158">
        <f t="shared" si="34"/>
        <v>0</v>
      </c>
      <c r="BM33" s="158">
        <f t="shared" si="35"/>
        <v>0</v>
      </c>
      <c r="BN33" s="158">
        <f t="shared" si="22"/>
        <v>0</v>
      </c>
      <c r="BO33" s="158"/>
      <c r="BP33" s="158"/>
      <c r="BQ33" s="158">
        <f t="shared" si="23"/>
        <v>0</v>
      </c>
      <c r="BR33" s="158">
        <f t="shared" si="36"/>
        <v>0</v>
      </c>
      <c r="BS33" s="158">
        <f t="shared" si="36"/>
        <v>0</v>
      </c>
      <c r="BT33" s="158">
        <f t="shared" si="24"/>
        <v>0</v>
      </c>
      <c r="BU33" s="158">
        <f t="shared" si="37"/>
        <v>0</v>
      </c>
      <c r="BV33" s="158">
        <f t="shared" si="37"/>
        <v>0</v>
      </c>
      <c r="BW33" s="158">
        <f t="shared" si="25"/>
        <v>0</v>
      </c>
      <c r="BX33" s="158">
        <f t="shared" si="38"/>
        <v>0</v>
      </c>
      <c r="BY33" s="158">
        <f t="shared" si="38"/>
        <v>0</v>
      </c>
      <c r="BZ33" s="158">
        <f t="shared" si="26"/>
        <v>0</v>
      </c>
      <c r="CA33" s="158">
        <f t="shared" si="39"/>
        <v>0</v>
      </c>
      <c r="CB33" s="158">
        <f t="shared" si="40"/>
        <v>0</v>
      </c>
      <c r="CC33" s="158">
        <f t="shared" si="27"/>
        <v>0</v>
      </c>
      <c r="CD33" s="158">
        <f t="shared" si="41"/>
        <v>0</v>
      </c>
      <c r="CE33" s="158">
        <f t="shared" si="41"/>
        <v>0</v>
      </c>
      <c r="CF33" s="158">
        <f t="shared" si="28"/>
        <v>0</v>
      </c>
      <c r="CG33" s="158">
        <f t="shared" si="42"/>
        <v>0</v>
      </c>
      <c r="CH33" s="158">
        <f t="shared" si="42"/>
        <v>0</v>
      </c>
      <c r="CI33" s="158">
        <f t="shared" si="29"/>
        <v>0</v>
      </c>
      <c r="CJ33" s="158">
        <f t="shared" si="47"/>
        <v>0</v>
      </c>
      <c r="CK33" s="158">
        <f t="shared" si="47"/>
        <v>0</v>
      </c>
      <c r="CL33" s="158">
        <f t="shared" si="30"/>
        <v>0</v>
      </c>
    </row>
    <row r="34" spans="1:90" x14ac:dyDescent="0.25">
      <c r="A34" s="317" t="s">
        <v>114</v>
      </c>
      <c r="B34" s="155">
        <v>461</v>
      </c>
      <c r="C34" s="316">
        <f t="shared" si="0"/>
        <v>0</v>
      </c>
      <c r="D34" s="157"/>
      <c r="E34" s="157"/>
      <c r="F34" s="157">
        <f t="shared" si="1"/>
        <v>0</v>
      </c>
      <c r="G34" s="157"/>
      <c r="H34" s="157"/>
      <c r="I34" s="157">
        <f t="shared" si="2"/>
        <v>0</v>
      </c>
      <c r="J34" s="157"/>
      <c r="K34" s="157"/>
      <c r="L34" s="157">
        <f t="shared" si="3"/>
        <v>0</v>
      </c>
      <c r="M34" s="157"/>
      <c r="N34" s="157"/>
      <c r="O34" s="157">
        <f t="shared" si="4"/>
        <v>0</v>
      </c>
      <c r="P34" s="157"/>
      <c r="Q34" s="157"/>
      <c r="R34" s="157">
        <f t="shared" si="44"/>
        <v>0</v>
      </c>
      <c r="S34" s="157"/>
      <c r="T34" s="157"/>
      <c r="U34" s="157">
        <f t="shared" si="6"/>
        <v>0</v>
      </c>
      <c r="V34" s="157">
        <f t="shared" si="45"/>
        <v>0</v>
      </c>
      <c r="W34" s="157">
        <f t="shared" si="46"/>
        <v>0</v>
      </c>
      <c r="X34" s="157">
        <f t="shared" si="7"/>
        <v>0</v>
      </c>
      <c r="Y34" s="157"/>
      <c r="Z34" s="157"/>
      <c r="AA34" s="157">
        <f t="shared" si="8"/>
        <v>0</v>
      </c>
      <c r="AB34" s="157"/>
      <c r="AC34" s="157"/>
      <c r="AD34" s="157">
        <f t="shared" si="9"/>
        <v>0</v>
      </c>
      <c r="AE34" s="157"/>
      <c r="AF34" s="157"/>
      <c r="AG34" s="157">
        <f t="shared" si="10"/>
        <v>0</v>
      </c>
      <c r="AH34" s="157"/>
      <c r="AI34" s="157"/>
      <c r="AJ34" s="157">
        <f t="shared" si="11"/>
        <v>0</v>
      </c>
      <c r="AK34" s="157"/>
      <c r="AL34" s="157"/>
      <c r="AM34" s="157">
        <f t="shared" si="12"/>
        <v>0</v>
      </c>
      <c r="AN34" s="157"/>
      <c r="AO34" s="157"/>
      <c r="AP34" s="157">
        <f t="shared" si="13"/>
        <v>0</v>
      </c>
      <c r="AQ34" s="157">
        <f t="shared" si="14"/>
        <v>0</v>
      </c>
      <c r="AR34" s="157">
        <f t="shared" si="33"/>
        <v>0</v>
      </c>
      <c r="AS34" s="157">
        <f t="shared" si="15"/>
        <v>0</v>
      </c>
      <c r="AT34" s="157"/>
      <c r="AU34" s="157"/>
      <c r="AV34" s="157">
        <f t="shared" si="16"/>
        <v>0</v>
      </c>
      <c r="AW34" s="157"/>
      <c r="AX34" s="157"/>
      <c r="AY34" s="157">
        <f t="shared" si="17"/>
        <v>0</v>
      </c>
      <c r="AZ34" s="157"/>
      <c r="BA34" s="157"/>
      <c r="BB34" s="157">
        <f t="shared" si="18"/>
        <v>0</v>
      </c>
      <c r="BC34" s="157"/>
      <c r="BD34" s="157"/>
      <c r="BE34" s="157">
        <f t="shared" si="19"/>
        <v>0</v>
      </c>
      <c r="BF34" s="157"/>
      <c r="BG34" s="157"/>
      <c r="BH34" s="157">
        <f t="shared" si="20"/>
        <v>0</v>
      </c>
      <c r="BI34" s="157"/>
      <c r="BJ34" s="158"/>
      <c r="BK34" s="158">
        <f t="shared" si="21"/>
        <v>0</v>
      </c>
      <c r="BL34" s="158">
        <f t="shared" si="34"/>
        <v>0</v>
      </c>
      <c r="BM34" s="158">
        <f t="shared" si="35"/>
        <v>0</v>
      </c>
      <c r="BN34" s="158">
        <f t="shared" si="22"/>
        <v>0</v>
      </c>
      <c r="BO34" s="158"/>
      <c r="BP34" s="158"/>
      <c r="BQ34" s="158">
        <f t="shared" si="23"/>
        <v>0</v>
      </c>
      <c r="BR34" s="158">
        <f t="shared" si="36"/>
        <v>0</v>
      </c>
      <c r="BS34" s="158">
        <f t="shared" si="36"/>
        <v>0</v>
      </c>
      <c r="BT34" s="158">
        <f t="shared" si="24"/>
        <v>0</v>
      </c>
      <c r="BU34" s="158">
        <f t="shared" si="37"/>
        <v>0</v>
      </c>
      <c r="BV34" s="158">
        <f t="shared" si="37"/>
        <v>0</v>
      </c>
      <c r="BW34" s="158">
        <f t="shared" si="25"/>
        <v>0</v>
      </c>
      <c r="BX34" s="158">
        <f t="shared" si="38"/>
        <v>0</v>
      </c>
      <c r="BY34" s="158">
        <f t="shared" si="38"/>
        <v>0</v>
      </c>
      <c r="BZ34" s="158">
        <f t="shared" si="26"/>
        <v>0</v>
      </c>
      <c r="CA34" s="158">
        <f t="shared" si="39"/>
        <v>0</v>
      </c>
      <c r="CB34" s="158">
        <f t="shared" si="40"/>
        <v>0</v>
      </c>
      <c r="CC34" s="158">
        <f t="shared" si="27"/>
        <v>0</v>
      </c>
      <c r="CD34" s="158">
        <f t="shared" si="41"/>
        <v>0</v>
      </c>
      <c r="CE34" s="158">
        <f t="shared" si="41"/>
        <v>0</v>
      </c>
      <c r="CF34" s="158">
        <f t="shared" si="28"/>
        <v>0</v>
      </c>
      <c r="CG34" s="158">
        <f t="shared" si="42"/>
        <v>0</v>
      </c>
      <c r="CH34" s="158">
        <f t="shared" si="42"/>
        <v>0</v>
      </c>
      <c r="CI34" s="158">
        <f t="shared" si="29"/>
        <v>0</v>
      </c>
      <c r="CJ34" s="158">
        <f t="shared" si="47"/>
        <v>0</v>
      </c>
      <c r="CK34" s="158">
        <f t="shared" si="47"/>
        <v>0</v>
      </c>
      <c r="CL34" s="158">
        <f t="shared" si="30"/>
        <v>0</v>
      </c>
    </row>
    <row r="35" spans="1:90" x14ac:dyDescent="0.25">
      <c r="A35" s="317" t="s">
        <v>26</v>
      </c>
      <c r="B35" s="155">
        <v>984.53</v>
      </c>
      <c r="C35" s="316">
        <f t="shared" si="0"/>
        <v>0</v>
      </c>
      <c r="D35" s="157"/>
      <c r="E35" s="157"/>
      <c r="F35" s="157">
        <f t="shared" si="1"/>
        <v>0</v>
      </c>
      <c r="G35" s="157"/>
      <c r="H35" s="157"/>
      <c r="I35" s="157">
        <f t="shared" si="2"/>
        <v>0</v>
      </c>
      <c r="J35" s="157"/>
      <c r="K35" s="157"/>
      <c r="L35" s="157">
        <f t="shared" si="3"/>
        <v>0</v>
      </c>
      <c r="M35" s="157"/>
      <c r="N35" s="157"/>
      <c r="O35" s="157">
        <f t="shared" si="4"/>
        <v>0</v>
      </c>
      <c r="P35" s="157"/>
      <c r="Q35" s="157"/>
      <c r="R35" s="157">
        <f t="shared" si="44"/>
        <v>0</v>
      </c>
      <c r="S35" s="157"/>
      <c r="T35" s="157"/>
      <c r="U35" s="157">
        <f t="shared" si="6"/>
        <v>0</v>
      </c>
      <c r="V35" s="157">
        <f t="shared" si="45"/>
        <v>0</v>
      </c>
      <c r="W35" s="157">
        <f t="shared" si="46"/>
        <v>0</v>
      </c>
      <c r="X35" s="157">
        <f t="shared" si="7"/>
        <v>0</v>
      </c>
      <c r="Y35" s="157"/>
      <c r="Z35" s="157"/>
      <c r="AA35" s="157">
        <f t="shared" si="8"/>
        <v>0</v>
      </c>
      <c r="AB35" s="157"/>
      <c r="AC35" s="157"/>
      <c r="AD35" s="157">
        <f t="shared" si="9"/>
        <v>0</v>
      </c>
      <c r="AE35" s="157"/>
      <c r="AF35" s="157"/>
      <c r="AG35" s="157">
        <f t="shared" si="10"/>
        <v>0</v>
      </c>
      <c r="AH35" s="157"/>
      <c r="AI35" s="157"/>
      <c r="AJ35" s="157">
        <f t="shared" si="11"/>
        <v>0</v>
      </c>
      <c r="AK35" s="157"/>
      <c r="AL35" s="157"/>
      <c r="AM35" s="157">
        <f t="shared" si="12"/>
        <v>0</v>
      </c>
      <c r="AN35" s="157"/>
      <c r="AO35" s="157"/>
      <c r="AP35" s="157">
        <f t="shared" si="13"/>
        <v>0</v>
      </c>
      <c r="AQ35" s="157">
        <f t="shared" si="14"/>
        <v>0</v>
      </c>
      <c r="AR35" s="157">
        <f t="shared" si="33"/>
        <v>0</v>
      </c>
      <c r="AS35" s="157">
        <f t="shared" si="15"/>
        <v>0</v>
      </c>
      <c r="AT35" s="157"/>
      <c r="AU35" s="157"/>
      <c r="AV35" s="157">
        <f t="shared" si="16"/>
        <v>0</v>
      </c>
      <c r="AW35" s="157"/>
      <c r="AX35" s="157"/>
      <c r="AY35" s="157">
        <f t="shared" si="17"/>
        <v>0</v>
      </c>
      <c r="AZ35" s="157"/>
      <c r="BA35" s="157"/>
      <c r="BB35" s="157">
        <f t="shared" si="18"/>
        <v>0</v>
      </c>
      <c r="BC35" s="157"/>
      <c r="BD35" s="157"/>
      <c r="BE35" s="157">
        <f t="shared" si="19"/>
        <v>0</v>
      </c>
      <c r="BF35" s="157"/>
      <c r="BG35" s="157"/>
      <c r="BH35" s="157">
        <f t="shared" si="20"/>
        <v>0</v>
      </c>
      <c r="BI35" s="157"/>
      <c r="BJ35" s="158"/>
      <c r="BK35" s="158">
        <f t="shared" si="21"/>
        <v>0</v>
      </c>
      <c r="BL35" s="158">
        <f t="shared" si="34"/>
        <v>0</v>
      </c>
      <c r="BM35" s="158">
        <f t="shared" si="35"/>
        <v>0</v>
      </c>
      <c r="BN35" s="158">
        <f t="shared" si="22"/>
        <v>0</v>
      </c>
      <c r="BO35" s="158"/>
      <c r="BP35" s="158"/>
      <c r="BQ35" s="158">
        <f t="shared" si="23"/>
        <v>0</v>
      </c>
      <c r="BR35" s="158">
        <f t="shared" si="36"/>
        <v>0</v>
      </c>
      <c r="BS35" s="158">
        <f t="shared" si="36"/>
        <v>0</v>
      </c>
      <c r="BT35" s="158">
        <f t="shared" si="24"/>
        <v>0</v>
      </c>
      <c r="BU35" s="158">
        <f t="shared" si="37"/>
        <v>0</v>
      </c>
      <c r="BV35" s="158">
        <f t="shared" si="37"/>
        <v>0</v>
      </c>
      <c r="BW35" s="158">
        <f t="shared" si="25"/>
        <v>0</v>
      </c>
      <c r="BX35" s="158">
        <f t="shared" si="38"/>
        <v>0</v>
      </c>
      <c r="BY35" s="158">
        <f t="shared" si="38"/>
        <v>0</v>
      </c>
      <c r="BZ35" s="158">
        <f t="shared" si="26"/>
        <v>0</v>
      </c>
      <c r="CA35" s="158">
        <f t="shared" si="39"/>
        <v>0</v>
      </c>
      <c r="CB35" s="158">
        <f t="shared" si="40"/>
        <v>0</v>
      </c>
      <c r="CC35" s="158">
        <f t="shared" si="27"/>
        <v>0</v>
      </c>
      <c r="CD35" s="158">
        <f t="shared" si="41"/>
        <v>0</v>
      </c>
      <c r="CE35" s="158">
        <f t="shared" si="41"/>
        <v>0</v>
      </c>
      <c r="CF35" s="158">
        <f t="shared" si="28"/>
        <v>0</v>
      </c>
      <c r="CG35" s="158">
        <f t="shared" si="42"/>
        <v>0</v>
      </c>
      <c r="CH35" s="158">
        <f t="shared" si="42"/>
        <v>0</v>
      </c>
      <c r="CI35" s="158">
        <f t="shared" si="29"/>
        <v>0</v>
      </c>
      <c r="CJ35" s="158">
        <f t="shared" si="47"/>
        <v>0</v>
      </c>
      <c r="CK35" s="158">
        <f t="shared" si="47"/>
        <v>0</v>
      </c>
      <c r="CL35" s="158">
        <f t="shared" si="30"/>
        <v>0</v>
      </c>
    </row>
    <row r="36" spans="1:90" x14ac:dyDescent="0.25">
      <c r="A36" s="317" t="s">
        <v>27</v>
      </c>
      <c r="B36" s="155">
        <v>590</v>
      </c>
      <c r="C36" s="316">
        <f t="shared" si="0"/>
        <v>0</v>
      </c>
      <c r="D36" s="157"/>
      <c r="E36" s="157"/>
      <c r="F36" s="157">
        <f t="shared" si="1"/>
        <v>0</v>
      </c>
      <c r="G36" s="157"/>
      <c r="H36" s="157"/>
      <c r="I36" s="157">
        <f t="shared" si="2"/>
        <v>0</v>
      </c>
      <c r="J36" s="157"/>
      <c r="K36" s="157"/>
      <c r="L36" s="157">
        <f t="shared" si="3"/>
        <v>0</v>
      </c>
      <c r="M36" s="157"/>
      <c r="N36" s="157"/>
      <c r="O36" s="157">
        <f t="shared" si="4"/>
        <v>0</v>
      </c>
      <c r="P36" s="157"/>
      <c r="Q36" s="157"/>
      <c r="R36" s="157">
        <f t="shared" si="44"/>
        <v>0</v>
      </c>
      <c r="S36" s="157"/>
      <c r="T36" s="157"/>
      <c r="U36" s="157">
        <f t="shared" si="6"/>
        <v>0</v>
      </c>
      <c r="V36" s="157">
        <f t="shared" si="45"/>
        <v>0</v>
      </c>
      <c r="W36" s="157">
        <f t="shared" si="46"/>
        <v>0</v>
      </c>
      <c r="X36" s="157">
        <f t="shared" si="7"/>
        <v>0</v>
      </c>
      <c r="Y36" s="157"/>
      <c r="Z36" s="157"/>
      <c r="AA36" s="157">
        <f t="shared" si="8"/>
        <v>0</v>
      </c>
      <c r="AB36" s="157"/>
      <c r="AC36" s="157"/>
      <c r="AD36" s="157">
        <f t="shared" si="9"/>
        <v>0</v>
      </c>
      <c r="AE36" s="157"/>
      <c r="AF36" s="157"/>
      <c r="AG36" s="157">
        <f t="shared" si="10"/>
        <v>0</v>
      </c>
      <c r="AH36" s="157"/>
      <c r="AI36" s="157"/>
      <c r="AJ36" s="157">
        <f t="shared" si="11"/>
        <v>0</v>
      </c>
      <c r="AK36" s="157"/>
      <c r="AL36" s="157"/>
      <c r="AM36" s="157">
        <f t="shared" si="12"/>
        <v>0</v>
      </c>
      <c r="AN36" s="157"/>
      <c r="AO36" s="157"/>
      <c r="AP36" s="157">
        <f t="shared" si="13"/>
        <v>0</v>
      </c>
      <c r="AQ36" s="157">
        <f t="shared" si="14"/>
        <v>0</v>
      </c>
      <c r="AR36" s="157">
        <f t="shared" si="33"/>
        <v>0</v>
      </c>
      <c r="AS36" s="157">
        <f t="shared" si="15"/>
        <v>0</v>
      </c>
      <c r="AT36" s="157"/>
      <c r="AU36" s="157"/>
      <c r="AV36" s="157">
        <f t="shared" si="16"/>
        <v>0</v>
      </c>
      <c r="AW36" s="157"/>
      <c r="AX36" s="157"/>
      <c r="AY36" s="157">
        <f t="shared" si="17"/>
        <v>0</v>
      </c>
      <c r="AZ36" s="157"/>
      <c r="BA36" s="157"/>
      <c r="BB36" s="157">
        <f t="shared" si="18"/>
        <v>0</v>
      </c>
      <c r="BC36" s="157"/>
      <c r="BD36" s="157"/>
      <c r="BE36" s="157">
        <f t="shared" si="19"/>
        <v>0</v>
      </c>
      <c r="BF36" s="157"/>
      <c r="BG36" s="157"/>
      <c r="BH36" s="157">
        <f t="shared" si="20"/>
        <v>0</v>
      </c>
      <c r="BI36" s="157"/>
      <c r="BJ36" s="158"/>
      <c r="BK36" s="158">
        <f t="shared" si="21"/>
        <v>0</v>
      </c>
      <c r="BL36" s="158">
        <f t="shared" si="34"/>
        <v>0</v>
      </c>
      <c r="BM36" s="158">
        <f t="shared" si="35"/>
        <v>0</v>
      </c>
      <c r="BN36" s="158">
        <f t="shared" si="22"/>
        <v>0</v>
      </c>
      <c r="BO36" s="158"/>
      <c r="BP36" s="158"/>
      <c r="BQ36" s="158">
        <f t="shared" si="23"/>
        <v>0</v>
      </c>
      <c r="BR36" s="158">
        <f t="shared" si="36"/>
        <v>0</v>
      </c>
      <c r="BS36" s="158">
        <f t="shared" si="36"/>
        <v>0</v>
      </c>
      <c r="BT36" s="158">
        <f t="shared" si="24"/>
        <v>0</v>
      </c>
      <c r="BU36" s="158">
        <f t="shared" si="37"/>
        <v>0</v>
      </c>
      <c r="BV36" s="158">
        <f t="shared" si="37"/>
        <v>0</v>
      </c>
      <c r="BW36" s="158">
        <f t="shared" si="25"/>
        <v>0</v>
      </c>
      <c r="BX36" s="158">
        <f t="shared" si="38"/>
        <v>0</v>
      </c>
      <c r="BY36" s="158">
        <f t="shared" si="38"/>
        <v>0</v>
      </c>
      <c r="BZ36" s="158">
        <f t="shared" si="26"/>
        <v>0</v>
      </c>
      <c r="CA36" s="158">
        <f t="shared" si="39"/>
        <v>0</v>
      </c>
      <c r="CB36" s="158">
        <f t="shared" si="40"/>
        <v>0</v>
      </c>
      <c r="CC36" s="158">
        <f t="shared" si="27"/>
        <v>0</v>
      </c>
      <c r="CD36" s="158">
        <f t="shared" si="41"/>
        <v>0</v>
      </c>
      <c r="CE36" s="158">
        <f t="shared" si="41"/>
        <v>0</v>
      </c>
      <c r="CF36" s="158">
        <f t="shared" si="28"/>
        <v>0</v>
      </c>
      <c r="CG36" s="158">
        <f t="shared" si="42"/>
        <v>0</v>
      </c>
      <c r="CH36" s="158">
        <f t="shared" si="42"/>
        <v>0</v>
      </c>
      <c r="CI36" s="158">
        <f t="shared" si="29"/>
        <v>0</v>
      </c>
      <c r="CJ36" s="158">
        <f t="shared" si="47"/>
        <v>0</v>
      </c>
      <c r="CK36" s="158">
        <f t="shared" si="47"/>
        <v>0</v>
      </c>
      <c r="CL36" s="158">
        <f t="shared" si="30"/>
        <v>0</v>
      </c>
    </row>
    <row r="37" spans="1:90" x14ac:dyDescent="0.25">
      <c r="A37" s="317" t="s">
        <v>28</v>
      </c>
      <c r="B37" s="155">
        <v>3649.92</v>
      </c>
      <c r="C37" s="316">
        <f t="shared" si="0"/>
        <v>6.8494651937576713E-3</v>
      </c>
      <c r="D37" s="157"/>
      <c r="E37" s="157"/>
      <c r="F37" s="157">
        <f t="shared" si="1"/>
        <v>0</v>
      </c>
      <c r="G37" s="157"/>
      <c r="H37" s="157"/>
      <c r="I37" s="157">
        <f t="shared" si="2"/>
        <v>0</v>
      </c>
      <c r="J37" s="157"/>
      <c r="K37" s="157"/>
      <c r="L37" s="157">
        <f t="shared" si="3"/>
        <v>0</v>
      </c>
      <c r="M37" s="157"/>
      <c r="N37" s="157"/>
      <c r="O37" s="157">
        <f t="shared" si="4"/>
        <v>0</v>
      </c>
      <c r="P37" s="157"/>
      <c r="Q37" s="157"/>
      <c r="R37" s="157">
        <f t="shared" si="44"/>
        <v>0</v>
      </c>
      <c r="S37" s="157"/>
      <c r="T37" s="157"/>
      <c r="U37" s="157">
        <f t="shared" si="6"/>
        <v>0</v>
      </c>
      <c r="V37" s="157">
        <f t="shared" si="45"/>
        <v>0</v>
      </c>
      <c r="W37" s="157">
        <f t="shared" si="46"/>
        <v>0</v>
      </c>
      <c r="X37" s="157">
        <f t="shared" si="7"/>
        <v>0</v>
      </c>
      <c r="Y37" s="157"/>
      <c r="Z37" s="157"/>
      <c r="AA37" s="157">
        <f t="shared" si="8"/>
        <v>0</v>
      </c>
      <c r="AB37" s="157"/>
      <c r="AC37" s="157"/>
      <c r="AD37" s="157">
        <v>0</v>
      </c>
      <c r="AE37" s="157"/>
      <c r="AF37" s="157"/>
      <c r="AG37" s="157">
        <v>0</v>
      </c>
      <c r="AH37" s="157"/>
      <c r="AI37" s="157"/>
      <c r="AJ37" s="157">
        <f t="shared" si="11"/>
        <v>0</v>
      </c>
      <c r="AK37" s="157"/>
      <c r="AL37" s="157"/>
      <c r="AM37" s="157">
        <f t="shared" si="12"/>
        <v>0</v>
      </c>
      <c r="AN37" s="157"/>
      <c r="AO37" s="157"/>
      <c r="AP37" s="157">
        <f t="shared" si="13"/>
        <v>0</v>
      </c>
      <c r="AQ37" s="157">
        <f t="shared" si="14"/>
        <v>0</v>
      </c>
      <c r="AR37" s="157">
        <f t="shared" si="33"/>
        <v>0</v>
      </c>
      <c r="AS37" s="157">
        <f t="shared" si="15"/>
        <v>0</v>
      </c>
      <c r="AT37" s="157"/>
      <c r="AU37" s="157"/>
      <c r="AV37" s="157">
        <f t="shared" si="16"/>
        <v>0</v>
      </c>
      <c r="AW37" s="157"/>
      <c r="AX37" s="157"/>
      <c r="AY37" s="157">
        <f t="shared" si="17"/>
        <v>0</v>
      </c>
      <c r="AZ37" s="157"/>
      <c r="BA37" s="157"/>
      <c r="BB37" s="157">
        <f t="shared" si="18"/>
        <v>0</v>
      </c>
      <c r="BC37" s="157"/>
      <c r="BD37" s="157"/>
      <c r="BE37" s="157">
        <f t="shared" si="19"/>
        <v>0</v>
      </c>
      <c r="BF37" s="157"/>
      <c r="BG37" s="157"/>
      <c r="BH37" s="157">
        <f t="shared" si="20"/>
        <v>0</v>
      </c>
      <c r="BI37" s="157">
        <v>0.25</v>
      </c>
      <c r="BJ37" s="158">
        <v>0.55000000000000004</v>
      </c>
      <c r="BK37" s="158">
        <f t="shared" si="21"/>
        <v>2.2000000000000002</v>
      </c>
      <c r="BL37" s="158">
        <f t="shared" si="34"/>
        <v>0.25</v>
      </c>
      <c r="BM37" s="158">
        <f t="shared" si="35"/>
        <v>0.55000000000000004</v>
      </c>
      <c r="BN37" s="158">
        <f t="shared" si="22"/>
        <v>2.2000000000000002</v>
      </c>
      <c r="BO37" s="158"/>
      <c r="BP37" s="158"/>
      <c r="BQ37" s="158">
        <f t="shared" si="23"/>
        <v>0</v>
      </c>
      <c r="BR37" s="158">
        <f t="shared" si="36"/>
        <v>0</v>
      </c>
      <c r="BS37" s="158">
        <f t="shared" si="36"/>
        <v>0</v>
      </c>
      <c r="BT37" s="158">
        <f t="shared" si="24"/>
        <v>0</v>
      </c>
      <c r="BU37" s="158">
        <f t="shared" si="37"/>
        <v>0</v>
      </c>
      <c r="BV37" s="158">
        <f t="shared" si="37"/>
        <v>0</v>
      </c>
      <c r="BW37" s="158">
        <f t="shared" si="25"/>
        <v>0</v>
      </c>
      <c r="BX37" s="158">
        <f t="shared" si="38"/>
        <v>0</v>
      </c>
      <c r="BY37" s="158">
        <f t="shared" si="38"/>
        <v>0</v>
      </c>
      <c r="BZ37" s="158">
        <f t="shared" si="26"/>
        <v>0</v>
      </c>
      <c r="CA37" s="158">
        <f t="shared" si="39"/>
        <v>0</v>
      </c>
      <c r="CB37" s="158">
        <f t="shared" si="40"/>
        <v>0</v>
      </c>
      <c r="CC37" s="158">
        <f t="shared" si="27"/>
        <v>0</v>
      </c>
      <c r="CD37" s="158">
        <f t="shared" si="41"/>
        <v>0</v>
      </c>
      <c r="CE37" s="158">
        <f t="shared" si="41"/>
        <v>0</v>
      </c>
      <c r="CF37" s="158">
        <f t="shared" si="28"/>
        <v>0</v>
      </c>
      <c r="CG37" s="158">
        <f t="shared" si="42"/>
        <v>0.25</v>
      </c>
      <c r="CH37" s="158">
        <f t="shared" si="42"/>
        <v>0.55000000000000004</v>
      </c>
      <c r="CI37" s="158">
        <f t="shared" si="29"/>
        <v>2.2000000000000002</v>
      </c>
      <c r="CJ37" s="158">
        <f t="shared" si="47"/>
        <v>0.25</v>
      </c>
      <c r="CK37" s="158">
        <f t="shared" si="47"/>
        <v>0.55000000000000004</v>
      </c>
      <c r="CL37" s="158">
        <f t="shared" si="30"/>
        <v>2.2000000000000002</v>
      </c>
    </row>
    <row r="38" spans="1:90" x14ac:dyDescent="0.25">
      <c r="A38" s="317" t="s">
        <v>29</v>
      </c>
      <c r="B38" s="155">
        <v>2527</v>
      </c>
      <c r="C38" s="316">
        <f t="shared" si="0"/>
        <v>4.1650178076770876</v>
      </c>
      <c r="D38" s="157">
        <v>48.25</v>
      </c>
      <c r="E38" s="157">
        <v>211</v>
      </c>
      <c r="F38" s="157">
        <f t="shared" si="1"/>
        <v>4.3730569948186533</v>
      </c>
      <c r="G38" s="157"/>
      <c r="H38" s="157"/>
      <c r="I38" s="157">
        <f t="shared" si="2"/>
        <v>0</v>
      </c>
      <c r="J38" s="157">
        <v>38.25</v>
      </c>
      <c r="K38" s="157">
        <v>155</v>
      </c>
      <c r="L38" s="157">
        <f t="shared" si="3"/>
        <v>4.0522875816993462</v>
      </c>
      <c r="M38" s="157"/>
      <c r="N38" s="157"/>
      <c r="O38" s="157">
        <f t="shared" si="4"/>
        <v>0</v>
      </c>
      <c r="P38" s="157"/>
      <c r="Q38" s="157"/>
      <c r="R38" s="157">
        <f t="shared" si="44"/>
        <v>0</v>
      </c>
      <c r="S38" s="157"/>
      <c r="T38" s="157"/>
      <c r="U38" s="157">
        <f t="shared" si="6"/>
        <v>0</v>
      </c>
      <c r="V38" s="157">
        <f t="shared" si="45"/>
        <v>86.5</v>
      </c>
      <c r="W38" s="157">
        <f t="shared" si="46"/>
        <v>366</v>
      </c>
      <c r="X38" s="157">
        <f t="shared" si="7"/>
        <v>4.2312138728323703</v>
      </c>
      <c r="Y38" s="157"/>
      <c r="Z38" s="157"/>
      <c r="AA38" s="157">
        <f t="shared" si="8"/>
        <v>0</v>
      </c>
      <c r="AB38" s="157"/>
      <c r="AC38" s="157"/>
      <c r="AD38" s="157">
        <f t="shared" ref="AD38:AD59" si="48">IF(AB38,AC38/AB38,0)</f>
        <v>0</v>
      </c>
      <c r="AE38" s="157">
        <v>4</v>
      </c>
      <c r="AF38" s="157">
        <v>12.36</v>
      </c>
      <c r="AG38" s="157">
        <f t="shared" ref="AG38:AG59" si="49">IF(AE38,AF38/AE38,0)</f>
        <v>3.09</v>
      </c>
      <c r="AH38" s="157">
        <v>14.75</v>
      </c>
      <c r="AI38" s="157">
        <v>49.16</v>
      </c>
      <c r="AJ38" s="157">
        <f t="shared" si="11"/>
        <v>3.3328813559322032</v>
      </c>
      <c r="AK38" s="157"/>
      <c r="AL38" s="157"/>
      <c r="AM38" s="157">
        <f t="shared" si="12"/>
        <v>0</v>
      </c>
      <c r="AN38" s="157"/>
      <c r="AO38" s="157"/>
      <c r="AP38" s="157">
        <f t="shared" si="13"/>
        <v>0</v>
      </c>
      <c r="AQ38" s="157">
        <f t="shared" si="14"/>
        <v>18.75</v>
      </c>
      <c r="AR38" s="157">
        <f t="shared" si="33"/>
        <v>61.519999999999996</v>
      </c>
      <c r="AS38" s="157">
        <f t="shared" si="15"/>
        <v>3.2810666666666664</v>
      </c>
      <c r="AT38" s="157"/>
      <c r="AU38" s="157"/>
      <c r="AV38" s="157">
        <f t="shared" si="16"/>
        <v>0</v>
      </c>
      <c r="AW38" s="157"/>
      <c r="AX38" s="157"/>
      <c r="AY38" s="157">
        <f t="shared" si="17"/>
        <v>0</v>
      </c>
      <c r="AZ38" s="157"/>
      <c r="BA38" s="157"/>
      <c r="BB38" s="157">
        <f t="shared" si="18"/>
        <v>0</v>
      </c>
      <c r="BC38" s="157"/>
      <c r="BD38" s="157"/>
      <c r="BE38" s="157">
        <f t="shared" si="19"/>
        <v>0</v>
      </c>
      <c r="BF38" s="157"/>
      <c r="BG38" s="157"/>
      <c r="BH38" s="157">
        <f t="shared" si="20"/>
        <v>0</v>
      </c>
      <c r="BI38" s="157"/>
      <c r="BJ38" s="158"/>
      <c r="BK38" s="158">
        <f t="shared" si="21"/>
        <v>0</v>
      </c>
      <c r="BL38" s="158">
        <f t="shared" si="34"/>
        <v>0</v>
      </c>
      <c r="BM38" s="158">
        <f t="shared" si="35"/>
        <v>0</v>
      </c>
      <c r="BN38" s="158">
        <f t="shared" si="22"/>
        <v>0</v>
      </c>
      <c r="BO38" s="158"/>
      <c r="BP38" s="158"/>
      <c r="BQ38" s="158">
        <f t="shared" si="23"/>
        <v>0</v>
      </c>
      <c r="BR38" s="158">
        <f t="shared" si="36"/>
        <v>48.25</v>
      </c>
      <c r="BS38" s="158">
        <f t="shared" si="36"/>
        <v>211</v>
      </c>
      <c r="BT38" s="158">
        <f t="shared" si="24"/>
        <v>4.3730569948186533</v>
      </c>
      <c r="BU38" s="158">
        <f t="shared" si="37"/>
        <v>0</v>
      </c>
      <c r="BV38" s="158">
        <f t="shared" si="37"/>
        <v>0</v>
      </c>
      <c r="BW38" s="158">
        <f t="shared" si="25"/>
        <v>0</v>
      </c>
      <c r="BX38" s="158">
        <f t="shared" si="38"/>
        <v>42.25</v>
      </c>
      <c r="BY38" s="158">
        <f t="shared" si="38"/>
        <v>167.36</v>
      </c>
      <c r="BZ38" s="158">
        <f t="shared" si="26"/>
        <v>3.9611834319526631</v>
      </c>
      <c r="CA38" s="158">
        <f t="shared" si="39"/>
        <v>14.75</v>
      </c>
      <c r="CB38" s="158">
        <f t="shared" si="40"/>
        <v>49.16</v>
      </c>
      <c r="CC38" s="158">
        <f t="shared" si="27"/>
        <v>3.3328813559322032</v>
      </c>
      <c r="CD38" s="158">
        <f t="shared" si="41"/>
        <v>0</v>
      </c>
      <c r="CE38" s="158">
        <f t="shared" si="41"/>
        <v>0</v>
      </c>
      <c r="CF38" s="158">
        <f t="shared" si="28"/>
        <v>0</v>
      </c>
      <c r="CG38" s="158">
        <f t="shared" si="42"/>
        <v>0</v>
      </c>
      <c r="CH38" s="158">
        <f t="shared" si="42"/>
        <v>0</v>
      </c>
      <c r="CI38" s="158">
        <f t="shared" si="29"/>
        <v>0</v>
      </c>
      <c r="CJ38" s="158">
        <f t="shared" si="47"/>
        <v>105.25</v>
      </c>
      <c r="CK38" s="158">
        <f t="shared" si="47"/>
        <v>427.52</v>
      </c>
      <c r="CL38" s="158">
        <f t="shared" si="30"/>
        <v>4.0619477434679334</v>
      </c>
    </row>
    <row r="39" spans="1:90" x14ac:dyDescent="0.25">
      <c r="A39" s="317" t="s">
        <v>30</v>
      </c>
      <c r="B39" s="155">
        <v>2182.5</v>
      </c>
      <c r="C39" s="316">
        <f t="shared" si="0"/>
        <v>0</v>
      </c>
      <c r="D39" s="157"/>
      <c r="E39" s="157"/>
      <c r="F39" s="157">
        <f t="shared" si="1"/>
        <v>0</v>
      </c>
      <c r="G39" s="157"/>
      <c r="H39" s="157"/>
      <c r="I39" s="157">
        <f t="shared" si="2"/>
        <v>0</v>
      </c>
      <c r="J39" s="157"/>
      <c r="K39" s="157"/>
      <c r="L39" s="157">
        <f t="shared" si="3"/>
        <v>0</v>
      </c>
      <c r="M39" s="157"/>
      <c r="N39" s="157"/>
      <c r="O39" s="157">
        <f t="shared" si="4"/>
        <v>0</v>
      </c>
      <c r="P39" s="157"/>
      <c r="Q39" s="157"/>
      <c r="R39" s="157">
        <f t="shared" si="44"/>
        <v>0</v>
      </c>
      <c r="S39" s="157"/>
      <c r="T39" s="157"/>
      <c r="U39" s="157">
        <f t="shared" si="6"/>
        <v>0</v>
      </c>
      <c r="V39" s="157">
        <f t="shared" si="45"/>
        <v>0</v>
      </c>
      <c r="W39" s="157">
        <f t="shared" si="46"/>
        <v>0</v>
      </c>
      <c r="X39" s="157">
        <f t="shared" si="7"/>
        <v>0</v>
      </c>
      <c r="Y39" s="157"/>
      <c r="Z39" s="157"/>
      <c r="AA39" s="157">
        <f t="shared" si="8"/>
        <v>0</v>
      </c>
      <c r="AB39" s="157"/>
      <c r="AC39" s="157"/>
      <c r="AD39" s="157">
        <f t="shared" si="48"/>
        <v>0</v>
      </c>
      <c r="AE39" s="157"/>
      <c r="AF39" s="157"/>
      <c r="AG39" s="157">
        <f t="shared" si="49"/>
        <v>0</v>
      </c>
      <c r="AH39" s="157"/>
      <c r="AI39" s="157"/>
      <c r="AJ39" s="157">
        <f t="shared" si="11"/>
        <v>0</v>
      </c>
      <c r="AK39" s="157"/>
      <c r="AL39" s="157"/>
      <c r="AM39" s="157">
        <f t="shared" si="12"/>
        <v>0</v>
      </c>
      <c r="AN39" s="157"/>
      <c r="AO39" s="157"/>
      <c r="AP39" s="157">
        <f t="shared" si="13"/>
        <v>0</v>
      </c>
      <c r="AQ39" s="157">
        <f t="shared" si="14"/>
        <v>0</v>
      </c>
      <c r="AR39" s="157">
        <f t="shared" si="33"/>
        <v>0</v>
      </c>
      <c r="AS39" s="157">
        <f t="shared" si="15"/>
        <v>0</v>
      </c>
      <c r="AT39" s="157"/>
      <c r="AU39" s="157"/>
      <c r="AV39" s="157">
        <f t="shared" si="16"/>
        <v>0</v>
      </c>
      <c r="AW39" s="157"/>
      <c r="AX39" s="157"/>
      <c r="AY39" s="157">
        <f t="shared" si="17"/>
        <v>0</v>
      </c>
      <c r="AZ39" s="157"/>
      <c r="BA39" s="157"/>
      <c r="BB39" s="157">
        <f t="shared" si="18"/>
        <v>0</v>
      </c>
      <c r="BC39" s="157"/>
      <c r="BD39" s="157"/>
      <c r="BE39" s="157">
        <f t="shared" si="19"/>
        <v>0</v>
      </c>
      <c r="BF39" s="157"/>
      <c r="BG39" s="157"/>
      <c r="BH39" s="157">
        <f t="shared" si="20"/>
        <v>0</v>
      </c>
      <c r="BI39" s="157"/>
      <c r="BJ39" s="158"/>
      <c r="BK39" s="158">
        <f t="shared" si="21"/>
        <v>0</v>
      </c>
      <c r="BL39" s="158">
        <f t="shared" si="34"/>
        <v>0</v>
      </c>
      <c r="BM39" s="158">
        <f t="shared" si="35"/>
        <v>0</v>
      </c>
      <c r="BN39" s="158">
        <f t="shared" si="22"/>
        <v>0</v>
      </c>
      <c r="BO39" s="158"/>
      <c r="BP39" s="158"/>
      <c r="BQ39" s="158">
        <f t="shared" si="23"/>
        <v>0</v>
      </c>
      <c r="BR39" s="158">
        <f t="shared" si="36"/>
        <v>0</v>
      </c>
      <c r="BS39" s="158">
        <f t="shared" si="36"/>
        <v>0</v>
      </c>
      <c r="BT39" s="158">
        <f t="shared" si="24"/>
        <v>0</v>
      </c>
      <c r="BU39" s="158">
        <f t="shared" si="37"/>
        <v>0</v>
      </c>
      <c r="BV39" s="158">
        <f t="shared" si="37"/>
        <v>0</v>
      </c>
      <c r="BW39" s="158">
        <f t="shared" si="25"/>
        <v>0</v>
      </c>
      <c r="BX39" s="158">
        <f t="shared" si="38"/>
        <v>0</v>
      </c>
      <c r="BY39" s="158">
        <f t="shared" si="38"/>
        <v>0</v>
      </c>
      <c r="BZ39" s="158">
        <f t="shared" si="26"/>
        <v>0</v>
      </c>
      <c r="CA39" s="158">
        <f t="shared" si="39"/>
        <v>0</v>
      </c>
      <c r="CB39" s="158">
        <f t="shared" si="40"/>
        <v>0</v>
      </c>
      <c r="CC39" s="158">
        <f t="shared" si="27"/>
        <v>0</v>
      </c>
      <c r="CD39" s="158">
        <f t="shared" si="41"/>
        <v>0</v>
      </c>
      <c r="CE39" s="158">
        <f t="shared" si="41"/>
        <v>0</v>
      </c>
      <c r="CF39" s="158">
        <f t="shared" si="28"/>
        <v>0</v>
      </c>
      <c r="CG39" s="158">
        <f t="shared" si="42"/>
        <v>0</v>
      </c>
      <c r="CH39" s="158">
        <f t="shared" si="42"/>
        <v>0</v>
      </c>
      <c r="CI39" s="158">
        <f t="shared" si="29"/>
        <v>0</v>
      </c>
      <c r="CJ39" s="158">
        <f t="shared" si="47"/>
        <v>0</v>
      </c>
      <c r="CK39" s="158">
        <f t="shared" si="47"/>
        <v>0</v>
      </c>
      <c r="CL39" s="158">
        <f t="shared" si="30"/>
        <v>0</v>
      </c>
    </row>
    <row r="40" spans="1:90" x14ac:dyDescent="0.25">
      <c r="A40" s="317" t="s">
        <v>31</v>
      </c>
      <c r="B40" s="155">
        <v>7199</v>
      </c>
      <c r="C40" s="316">
        <f t="shared" si="0"/>
        <v>0</v>
      </c>
      <c r="D40" s="157"/>
      <c r="E40" s="157"/>
      <c r="F40" s="157">
        <f t="shared" si="1"/>
        <v>0</v>
      </c>
      <c r="G40" s="157"/>
      <c r="H40" s="157"/>
      <c r="I40" s="157">
        <f t="shared" si="2"/>
        <v>0</v>
      </c>
      <c r="J40" s="157"/>
      <c r="K40" s="157"/>
      <c r="L40" s="157">
        <f t="shared" si="3"/>
        <v>0</v>
      </c>
      <c r="M40" s="157"/>
      <c r="N40" s="157"/>
      <c r="O40" s="157">
        <f t="shared" si="4"/>
        <v>0</v>
      </c>
      <c r="P40" s="157"/>
      <c r="Q40" s="157"/>
      <c r="R40" s="157">
        <f t="shared" si="44"/>
        <v>0</v>
      </c>
      <c r="S40" s="157"/>
      <c r="T40" s="157"/>
      <c r="U40" s="157">
        <f t="shared" si="6"/>
        <v>0</v>
      </c>
      <c r="V40" s="157">
        <f t="shared" si="45"/>
        <v>0</v>
      </c>
      <c r="W40" s="157">
        <f t="shared" si="46"/>
        <v>0</v>
      </c>
      <c r="X40" s="157">
        <f t="shared" si="7"/>
        <v>0</v>
      </c>
      <c r="Y40" s="157"/>
      <c r="Z40" s="157"/>
      <c r="AA40" s="157">
        <f t="shared" si="8"/>
        <v>0</v>
      </c>
      <c r="AB40" s="157"/>
      <c r="AC40" s="157"/>
      <c r="AD40" s="157">
        <f t="shared" si="48"/>
        <v>0</v>
      </c>
      <c r="AE40" s="157"/>
      <c r="AF40" s="157"/>
      <c r="AG40" s="157">
        <f t="shared" si="49"/>
        <v>0</v>
      </c>
      <c r="AH40" s="157"/>
      <c r="AI40" s="157"/>
      <c r="AJ40" s="157">
        <f t="shared" si="11"/>
        <v>0</v>
      </c>
      <c r="AK40" s="157"/>
      <c r="AL40" s="157"/>
      <c r="AM40" s="157">
        <f t="shared" si="12"/>
        <v>0</v>
      </c>
      <c r="AN40" s="157"/>
      <c r="AO40" s="157"/>
      <c r="AP40" s="157">
        <f t="shared" si="13"/>
        <v>0</v>
      </c>
      <c r="AQ40" s="157">
        <f t="shared" si="14"/>
        <v>0</v>
      </c>
      <c r="AR40" s="157">
        <f t="shared" si="33"/>
        <v>0</v>
      </c>
      <c r="AS40" s="157">
        <f t="shared" si="15"/>
        <v>0</v>
      </c>
      <c r="AT40" s="157"/>
      <c r="AU40" s="157"/>
      <c r="AV40" s="157">
        <f t="shared" si="16"/>
        <v>0</v>
      </c>
      <c r="AW40" s="157"/>
      <c r="AX40" s="157"/>
      <c r="AY40" s="157">
        <f t="shared" si="17"/>
        <v>0</v>
      </c>
      <c r="AZ40" s="157"/>
      <c r="BA40" s="157"/>
      <c r="BB40" s="157">
        <f t="shared" si="18"/>
        <v>0</v>
      </c>
      <c r="BC40" s="157"/>
      <c r="BD40" s="157"/>
      <c r="BE40" s="157">
        <f t="shared" si="19"/>
        <v>0</v>
      </c>
      <c r="BF40" s="157"/>
      <c r="BG40" s="157"/>
      <c r="BH40" s="157">
        <f t="shared" si="20"/>
        <v>0</v>
      </c>
      <c r="BI40" s="157"/>
      <c r="BJ40" s="158"/>
      <c r="BK40" s="158">
        <f t="shared" si="21"/>
        <v>0</v>
      </c>
      <c r="BL40" s="158">
        <f t="shared" si="34"/>
        <v>0</v>
      </c>
      <c r="BM40" s="158">
        <f t="shared" si="35"/>
        <v>0</v>
      </c>
      <c r="BN40" s="158">
        <f t="shared" si="22"/>
        <v>0</v>
      </c>
      <c r="BO40" s="158"/>
      <c r="BP40" s="158"/>
      <c r="BQ40" s="158">
        <f t="shared" si="23"/>
        <v>0</v>
      </c>
      <c r="BR40" s="158">
        <f t="shared" si="36"/>
        <v>0</v>
      </c>
      <c r="BS40" s="158">
        <f t="shared" si="36"/>
        <v>0</v>
      </c>
      <c r="BT40" s="158">
        <f t="shared" si="24"/>
        <v>0</v>
      </c>
      <c r="BU40" s="158">
        <f t="shared" si="37"/>
        <v>0</v>
      </c>
      <c r="BV40" s="158">
        <f t="shared" si="37"/>
        <v>0</v>
      </c>
      <c r="BW40" s="158">
        <f t="shared" si="25"/>
        <v>0</v>
      </c>
      <c r="BX40" s="158">
        <f t="shared" si="38"/>
        <v>0</v>
      </c>
      <c r="BY40" s="158">
        <f t="shared" si="38"/>
        <v>0</v>
      </c>
      <c r="BZ40" s="158">
        <f t="shared" si="26"/>
        <v>0</v>
      </c>
      <c r="CA40" s="158">
        <f t="shared" si="39"/>
        <v>0</v>
      </c>
      <c r="CB40" s="158">
        <f t="shared" si="40"/>
        <v>0</v>
      </c>
      <c r="CC40" s="158">
        <f t="shared" si="27"/>
        <v>0</v>
      </c>
      <c r="CD40" s="158">
        <f t="shared" si="41"/>
        <v>0</v>
      </c>
      <c r="CE40" s="158">
        <f t="shared" si="41"/>
        <v>0</v>
      </c>
      <c r="CF40" s="158">
        <f t="shared" si="28"/>
        <v>0</v>
      </c>
      <c r="CG40" s="158">
        <f t="shared" si="42"/>
        <v>0</v>
      </c>
      <c r="CH40" s="158">
        <f t="shared" si="42"/>
        <v>0</v>
      </c>
      <c r="CI40" s="158">
        <f t="shared" si="29"/>
        <v>0</v>
      </c>
      <c r="CJ40" s="158">
        <f t="shared" si="47"/>
        <v>0</v>
      </c>
      <c r="CK40" s="158">
        <f t="shared" si="47"/>
        <v>0</v>
      </c>
      <c r="CL40" s="158">
        <f t="shared" si="30"/>
        <v>0</v>
      </c>
    </row>
    <row r="41" spans="1:90" x14ac:dyDescent="0.25">
      <c r="A41" s="318" t="s">
        <v>33</v>
      </c>
      <c r="B41" s="155">
        <v>1701</v>
      </c>
      <c r="C41" s="316">
        <f t="shared" si="0"/>
        <v>0</v>
      </c>
      <c r="D41" s="157"/>
      <c r="E41" s="157"/>
      <c r="F41" s="157">
        <f t="shared" si="1"/>
        <v>0</v>
      </c>
      <c r="G41" s="157"/>
      <c r="H41" s="157"/>
      <c r="I41" s="157">
        <f t="shared" si="2"/>
        <v>0</v>
      </c>
      <c r="J41" s="157"/>
      <c r="K41" s="157"/>
      <c r="L41" s="157">
        <f t="shared" si="3"/>
        <v>0</v>
      </c>
      <c r="M41" s="157"/>
      <c r="N41" s="157"/>
      <c r="O41" s="157">
        <f t="shared" si="4"/>
        <v>0</v>
      </c>
      <c r="P41" s="157"/>
      <c r="Q41" s="157"/>
      <c r="R41" s="157">
        <f t="shared" si="44"/>
        <v>0</v>
      </c>
      <c r="S41" s="157"/>
      <c r="T41" s="157"/>
      <c r="U41" s="157">
        <f t="shared" si="6"/>
        <v>0</v>
      </c>
      <c r="V41" s="157">
        <f t="shared" si="45"/>
        <v>0</v>
      </c>
      <c r="W41" s="157">
        <f t="shared" si="46"/>
        <v>0</v>
      </c>
      <c r="X41" s="157">
        <f t="shared" si="7"/>
        <v>0</v>
      </c>
      <c r="Y41" s="157"/>
      <c r="Z41" s="157"/>
      <c r="AA41" s="157">
        <f t="shared" si="8"/>
        <v>0</v>
      </c>
      <c r="AB41" s="157"/>
      <c r="AC41" s="157"/>
      <c r="AD41" s="157">
        <f t="shared" si="48"/>
        <v>0</v>
      </c>
      <c r="AE41" s="157"/>
      <c r="AF41" s="157"/>
      <c r="AG41" s="157">
        <f t="shared" si="49"/>
        <v>0</v>
      </c>
      <c r="AH41" s="157"/>
      <c r="AI41" s="157"/>
      <c r="AJ41" s="157">
        <f t="shared" si="11"/>
        <v>0</v>
      </c>
      <c r="AK41" s="157"/>
      <c r="AL41" s="157"/>
      <c r="AM41" s="157">
        <f t="shared" si="12"/>
        <v>0</v>
      </c>
      <c r="AN41" s="157"/>
      <c r="AO41" s="157"/>
      <c r="AP41" s="157">
        <f t="shared" si="13"/>
        <v>0</v>
      </c>
      <c r="AQ41" s="157">
        <f t="shared" si="14"/>
        <v>0</v>
      </c>
      <c r="AR41" s="157">
        <f t="shared" si="33"/>
        <v>0</v>
      </c>
      <c r="AS41" s="157">
        <f t="shared" si="15"/>
        <v>0</v>
      </c>
      <c r="AT41" s="157"/>
      <c r="AU41" s="157"/>
      <c r="AV41" s="157">
        <f t="shared" si="16"/>
        <v>0</v>
      </c>
      <c r="AW41" s="157"/>
      <c r="AX41" s="157"/>
      <c r="AY41" s="157">
        <f t="shared" si="17"/>
        <v>0</v>
      </c>
      <c r="AZ41" s="157"/>
      <c r="BA41" s="157"/>
      <c r="BB41" s="157">
        <f t="shared" si="18"/>
        <v>0</v>
      </c>
      <c r="BC41" s="157"/>
      <c r="BD41" s="157"/>
      <c r="BE41" s="157">
        <f t="shared" si="19"/>
        <v>0</v>
      </c>
      <c r="BF41" s="157"/>
      <c r="BG41" s="157"/>
      <c r="BH41" s="157">
        <f t="shared" si="20"/>
        <v>0</v>
      </c>
      <c r="BI41" s="157"/>
      <c r="BJ41" s="158"/>
      <c r="BK41" s="158">
        <f t="shared" si="21"/>
        <v>0</v>
      </c>
      <c r="BL41" s="158">
        <f t="shared" si="34"/>
        <v>0</v>
      </c>
      <c r="BM41" s="158">
        <f t="shared" si="35"/>
        <v>0</v>
      </c>
      <c r="BN41" s="158">
        <f t="shared" si="22"/>
        <v>0</v>
      </c>
      <c r="BO41" s="158"/>
      <c r="BP41" s="158"/>
      <c r="BQ41" s="158">
        <f t="shared" si="23"/>
        <v>0</v>
      </c>
      <c r="BR41" s="158">
        <f t="shared" si="36"/>
        <v>0</v>
      </c>
      <c r="BS41" s="158">
        <f t="shared" si="36"/>
        <v>0</v>
      </c>
      <c r="BT41" s="158">
        <f t="shared" si="24"/>
        <v>0</v>
      </c>
      <c r="BU41" s="158">
        <f t="shared" si="37"/>
        <v>0</v>
      </c>
      <c r="BV41" s="158">
        <f t="shared" si="37"/>
        <v>0</v>
      </c>
      <c r="BW41" s="158">
        <f t="shared" si="25"/>
        <v>0</v>
      </c>
      <c r="BX41" s="158">
        <f t="shared" si="38"/>
        <v>0</v>
      </c>
      <c r="BY41" s="158">
        <f t="shared" si="38"/>
        <v>0</v>
      </c>
      <c r="BZ41" s="158">
        <f t="shared" si="26"/>
        <v>0</v>
      </c>
      <c r="CA41" s="158">
        <f t="shared" si="39"/>
        <v>0</v>
      </c>
      <c r="CB41" s="158">
        <f t="shared" si="40"/>
        <v>0</v>
      </c>
      <c r="CC41" s="158">
        <f t="shared" si="27"/>
        <v>0</v>
      </c>
      <c r="CD41" s="158">
        <f t="shared" si="41"/>
        <v>0</v>
      </c>
      <c r="CE41" s="158">
        <f t="shared" si="41"/>
        <v>0</v>
      </c>
      <c r="CF41" s="158">
        <f t="shared" si="28"/>
        <v>0</v>
      </c>
      <c r="CG41" s="158">
        <f t="shared" si="42"/>
        <v>0</v>
      </c>
      <c r="CH41" s="158">
        <f t="shared" si="42"/>
        <v>0</v>
      </c>
      <c r="CI41" s="158">
        <f t="shared" si="29"/>
        <v>0</v>
      </c>
      <c r="CJ41" s="158">
        <f t="shared" si="47"/>
        <v>0</v>
      </c>
      <c r="CK41" s="158">
        <f t="shared" si="47"/>
        <v>0</v>
      </c>
      <c r="CL41" s="158">
        <f t="shared" si="30"/>
        <v>0</v>
      </c>
    </row>
    <row r="42" spans="1:90" x14ac:dyDescent="0.25">
      <c r="A42" s="318" t="s">
        <v>34</v>
      </c>
      <c r="B42" s="155">
        <v>166.57</v>
      </c>
      <c r="C42" s="316">
        <f t="shared" si="0"/>
        <v>0</v>
      </c>
      <c r="D42" s="157"/>
      <c r="E42" s="157"/>
      <c r="F42" s="157">
        <f t="shared" si="1"/>
        <v>0</v>
      </c>
      <c r="G42" s="157"/>
      <c r="H42" s="157"/>
      <c r="I42" s="157">
        <f t="shared" si="2"/>
        <v>0</v>
      </c>
      <c r="J42" s="157"/>
      <c r="K42" s="157"/>
      <c r="L42" s="157">
        <f t="shared" si="3"/>
        <v>0</v>
      </c>
      <c r="M42" s="157"/>
      <c r="N42" s="157"/>
      <c r="O42" s="157">
        <f t="shared" si="4"/>
        <v>0</v>
      </c>
      <c r="P42" s="157"/>
      <c r="Q42" s="157"/>
      <c r="R42" s="157">
        <f t="shared" si="44"/>
        <v>0</v>
      </c>
      <c r="S42" s="157"/>
      <c r="T42" s="157"/>
      <c r="U42" s="157">
        <f t="shared" si="6"/>
        <v>0</v>
      </c>
      <c r="V42" s="157">
        <f t="shared" si="45"/>
        <v>0</v>
      </c>
      <c r="W42" s="157">
        <f t="shared" si="46"/>
        <v>0</v>
      </c>
      <c r="X42" s="157">
        <f t="shared" si="7"/>
        <v>0</v>
      </c>
      <c r="Y42" s="157"/>
      <c r="Z42" s="157"/>
      <c r="AA42" s="157">
        <f t="shared" si="8"/>
        <v>0</v>
      </c>
      <c r="AB42" s="157"/>
      <c r="AC42" s="157"/>
      <c r="AD42" s="157">
        <f t="shared" si="48"/>
        <v>0</v>
      </c>
      <c r="AE42" s="157"/>
      <c r="AF42" s="157"/>
      <c r="AG42" s="157">
        <f t="shared" si="49"/>
        <v>0</v>
      </c>
      <c r="AH42" s="157"/>
      <c r="AI42" s="157"/>
      <c r="AJ42" s="157">
        <f t="shared" si="11"/>
        <v>0</v>
      </c>
      <c r="AK42" s="157"/>
      <c r="AL42" s="157"/>
      <c r="AM42" s="157">
        <f t="shared" si="12"/>
        <v>0</v>
      </c>
      <c r="AN42" s="157"/>
      <c r="AO42" s="157"/>
      <c r="AP42" s="157">
        <f t="shared" si="13"/>
        <v>0</v>
      </c>
      <c r="AQ42" s="157">
        <f t="shared" si="14"/>
        <v>0</v>
      </c>
      <c r="AR42" s="157">
        <f t="shared" si="33"/>
        <v>0</v>
      </c>
      <c r="AS42" s="157">
        <f t="shared" si="15"/>
        <v>0</v>
      </c>
      <c r="AT42" s="157"/>
      <c r="AU42" s="157"/>
      <c r="AV42" s="157">
        <f t="shared" si="16"/>
        <v>0</v>
      </c>
      <c r="AW42" s="157"/>
      <c r="AX42" s="157"/>
      <c r="AY42" s="157">
        <f t="shared" si="17"/>
        <v>0</v>
      </c>
      <c r="AZ42" s="157"/>
      <c r="BA42" s="157"/>
      <c r="BB42" s="157">
        <f t="shared" si="18"/>
        <v>0</v>
      </c>
      <c r="BC42" s="157"/>
      <c r="BD42" s="157"/>
      <c r="BE42" s="157">
        <f t="shared" si="19"/>
        <v>0</v>
      </c>
      <c r="BF42" s="157"/>
      <c r="BG42" s="157"/>
      <c r="BH42" s="157">
        <f t="shared" si="20"/>
        <v>0</v>
      </c>
      <c r="BI42" s="157"/>
      <c r="BJ42" s="158"/>
      <c r="BK42" s="158">
        <f t="shared" si="21"/>
        <v>0</v>
      </c>
      <c r="BL42" s="158">
        <f t="shared" si="34"/>
        <v>0</v>
      </c>
      <c r="BM42" s="158">
        <f t="shared" si="35"/>
        <v>0</v>
      </c>
      <c r="BN42" s="158">
        <f t="shared" si="22"/>
        <v>0</v>
      </c>
      <c r="BO42" s="158"/>
      <c r="BP42" s="158"/>
      <c r="BQ42" s="158">
        <f t="shared" si="23"/>
        <v>0</v>
      </c>
      <c r="BR42" s="158">
        <f t="shared" si="36"/>
        <v>0</v>
      </c>
      <c r="BS42" s="158">
        <f t="shared" si="36"/>
        <v>0</v>
      </c>
      <c r="BT42" s="158">
        <f t="shared" si="24"/>
        <v>0</v>
      </c>
      <c r="BU42" s="158">
        <f t="shared" si="37"/>
        <v>0</v>
      </c>
      <c r="BV42" s="158">
        <f t="shared" si="37"/>
        <v>0</v>
      </c>
      <c r="BW42" s="158">
        <f t="shared" si="25"/>
        <v>0</v>
      </c>
      <c r="BX42" s="158">
        <f t="shared" si="38"/>
        <v>0</v>
      </c>
      <c r="BY42" s="158">
        <f t="shared" si="38"/>
        <v>0</v>
      </c>
      <c r="BZ42" s="158">
        <f t="shared" si="26"/>
        <v>0</v>
      </c>
      <c r="CA42" s="158">
        <f t="shared" si="39"/>
        <v>0</v>
      </c>
      <c r="CB42" s="158">
        <f t="shared" si="40"/>
        <v>0</v>
      </c>
      <c r="CC42" s="158">
        <f t="shared" si="27"/>
        <v>0</v>
      </c>
      <c r="CD42" s="158">
        <f t="shared" si="41"/>
        <v>0</v>
      </c>
      <c r="CE42" s="158">
        <f t="shared" si="41"/>
        <v>0</v>
      </c>
      <c r="CF42" s="158">
        <f t="shared" si="28"/>
        <v>0</v>
      </c>
      <c r="CG42" s="158">
        <f t="shared" si="42"/>
        <v>0</v>
      </c>
      <c r="CH42" s="158">
        <f t="shared" si="42"/>
        <v>0</v>
      </c>
      <c r="CI42" s="158">
        <f t="shared" si="29"/>
        <v>0</v>
      </c>
      <c r="CJ42" s="158">
        <f t="shared" si="47"/>
        <v>0</v>
      </c>
      <c r="CK42" s="158">
        <f t="shared" si="47"/>
        <v>0</v>
      </c>
      <c r="CL42" s="158">
        <f t="shared" si="30"/>
        <v>0</v>
      </c>
    </row>
    <row r="43" spans="1:90" x14ac:dyDescent="0.25">
      <c r="A43" s="318" t="s">
        <v>35</v>
      </c>
      <c r="B43" s="155">
        <v>1008</v>
      </c>
      <c r="C43" s="316">
        <f t="shared" si="0"/>
        <v>0.3968253968253968</v>
      </c>
      <c r="D43" s="157">
        <v>4</v>
      </c>
      <c r="E43" s="157">
        <v>11.8</v>
      </c>
      <c r="F43" s="157">
        <f t="shared" si="1"/>
        <v>2.95</v>
      </c>
      <c r="G43" s="157"/>
      <c r="H43" s="157"/>
      <c r="I43" s="157">
        <f t="shared" si="2"/>
        <v>0</v>
      </c>
      <c r="J43" s="157"/>
      <c r="K43" s="157"/>
      <c r="L43" s="157">
        <f t="shared" si="3"/>
        <v>0</v>
      </c>
      <c r="M43" s="157"/>
      <c r="N43" s="157"/>
      <c r="O43" s="157">
        <f t="shared" si="4"/>
        <v>0</v>
      </c>
      <c r="P43" s="157"/>
      <c r="Q43" s="157"/>
      <c r="R43" s="157">
        <f t="shared" si="44"/>
        <v>0</v>
      </c>
      <c r="S43" s="157"/>
      <c r="T43" s="157"/>
      <c r="U43" s="157">
        <f t="shared" si="6"/>
        <v>0</v>
      </c>
      <c r="V43" s="157">
        <f t="shared" si="45"/>
        <v>4</v>
      </c>
      <c r="W43" s="157">
        <f t="shared" si="46"/>
        <v>11.8</v>
      </c>
      <c r="X43" s="157">
        <f t="shared" si="7"/>
        <v>2.95</v>
      </c>
      <c r="Y43" s="157"/>
      <c r="Z43" s="157"/>
      <c r="AA43" s="157">
        <f t="shared" si="8"/>
        <v>0</v>
      </c>
      <c r="AB43" s="157"/>
      <c r="AC43" s="157"/>
      <c r="AD43" s="157">
        <f t="shared" si="48"/>
        <v>0</v>
      </c>
      <c r="AE43" s="157"/>
      <c r="AF43" s="157"/>
      <c r="AG43" s="157">
        <f t="shared" si="49"/>
        <v>0</v>
      </c>
      <c r="AH43" s="157"/>
      <c r="AI43" s="157"/>
      <c r="AJ43" s="157">
        <f t="shared" si="11"/>
        <v>0</v>
      </c>
      <c r="AK43" s="157"/>
      <c r="AL43" s="157"/>
      <c r="AM43" s="157">
        <f t="shared" si="12"/>
        <v>0</v>
      </c>
      <c r="AN43" s="157"/>
      <c r="AO43" s="157"/>
      <c r="AP43" s="157">
        <f t="shared" si="13"/>
        <v>0</v>
      </c>
      <c r="AQ43" s="157">
        <f t="shared" si="14"/>
        <v>0</v>
      </c>
      <c r="AR43" s="157">
        <f t="shared" si="33"/>
        <v>0</v>
      </c>
      <c r="AS43" s="157">
        <f t="shared" si="15"/>
        <v>0</v>
      </c>
      <c r="AT43" s="157"/>
      <c r="AU43" s="157"/>
      <c r="AV43" s="157">
        <f t="shared" si="16"/>
        <v>0</v>
      </c>
      <c r="AW43" s="157"/>
      <c r="AX43" s="157"/>
      <c r="AY43" s="157">
        <f t="shared" si="17"/>
        <v>0</v>
      </c>
      <c r="AZ43" s="157"/>
      <c r="BA43" s="157"/>
      <c r="BB43" s="157">
        <f t="shared" si="18"/>
        <v>0</v>
      </c>
      <c r="BC43" s="157"/>
      <c r="BD43" s="157"/>
      <c r="BE43" s="157">
        <f t="shared" si="19"/>
        <v>0</v>
      </c>
      <c r="BF43" s="157"/>
      <c r="BG43" s="157"/>
      <c r="BH43" s="157">
        <f t="shared" si="20"/>
        <v>0</v>
      </c>
      <c r="BI43" s="157"/>
      <c r="BJ43" s="158"/>
      <c r="BK43" s="158">
        <f t="shared" si="21"/>
        <v>0</v>
      </c>
      <c r="BL43" s="158">
        <f t="shared" si="34"/>
        <v>0</v>
      </c>
      <c r="BM43" s="158">
        <f t="shared" si="35"/>
        <v>0</v>
      </c>
      <c r="BN43" s="158">
        <f t="shared" si="22"/>
        <v>0</v>
      </c>
      <c r="BO43" s="158"/>
      <c r="BP43" s="158"/>
      <c r="BQ43" s="158">
        <f t="shared" si="23"/>
        <v>0</v>
      </c>
      <c r="BR43" s="158">
        <f t="shared" si="36"/>
        <v>4</v>
      </c>
      <c r="BS43" s="158">
        <f t="shared" si="36"/>
        <v>11.8</v>
      </c>
      <c r="BT43" s="158">
        <f t="shared" si="24"/>
        <v>2.95</v>
      </c>
      <c r="BU43" s="158">
        <f t="shared" si="37"/>
        <v>0</v>
      </c>
      <c r="BV43" s="158">
        <f t="shared" si="37"/>
        <v>0</v>
      </c>
      <c r="BW43" s="158">
        <f t="shared" si="25"/>
        <v>0</v>
      </c>
      <c r="BX43" s="158">
        <f t="shared" si="38"/>
        <v>0</v>
      </c>
      <c r="BY43" s="158">
        <f t="shared" si="38"/>
        <v>0</v>
      </c>
      <c r="BZ43" s="158">
        <f t="shared" si="26"/>
        <v>0</v>
      </c>
      <c r="CA43" s="158">
        <f t="shared" si="39"/>
        <v>0</v>
      </c>
      <c r="CB43" s="158">
        <f t="shared" si="40"/>
        <v>0</v>
      </c>
      <c r="CC43" s="158">
        <f t="shared" si="27"/>
        <v>0</v>
      </c>
      <c r="CD43" s="158">
        <f t="shared" si="41"/>
        <v>0</v>
      </c>
      <c r="CE43" s="158">
        <f t="shared" si="41"/>
        <v>0</v>
      </c>
      <c r="CF43" s="158">
        <f t="shared" si="28"/>
        <v>0</v>
      </c>
      <c r="CG43" s="158">
        <f t="shared" si="42"/>
        <v>0</v>
      </c>
      <c r="CH43" s="158">
        <f t="shared" si="42"/>
        <v>0</v>
      </c>
      <c r="CI43" s="158">
        <f t="shared" si="29"/>
        <v>0</v>
      </c>
      <c r="CJ43" s="158">
        <f t="shared" si="47"/>
        <v>4</v>
      </c>
      <c r="CK43" s="158">
        <f t="shared" si="47"/>
        <v>11.8</v>
      </c>
      <c r="CL43" s="158">
        <f t="shared" si="30"/>
        <v>2.95</v>
      </c>
    </row>
    <row r="44" spans="1:90" x14ac:dyDescent="0.25">
      <c r="A44" s="318" t="s">
        <v>36</v>
      </c>
      <c r="B44" s="155">
        <v>1140.8399999999999</v>
      </c>
      <c r="C44" s="316">
        <f t="shared" si="0"/>
        <v>0</v>
      </c>
      <c r="D44" s="157"/>
      <c r="E44" s="157"/>
      <c r="F44" s="157">
        <f t="shared" si="1"/>
        <v>0</v>
      </c>
      <c r="G44" s="157"/>
      <c r="H44" s="157"/>
      <c r="I44" s="157">
        <f t="shared" si="2"/>
        <v>0</v>
      </c>
      <c r="J44" s="157"/>
      <c r="K44" s="157"/>
      <c r="L44" s="157">
        <f t="shared" si="3"/>
        <v>0</v>
      </c>
      <c r="M44" s="157"/>
      <c r="N44" s="157"/>
      <c r="O44" s="157">
        <f t="shared" si="4"/>
        <v>0</v>
      </c>
      <c r="P44" s="157"/>
      <c r="Q44" s="157"/>
      <c r="R44" s="157">
        <f t="shared" si="44"/>
        <v>0</v>
      </c>
      <c r="S44" s="157"/>
      <c r="T44" s="157"/>
      <c r="U44" s="157">
        <f t="shared" si="6"/>
        <v>0</v>
      </c>
      <c r="V44" s="157">
        <f t="shared" si="45"/>
        <v>0</v>
      </c>
      <c r="W44" s="157">
        <f t="shared" si="46"/>
        <v>0</v>
      </c>
      <c r="X44" s="157">
        <f t="shared" si="7"/>
        <v>0</v>
      </c>
      <c r="Y44" s="157"/>
      <c r="Z44" s="157"/>
      <c r="AA44" s="157">
        <f t="shared" si="8"/>
        <v>0</v>
      </c>
      <c r="AB44" s="157"/>
      <c r="AC44" s="157"/>
      <c r="AD44" s="157">
        <f t="shared" si="48"/>
        <v>0</v>
      </c>
      <c r="AE44" s="157"/>
      <c r="AF44" s="157"/>
      <c r="AG44" s="157">
        <f t="shared" si="49"/>
        <v>0</v>
      </c>
      <c r="AH44" s="157"/>
      <c r="AI44" s="157"/>
      <c r="AJ44" s="157">
        <f t="shared" si="11"/>
        <v>0</v>
      </c>
      <c r="AK44" s="157"/>
      <c r="AL44" s="157"/>
      <c r="AM44" s="157">
        <f t="shared" si="12"/>
        <v>0</v>
      </c>
      <c r="AN44" s="157"/>
      <c r="AO44" s="157"/>
      <c r="AP44" s="157">
        <f t="shared" si="13"/>
        <v>0</v>
      </c>
      <c r="AQ44" s="157">
        <f t="shared" si="14"/>
        <v>0</v>
      </c>
      <c r="AR44" s="157">
        <f t="shared" si="33"/>
        <v>0</v>
      </c>
      <c r="AS44" s="157">
        <f t="shared" si="15"/>
        <v>0</v>
      </c>
      <c r="AT44" s="157"/>
      <c r="AU44" s="157"/>
      <c r="AV44" s="157">
        <f t="shared" si="16"/>
        <v>0</v>
      </c>
      <c r="AW44" s="157"/>
      <c r="AX44" s="157"/>
      <c r="AY44" s="157">
        <f t="shared" si="17"/>
        <v>0</v>
      </c>
      <c r="AZ44" s="157"/>
      <c r="BA44" s="157"/>
      <c r="BB44" s="157">
        <f t="shared" si="18"/>
        <v>0</v>
      </c>
      <c r="BC44" s="157"/>
      <c r="BD44" s="157"/>
      <c r="BE44" s="157">
        <f t="shared" si="19"/>
        <v>0</v>
      </c>
      <c r="BF44" s="157"/>
      <c r="BG44" s="157"/>
      <c r="BH44" s="157">
        <f t="shared" si="20"/>
        <v>0</v>
      </c>
      <c r="BI44" s="157"/>
      <c r="BJ44" s="158"/>
      <c r="BK44" s="158">
        <f t="shared" si="21"/>
        <v>0</v>
      </c>
      <c r="BL44" s="158">
        <f t="shared" si="34"/>
        <v>0</v>
      </c>
      <c r="BM44" s="158">
        <f t="shared" si="35"/>
        <v>0</v>
      </c>
      <c r="BN44" s="158">
        <f t="shared" si="22"/>
        <v>0</v>
      </c>
      <c r="BO44" s="158"/>
      <c r="BP44" s="158"/>
      <c r="BQ44" s="158">
        <f t="shared" si="23"/>
        <v>0</v>
      </c>
      <c r="BR44" s="158">
        <f t="shared" si="36"/>
        <v>0</v>
      </c>
      <c r="BS44" s="158">
        <f t="shared" si="36"/>
        <v>0</v>
      </c>
      <c r="BT44" s="158">
        <f t="shared" si="24"/>
        <v>0</v>
      </c>
      <c r="BU44" s="158">
        <f t="shared" si="37"/>
        <v>0</v>
      </c>
      <c r="BV44" s="158">
        <f t="shared" si="37"/>
        <v>0</v>
      </c>
      <c r="BW44" s="158">
        <f t="shared" si="25"/>
        <v>0</v>
      </c>
      <c r="BX44" s="158">
        <f t="shared" si="38"/>
        <v>0</v>
      </c>
      <c r="BY44" s="158">
        <f t="shared" si="38"/>
        <v>0</v>
      </c>
      <c r="BZ44" s="158">
        <f t="shared" si="26"/>
        <v>0</v>
      </c>
      <c r="CA44" s="158">
        <f t="shared" si="39"/>
        <v>0</v>
      </c>
      <c r="CB44" s="158">
        <f t="shared" si="40"/>
        <v>0</v>
      </c>
      <c r="CC44" s="158">
        <f t="shared" si="27"/>
        <v>0</v>
      </c>
      <c r="CD44" s="158">
        <f t="shared" si="41"/>
        <v>0</v>
      </c>
      <c r="CE44" s="158">
        <f t="shared" si="41"/>
        <v>0</v>
      </c>
      <c r="CF44" s="158">
        <f t="shared" si="28"/>
        <v>0</v>
      </c>
      <c r="CG44" s="158">
        <f t="shared" si="42"/>
        <v>0</v>
      </c>
      <c r="CH44" s="158">
        <f t="shared" si="42"/>
        <v>0</v>
      </c>
      <c r="CI44" s="158">
        <f t="shared" si="29"/>
        <v>0</v>
      </c>
      <c r="CJ44" s="158">
        <f t="shared" si="47"/>
        <v>0</v>
      </c>
      <c r="CK44" s="158">
        <f t="shared" si="47"/>
        <v>0</v>
      </c>
      <c r="CL44" s="158">
        <f t="shared" si="30"/>
        <v>0</v>
      </c>
    </row>
    <row r="45" spans="1:90" x14ac:dyDescent="0.25">
      <c r="A45" s="318" t="s">
        <v>37</v>
      </c>
      <c r="B45" s="155">
        <v>1657</v>
      </c>
      <c r="C45" s="316">
        <f t="shared" si="0"/>
        <v>0</v>
      </c>
      <c r="D45" s="157"/>
      <c r="E45" s="157"/>
      <c r="F45" s="157">
        <f t="shared" si="1"/>
        <v>0</v>
      </c>
      <c r="G45" s="157"/>
      <c r="H45" s="157"/>
      <c r="I45" s="157">
        <f t="shared" si="2"/>
        <v>0</v>
      </c>
      <c r="J45" s="157"/>
      <c r="K45" s="157"/>
      <c r="L45" s="157">
        <f t="shared" si="3"/>
        <v>0</v>
      </c>
      <c r="M45" s="157"/>
      <c r="N45" s="157"/>
      <c r="O45" s="157">
        <f t="shared" si="4"/>
        <v>0</v>
      </c>
      <c r="P45" s="157"/>
      <c r="Q45" s="157"/>
      <c r="R45" s="157">
        <f t="shared" si="44"/>
        <v>0</v>
      </c>
      <c r="S45" s="157"/>
      <c r="T45" s="157"/>
      <c r="U45" s="157">
        <f t="shared" si="6"/>
        <v>0</v>
      </c>
      <c r="V45" s="157">
        <f t="shared" si="45"/>
        <v>0</v>
      </c>
      <c r="W45" s="157">
        <f t="shared" si="46"/>
        <v>0</v>
      </c>
      <c r="X45" s="157">
        <f t="shared" si="7"/>
        <v>0</v>
      </c>
      <c r="Y45" s="157"/>
      <c r="Z45" s="157"/>
      <c r="AA45" s="157">
        <f t="shared" si="8"/>
        <v>0</v>
      </c>
      <c r="AB45" s="157"/>
      <c r="AC45" s="157"/>
      <c r="AD45" s="157">
        <f t="shared" si="48"/>
        <v>0</v>
      </c>
      <c r="AE45" s="157"/>
      <c r="AF45" s="157"/>
      <c r="AG45" s="157">
        <f t="shared" si="49"/>
        <v>0</v>
      </c>
      <c r="AH45" s="157"/>
      <c r="AI45" s="157"/>
      <c r="AJ45" s="157">
        <f t="shared" si="11"/>
        <v>0</v>
      </c>
      <c r="AK45" s="157"/>
      <c r="AL45" s="157"/>
      <c r="AM45" s="157">
        <f t="shared" si="12"/>
        <v>0</v>
      </c>
      <c r="AN45" s="157"/>
      <c r="AO45" s="157"/>
      <c r="AP45" s="157">
        <f t="shared" si="13"/>
        <v>0</v>
      </c>
      <c r="AQ45" s="157">
        <f t="shared" si="14"/>
        <v>0</v>
      </c>
      <c r="AR45" s="157">
        <f t="shared" si="33"/>
        <v>0</v>
      </c>
      <c r="AS45" s="157">
        <f t="shared" si="15"/>
        <v>0</v>
      </c>
      <c r="AT45" s="157"/>
      <c r="AU45" s="157"/>
      <c r="AV45" s="157">
        <f t="shared" si="16"/>
        <v>0</v>
      </c>
      <c r="AW45" s="157"/>
      <c r="AX45" s="157"/>
      <c r="AY45" s="157">
        <f t="shared" si="17"/>
        <v>0</v>
      </c>
      <c r="AZ45" s="157"/>
      <c r="BA45" s="157"/>
      <c r="BB45" s="157">
        <f t="shared" si="18"/>
        <v>0</v>
      </c>
      <c r="BC45" s="157"/>
      <c r="BD45" s="157"/>
      <c r="BE45" s="157">
        <f t="shared" si="19"/>
        <v>0</v>
      </c>
      <c r="BF45" s="157"/>
      <c r="BG45" s="157"/>
      <c r="BH45" s="157">
        <f t="shared" si="20"/>
        <v>0</v>
      </c>
      <c r="BI45" s="157"/>
      <c r="BJ45" s="158"/>
      <c r="BK45" s="158">
        <f t="shared" si="21"/>
        <v>0</v>
      </c>
      <c r="BL45" s="158">
        <f t="shared" si="34"/>
        <v>0</v>
      </c>
      <c r="BM45" s="158">
        <f t="shared" si="35"/>
        <v>0</v>
      </c>
      <c r="BN45" s="158">
        <f t="shared" si="22"/>
        <v>0</v>
      </c>
      <c r="BO45" s="158"/>
      <c r="BP45" s="158"/>
      <c r="BQ45" s="158">
        <f t="shared" si="23"/>
        <v>0</v>
      </c>
      <c r="BR45" s="158">
        <f t="shared" si="36"/>
        <v>0</v>
      </c>
      <c r="BS45" s="158">
        <f t="shared" si="36"/>
        <v>0</v>
      </c>
      <c r="BT45" s="158">
        <f t="shared" si="24"/>
        <v>0</v>
      </c>
      <c r="BU45" s="158">
        <f t="shared" si="37"/>
        <v>0</v>
      </c>
      <c r="BV45" s="158">
        <f t="shared" si="37"/>
        <v>0</v>
      </c>
      <c r="BW45" s="158">
        <f t="shared" si="25"/>
        <v>0</v>
      </c>
      <c r="BX45" s="158">
        <f t="shared" si="38"/>
        <v>0</v>
      </c>
      <c r="BY45" s="158">
        <f t="shared" si="38"/>
        <v>0</v>
      </c>
      <c r="BZ45" s="158">
        <f t="shared" si="26"/>
        <v>0</v>
      </c>
      <c r="CA45" s="158">
        <f t="shared" si="39"/>
        <v>0</v>
      </c>
      <c r="CB45" s="158">
        <f t="shared" si="40"/>
        <v>0</v>
      </c>
      <c r="CC45" s="158">
        <f t="shared" si="27"/>
        <v>0</v>
      </c>
      <c r="CD45" s="158">
        <f t="shared" si="41"/>
        <v>0</v>
      </c>
      <c r="CE45" s="158">
        <f t="shared" si="41"/>
        <v>0</v>
      </c>
      <c r="CF45" s="158">
        <f t="shared" si="28"/>
        <v>0</v>
      </c>
      <c r="CG45" s="158">
        <f t="shared" si="42"/>
        <v>0</v>
      </c>
      <c r="CH45" s="158">
        <f t="shared" si="42"/>
        <v>0</v>
      </c>
      <c r="CI45" s="158">
        <f t="shared" si="29"/>
        <v>0</v>
      </c>
      <c r="CJ45" s="158">
        <f t="shared" si="47"/>
        <v>0</v>
      </c>
      <c r="CK45" s="158">
        <f t="shared" si="47"/>
        <v>0</v>
      </c>
      <c r="CL45" s="158">
        <f t="shared" si="30"/>
        <v>0</v>
      </c>
    </row>
    <row r="46" spans="1:90" x14ac:dyDescent="0.25">
      <c r="A46" s="318" t="s">
        <v>38</v>
      </c>
      <c r="B46" s="155">
        <v>3677.73</v>
      </c>
      <c r="C46" s="316">
        <f t="shared" si="0"/>
        <v>0</v>
      </c>
      <c r="D46" s="157"/>
      <c r="E46" s="157"/>
      <c r="F46" s="157">
        <f t="shared" si="1"/>
        <v>0</v>
      </c>
      <c r="G46" s="157"/>
      <c r="H46" s="157"/>
      <c r="I46" s="157">
        <f t="shared" si="2"/>
        <v>0</v>
      </c>
      <c r="J46" s="157"/>
      <c r="K46" s="157"/>
      <c r="L46" s="157">
        <f t="shared" si="3"/>
        <v>0</v>
      </c>
      <c r="M46" s="157"/>
      <c r="N46" s="157"/>
      <c r="O46" s="157">
        <f t="shared" si="4"/>
        <v>0</v>
      </c>
      <c r="P46" s="157"/>
      <c r="Q46" s="157"/>
      <c r="R46" s="157">
        <f t="shared" si="44"/>
        <v>0</v>
      </c>
      <c r="S46" s="157"/>
      <c r="T46" s="157"/>
      <c r="U46" s="157">
        <f t="shared" si="6"/>
        <v>0</v>
      </c>
      <c r="V46" s="157">
        <f t="shared" si="45"/>
        <v>0</v>
      </c>
      <c r="W46" s="157">
        <f t="shared" si="46"/>
        <v>0</v>
      </c>
      <c r="X46" s="157">
        <f t="shared" si="7"/>
        <v>0</v>
      </c>
      <c r="Y46" s="157"/>
      <c r="Z46" s="157"/>
      <c r="AA46" s="157">
        <f t="shared" si="8"/>
        <v>0</v>
      </c>
      <c r="AB46" s="157"/>
      <c r="AC46" s="157"/>
      <c r="AD46" s="157">
        <f t="shared" si="48"/>
        <v>0</v>
      </c>
      <c r="AE46" s="157"/>
      <c r="AF46" s="157"/>
      <c r="AG46" s="157">
        <f t="shared" si="49"/>
        <v>0</v>
      </c>
      <c r="AH46" s="157"/>
      <c r="AI46" s="157"/>
      <c r="AJ46" s="157">
        <f t="shared" si="11"/>
        <v>0</v>
      </c>
      <c r="AK46" s="157"/>
      <c r="AL46" s="157"/>
      <c r="AM46" s="157">
        <f t="shared" si="12"/>
        <v>0</v>
      </c>
      <c r="AN46" s="157"/>
      <c r="AO46" s="157"/>
      <c r="AP46" s="157">
        <f t="shared" si="13"/>
        <v>0</v>
      </c>
      <c r="AQ46" s="157">
        <f t="shared" si="14"/>
        <v>0</v>
      </c>
      <c r="AR46" s="157">
        <f t="shared" si="33"/>
        <v>0</v>
      </c>
      <c r="AS46" s="157">
        <f t="shared" si="15"/>
        <v>0</v>
      </c>
      <c r="AT46" s="157"/>
      <c r="AU46" s="157"/>
      <c r="AV46" s="157">
        <f t="shared" si="16"/>
        <v>0</v>
      </c>
      <c r="AW46" s="157"/>
      <c r="AX46" s="157"/>
      <c r="AY46" s="157">
        <f t="shared" si="17"/>
        <v>0</v>
      </c>
      <c r="AZ46" s="157"/>
      <c r="BA46" s="157"/>
      <c r="BB46" s="157">
        <f t="shared" si="18"/>
        <v>0</v>
      </c>
      <c r="BC46" s="157"/>
      <c r="BD46" s="157"/>
      <c r="BE46" s="157">
        <f t="shared" si="19"/>
        <v>0</v>
      </c>
      <c r="BF46" s="157"/>
      <c r="BG46" s="157"/>
      <c r="BH46" s="157">
        <f t="shared" si="20"/>
        <v>0</v>
      </c>
      <c r="BI46" s="157"/>
      <c r="BJ46" s="158"/>
      <c r="BK46" s="158">
        <f t="shared" si="21"/>
        <v>0</v>
      </c>
      <c r="BL46" s="158">
        <f t="shared" si="34"/>
        <v>0</v>
      </c>
      <c r="BM46" s="158">
        <f t="shared" si="35"/>
        <v>0</v>
      </c>
      <c r="BN46" s="158">
        <f t="shared" si="22"/>
        <v>0</v>
      </c>
      <c r="BO46" s="158"/>
      <c r="BP46" s="158"/>
      <c r="BQ46" s="158">
        <f t="shared" si="23"/>
        <v>0</v>
      </c>
      <c r="BR46" s="158">
        <f t="shared" si="36"/>
        <v>0</v>
      </c>
      <c r="BS46" s="158">
        <f t="shared" si="36"/>
        <v>0</v>
      </c>
      <c r="BT46" s="158">
        <f t="shared" si="24"/>
        <v>0</v>
      </c>
      <c r="BU46" s="158">
        <f t="shared" si="37"/>
        <v>0</v>
      </c>
      <c r="BV46" s="158">
        <f t="shared" si="37"/>
        <v>0</v>
      </c>
      <c r="BW46" s="158">
        <f t="shared" si="25"/>
        <v>0</v>
      </c>
      <c r="BX46" s="158">
        <f t="shared" si="38"/>
        <v>0</v>
      </c>
      <c r="BY46" s="158">
        <f t="shared" si="38"/>
        <v>0</v>
      </c>
      <c r="BZ46" s="158">
        <f t="shared" si="26"/>
        <v>0</v>
      </c>
      <c r="CA46" s="158">
        <f t="shared" si="39"/>
        <v>0</v>
      </c>
      <c r="CB46" s="158">
        <f t="shared" si="40"/>
        <v>0</v>
      </c>
      <c r="CC46" s="158">
        <f t="shared" si="27"/>
        <v>0</v>
      </c>
      <c r="CD46" s="158">
        <f t="shared" si="41"/>
        <v>0</v>
      </c>
      <c r="CE46" s="158">
        <f t="shared" si="41"/>
        <v>0</v>
      </c>
      <c r="CF46" s="158">
        <f t="shared" si="28"/>
        <v>0</v>
      </c>
      <c r="CG46" s="158">
        <f t="shared" si="42"/>
        <v>0</v>
      </c>
      <c r="CH46" s="158">
        <f t="shared" si="42"/>
        <v>0</v>
      </c>
      <c r="CI46" s="158">
        <f t="shared" si="29"/>
        <v>0</v>
      </c>
      <c r="CJ46" s="158">
        <f t="shared" si="47"/>
        <v>0</v>
      </c>
      <c r="CK46" s="158">
        <f t="shared" si="47"/>
        <v>0</v>
      </c>
      <c r="CL46" s="158">
        <f t="shared" si="30"/>
        <v>0</v>
      </c>
    </row>
    <row r="47" spans="1:90" x14ac:dyDescent="0.25">
      <c r="A47" s="318" t="s">
        <v>39</v>
      </c>
      <c r="B47" s="155">
        <v>506.5</v>
      </c>
      <c r="C47" s="316">
        <f t="shared" si="0"/>
        <v>0</v>
      </c>
      <c r="D47" s="157"/>
      <c r="E47" s="157"/>
      <c r="F47" s="157">
        <f t="shared" si="1"/>
        <v>0</v>
      </c>
      <c r="G47" s="157"/>
      <c r="H47" s="157"/>
      <c r="I47" s="157">
        <f t="shared" si="2"/>
        <v>0</v>
      </c>
      <c r="J47" s="157"/>
      <c r="K47" s="157"/>
      <c r="L47" s="157">
        <f t="shared" si="3"/>
        <v>0</v>
      </c>
      <c r="M47" s="157"/>
      <c r="N47" s="157"/>
      <c r="O47" s="157">
        <f t="shared" si="4"/>
        <v>0</v>
      </c>
      <c r="P47" s="157"/>
      <c r="Q47" s="157"/>
      <c r="R47" s="157">
        <f t="shared" si="44"/>
        <v>0</v>
      </c>
      <c r="S47" s="157"/>
      <c r="T47" s="157"/>
      <c r="U47" s="157">
        <f t="shared" si="6"/>
        <v>0</v>
      </c>
      <c r="V47" s="157">
        <f t="shared" si="45"/>
        <v>0</v>
      </c>
      <c r="W47" s="157">
        <f t="shared" si="46"/>
        <v>0</v>
      </c>
      <c r="X47" s="157">
        <f t="shared" si="7"/>
        <v>0</v>
      </c>
      <c r="Y47" s="157"/>
      <c r="Z47" s="157"/>
      <c r="AA47" s="157">
        <f t="shared" si="8"/>
        <v>0</v>
      </c>
      <c r="AB47" s="157"/>
      <c r="AC47" s="157"/>
      <c r="AD47" s="157">
        <f t="shared" si="48"/>
        <v>0</v>
      </c>
      <c r="AE47" s="157"/>
      <c r="AF47" s="157"/>
      <c r="AG47" s="157">
        <f t="shared" si="49"/>
        <v>0</v>
      </c>
      <c r="AH47" s="157"/>
      <c r="AI47" s="157"/>
      <c r="AJ47" s="157">
        <f t="shared" si="11"/>
        <v>0</v>
      </c>
      <c r="AK47" s="157"/>
      <c r="AL47" s="157"/>
      <c r="AM47" s="157">
        <f t="shared" si="12"/>
        <v>0</v>
      </c>
      <c r="AN47" s="157"/>
      <c r="AO47" s="157"/>
      <c r="AP47" s="157">
        <f t="shared" si="13"/>
        <v>0</v>
      </c>
      <c r="AQ47" s="157">
        <f t="shared" si="14"/>
        <v>0</v>
      </c>
      <c r="AR47" s="157">
        <v>620</v>
      </c>
      <c r="AS47" s="157">
        <f t="shared" si="15"/>
        <v>0</v>
      </c>
      <c r="AT47" s="157"/>
      <c r="AU47" s="157"/>
      <c r="AV47" s="157">
        <f t="shared" si="16"/>
        <v>0</v>
      </c>
      <c r="AW47" s="157"/>
      <c r="AX47" s="157"/>
      <c r="AY47" s="157">
        <f t="shared" si="17"/>
        <v>0</v>
      </c>
      <c r="AZ47" s="157"/>
      <c r="BA47" s="157"/>
      <c r="BB47" s="157">
        <f t="shared" si="18"/>
        <v>0</v>
      </c>
      <c r="BC47" s="157"/>
      <c r="BD47" s="157"/>
      <c r="BE47" s="157">
        <f t="shared" si="19"/>
        <v>0</v>
      </c>
      <c r="BF47" s="157"/>
      <c r="BG47" s="157"/>
      <c r="BH47" s="157">
        <f t="shared" si="20"/>
        <v>0</v>
      </c>
      <c r="BI47" s="157"/>
      <c r="BJ47" s="158"/>
      <c r="BK47" s="158">
        <f t="shared" si="21"/>
        <v>0</v>
      </c>
      <c r="BL47" s="158">
        <f t="shared" si="34"/>
        <v>0</v>
      </c>
      <c r="BM47" s="158">
        <f t="shared" si="35"/>
        <v>0</v>
      </c>
      <c r="BN47" s="158">
        <f t="shared" si="22"/>
        <v>0</v>
      </c>
      <c r="BO47" s="158"/>
      <c r="BP47" s="158"/>
      <c r="BQ47" s="158">
        <f t="shared" si="23"/>
        <v>0</v>
      </c>
      <c r="BR47" s="158">
        <f t="shared" si="36"/>
        <v>0</v>
      </c>
      <c r="BS47" s="158">
        <f t="shared" si="36"/>
        <v>0</v>
      </c>
      <c r="BT47" s="158">
        <f t="shared" si="24"/>
        <v>0</v>
      </c>
      <c r="BU47" s="158">
        <f t="shared" si="37"/>
        <v>0</v>
      </c>
      <c r="BV47" s="158">
        <f t="shared" si="37"/>
        <v>0</v>
      </c>
      <c r="BW47" s="158">
        <f t="shared" si="25"/>
        <v>0</v>
      </c>
      <c r="BX47" s="158">
        <f t="shared" si="38"/>
        <v>0</v>
      </c>
      <c r="BY47" s="158">
        <f t="shared" si="38"/>
        <v>0</v>
      </c>
      <c r="BZ47" s="158">
        <f t="shared" si="26"/>
        <v>0</v>
      </c>
      <c r="CA47" s="158">
        <f t="shared" si="39"/>
        <v>0</v>
      </c>
      <c r="CB47" s="158">
        <f t="shared" si="40"/>
        <v>0</v>
      </c>
      <c r="CC47" s="158">
        <f t="shared" si="27"/>
        <v>0</v>
      </c>
      <c r="CD47" s="158">
        <f t="shared" si="41"/>
        <v>0</v>
      </c>
      <c r="CE47" s="158">
        <f t="shared" si="41"/>
        <v>0</v>
      </c>
      <c r="CF47" s="158">
        <f t="shared" si="28"/>
        <v>0</v>
      </c>
      <c r="CG47" s="158">
        <f t="shared" si="42"/>
        <v>0</v>
      </c>
      <c r="CH47" s="158">
        <f t="shared" si="42"/>
        <v>0</v>
      </c>
      <c r="CI47" s="158">
        <f t="shared" si="29"/>
        <v>0</v>
      </c>
      <c r="CJ47" s="158">
        <f t="shared" si="47"/>
        <v>0</v>
      </c>
      <c r="CK47" s="158">
        <f t="shared" si="47"/>
        <v>620</v>
      </c>
      <c r="CL47" s="158">
        <f t="shared" si="30"/>
        <v>0</v>
      </c>
    </row>
    <row r="48" spans="1:90" x14ac:dyDescent="0.25">
      <c r="A48" s="318" t="s">
        <v>40</v>
      </c>
      <c r="B48" s="155">
        <v>572</v>
      </c>
      <c r="C48" s="316">
        <f t="shared" si="0"/>
        <v>0</v>
      </c>
      <c r="D48" s="157"/>
      <c r="E48" s="157"/>
      <c r="F48" s="157">
        <f t="shared" si="1"/>
        <v>0</v>
      </c>
      <c r="G48" s="157"/>
      <c r="H48" s="157"/>
      <c r="I48" s="157">
        <f t="shared" si="2"/>
        <v>0</v>
      </c>
      <c r="J48" s="157"/>
      <c r="K48" s="157"/>
      <c r="L48" s="157">
        <f t="shared" si="3"/>
        <v>0</v>
      </c>
      <c r="M48" s="157"/>
      <c r="N48" s="157"/>
      <c r="O48" s="157">
        <f t="shared" si="4"/>
        <v>0</v>
      </c>
      <c r="P48" s="157"/>
      <c r="Q48" s="157"/>
      <c r="R48" s="157">
        <f t="shared" si="44"/>
        <v>0</v>
      </c>
      <c r="S48" s="157"/>
      <c r="T48" s="157"/>
      <c r="U48" s="157">
        <f t="shared" si="6"/>
        <v>0</v>
      </c>
      <c r="V48" s="157">
        <f t="shared" si="45"/>
        <v>0</v>
      </c>
      <c r="W48" s="157">
        <f t="shared" si="46"/>
        <v>0</v>
      </c>
      <c r="X48" s="157">
        <f t="shared" si="7"/>
        <v>0</v>
      </c>
      <c r="Y48" s="157"/>
      <c r="Z48" s="157"/>
      <c r="AA48" s="157">
        <f t="shared" si="8"/>
        <v>0</v>
      </c>
      <c r="AB48" s="157"/>
      <c r="AC48" s="157"/>
      <c r="AD48" s="157">
        <f t="shared" si="48"/>
        <v>0</v>
      </c>
      <c r="AE48" s="157"/>
      <c r="AF48" s="157"/>
      <c r="AG48" s="157">
        <f t="shared" si="49"/>
        <v>0</v>
      </c>
      <c r="AH48" s="157"/>
      <c r="AI48" s="157"/>
      <c r="AJ48" s="157">
        <f t="shared" si="11"/>
        <v>0</v>
      </c>
      <c r="AK48" s="157"/>
      <c r="AL48" s="157"/>
      <c r="AM48" s="157">
        <f t="shared" si="12"/>
        <v>0</v>
      </c>
      <c r="AN48" s="157"/>
      <c r="AO48" s="157"/>
      <c r="AP48" s="157">
        <f t="shared" si="13"/>
        <v>0</v>
      </c>
      <c r="AQ48" s="157">
        <f t="shared" si="14"/>
        <v>0</v>
      </c>
      <c r="AR48" s="157">
        <f t="shared" ref="AR48:AR59" si="50">SUM(AO48,AL48,AI48,AF48,AC48,Z48)</f>
        <v>0</v>
      </c>
      <c r="AS48" s="157">
        <f t="shared" si="15"/>
        <v>0</v>
      </c>
      <c r="AT48" s="157"/>
      <c r="AU48" s="157"/>
      <c r="AV48" s="157">
        <f t="shared" si="16"/>
        <v>0</v>
      </c>
      <c r="AW48" s="157"/>
      <c r="AX48" s="157"/>
      <c r="AY48" s="157">
        <f t="shared" si="17"/>
        <v>0</v>
      </c>
      <c r="AZ48" s="157"/>
      <c r="BA48" s="157"/>
      <c r="BB48" s="157">
        <f t="shared" si="18"/>
        <v>0</v>
      </c>
      <c r="BC48" s="157"/>
      <c r="BD48" s="157"/>
      <c r="BE48" s="157">
        <f t="shared" si="19"/>
        <v>0</v>
      </c>
      <c r="BF48" s="157"/>
      <c r="BG48" s="157"/>
      <c r="BH48" s="157">
        <f t="shared" si="20"/>
        <v>0</v>
      </c>
      <c r="BI48" s="157"/>
      <c r="BJ48" s="158"/>
      <c r="BK48" s="158">
        <f t="shared" si="21"/>
        <v>0</v>
      </c>
      <c r="BL48" s="158">
        <f t="shared" si="34"/>
        <v>0</v>
      </c>
      <c r="BM48" s="158">
        <f t="shared" si="35"/>
        <v>0</v>
      </c>
      <c r="BN48" s="158">
        <f t="shared" si="22"/>
        <v>0</v>
      </c>
      <c r="BO48" s="158"/>
      <c r="BP48" s="158"/>
      <c r="BQ48" s="158">
        <f t="shared" si="23"/>
        <v>0</v>
      </c>
      <c r="BR48" s="158">
        <f t="shared" si="36"/>
        <v>0</v>
      </c>
      <c r="BS48" s="158">
        <f t="shared" si="36"/>
        <v>0</v>
      </c>
      <c r="BT48" s="158">
        <f t="shared" si="24"/>
        <v>0</v>
      </c>
      <c r="BU48" s="158">
        <f t="shared" si="37"/>
        <v>0</v>
      </c>
      <c r="BV48" s="158">
        <f t="shared" si="37"/>
        <v>0</v>
      </c>
      <c r="BW48" s="158">
        <f t="shared" si="25"/>
        <v>0</v>
      </c>
      <c r="BX48" s="158">
        <f t="shared" si="38"/>
        <v>0</v>
      </c>
      <c r="BY48" s="158">
        <f t="shared" si="38"/>
        <v>0</v>
      </c>
      <c r="BZ48" s="158">
        <f t="shared" si="26"/>
        <v>0</v>
      </c>
      <c r="CA48" s="158">
        <f t="shared" si="39"/>
        <v>0</v>
      </c>
      <c r="CB48" s="158">
        <f t="shared" si="40"/>
        <v>0</v>
      </c>
      <c r="CC48" s="158">
        <f t="shared" si="27"/>
        <v>0</v>
      </c>
      <c r="CD48" s="158">
        <f t="shared" si="41"/>
        <v>0</v>
      </c>
      <c r="CE48" s="158">
        <f t="shared" si="41"/>
        <v>0</v>
      </c>
      <c r="CF48" s="158">
        <f t="shared" si="28"/>
        <v>0</v>
      </c>
      <c r="CG48" s="158">
        <f t="shared" si="42"/>
        <v>0</v>
      </c>
      <c r="CH48" s="158">
        <f t="shared" si="42"/>
        <v>0</v>
      </c>
      <c r="CI48" s="158">
        <f t="shared" si="29"/>
        <v>0</v>
      </c>
      <c r="CJ48" s="158">
        <f t="shared" si="47"/>
        <v>0</v>
      </c>
      <c r="CK48" s="158">
        <f t="shared" si="47"/>
        <v>0</v>
      </c>
      <c r="CL48" s="158">
        <f t="shared" si="30"/>
        <v>0</v>
      </c>
    </row>
    <row r="49" spans="1:92" x14ac:dyDescent="0.25">
      <c r="A49" s="318" t="s">
        <v>103</v>
      </c>
      <c r="B49" s="155">
        <v>1050</v>
      </c>
      <c r="C49" s="316">
        <f t="shared" si="0"/>
        <v>0</v>
      </c>
      <c r="D49" s="157"/>
      <c r="E49" s="157"/>
      <c r="F49" s="157">
        <f t="shared" si="1"/>
        <v>0</v>
      </c>
      <c r="G49" s="157"/>
      <c r="H49" s="157"/>
      <c r="I49" s="157">
        <f t="shared" si="2"/>
        <v>0</v>
      </c>
      <c r="J49" s="157"/>
      <c r="K49" s="157"/>
      <c r="L49" s="157">
        <f t="shared" si="3"/>
        <v>0</v>
      </c>
      <c r="M49" s="157"/>
      <c r="N49" s="157"/>
      <c r="O49" s="157">
        <f t="shared" si="4"/>
        <v>0</v>
      </c>
      <c r="P49" s="157"/>
      <c r="Q49" s="157"/>
      <c r="R49" s="157">
        <f t="shared" si="44"/>
        <v>0</v>
      </c>
      <c r="S49" s="157"/>
      <c r="T49" s="157"/>
      <c r="U49" s="157">
        <f t="shared" si="6"/>
        <v>0</v>
      </c>
      <c r="V49" s="157">
        <f t="shared" si="45"/>
        <v>0</v>
      </c>
      <c r="W49" s="157">
        <f t="shared" si="46"/>
        <v>0</v>
      </c>
      <c r="X49" s="157">
        <f t="shared" si="7"/>
        <v>0</v>
      </c>
      <c r="Y49" s="157"/>
      <c r="Z49" s="157"/>
      <c r="AA49" s="157">
        <f t="shared" si="8"/>
        <v>0</v>
      </c>
      <c r="AB49" s="157"/>
      <c r="AC49" s="157"/>
      <c r="AD49" s="157">
        <f t="shared" si="48"/>
        <v>0</v>
      </c>
      <c r="AE49" s="157"/>
      <c r="AF49" s="157"/>
      <c r="AG49" s="157">
        <f t="shared" si="49"/>
        <v>0</v>
      </c>
      <c r="AH49" s="157"/>
      <c r="AI49" s="157"/>
      <c r="AJ49" s="157">
        <f t="shared" si="11"/>
        <v>0</v>
      </c>
      <c r="AK49" s="157"/>
      <c r="AL49" s="157"/>
      <c r="AM49" s="157">
        <f t="shared" si="12"/>
        <v>0</v>
      </c>
      <c r="AN49" s="157"/>
      <c r="AO49" s="157"/>
      <c r="AP49" s="157">
        <f t="shared" si="13"/>
        <v>0</v>
      </c>
      <c r="AQ49" s="157">
        <f t="shared" si="14"/>
        <v>0</v>
      </c>
      <c r="AR49" s="157">
        <f t="shared" si="50"/>
        <v>0</v>
      </c>
      <c r="AS49" s="157">
        <f t="shared" si="15"/>
        <v>0</v>
      </c>
      <c r="AT49" s="157"/>
      <c r="AU49" s="157"/>
      <c r="AV49" s="157">
        <f t="shared" si="16"/>
        <v>0</v>
      </c>
      <c r="AW49" s="157"/>
      <c r="AX49" s="157"/>
      <c r="AY49" s="157">
        <f t="shared" si="17"/>
        <v>0</v>
      </c>
      <c r="AZ49" s="157"/>
      <c r="BA49" s="157"/>
      <c r="BB49" s="157">
        <f t="shared" si="18"/>
        <v>0</v>
      </c>
      <c r="BC49" s="157"/>
      <c r="BD49" s="157"/>
      <c r="BE49" s="157">
        <f t="shared" si="19"/>
        <v>0</v>
      </c>
      <c r="BF49" s="157"/>
      <c r="BG49" s="157"/>
      <c r="BH49" s="157">
        <f t="shared" si="20"/>
        <v>0</v>
      </c>
      <c r="BI49" s="157"/>
      <c r="BJ49" s="158"/>
      <c r="BK49" s="158">
        <f t="shared" si="21"/>
        <v>0</v>
      </c>
      <c r="BL49" s="158">
        <f t="shared" si="34"/>
        <v>0</v>
      </c>
      <c r="BM49" s="158">
        <f t="shared" si="35"/>
        <v>0</v>
      </c>
      <c r="BN49" s="158">
        <f t="shared" si="22"/>
        <v>0</v>
      </c>
      <c r="BO49" s="158"/>
      <c r="BP49" s="158"/>
      <c r="BQ49" s="158">
        <f t="shared" si="23"/>
        <v>0</v>
      </c>
      <c r="BR49" s="158">
        <f t="shared" si="36"/>
        <v>0</v>
      </c>
      <c r="BS49" s="158">
        <f t="shared" si="36"/>
        <v>0</v>
      </c>
      <c r="BT49" s="158">
        <f t="shared" si="24"/>
        <v>0</v>
      </c>
      <c r="BU49" s="158">
        <f t="shared" si="37"/>
        <v>0</v>
      </c>
      <c r="BV49" s="158">
        <f t="shared" si="37"/>
        <v>0</v>
      </c>
      <c r="BW49" s="158">
        <f t="shared" si="25"/>
        <v>0</v>
      </c>
      <c r="BX49" s="158">
        <f t="shared" si="38"/>
        <v>0</v>
      </c>
      <c r="BY49" s="158">
        <f t="shared" si="38"/>
        <v>0</v>
      </c>
      <c r="BZ49" s="158">
        <f t="shared" si="26"/>
        <v>0</v>
      </c>
      <c r="CA49" s="158">
        <f t="shared" si="39"/>
        <v>0</v>
      </c>
      <c r="CB49" s="158">
        <f t="shared" si="40"/>
        <v>0</v>
      </c>
      <c r="CC49" s="158">
        <f t="shared" si="27"/>
        <v>0</v>
      </c>
      <c r="CD49" s="158">
        <f t="shared" si="41"/>
        <v>0</v>
      </c>
      <c r="CE49" s="158">
        <f t="shared" si="41"/>
        <v>0</v>
      </c>
      <c r="CF49" s="158">
        <f t="shared" si="28"/>
        <v>0</v>
      </c>
      <c r="CG49" s="158">
        <f t="shared" si="42"/>
        <v>0</v>
      </c>
      <c r="CH49" s="158">
        <f t="shared" si="42"/>
        <v>0</v>
      </c>
      <c r="CI49" s="158">
        <f t="shared" si="29"/>
        <v>0</v>
      </c>
      <c r="CJ49" s="158">
        <f t="shared" si="47"/>
        <v>0</v>
      </c>
      <c r="CK49" s="158">
        <f t="shared" si="47"/>
        <v>0</v>
      </c>
      <c r="CL49" s="158">
        <f t="shared" si="30"/>
        <v>0</v>
      </c>
    </row>
    <row r="50" spans="1:92" x14ac:dyDescent="0.25">
      <c r="A50" s="318" t="s">
        <v>42</v>
      </c>
      <c r="B50" s="155">
        <v>2479.4499999999998</v>
      </c>
      <c r="C50" s="316">
        <f t="shared" si="0"/>
        <v>0</v>
      </c>
      <c r="D50" s="157"/>
      <c r="E50" s="157"/>
      <c r="F50" s="157">
        <f t="shared" si="1"/>
        <v>0</v>
      </c>
      <c r="G50" s="157"/>
      <c r="H50" s="157"/>
      <c r="I50" s="157">
        <f t="shared" si="2"/>
        <v>0</v>
      </c>
      <c r="J50" s="157"/>
      <c r="K50" s="157"/>
      <c r="L50" s="157">
        <f t="shared" si="3"/>
        <v>0</v>
      </c>
      <c r="M50" s="157"/>
      <c r="N50" s="157"/>
      <c r="O50" s="157">
        <f t="shared" si="4"/>
        <v>0</v>
      </c>
      <c r="P50" s="157"/>
      <c r="Q50" s="157"/>
      <c r="R50" s="157">
        <f t="shared" si="44"/>
        <v>0</v>
      </c>
      <c r="S50" s="157"/>
      <c r="T50" s="157"/>
      <c r="U50" s="157">
        <f t="shared" si="6"/>
        <v>0</v>
      </c>
      <c r="V50" s="157">
        <f t="shared" si="45"/>
        <v>0</v>
      </c>
      <c r="W50" s="157">
        <f t="shared" si="46"/>
        <v>0</v>
      </c>
      <c r="X50" s="157">
        <f t="shared" si="7"/>
        <v>0</v>
      </c>
      <c r="Y50" s="157"/>
      <c r="Z50" s="157"/>
      <c r="AA50" s="157">
        <f t="shared" si="8"/>
        <v>0</v>
      </c>
      <c r="AB50" s="157"/>
      <c r="AC50" s="157"/>
      <c r="AD50" s="157">
        <f t="shared" si="48"/>
        <v>0</v>
      </c>
      <c r="AE50" s="157"/>
      <c r="AF50" s="157"/>
      <c r="AG50" s="157">
        <f t="shared" si="49"/>
        <v>0</v>
      </c>
      <c r="AH50" s="157"/>
      <c r="AI50" s="157"/>
      <c r="AJ50" s="157">
        <f t="shared" si="11"/>
        <v>0</v>
      </c>
      <c r="AK50" s="157"/>
      <c r="AL50" s="157"/>
      <c r="AM50" s="157">
        <f t="shared" si="12"/>
        <v>0</v>
      </c>
      <c r="AN50" s="157"/>
      <c r="AO50" s="157"/>
      <c r="AP50" s="157">
        <f t="shared" si="13"/>
        <v>0</v>
      </c>
      <c r="AQ50" s="157">
        <f t="shared" si="14"/>
        <v>0</v>
      </c>
      <c r="AR50" s="157">
        <f t="shared" si="50"/>
        <v>0</v>
      </c>
      <c r="AS50" s="157">
        <f t="shared" si="15"/>
        <v>0</v>
      </c>
      <c r="AT50" s="157"/>
      <c r="AU50" s="157"/>
      <c r="AV50" s="157">
        <f t="shared" si="16"/>
        <v>0</v>
      </c>
      <c r="AW50" s="157"/>
      <c r="AX50" s="157"/>
      <c r="AY50" s="157">
        <f t="shared" si="17"/>
        <v>0</v>
      </c>
      <c r="AZ50" s="157"/>
      <c r="BA50" s="157"/>
      <c r="BB50" s="157">
        <f t="shared" si="18"/>
        <v>0</v>
      </c>
      <c r="BC50" s="157"/>
      <c r="BD50" s="157"/>
      <c r="BE50" s="157">
        <f t="shared" si="19"/>
        <v>0</v>
      </c>
      <c r="BF50" s="157"/>
      <c r="BG50" s="157"/>
      <c r="BH50" s="157">
        <f t="shared" si="20"/>
        <v>0</v>
      </c>
      <c r="BI50" s="157"/>
      <c r="BJ50" s="158"/>
      <c r="BK50" s="158">
        <f t="shared" si="21"/>
        <v>0</v>
      </c>
      <c r="BL50" s="158">
        <f t="shared" si="34"/>
        <v>0</v>
      </c>
      <c r="BM50" s="158">
        <f t="shared" si="35"/>
        <v>0</v>
      </c>
      <c r="BN50" s="158">
        <f t="shared" si="22"/>
        <v>0</v>
      </c>
      <c r="BO50" s="158"/>
      <c r="BP50" s="158"/>
      <c r="BQ50" s="158">
        <f t="shared" si="23"/>
        <v>0</v>
      </c>
      <c r="BR50" s="158">
        <f t="shared" si="36"/>
        <v>0</v>
      </c>
      <c r="BS50" s="158">
        <f t="shared" si="36"/>
        <v>0</v>
      </c>
      <c r="BT50" s="158">
        <f t="shared" si="24"/>
        <v>0</v>
      </c>
      <c r="BU50" s="158">
        <f t="shared" si="37"/>
        <v>0</v>
      </c>
      <c r="BV50" s="158">
        <f t="shared" si="37"/>
        <v>0</v>
      </c>
      <c r="BW50" s="158">
        <f t="shared" si="25"/>
        <v>0</v>
      </c>
      <c r="BX50" s="158">
        <f t="shared" si="38"/>
        <v>0</v>
      </c>
      <c r="BY50" s="158">
        <f t="shared" si="38"/>
        <v>0</v>
      </c>
      <c r="BZ50" s="158">
        <f t="shared" si="26"/>
        <v>0</v>
      </c>
      <c r="CA50" s="158">
        <f t="shared" si="39"/>
        <v>0</v>
      </c>
      <c r="CB50" s="158">
        <f t="shared" si="40"/>
        <v>0</v>
      </c>
      <c r="CC50" s="158">
        <f t="shared" si="27"/>
        <v>0</v>
      </c>
      <c r="CD50" s="158">
        <f t="shared" si="41"/>
        <v>0</v>
      </c>
      <c r="CE50" s="158">
        <f t="shared" si="41"/>
        <v>0</v>
      </c>
      <c r="CF50" s="158">
        <f t="shared" si="28"/>
        <v>0</v>
      </c>
      <c r="CG50" s="158">
        <f t="shared" si="42"/>
        <v>0</v>
      </c>
      <c r="CH50" s="158">
        <f t="shared" si="42"/>
        <v>0</v>
      </c>
      <c r="CI50" s="158">
        <f t="shared" si="29"/>
        <v>0</v>
      </c>
      <c r="CJ50" s="158">
        <f t="shared" si="47"/>
        <v>0</v>
      </c>
      <c r="CK50" s="158">
        <f t="shared" si="47"/>
        <v>0</v>
      </c>
      <c r="CL50" s="158">
        <f t="shared" si="30"/>
        <v>0</v>
      </c>
    </row>
    <row r="51" spans="1:92" x14ac:dyDescent="0.25">
      <c r="A51" s="318" t="s">
        <v>43</v>
      </c>
      <c r="B51" s="155">
        <v>849.88</v>
      </c>
      <c r="C51" s="316">
        <f t="shared" si="0"/>
        <v>0</v>
      </c>
      <c r="D51" s="157"/>
      <c r="E51" s="157"/>
      <c r="F51" s="157">
        <f t="shared" si="1"/>
        <v>0</v>
      </c>
      <c r="G51" s="157"/>
      <c r="H51" s="157"/>
      <c r="I51" s="157">
        <f t="shared" si="2"/>
        <v>0</v>
      </c>
      <c r="J51" s="157"/>
      <c r="K51" s="157"/>
      <c r="L51" s="157">
        <f t="shared" si="3"/>
        <v>0</v>
      </c>
      <c r="M51" s="157"/>
      <c r="N51" s="157"/>
      <c r="O51" s="157">
        <f t="shared" si="4"/>
        <v>0</v>
      </c>
      <c r="P51" s="157"/>
      <c r="Q51" s="157"/>
      <c r="R51" s="157">
        <f t="shared" si="44"/>
        <v>0</v>
      </c>
      <c r="S51" s="157"/>
      <c r="T51" s="157"/>
      <c r="U51" s="157">
        <f t="shared" si="6"/>
        <v>0</v>
      </c>
      <c r="V51" s="157">
        <f t="shared" si="45"/>
        <v>0</v>
      </c>
      <c r="W51" s="157">
        <f t="shared" si="46"/>
        <v>0</v>
      </c>
      <c r="X51" s="157">
        <f t="shared" si="7"/>
        <v>0</v>
      </c>
      <c r="Y51" s="157"/>
      <c r="Z51" s="157"/>
      <c r="AA51" s="157">
        <f t="shared" si="8"/>
        <v>0</v>
      </c>
      <c r="AB51" s="157"/>
      <c r="AC51" s="157"/>
      <c r="AD51" s="157">
        <f t="shared" si="48"/>
        <v>0</v>
      </c>
      <c r="AE51" s="157"/>
      <c r="AF51" s="157"/>
      <c r="AG51" s="157">
        <f t="shared" si="49"/>
        <v>0</v>
      </c>
      <c r="AH51" s="157"/>
      <c r="AI51" s="157"/>
      <c r="AJ51" s="157">
        <f t="shared" si="11"/>
        <v>0</v>
      </c>
      <c r="AK51" s="157"/>
      <c r="AL51" s="157"/>
      <c r="AM51" s="157">
        <f t="shared" si="12"/>
        <v>0</v>
      </c>
      <c r="AN51" s="157"/>
      <c r="AO51" s="157"/>
      <c r="AP51" s="157">
        <f t="shared" si="13"/>
        <v>0</v>
      </c>
      <c r="AQ51" s="157">
        <f t="shared" si="14"/>
        <v>0</v>
      </c>
      <c r="AR51" s="157">
        <f t="shared" si="50"/>
        <v>0</v>
      </c>
      <c r="AS51" s="157">
        <f t="shared" si="15"/>
        <v>0</v>
      </c>
      <c r="AT51" s="157"/>
      <c r="AU51" s="157"/>
      <c r="AV51" s="157">
        <f t="shared" si="16"/>
        <v>0</v>
      </c>
      <c r="AW51" s="157"/>
      <c r="AX51" s="157"/>
      <c r="AY51" s="157">
        <f t="shared" si="17"/>
        <v>0</v>
      </c>
      <c r="AZ51" s="157"/>
      <c r="BA51" s="157"/>
      <c r="BB51" s="157">
        <f t="shared" si="18"/>
        <v>0</v>
      </c>
      <c r="BC51" s="157"/>
      <c r="BD51" s="157"/>
      <c r="BE51" s="157">
        <f t="shared" si="19"/>
        <v>0</v>
      </c>
      <c r="BF51" s="157"/>
      <c r="BG51" s="157"/>
      <c r="BH51" s="157">
        <f t="shared" si="20"/>
        <v>0</v>
      </c>
      <c r="BI51" s="157"/>
      <c r="BJ51" s="158"/>
      <c r="BK51" s="158">
        <f t="shared" si="21"/>
        <v>0</v>
      </c>
      <c r="BL51" s="158">
        <f t="shared" si="34"/>
        <v>0</v>
      </c>
      <c r="BM51" s="158">
        <f t="shared" si="35"/>
        <v>0</v>
      </c>
      <c r="BN51" s="158">
        <f t="shared" si="22"/>
        <v>0</v>
      </c>
      <c r="BO51" s="158"/>
      <c r="BP51" s="158"/>
      <c r="BQ51" s="158">
        <f t="shared" si="23"/>
        <v>0</v>
      </c>
      <c r="BR51" s="158">
        <f t="shared" si="36"/>
        <v>0</v>
      </c>
      <c r="BS51" s="158">
        <f t="shared" si="36"/>
        <v>0</v>
      </c>
      <c r="BT51" s="158">
        <f t="shared" si="24"/>
        <v>0</v>
      </c>
      <c r="BU51" s="158">
        <f t="shared" si="37"/>
        <v>0</v>
      </c>
      <c r="BV51" s="158">
        <f t="shared" si="37"/>
        <v>0</v>
      </c>
      <c r="BW51" s="158">
        <f t="shared" si="25"/>
        <v>0</v>
      </c>
      <c r="BX51" s="158">
        <f t="shared" si="38"/>
        <v>0</v>
      </c>
      <c r="BY51" s="158">
        <f t="shared" si="38"/>
        <v>0</v>
      </c>
      <c r="BZ51" s="158">
        <f t="shared" si="26"/>
        <v>0</v>
      </c>
      <c r="CA51" s="158">
        <f t="shared" si="39"/>
        <v>0</v>
      </c>
      <c r="CB51" s="158">
        <f t="shared" si="40"/>
        <v>0</v>
      </c>
      <c r="CC51" s="158">
        <f t="shared" si="27"/>
        <v>0</v>
      </c>
      <c r="CD51" s="158">
        <f t="shared" si="41"/>
        <v>0</v>
      </c>
      <c r="CE51" s="158">
        <f t="shared" si="41"/>
        <v>0</v>
      </c>
      <c r="CF51" s="158">
        <f t="shared" si="28"/>
        <v>0</v>
      </c>
      <c r="CG51" s="158">
        <f t="shared" si="42"/>
        <v>0</v>
      </c>
      <c r="CH51" s="158">
        <f t="shared" si="42"/>
        <v>0</v>
      </c>
      <c r="CI51" s="158">
        <f t="shared" si="29"/>
        <v>0</v>
      </c>
      <c r="CJ51" s="158">
        <f t="shared" si="47"/>
        <v>0</v>
      </c>
      <c r="CK51" s="158">
        <f t="shared" si="47"/>
        <v>0</v>
      </c>
      <c r="CL51" s="158">
        <f t="shared" si="30"/>
        <v>0</v>
      </c>
    </row>
    <row r="52" spans="1:92" x14ac:dyDescent="0.25">
      <c r="A52" s="318" t="s">
        <v>44</v>
      </c>
      <c r="B52" s="155">
        <v>84</v>
      </c>
      <c r="C52" s="316">
        <f t="shared" si="0"/>
        <v>0</v>
      </c>
      <c r="D52" s="157"/>
      <c r="E52" s="157"/>
      <c r="F52" s="157">
        <f t="shared" si="1"/>
        <v>0</v>
      </c>
      <c r="G52" s="157"/>
      <c r="H52" s="157"/>
      <c r="I52" s="157">
        <f t="shared" si="2"/>
        <v>0</v>
      </c>
      <c r="J52" s="157"/>
      <c r="K52" s="157"/>
      <c r="L52" s="157">
        <f t="shared" si="3"/>
        <v>0</v>
      </c>
      <c r="M52" s="157"/>
      <c r="N52" s="157"/>
      <c r="O52" s="157">
        <f t="shared" si="4"/>
        <v>0</v>
      </c>
      <c r="P52" s="157"/>
      <c r="Q52" s="157"/>
      <c r="R52" s="157">
        <f t="shared" si="44"/>
        <v>0</v>
      </c>
      <c r="S52" s="157"/>
      <c r="T52" s="157"/>
      <c r="U52" s="157">
        <f t="shared" si="6"/>
        <v>0</v>
      </c>
      <c r="V52" s="157">
        <f t="shared" si="45"/>
        <v>0</v>
      </c>
      <c r="W52" s="157">
        <f t="shared" si="46"/>
        <v>0</v>
      </c>
      <c r="X52" s="157">
        <f t="shared" si="7"/>
        <v>0</v>
      </c>
      <c r="Y52" s="157"/>
      <c r="Z52" s="157"/>
      <c r="AA52" s="157">
        <f t="shared" si="8"/>
        <v>0</v>
      </c>
      <c r="AB52" s="157"/>
      <c r="AC52" s="157"/>
      <c r="AD52" s="157">
        <f t="shared" si="48"/>
        <v>0</v>
      </c>
      <c r="AE52" s="157"/>
      <c r="AF52" s="157"/>
      <c r="AG52" s="157">
        <f t="shared" si="49"/>
        <v>0</v>
      </c>
      <c r="AH52" s="157"/>
      <c r="AI52" s="157"/>
      <c r="AJ52" s="157">
        <f t="shared" si="11"/>
        <v>0</v>
      </c>
      <c r="AK52" s="157"/>
      <c r="AL52" s="157"/>
      <c r="AM52" s="157">
        <f t="shared" si="12"/>
        <v>0</v>
      </c>
      <c r="AN52" s="157"/>
      <c r="AO52" s="157"/>
      <c r="AP52" s="157">
        <f t="shared" si="13"/>
        <v>0</v>
      </c>
      <c r="AQ52" s="157">
        <f t="shared" si="14"/>
        <v>0</v>
      </c>
      <c r="AR52" s="157">
        <f t="shared" si="50"/>
        <v>0</v>
      </c>
      <c r="AS52" s="157">
        <f t="shared" si="15"/>
        <v>0</v>
      </c>
      <c r="AT52" s="157"/>
      <c r="AU52" s="157"/>
      <c r="AV52" s="157">
        <f t="shared" si="16"/>
        <v>0</v>
      </c>
      <c r="AW52" s="157"/>
      <c r="AX52" s="157"/>
      <c r="AY52" s="157">
        <f t="shared" si="17"/>
        <v>0</v>
      </c>
      <c r="AZ52" s="157"/>
      <c r="BA52" s="157"/>
      <c r="BB52" s="157">
        <f t="shared" si="18"/>
        <v>0</v>
      </c>
      <c r="BC52" s="157"/>
      <c r="BD52" s="157"/>
      <c r="BE52" s="157">
        <f t="shared" si="19"/>
        <v>0</v>
      </c>
      <c r="BF52" s="157"/>
      <c r="BG52" s="157"/>
      <c r="BH52" s="157">
        <f t="shared" si="20"/>
        <v>0</v>
      </c>
      <c r="BI52" s="157"/>
      <c r="BJ52" s="157"/>
      <c r="BK52" s="157">
        <f t="shared" si="21"/>
        <v>0</v>
      </c>
      <c r="BL52" s="158">
        <f t="shared" si="34"/>
        <v>0</v>
      </c>
      <c r="BM52" s="158">
        <f t="shared" si="35"/>
        <v>0</v>
      </c>
      <c r="BN52" s="158">
        <f t="shared" si="22"/>
        <v>0</v>
      </c>
      <c r="BO52" s="158"/>
      <c r="BP52" s="158"/>
      <c r="BQ52" s="158">
        <f t="shared" si="23"/>
        <v>0</v>
      </c>
      <c r="BR52" s="158">
        <f t="shared" si="36"/>
        <v>0</v>
      </c>
      <c r="BS52" s="158">
        <f t="shared" si="36"/>
        <v>0</v>
      </c>
      <c r="BT52" s="158">
        <f t="shared" si="24"/>
        <v>0</v>
      </c>
      <c r="BU52" s="158">
        <f t="shared" si="37"/>
        <v>0</v>
      </c>
      <c r="BV52" s="158">
        <f t="shared" si="37"/>
        <v>0</v>
      </c>
      <c r="BW52" s="158">
        <f t="shared" si="25"/>
        <v>0</v>
      </c>
      <c r="BX52" s="158">
        <f t="shared" si="38"/>
        <v>0</v>
      </c>
      <c r="BY52" s="158">
        <f t="shared" si="38"/>
        <v>0</v>
      </c>
      <c r="BZ52" s="158">
        <f t="shared" si="26"/>
        <v>0</v>
      </c>
      <c r="CA52" s="158">
        <f t="shared" si="39"/>
        <v>0</v>
      </c>
      <c r="CB52" s="158">
        <f t="shared" si="40"/>
        <v>0</v>
      </c>
      <c r="CC52" s="158">
        <f t="shared" si="27"/>
        <v>0</v>
      </c>
      <c r="CD52" s="158">
        <f t="shared" si="41"/>
        <v>0</v>
      </c>
      <c r="CE52" s="158">
        <f t="shared" si="41"/>
        <v>0</v>
      </c>
      <c r="CF52" s="158">
        <f t="shared" si="28"/>
        <v>0</v>
      </c>
      <c r="CG52" s="158">
        <f t="shared" si="42"/>
        <v>0</v>
      </c>
      <c r="CH52" s="158">
        <f t="shared" si="42"/>
        <v>0</v>
      </c>
      <c r="CI52" s="158">
        <f t="shared" si="29"/>
        <v>0</v>
      </c>
      <c r="CJ52" s="158">
        <f t="shared" si="47"/>
        <v>0</v>
      </c>
      <c r="CK52" s="158">
        <f t="shared" si="47"/>
        <v>0</v>
      </c>
      <c r="CL52" s="158">
        <f t="shared" si="30"/>
        <v>0</v>
      </c>
      <c r="CM52" s="158"/>
      <c r="CN52" s="158"/>
    </row>
    <row r="53" spans="1:92" x14ac:dyDescent="0.25">
      <c r="A53" s="318" t="s">
        <v>45</v>
      </c>
      <c r="B53" s="155">
        <v>130</v>
      </c>
      <c r="C53" s="316">
        <f t="shared" si="0"/>
        <v>0</v>
      </c>
      <c r="D53" s="157"/>
      <c r="E53" s="157"/>
      <c r="F53" s="157">
        <f t="shared" si="1"/>
        <v>0</v>
      </c>
      <c r="G53" s="157"/>
      <c r="H53" s="157"/>
      <c r="I53" s="157">
        <f t="shared" si="2"/>
        <v>0</v>
      </c>
      <c r="J53" s="157"/>
      <c r="K53" s="157"/>
      <c r="L53" s="157">
        <f t="shared" si="3"/>
        <v>0</v>
      </c>
      <c r="M53" s="157"/>
      <c r="N53" s="157"/>
      <c r="O53" s="157">
        <f t="shared" si="4"/>
        <v>0</v>
      </c>
      <c r="P53" s="157"/>
      <c r="Q53" s="157"/>
      <c r="R53" s="157">
        <f t="shared" si="44"/>
        <v>0</v>
      </c>
      <c r="S53" s="157"/>
      <c r="T53" s="157"/>
      <c r="U53" s="157">
        <f t="shared" si="6"/>
        <v>0</v>
      </c>
      <c r="V53" s="157">
        <f t="shared" si="45"/>
        <v>0</v>
      </c>
      <c r="W53" s="157">
        <f t="shared" si="46"/>
        <v>0</v>
      </c>
      <c r="X53" s="157">
        <f t="shared" si="7"/>
        <v>0</v>
      </c>
      <c r="Y53" s="157"/>
      <c r="Z53" s="157"/>
      <c r="AA53" s="157">
        <f t="shared" si="8"/>
        <v>0</v>
      </c>
      <c r="AB53" s="157"/>
      <c r="AC53" s="157"/>
      <c r="AD53" s="157">
        <f t="shared" si="48"/>
        <v>0</v>
      </c>
      <c r="AE53" s="157"/>
      <c r="AF53" s="157"/>
      <c r="AG53" s="157">
        <f t="shared" si="49"/>
        <v>0</v>
      </c>
      <c r="AH53" s="157"/>
      <c r="AI53" s="157"/>
      <c r="AJ53" s="157">
        <f t="shared" si="11"/>
        <v>0</v>
      </c>
      <c r="AK53" s="157"/>
      <c r="AL53" s="157"/>
      <c r="AM53" s="157">
        <f t="shared" si="12"/>
        <v>0</v>
      </c>
      <c r="AN53" s="157"/>
      <c r="AO53" s="157"/>
      <c r="AP53" s="157">
        <f t="shared" si="13"/>
        <v>0</v>
      </c>
      <c r="AQ53" s="157">
        <f t="shared" si="14"/>
        <v>0</v>
      </c>
      <c r="AR53" s="157">
        <f t="shared" si="50"/>
        <v>0</v>
      </c>
      <c r="AS53" s="157">
        <f t="shared" si="15"/>
        <v>0</v>
      </c>
      <c r="AT53" s="157"/>
      <c r="AU53" s="157"/>
      <c r="AV53" s="157">
        <f t="shared" si="16"/>
        <v>0</v>
      </c>
      <c r="AW53" s="157"/>
      <c r="AX53" s="157"/>
      <c r="AY53" s="157">
        <f t="shared" si="17"/>
        <v>0</v>
      </c>
      <c r="AZ53" s="157"/>
      <c r="BA53" s="157"/>
      <c r="BB53" s="157">
        <f t="shared" si="18"/>
        <v>0</v>
      </c>
      <c r="BC53" s="157"/>
      <c r="BD53" s="157"/>
      <c r="BE53" s="157">
        <f t="shared" si="19"/>
        <v>0</v>
      </c>
      <c r="BF53" s="157"/>
      <c r="BG53" s="157"/>
      <c r="BH53" s="157">
        <f t="shared" si="20"/>
        <v>0</v>
      </c>
      <c r="BI53" s="157"/>
      <c r="BJ53" s="158"/>
      <c r="BK53" s="158">
        <f t="shared" si="21"/>
        <v>0</v>
      </c>
      <c r="BL53" s="158">
        <f t="shared" si="34"/>
        <v>0</v>
      </c>
      <c r="BM53" s="158">
        <f t="shared" si="35"/>
        <v>0</v>
      </c>
      <c r="BN53" s="158">
        <f t="shared" si="22"/>
        <v>0</v>
      </c>
      <c r="BO53" s="158"/>
      <c r="BP53" s="158"/>
      <c r="BQ53" s="158">
        <f t="shared" si="23"/>
        <v>0</v>
      </c>
      <c r="BR53" s="158">
        <f t="shared" si="36"/>
        <v>0</v>
      </c>
      <c r="BS53" s="158">
        <f t="shared" si="36"/>
        <v>0</v>
      </c>
      <c r="BT53" s="158">
        <f t="shared" si="24"/>
        <v>0</v>
      </c>
      <c r="BU53" s="158">
        <f t="shared" si="37"/>
        <v>0</v>
      </c>
      <c r="BV53" s="158">
        <f t="shared" si="37"/>
        <v>0</v>
      </c>
      <c r="BW53" s="158">
        <f t="shared" si="25"/>
        <v>0</v>
      </c>
      <c r="BX53" s="158">
        <f t="shared" si="38"/>
        <v>0</v>
      </c>
      <c r="BY53" s="158">
        <f t="shared" si="38"/>
        <v>0</v>
      </c>
      <c r="BZ53" s="158">
        <f t="shared" si="26"/>
        <v>0</v>
      </c>
      <c r="CA53" s="158">
        <f t="shared" si="39"/>
        <v>0</v>
      </c>
      <c r="CB53" s="158">
        <f t="shared" si="40"/>
        <v>0</v>
      </c>
      <c r="CC53" s="158">
        <f t="shared" si="27"/>
        <v>0</v>
      </c>
      <c r="CD53" s="158">
        <f t="shared" si="41"/>
        <v>0</v>
      </c>
      <c r="CE53" s="158">
        <f t="shared" si="41"/>
        <v>0</v>
      </c>
      <c r="CF53" s="158">
        <f t="shared" si="28"/>
        <v>0</v>
      </c>
      <c r="CG53" s="158">
        <f t="shared" si="42"/>
        <v>0</v>
      </c>
      <c r="CH53" s="158">
        <f t="shared" si="42"/>
        <v>0</v>
      </c>
      <c r="CI53" s="158">
        <f t="shared" si="29"/>
        <v>0</v>
      </c>
      <c r="CJ53" s="158">
        <f t="shared" si="47"/>
        <v>0</v>
      </c>
      <c r="CK53" s="158">
        <f t="shared" si="47"/>
        <v>0</v>
      </c>
      <c r="CL53" s="158">
        <f t="shared" si="30"/>
        <v>0</v>
      </c>
    </row>
    <row r="54" spans="1:92" x14ac:dyDescent="0.25">
      <c r="A54" s="318" t="s">
        <v>46</v>
      </c>
      <c r="B54" s="155">
        <v>391.65</v>
      </c>
      <c r="C54" s="316">
        <f t="shared" si="0"/>
        <v>0</v>
      </c>
      <c r="D54" s="157"/>
      <c r="E54" s="157"/>
      <c r="F54" s="157">
        <f t="shared" si="1"/>
        <v>0</v>
      </c>
      <c r="G54" s="157"/>
      <c r="H54" s="157"/>
      <c r="I54" s="157">
        <f t="shared" si="2"/>
        <v>0</v>
      </c>
      <c r="J54" s="157"/>
      <c r="K54" s="157"/>
      <c r="L54" s="157">
        <f t="shared" si="3"/>
        <v>0</v>
      </c>
      <c r="M54" s="157"/>
      <c r="N54" s="157"/>
      <c r="O54" s="157">
        <f t="shared" si="4"/>
        <v>0</v>
      </c>
      <c r="P54" s="157"/>
      <c r="Q54" s="157"/>
      <c r="R54" s="157">
        <f t="shared" si="44"/>
        <v>0</v>
      </c>
      <c r="S54" s="157"/>
      <c r="T54" s="157"/>
      <c r="U54" s="157">
        <f t="shared" si="6"/>
        <v>0</v>
      </c>
      <c r="V54" s="157">
        <f t="shared" si="45"/>
        <v>0</v>
      </c>
      <c r="W54" s="157">
        <f t="shared" si="46"/>
        <v>0</v>
      </c>
      <c r="X54" s="157">
        <f t="shared" si="7"/>
        <v>0</v>
      </c>
      <c r="Y54" s="157"/>
      <c r="Z54" s="157"/>
      <c r="AA54" s="157">
        <f t="shared" si="8"/>
        <v>0</v>
      </c>
      <c r="AB54" s="157"/>
      <c r="AC54" s="157"/>
      <c r="AD54" s="157">
        <f t="shared" si="48"/>
        <v>0</v>
      </c>
      <c r="AE54" s="157"/>
      <c r="AF54" s="157"/>
      <c r="AG54" s="157">
        <f t="shared" si="49"/>
        <v>0</v>
      </c>
      <c r="AH54" s="157"/>
      <c r="AI54" s="157"/>
      <c r="AJ54" s="157">
        <f t="shared" si="11"/>
        <v>0</v>
      </c>
      <c r="AK54" s="157"/>
      <c r="AL54" s="157"/>
      <c r="AM54" s="157">
        <f t="shared" si="12"/>
        <v>0</v>
      </c>
      <c r="AN54" s="157"/>
      <c r="AO54" s="157"/>
      <c r="AP54" s="157">
        <f t="shared" si="13"/>
        <v>0</v>
      </c>
      <c r="AQ54" s="157">
        <f t="shared" si="14"/>
        <v>0</v>
      </c>
      <c r="AR54" s="157">
        <f t="shared" si="50"/>
        <v>0</v>
      </c>
      <c r="AS54" s="157">
        <f t="shared" si="15"/>
        <v>0</v>
      </c>
      <c r="AT54" s="157"/>
      <c r="AU54" s="157"/>
      <c r="AV54" s="157">
        <f t="shared" si="16"/>
        <v>0</v>
      </c>
      <c r="AW54" s="157"/>
      <c r="AX54" s="157"/>
      <c r="AY54" s="157">
        <f t="shared" si="17"/>
        <v>0</v>
      </c>
      <c r="AZ54" s="157"/>
      <c r="BA54" s="157"/>
      <c r="BB54" s="157">
        <f t="shared" si="18"/>
        <v>0</v>
      </c>
      <c r="BC54" s="157"/>
      <c r="BD54" s="157"/>
      <c r="BE54" s="157">
        <f t="shared" si="19"/>
        <v>0</v>
      </c>
      <c r="BF54" s="157"/>
      <c r="BG54" s="157"/>
      <c r="BH54" s="157">
        <f t="shared" si="20"/>
        <v>0</v>
      </c>
      <c r="BI54" s="157"/>
      <c r="BJ54" s="158"/>
      <c r="BK54" s="158">
        <f t="shared" si="21"/>
        <v>0</v>
      </c>
      <c r="BL54" s="158">
        <f t="shared" si="34"/>
        <v>0</v>
      </c>
      <c r="BM54" s="158">
        <f t="shared" si="35"/>
        <v>0</v>
      </c>
      <c r="BN54" s="158">
        <f t="shared" si="22"/>
        <v>0</v>
      </c>
      <c r="BO54" s="158"/>
      <c r="BP54" s="158"/>
      <c r="BQ54" s="158">
        <f t="shared" si="23"/>
        <v>0</v>
      </c>
      <c r="BR54" s="158">
        <f t="shared" si="36"/>
        <v>0</v>
      </c>
      <c r="BS54" s="158">
        <f t="shared" si="36"/>
        <v>0</v>
      </c>
      <c r="BT54" s="158">
        <f t="shared" si="24"/>
        <v>0</v>
      </c>
      <c r="BU54" s="158">
        <f t="shared" si="37"/>
        <v>0</v>
      </c>
      <c r="BV54" s="158">
        <f t="shared" si="37"/>
        <v>0</v>
      </c>
      <c r="BW54" s="158">
        <f t="shared" si="25"/>
        <v>0</v>
      </c>
      <c r="BX54" s="158">
        <f t="shared" si="38"/>
        <v>0</v>
      </c>
      <c r="BY54" s="158">
        <f t="shared" si="38"/>
        <v>0</v>
      </c>
      <c r="BZ54" s="158">
        <f t="shared" si="26"/>
        <v>0</v>
      </c>
      <c r="CA54" s="158">
        <f t="shared" si="39"/>
        <v>0</v>
      </c>
      <c r="CB54" s="158">
        <f t="shared" si="40"/>
        <v>0</v>
      </c>
      <c r="CC54" s="158">
        <f t="shared" si="27"/>
        <v>0</v>
      </c>
      <c r="CD54" s="158">
        <f t="shared" si="41"/>
        <v>0</v>
      </c>
      <c r="CE54" s="158">
        <f t="shared" si="41"/>
        <v>0</v>
      </c>
      <c r="CF54" s="158">
        <f t="shared" si="28"/>
        <v>0</v>
      </c>
      <c r="CG54" s="158">
        <f t="shared" si="42"/>
        <v>0</v>
      </c>
      <c r="CH54" s="158">
        <f t="shared" si="42"/>
        <v>0</v>
      </c>
      <c r="CI54" s="158">
        <f t="shared" si="29"/>
        <v>0</v>
      </c>
      <c r="CJ54" s="158">
        <f t="shared" si="47"/>
        <v>0</v>
      </c>
      <c r="CK54" s="158">
        <f t="shared" si="47"/>
        <v>0</v>
      </c>
      <c r="CL54" s="158">
        <f t="shared" si="30"/>
        <v>0</v>
      </c>
    </row>
    <row r="55" spans="1:92" x14ac:dyDescent="0.25">
      <c r="A55" s="318" t="s">
        <v>47</v>
      </c>
      <c r="B55" s="155">
        <v>1406.05</v>
      </c>
      <c r="C55" s="316">
        <f t="shared" si="0"/>
        <v>0</v>
      </c>
      <c r="D55" s="157"/>
      <c r="E55" s="157"/>
      <c r="F55" s="157">
        <f t="shared" si="1"/>
        <v>0</v>
      </c>
      <c r="G55" s="157"/>
      <c r="H55" s="157"/>
      <c r="I55" s="157">
        <f t="shared" si="2"/>
        <v>0</v>
      </c>
      <c r="J55" s="157"/>
      <c r="K55" s="157"/>
      <c r="L55" s="157">
        <f t="shared" si="3"/>
        <v>0</v>
      </c>
      <c r="M55" s="157"/>
      <c r="N55" s="157"/>
      <c r="O55" s="157">
        <f t="shared" si="4"/>
        <v>0</v>
      </c>
      <c r="P55" s="157"/>
      <c r="Q55" s="157"/>
      <c r="R55" s="157">
        <f t="shared" si="44"/>
        <v>0</v>
      </c>
      <c r="S55" s="157"/>
      <c r="T55" s="157"/>
      <c r="U55" s="157">
        <f t="shared" si="6"/>
        <v>0</v>
      </c>
      <c r="V55" s="157">
        <f t="shared" si="45"/>
        <v>0</v>
      </c>
      <c r="W55" s="157">
        <f t="shared" si="46"/>
        <v>0</v>
      </c>
      <c r="X55" s="157">
        <f t="shared" si="7"/>
        <v>0</v>
      </c>
      <c r="Y55" s="157"/>
      <c r="Z55" s="157"/>
      <c r="AA55" s="157">
        <f t="shared" si="8"/>
        <v>0</v>
      </c>
      <c r="AB55" s="157"/>
      <c r="AC55" s="157"/>
      <c r="AD55" s="157">
        <f t="shared" si="48"/>
        <v>0</v>
      </c>
      <c r="AE55" s="157"/>
      <c r="AF55" s="157"/>
      <c r="AG55" s="157">
        <f t="shared" si="49"/>
        <v>0</v>
      </c>
      <c r="AH55" s="157"/>
      <c r="AI55" s="157"/>
      <c r="AJ55" s="157">
        <f t="shared" si="11"/>
        <v>0</v>
      </c>
      <c r="AK55" s="157"/>
      <c r="AL55" s="157"/>
      <c r="AM55" s="157">
        <f t="shared" si="12"/>
        <v>0</v>
      </c>
      <c r="AN55" s="157"/>
      <c r="AO55" s="157"/>
      <c r="AP55" s="157">
        <f t="shared" si="13"/>
        <v>0</v>
      </c>
      <c r="AQ55" s="157">
        <f t="shared" si="14"/>
        <v>0</v>
      </c>
      <c r="AR55" s="157">
        <f t="shared" si="50"/>
        <v>0</v>
      </c>
      <c r="AS55" s="157">
        <f t="shared" si="15"/>
        <v>0</v>
      </c>
      <c r="AT55" s="157"/>
      <c r="AU55" s="157"/>
      <c r="AV55" s="157">
        <f t="shared" si="16"/>
        <v>0</v>
      </c>
      <c r="AW55" s="157"/>
      <c r="AX55" s="157"/>
      <c r="AY55" s="157">
        <f t="shared" si="17"/>
        <v>0</v>
      </c>
      <c r="AZ55" s="157"/>
      <c r="BA55" s="157"/>
      <c r="BB55" s="157">
        <f t="shared" si="18"/>
        <v>0</v>
      </c>
      <c r="BC55" s="157"/>
      <c r="BD55" s="157"/>
      <c r="BE55" s="157">
        <f t="shared" si="19"/>
        <v>0</v>
      </c>
      <c r="BF55" s="157"/>
      <c r="BG55" s="157"/>
      <c r="BH55" s="157">
        <f t="shared" si="20"/>
        <v>0</v>
      </c>
      <c r="BI55" s="157"/>
      <c r="BJ55" s="158"/>
      <c r="BK55" s="158">
        <f t="shared" si="21"/>
        <v>0</v>
      </c>
      <c r="BL55" s="158">
        <f t="shared" si="34"/>
        <v>0</v>
      </c>
      <c r="BM55" s="158">
        <f t="shared" si="35"/>
        <v>0</v>
      </c>
      <c r="BN55" s="158">
        <f t="shared" si="22"/>
        <v>0</v>
      </c>
      <c r="BO55" s="158"/>
      <c r="BP55" s="158"/>
      <c r="BQ55" s="158">
        <f t="shared" si="23"/>
        <v>0</v>
      </c>
      <c r="BR55" s="158">
        <f t="shared" si="36"/>
        <v>0</v>
      </c>
      <c r="BS55" s="158">
        <f t="shared" si="36"/>
        <v>0</v>
      </c>
      <c r="BT55" s="158">
        <f t="shared" si="24"/>
        <v>0</v>
      </c>
      <c r="BU55" s="158">
        <f t="shared" si="37"/>
        <v>0</v>
      </c>
      <c r="BV55" s="158">
        <f t="shared" si="37"/>
        <v>0</v>
      </c>
      <c r="BW55" s="158">
        <f t="shared" si="25"/>
        <v>0</v>
      </c>
      <c r="BX55" s="158">
        <f t="shared" si="38"/>
        <v>0</v>
      </c>
      <c r="BY55" s="158">
        <f t="shared" si="38"/>
        <v>0</v>
      </c>
      <c r="BZ55" s="158">
        <f t="shared" si="26"/>
        <v>0</v>
      </c>
      <c r="CA55" s="158">
        <f t="shared" si="39"/>
        <v>0</v>
      </c>
      <c r="CB55" s="158">
        <f t="shared" si="40"/>
        <v>0</v>
      </c>
      <c r="CC55" s="158">
        <f t="shared" si="27"/>
        <v>0</v>
      </c>
      <c r="CD55" s="158">
        <f t="shared" si="41"/>
        <v>0</v>
      </c>
      <c r="CE55" s="158">
        <f t="shared" si="41"/>
        <v>0</v>
      </c>
      <c r="CF55" s="158">
        <f t="shared" si="28"/>
        <v>0</v>
      </c>
      <c r="CG55" s="158">
        <f t="shared" si="42"/>
        <v>0</v>
      </c>
      <c r="CH55" s="158">
        <f t="shared" si="42"/>
        <v>0</v>
      </c>
      <c r="CI55" s="158">
        <f t="shared" si="29"/>
        <v>0</v>
      </c>
      <c r="CJ55" s="158">
        <f t="shared" si="47"/>
        <v>0</v>
      </c>
      <c r="CK55" s="158">
        <f t="shared" si="47"/>
        <v>0</v>
      </c>
      <c r="CL55" s="158">
        <f t="shared" si="30"/>
        <v>0</v>
      </c>
    </row>
    <row r="56" spans="1:92" x14ac:dyDescent="0.25">
      <c r="A56" s="318" t="s">
        <v>48</v>
      </c>
      <c r="B56" s="155">
        <v>3944.61</v>
      </c>
      <c r="C56" s="316">
        <f t="shared" si="0"/>
        <v>0</v>
      </c>
      <c r="D56" s="157"/>
      <c r="E56" s="157"/>
      <c r="F56" s="157">
        <f t="shared" si="1"/>
        <v>0</v>
      </c>
      <c r="G56" s="157"/>
      <c r="H56" s="157"/>
      <c r="I56" s="157">
        <f t="shared" si="2"/>
        <v>0</v>
      </c>
      <c r="J56" s="157"/>
      <c r="K56" s="157"/>
      <c r="L56" s="157">
        <f t="shared" si="3"/>
        <v>0</v>
      </c>
      <c r="M56" s="157"/>
      <c r="N56" s="157"/>
      <c r="O56" s="157">
        <f t="shared" si="4"/>
        <v>0</v>
      </c>
      <c r="P56" s="157"/>
      <c r="Q56" s="157"/>
      <c r="R56" s="157">
        <f t="shared" si="44"/>
        <v>0</v>
      </c>
      <c r="S56" s="157"/>
      <c r="T56" s="157"/>
      <c r="U56" s="157">
        <f t="shared" si="6"/>
        <v>0</v>
      </c>
      <c r="V56" s="157">
        <f t="shared" si="45"/>
        <v>0</v>
      </c>
      <c r="W56" s="157">
        <f t="shared" si="46"/>
        <v>0</v>
      </c>
      <c r="X56" s="157">
        <f t="shared" si="7"/>
        <v>0</v>
      </c>
      <c r="Y56" s="157"/>
      <c r="Z56" s="157"/>
      <c r="AA56" s="157">
        <f t="shared" si="8"/>
        <v>0</v>
      </c>
      <c r="AB56" s="157"/>
      <c r="AC56" s="157"/>
      <c r="AD56" s="157">
        <f t="shared" si="48"/>
        <v>0</v>
      </c>
      <c r="AE56" s="157"/>
      <c r="AF56" s="157"/>
      <c r="AG56" s="157">
        <f t="shared" si="49"/>
        <v>0</v>
      </c>
      <c r="AH56" s="157"/>
      <c r="AI56" s="157"/>
      <c r="AJ56" s="157">
        <f t="shared" si="11"/>
        <v>0</v>
      </c>
      <c r="AK56" s="157"/>
      <c r="AL56" s="157"/>
      <c r="AM56" s="157">
        <f t="shared" si="12"/>
        <v>0</v>
      </c>
      <c r="AN56" s="157"/>
      <c r="AO56" s="157"/>
      <c r="AP56" s="157">
        <f t="shared" si="13"/>
        <v>0</v>
      </c>
      <c r="AQ56" s="157">
        <f t="shared" si="14"/>
        <v>0</v>
      </c>
      <c r="AR56" s="157">
        <f t="shared" si="50"/>
        <v>0</v>
      </c>
      <c r="AS56" s="157">
        <f t="shared" si="15"/>
        <v>0</v>
      </c>
      <c r="AT56" s="157"/>
      <c r="AU56" s="157"/>
      <c r="AV56" s="157">
        <f t="shared" si="16"/>
        <v>0</v>
      </c>
      <c r="AW56" s="157"/>
      <c r="AX56" s="157"/>
      <c r="AY56" s="157">
        <f t="shared" si="17"/>
        <v>0</v>
      </c>
      <c r="AZ56" s="157"/>
      <c r="BA56" s="157"/>
      <c r="BB56" s="157">
        <f t="shared" si="18"/>
        <v>0</v>
      </c>
      <c r="BC56" s="157"/>
      <c r="BD56" s="157"/>
      <c r="BE56" s="157">
        <f t="shared" si="19"/>
        <v>0</v>
      </c>
      <c r="BF56" s="157"/>
      <c r="BG56" s="157"/>
      <c r="BH56" s="157">
        <f t="shared" si="20"/>
        <v>0</v>
      </c>
      <c r="BI56" s="157"/>
      <c r="BJ56" s="158"/>
      <c r="BK56" s="158">
        <f t="shared" si="21"/>
        <v>0</v>
      </c>
      <c r="BL56" s="158">
        <f t="shared" si="34"/>
        <v>0</v>
      </c>
      <c r="BM56" s="158">
        <f t="shared" si="35"/>
        <v>0</v>
      </c>
      <c r="BN56" s="158">
        <f t="shared" si="22"/>
        <v>0</v>
      </c>
      <c r="BO56" s="158"/>
      <c r="BP56" s="158"/>
      <c r="BQ56" s="158">
        <f t="shared" si="23"/>
        <v>0</v>
      </c>
      <c r="BR56" s="158">
        <f t="shared" si="36"/>
        <v>0</v>
      </c>
      <c r="BS56" s="158">
        <f t="shared" si="36"/>
        <v>0</v>
      </c>
      <c r="BT56" s="158">
        <f t="shared" si="24"/>
        <v>0</v>
      </c>
      <c r="BU56" s="158">
        <f t="shared" si="37"/>
        <v>0</v>
      </c>
      <c r="BV56" s="158">
        <f t="shared" si="37"/>
        <v>0</v>
      </c>
      <c r="BW56" s="158">
        <f t="shared" si="25"/>
        <v>0</v>
      </c>
      <c r="BX56" s="158">
        <f t="shared" si="38"/>
        <v>0</v>
      </c>
      <c r="BY56" s="158">
        <f t="shared" si="38"/>
        <v>0</v>
      </c>
      <c r="BZ56" s="158">
        <f t="shared" si="26"/>
        <v>0</v>
      </c>
      <c r="CA56" s="158">
        <f t="shared" si="39"/>
        <v>0</v>
      </c>
      <c r="CB56" s="158">
        <f t="shared" si="40"/>
        <v>0</v>
      </c>
      <c r="CC56" s="158">
        <f t="shared" si="27"/>
        <v>0</v>
      </c>
      <c r="CD56" s="158">
        <f t="shared" si="41"/>
        <v>0</v>
      </c>
      <c r="CE56" s="158">
        <f t="shared" si="41"/>
        <v>0</v>
      </c>
      <c r="CF56" s="158">
        <f t="shared" si="28"/>
        <v>0</v>
      </c>
      <c r="CG56" s="158">
        <f t="shared" si="42"/>
        <v>0</v>
      </c>
      <c r="CH56" s="158">
        <f t="shared" si="42"/>
        <v>0</v>
      </c>
      <c r="CI56" s="158">
        <f t="shared" si="29"/>
        <v>0</v>
      </c>
      <c r="CJ56" s="158">
        <f t="shared" si="47"/>
        <v>0</v>
      </c>
      <c r="CK56" s="158">
        <f t="shared" si="47"/>
        <v>0</v>
      </c>
      <c r="CL56" s="158">
        <f t="shared" si="30"/>
        <v>0</v>
      </c>
    </row>
    <row r="57" spans="1:92" x14ac:dyDescent="0.25">
      <c r="A57" s="318" t="s">
        <v>49</v>
      </c>
      <c r="B57" s="155">
        <v>558</v>
      </c>
      <c r="C57" s="316">
        <f t="shared" si="0"/>
        <v>0</v>
      </c>
      <c r="D57" s="157"/>
      <c r="E57" s="157"/>
      <c r="F57" s="157">
        <f t="shared" si="1"/>
        <v>0</v>
      </c>
      <c r="G57" s="157"/>
      <c r="H57" s="157"/>
      <c r="I57" s="157">
        <f t="shared" si="2"/>
        <v>0</v>
      </c>
      <c r="J57" s="157"/>
      <c r="K57" s="157"/>
      <c r="L57" s="157">
        <f t="shared" si="3"/>
        <v>0</v>
      </c>
      <c r="M57" s="157"/>
      <c r="N57" s="157"/>
      <c r="O57" s="157">
        <f t="shared" si="4"/>
        <v>0</v>
      </c>
      <c r="P57" s="157"/>
      <c r="Q57" s="157"/>
      <c r="R57" s="157">
        <f t="shared" si="44"/>
        <v>0</v>
      </c>
      <c r="S57" s="157"/>
      <c r="T57" s="157"/>
      <c r="U57" s="157">
        <f t="shared" si="6"/>
        <v>0</v>
      </c>
      <c r="V57" s="157">
        <f t="shared" si="45"/>
        <v>0</v>
      </c>
      <c r="W57" s="157">
        <f t="shared" si="46"/>
        <v>0</v>
      </c>
      <c r="X57" s="157">
        <f t="shared" si="7"/>
        <v>0</v>
      </c>
      <c r="Y57" s="157"/>
      <c r="Z57" s="157"/>
      <c r="AA57" s="157">
        <f t="shared" si="8"/>
        <v>0</v>
      </c>
      <c r="AB57" s="157"/>
      <c r="AC57" s="157"/>
      <c r="AD57" s="157">
        <f t="shared" si="48"/>
        <v>0</v>
      </c>
      <c r="AE57" s="157"/>
      <c r="AF57" s="157"/>
      <c r="AG57" s="157">
        <f t="shared" si="49"/>
        <v>0</v>
      </c>
      <c r="AH57" s="157"/>
      <c r="AI57" s="157"/>
      <c r="AJ57" s="157">
        <f t="shared" si="11"/>
        <v>0</v>
      </c>
      <c r="AK57" s="157"/>
      <c r="AL57" s="157"/>
      <c r="AM57" s="157">
        <f t="shared" si="12"/>
        <v>0</v>
      </c>
      <c r="AN57" s="157"/>
      <c r="AO57" s="157"/>
      <c r="AP57" s="157">
        <f t="shared" si="13"/>
        <v>0</v>
      </c>
      <c r="AQ57" s="157">
        <f t="shared" si="14"/>
        <v>0</v>
      </c>
      <c r="AR57" s="157">
        <f t="shared" si="50"/>
        <v>0</v>
      </c>
      <c r="AS57" s="157">
        <f t="shared" si="15"/>
        <v>0</v>
      </c>
      <c r="AT57" s="157"/>
      <c r="AU57" s="157"/>
      <c r="AV57" s="157">
        <f t="shared" si="16"/>
        <v>0</v>
      </c>
      <c r="AW57" s="157"/>
      <c r="AX57" s="157"/>
      <c r="AY57" s="157">
        <f t="shared" si="17"/>
        <v>0</v>
      </c>
      <c r="AZ57" s="157"/>
      <c r="BA57" s="157"/>
      <c r="BB57" s="157">
        <f t="shared" si="18"/>
        <v>0</v>
      </c>
      <c r="BC57" s="157"/>
      <c r="BD57" s="157"/>
      <c r="BE57" s="157">
        <f t="shared" si="19"/>
        <v>0</v>
      </c>
      <c r="BF57" s="157"/>
      <c r="BG57" s="157"/>
      <c r="BH57" s="157">
        <f t="shared" si="20"/>
        <v>0</v>
      </c>
      <c r="BI57" s="157"/>
      <c r="BJ57" s="158"/>
      <c r="BK57" s="158">
        <f t="shared" si="21"/>
        <v>0</v>
      </c>
      <c r="BL57" s="158">
        <f t="shared" si="34"/>
        <v>0</v>
      </c>
      <c r="BM57" s="158">
        <f t="shared" si="35"/>
        <v>0</v>
      </c>
      <c r="BN57" s="158">
        <f t="shared" si="22"/>
        <v>0</v>
      </c>
      <c r="BO57" s="158"/>
      <c r="BP57" s="158"/>
      <c r="BQ57" s="158">
        <f t="shared" si="23"/>
        <v>0</v>
      </c>
      <c r="BR57" s="158">
        <f t="shared" si="36"/>
        <v>0</v>
      </c>
      <c r="BS57" s="158">
        <f t="shared" si="36"/>
        <v>0</v>
      </c>
      <c r="BT57" s="158">
        <f t="shared" si="24"/>
        <v>0</v>
      </c>
      <c r="BU57" s="158">
        <f t="shared" si="37"/>
        <v>0</v>
      </c>
      <c r="BV57" s="158">
        <f t="shared" si="37"/>
        <v>0</v>
      </c>
      <c r="BW57" s="158">
        <f t="shared" si="25"/>
        <v>0</v>
      </c>
      <c r="BX57" s="158">
        <f t="shared" si="38"/>
        <v>0</v>
      </c>
      <c r="BY57" s="158">
        <f t="shared" si="38"/>
        <v>0</v>
      </c>
      <c r="BZ57" s="158">
        <f t="shared" si="26"/>
        <v>0</v>
      </c>
      <c r="CA57" s="158">
        <f t="shared" si="39"/>
        <v>0</v>
      </c>
      <c r="CB57" s="158">
        <f t="shared" si="40"/>
        <v>0</v>
      </c>
      <c r="CC57" s="158">
        <f t="shared" si="27"/>
        <v>0</v>
      </c>
      <c r="CD57" s="158">
        <f t="shared" si="41"/>
        <v>0</v>
      </c>
      <c r="CE57" s="158">
        <f t="shared" si="41"/>
        <v>0</v>
      </c>
      <c r="CF57" s="158">
        <f t="shared" si="28"/>
        <v>0</v>
      </c>
      <c r="CG57" s="158">
        <f t="shared" si="42"/>
        <v>0</v>
      </c>
      <c r="CH57" s="158">
        <f t="shared" si="42"/>
        <v>0</v>
      </c>
      <c r="CI57" s="158">
        <f t="shared" si="29"/>
        <v>0</v>
      </c>
      <c r="CJ57" s="158">
        <f t="shared" si="47"/>
        <v>0</v>
      </c>
      <c r="CK57" s="158">
        <f t="shared" si="47"/>
        <v>0</v>
      </c>
      <c r="CL57" s="158">
        <f t="shared" si="30"/>
        <v>0</v>
      </c>
    </row>
    <row r="58" spans="1:92" x14ac:dyDescent="0.25">
      <c r="A58" s="318" t="s">
        <v>50</v>
      </c>
      <c r="B58" s="155">
        <v>2431.71</v>
      </c>
      <c r="C58" s="316">
        <f t="shared" si="0"/>
        <v>0</v>
      </c>
      <c r="D58" s="157"/>
      <c r="E58" s="157"/>
      <c r="F58" s="157">
        <f t="shared" si="1"/>
        <v>0</v>
      </c>
      <c r="G58" s="157"/>
      <c r="H58" s="157"/>
      <c r="I58" s="157">
        <f t="shared" si="2"/>
        <v>0</v>
      </c>
      <c r="J58" s="157"/>
      <c r="K58" s="157"/>
      <c r="L58" s="157">
        <f t="shared" si="3"/>
        <v>0</v>
      </c>
      <c r="M58" s="157"/>
      <c r="N58" s="157"/>
      <c r="O58" s="157">
        <f t="shared" si="4"/>
        <v>0</v>
      </c>
      <c r="P58" s="157"/>
      <c r="Q58" s="157"/>
      <c r="R58" s="157">
        <f t="shared" si="44"/>
        <v>0</v>
      </c>
      <c r="S58" s="157"/>
      <c r="T58" s="157"/>
      <c r="U58" s="157">
        <f t="shared" si="6"/>
        <v>0</v>
      </c>
      <c r="V58" s="157">
        <f t="shared" si="45"/>
        <v>0</v>
      </c>
      <c r="W58" s="157">
        <f t="shared" si="46"/>
        <v>0</v>
      </c>
      <c r="X58" s="157">
        <f t="shared" si="7"/>
        <v>0</v>
      </c>
      <c r="Y58" s="157"/>
      <c r="Z58" s="157"/>
      <c r="AA58" s="157">
        <f t="shared" si="8"/>
        <v>0</v>
      </c>
      <c r="AB58" s="157"/>
      <c r="AC58" s="157"/>
      <c r="AD58" s="157">
        <f t="shared" si="48"/>
        <v>0</v>
      </c>
      <c r="AE58" s="157"/>
      <c r="AF58" s="157"/>
      <c r="AG58" s="157">
        <f t="shared" si="49"/>
        <v>0</v>
      </c>
      <c r="AH58" s="157"/>
      <c r="AI58" s="157"/>
      <c r="AJ58" s="157">
        <f t="shared" si="11"/>
        <v>0</v>
      </c>
      <c r="AK58" s="157"/>
      <c r="AL58" s="157"/>
      <c r="AM58" s="157">
        <f t="shared" si="12"/>
        <v>0</v>
      </c>
      <c r="AN58" s="157"/>
      <c r="AO58" s="157"/>
      <c r="AP58" s="157">
        <f t="shared" si="13"/>
        <v>0</v>
      </c>
      <c r="AQ58" s="157">
        <f t="shared" si="14"/>
        <v>0</v>
      </c>
      <c r="AR58" s="157">
        <f t="shared" si="50"/>
        <v>0</v>
      </c>
      <c r="AS58" s="157">
        <f t="shared" si="15"/>
        <v>0</v>
      </c>
      <c r="AT58" s="157"/>
      <c r="AU58" s="157"/>
      <c r="AV58" s="157">
        <f t="shared" si="16"/>
        <v>0</v>
      </c>
      <c r="AW58" s="157"/>
      <c r="AX58" s="157"/>
      <c r="AY58" s="157">
        <f t="shared" si="17"/>
        <v>0</v>
      </c>
      <c r="AZ58" s="157"/>
      <c r="BA58" s="157"/>
      <c r="BB58" s="157">
        <f t="shared" si="18"/>
        <v>0</v>
      </c>
      <c r="BC58" s="157"/>
      <c r="BD58" s="157"/>
      <c r="BE58" s="157">
        <f t="shared" si="19"/>
        <v>0</v>
      </c>
      <c r="BF58" s="157"/>
      <c r="BG58" s="157"/>
      <c r="BH58" s="157">
        <f t="shared" si="20"/>
        <v>0</v>
      </c>
      <c r="BI58" s="157"/>
      <c r="BJ58" s="158"/>
      <c r="BK58" s="158">
        <f t="shared" si="21"/>
        <v>0</v>
      </c>
      <c r="BL58" s="158">
        <f t="shared" si="34"/>
        <v>0</v>
      </c>
      <c r="BM58" s="158">
        <f t="shared" si="35"/>
        <v>0</v>
      </c>
      <c r="BN58" s="158">
        <f t="shared" si="22"/>
        <v>0</v>
      </c>
      <c r="BO58" s="158"/>
      <c r="BP58" s="158"/>
      <c r="BQ58" s="158">
        <f t="shared" si="23"/>
        <v>0</v>
      </c>
      <c r="BR58" s="158">
        <f t="shared" si="36"/>
        <v>0</v>
      </c>
      <c r="BS58" s="158">
        <f t="shared" si="36"/>
        <v>0</v>
      </c>
      <c r="BT58" s="158">
        <f t="shared" si="24"/>
        <v>0</v>
      </c>
      <c r="BU58" s="158">
        <f t="shared" si="37"/>
        <v>0</v>
      </c>
      <c r="BV58" s="158">
        <f t="shared" si="37"/>
        <v>0</v>
      </c>
      <c r="BW58" s="158">
        <f t="shared" si="25"/>
        <v>0</v>
      </c>
      <c r="BX58" s="158">
        <f t="shared" si="38"/>
        <v>0</v>
      </c>
      <c r="BY58" s="158">
        <f t="shared" si="38"/>
        <v>0</v>
      </c>
      <c r="BZ58" s="158">
        <f t="shared" si="26"/>
        <v>0</v>
      </c>
      <c r="CA58" s="158">
        <f t="shared" si="39"/>
        <v>0</v>
      </c>
      <c r="CB58" s="158">
        <f t="shared" si="40"/>
        <v>0</v>
      </c>
      <c r="CC58" s="158">
        <f t="shared" si="27"/>
        <v>0</v>
      </c>
      <c r="CD58" s="158">
        <f t="shared" si="41"/>
        <v>0</v>
      </c>
      <c r="CE58" s="158">
        <f t="shared" si="41"/>
        <v>0</v>
      </c>
      <c r="CF58" s="158">
        <f t="shared" si="28"/>
        <v>0</v>
      </c>
      <c r="CG58" s="158">
        <f t="shared" si="42"/>
        <v>0</v>
      </c>
      <c r="CH58" s="158">
        <f t="shared" si="42"/>
        <v>0</v>
      </c>
      <c r="CI58" s="158">
        <f t="shared" si="29"/>
        <v>0</v>
      </c>
      <c r="CJ58" s="158">
        <f t="shared" si="47"/>
        <v>0</v>
      </c>
      <c r="CK58" s="158">
        <f t="shared" si="47"/>
        <v>0</v>
      </c>
      <c r="CL58" s="158">
        <f t="shared" si="30"/>
        <v>0</v>
      </c>
    </row>
    <row r="59" spans="1:92" x14ac:dyDescent="0.25">
      <c r="A59" s="318" t="s">
        <v>51</v>
      </c>
      <c r="B59" s="155">
        <v>818.06</v>
      </c>
      <c r="C59" s="316">
        <f t="shared" si="0"/>
        <v>0</v>
      </c>
      <c r="D59" s="157"/>
      <c r="E59" s="157"/>
      <c r="F59" s="157">
        <f t="shared" si="1"/>
        <v>0</v>
      </c>
      <c r="G59" s="157"/>
      <c r="H59" s="157"/>
      <c r="I59" s="157">
        <f t="shared" si="2"/>
        <v>0</v>
      </c>
      <c r="J59" s="157"/>
      <c r="K59" s="157"/>
      <c r="L59" s="157">
        <f t="shared" si="3"/>
        <v>0</v>
      </c>
      <c r="M59" s="157"/>
      <c r="N59" s="157"/>
      <c r="O59" s="157">
        <f t="shared" si="4"/>
        <v>0</v>
      </c>
      <c r="P59" s="157"/>
      <c r="Q59" s="157"/>
      <c r="R59" s="157">
        <f t="shared" si="44"/>
        <v>0</v>
      </c>
      <c r="S59" s="157"/>
      <c r="T59" s="157"/>
      <c r="U59" s="157">
        <f t="shared" si="6"/>
        <v>0</v>
      </c>
      <c r="V59" s="157">
        <f t="shared" si="45"/>
        <v>0</v>
      </c>
      <c r="W59" s="157">
        <f t="shared" si="46"/>
        <v>0</v>
      </c>
      <c r="X59" s="157">
        <f t="shared" si="7"/>
        <v>0</v>
      </c>
      <c r="Y59" s="157"/>
      <c r="Z59" s="157"/>
      <c r="AA59" s="157">
        <f t="shared" si="8"/>
        <v>0</v>
      </c>
      <c r="AB59" s="157"/>
      <c r="AC59" s="157"/>
      <c r="AD59" s="157">
        <f t="shared" si="48"/>
        <v>0</v>
      </c>
      <c r="AE59" s="157"/>
      <c r="AF59" s="157"/>
      <c r="AG59" s="157">
        <f t="shared" si="49"/>
        <v>0</v>
      </c>
      <c r="AH59" s="157"/>
      <c r="AI59" s="157"/>
      <c r="AJ59" s="157">
        <f t="shared" si="11"/>
        <v>0</v>
      </c>
      <c r="AK59" s="157"/>
      <c r="AL59" s="157"/>
      <c r="AM59" s="157">
        <f t="shared" si="12"/>
        <v>0</v>
      </c>
      <c r="AN59" s="157"/>
      <c r="AO59" s="157"/>
      <c r="AP59" s="157">
        <f t="shared" si="13"/>
        <v>0</v>
      </c>
      <c r="AQ59" s="157">
        <f t="shared" si="14"/>
        <v>0</v>
      </c>
      <c r="AR59" s="157">
        <f t="shared" si="50"/>
        <v>0</v>
      </c>
      <c r="AS59" s="157">
        <f t="shared" si="15"/>
        <v>0</v>
      </c>
      <c r="AT59" s="157"/>
      <c r="AU59" s="157"/>
      <c r="AV59" s="157">
        <f t="shared" si="16"/>
        <v>0</v>
      </c>
      <c r="AW59" s="157"/>
      <c r="AX59" s="157"/>
      <c r="AY59" s="157">
        <f t="shared" si="17"/>
        <v>0</v>
      </c>
      <c r="AZ59" s="157"/>
      <c r="BA59" s="157"/>
      <c r="BB59" s="157">
        <f t="shared" si="18"/>
        <v>0</v>
      </c>
      <c r="BC59" s="157"/>
      <c r="BD59" s="157"/>
      <c r="BE59" s="157">
        <f t="shared" si="19"/>
        <v>0</v>
      </c>
      <c r="BF59" s="157"/>
      <c r="BG59" s="157"/>
      <c r="BH59" s="157">
        <f t="shared" si="20"/>
        <v>0</v>
      </c>
      <c r="BI59" s="157"/>
      <c r="BJ59" s="158"/>
      <c r="BK59" s="158">
        <f t="shared" si="21"/>
        <v>0</v>
      </c>
      <c r="BL59" s="158">
        <f t="shared" si="34"/>
        <v>0</v>
      </c>
      <c r="BM59" s="158">
        <f t="shared" si="35"/>
        <v>0</v>
      </c>
      <c r="BN59" s="158">
        <f t="shared" si="22"/>
        <v>0</v>
      </c>
      <c r="BO59" s="158"/>
      <c r="BP59" s="158"/>
      <c r="BQ59" s="158">
        <f t="shared" si="23"/>
        <v>0</v>
      </c>
      <c r="BR59" s="158">
        <f t="shared" si="36"/>
        <v>0</v>
      </c>
      <c r="BS59" s="158">
        <f t="shared" si="36"/>
        <v>0</v>
      </c>
      <c r="BT59" s="158">
        <f t="shared" si="24"/>
        <v>0</v>
      </c>
      <c r="BU59" s="158">
        <f t="shared" si="37"/>
        <v>0</v>
      </c>
      <c r="BV59" s="158">
        <f t="shared" si="37"/>
        <v>0</v>
      </c>
      <c r="BW59" s="158">
        <f t="shared" si="25"/>
        <v>0</v>
      </c>
      <c r="BX59" s="158">
        <f t="shared" si="38"/>
        <v>0</v>
      </c>
      <c r="BY59" s="158">
        <f t="shared" si="38"/>
        <v>0</v>
      </c>
      <c r="BZ59" s="158">
        <f t="shared" si="26"/>
        <v>0</v>
      </c>
      <c r="CA59" s="158">
        <f t="shared" si="39"/>
        <v>0</v>
      </c>
      <c r="CB59" s="158">
        <f t="shared" si="40"/>
        <v>0</v>
      </c>
      <c r="CC59" s="158">
        <f t="shared" si="27"/>
        <v>0</v>
      </c>
      <c r="CD59" s="158">
        <f t="shared" si="41"/>
        <v>0</v>
      </c>
      <c r="CE59" s="158">
        <f t="shared" si="41"/>
        <v>0</v>
      </c>
      <c r="CF59" s="158">
        <f t="shared" si="28"/>
        <v>0</v>
      </c>
      <c r="CG59" s="158">
        <f t="shared" si="42"/>
        <v>0</v>
      </c>
      <c r="CH59" s="158">
        <f t="shared" si="42"/>
        <v>0</v>
      </c>
      <c r="CI59" s="158">
        <f t="shared" si="29"/>
        <v>0</v>
      </c>
      <c r="CJ59" s="158">
        <f t="shared" si="47"/>
        <v>0</v>
      </c>
      <c r="CK59" s="158">
        <f t="shared" si="47"/>
        <v>0</v>
      </c>
      <c r="CL59" s="158">
        <f t="shared" si="30"/>
        <v>0</v>
      </c>
    </row>
    <row r="63" spans="1:92" x14ac:dyDescent="0.25">
      <c r="A63" s="19" t="s">
        <v>104</v>
      </c>
      <c r="N63" s="19" t="s">
        <v>105</v>
      </c>
      <c r="BR63" s="19" t="s">
        <v>104</v>
      </c>
      <c r="CE63" s="19" t="s">
        <v>105</v>
      </c>
    </row>
    <row r="64" spans="1:92" s="276" customFormat="1" x14ac:dyDescent="0.25">
      <c r="B64" s="276" t="s">
        <v>154</v>
      </c>
      <c r="F64" s="276" t="s">
        <v>135</v>
      </c>
      <c r="J64" s="276" t="s">
        <v>137</v>
      </c>
      <c r="P64" s="276" t="s">
        <v>155</v>
      </c>
      <c r="BS64" s="276" t="s">
        <v>154</v>
      </c>
      <c r="BW64" s="276" t="s">
        <v>135</v>
      </c>
      <c r="CA64" s="276" t="s">
        <v>137</v>
      </c>
      <c r="CG64" s="276" t="s">
        <v>155</v>
      </c>
    </row>
    <row r="65" spans="2:85" x14ac:dyDescent="0.25">
      <c r="B65" s="19" t="s">
        <v>141</v>
      </c>
      <c r="F65" s="19" t="s">
        <v>140</v>
      </c>
      <c r="J65" s="19" t="s">
        <v>156</v>
      </c>
      <c r="P65" s="19" t="s">
        <v>157</v>
      </c>
      <c r="BS65" s="19" t="s">
        <v>141</v>
      </c>
      <c r="BW65" s="19" t="s">
        <v>140</v>
      </c>
      <c r="CA65" s="19" t="s">
        <v>156</v>
      </c>
      <c r="CG65" s="19" t="s">
        <v>157</v>
      </c>
    </row>
  </sheetData>
  <mergeCells count="39">
    <mergeCell ref="AH10:AJ11"/>
    <mergeCell ref="A8:A13"/>
    <mergeCell ref="D8:X9"/>
    <mergeCell ref="Y8:AS9"/>
    <mergeCell ref="AT8:BN9"/>
    <mergeCell ref="D10:F11"/>
    <mergeCell ref="G10:I10"/>
    <mergeCell ref="J10:L10"/>
    <mergeCell ref="M10:O11"/>
    <mergeCell ref="P10:R11"/>
    <mergeCell ref="S10:U11"/>
    <mergeCell ref="V10:X11"/>
    <mergeCell ref="Y10:AA11"/>
    <mergeCell ref="AB10:AG10"/>
    <mergeCell ref="G11:I11"/>
    <mergeCell ref="J11:L11"/>
    <mergeCell ref="BC10:BE11"/>
    <mergeCell ref="BO8:BQ11"/>
    <mergeCell ref="BR8:CL9"/>
    <mergeCell ref="CD10:CF11"/>
    <mergeCell ref="CG10:CI11"/>
    <mergeCell ref="CJ10:CL11"/>
    <mergeCell ref="CA10:CC11"/>
    <mergeCell ref="AB11:AD11"/>
    <mergeCell ref="AE11:AG11"/>
    <mergeCell ref="AW11:AY11"/>
    <mergeCell ref="AZ11:BB11"/>
    <mergeCell ref="BU11:BW11"/>
    <mergeCell ref="BF10:BH11"/>
    <mergeCell ref="BI10:BK11"/>
    <mergeCell ref="BL10:BN11"/>
    <mergeCell ref="BR10:BT11"/>
    <mergeCell ref="BU10:BZ10"/>
    <mergeCell ref="BX11:BZ11"/>
    <mergeCell ref="AK10:AM11"/>
    <mergeCell ref="AN10:AP11"/>
    <mergeCell ref="AQ10:AS11"/>
    <mergeCell ref="AT10:AV11"/>
    <mergeCell ref="AW10:BB10"/>
  </mergeCells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E75"/>
  <sheetViews>
    <sheetView topLeftCell="A5" zoomScaleNormal="100" zoomScaleSheetLayoutView="120" workbookViewId="0">
      <pane xSplit="2" ySplit="6" topLeftCell="K32" activePane="bottomRight" state="frozen"/>
      <selection activeCell="A5" sqref="A5"/>
      <selection pane="topRight" activeCell="C5" sqref="C5"/>
      <selection pane="bottomLeft" activeCell="A8" sqref="A8"/>
      <selection pane="bottomRight" activeCell="F5" sqref="F5:R5"/>
    </sheetView>
  </sheetViews>
  <sheetFormatPr defaultColWidth="9.140625" defaultRowHeight="15" x14ac:dyDescent="0.2"/>
  <cols>
    <col min="1" max="1" width="3.7109375" style="11" customWidth="1"/>
    <col min="2" max="2" width="19.5703125" style="1" customWidth="1"/>
    <col min="3" max="5" width="12.7109375" style="3" customWidth="1"/>
    <col min="6" max="6" width="12.42578125" style="3" customWidth="1"/>
    <col min="7" max="12" width="12.5703125" style="1" customWidth="1"/>
    <col min="13" max="13" width="12.5703125" style="3" customWidth="1"/>
    <col min="14" max="20" width="12.5703125" style="1" customWidth="1"/>
    <col min="21" max="21" width="12.5703125" style="3" customWidth="1"/>
    <col min="22" max="31" width="12.5703125" style="1" customWidth="1"/>
    <col min="32" max="16384" width="9.140625" style="1"/>
  </cols>
  <sheetData>
    <row r="1" spans="1:31" ht="15.75" x14ac:dyDescent="0.2">
      <c r="A1" s="1125" t="s">
        <v>55</v>
      </c>
      <c r="B1" s="1125"/>
      <c r="C1" s="1125"/>
      <c r="D1" s="1125"/>
      <c r="E1" s="1125"/>
      <c r="F1" s="1125"/>
      <c r="G1" s="1125"/>
      <c r="H1" s="1125"/>
      <c r="I1" s="1125"/>
      <c r="J1" s="1125"/>
      <c r="K1" s="1125"/>
      <c r="L1" s="1125"/>
      <c r="M1" s="1125"/>
      <c r="N1" s="1125"/>
      <c r="O1" s="1125"/>
      <c r="P1" s="1125"/>
      <c r="Q1" s="1125"/>
      <c r="R1" s="1125"/>
      <c r="S1" s="1125"/>
      <c r="T1" s="1125"/>
      <c r="U1" s="1125"/>
      <c r="V1" s="1125"/>
      <c r="W1" s="1125"/>
      <c r="X1" s="1125"/>
      <c r="Y1" s="1125"/>
      <c r="Z1" s="1125"/>
      <c r="AA1" s="1125"/>
      <c r="AB1" s="1125"/>
      <c r="AC1" s="1125"/>
      <c r="AD1" s="1125"/>
    </row>
    <row r="2" spans="1:31" ht="15.75" x14ac:dyDescent="0.2">
      <c r="A2" s="1125" t="s">
        <v>54</v>
      </c>
      <c r="B2" s="1125"/>
      <c r="C2" s="1125"/>
      <c r="D2" s="1125"/>
      <c r="E2" s="1125"/>
      <c r="F2" s="1125"/>
      <c r="G2" s="1125"/>
      <c r="H2" s="1125"/>
      <c r="I2" s="1125"/>
      <c r="J2" s="1125"/>
      <c r="K2" s="1125"/>
      <c r="L2" s="1125"/>
      <c r="M2" s="1125"/>
      <c r="N2" s="1125"/>
      <c r="O2" s="1125"/>
      <c r="P2" s="1125"/>
      <c r="Q2" s="1125"/>
      <c r="R2" s="1125"/>
      <c r="S2" s="1125"/>
      <c r="T2" s="1125"/>
      <c r="U2" s="1125"/>
      <c r="V2" s="1125"/>
      <c r="W2" s="1125"/>
      <c r="X2" s="1125"/>
      <c r="Y2" s="1125"/>
      <c r="Z2" s="1125"/>
      <c r="AA2" s="1125"/>
      <c r="AB2" s="1125"/>
      <c r="AC2" s="1125"/>
      <c r="AD2" s="1125"/>
    </row>
    <row r="3" spans="1:31" ht="15.75" x14ac:dyDescent="0.2">
      <c r="A3" s="1127" t="s">
        <v>69</v>
      </c>
      <c r="B3" s="1127"/>
      <c r="C3" s="1127"/>
      <c r="D3" s="1127"/>
      <c r="E3" s="1127"/>
      <c r="F3" s="1127"/>
      <c r="G3" s="1127"/>
      <c r="H3" s="1127"/>
      <c r="I3" s="1127"/>
      <c r="J3" s="1127"/>
      <c r="K3" s="1127"/>
      <c r="L3" s="1127"/>
      <c r="M3" s="1127"/>
      <c r="N3" s="1127"/>
      <c r="O3" s="1127"/>
      <c r="P3" s="1127"/>
      <c r="Q3" s="1127"/>
      <c r="R3" s="1127"/>
      <c r="S3" s="1127"/>
      <c r="T3" s="1127"/>
      <c r="U3" s="1127"/>
      <c r="V3" s="1127"/>
      <c r="W3" s="1127"/>
      <c r="X3" s="1127"/>
      <c r="Y3" s="1127"/>
      <c r="Z3" s="1127"/>
      <c r="AA3" s="1127"/>
      <c r="AB3" s="1127"/>
      <c r="AC3" s="1127"/>
      <c r="AD3" s="1127"/>
    </row>
    <row r="4" spans="1:31" ht="15" customHeight="1" x14ac:dyDescent="0.2">
      <c r="A4" s="2"/>
      <c r="D4" s="4"/>
    </row>
    <row r="5" spans="1:31" ht="16.149999999999999" customHeight="1" x14ac:dyDescent="0.2">
      <c r="A5" s="1128" t="s">
        <v>0</v>
      </c>
      <c r="B5" s="1128"/>
      <c r="C5" s="1129" t="s">
        <v>1</v>
      </c>
      <c r="D5" s="1129"/>
      <c r="E5" s="1129"/>
      <c r="F5" s="1130" t="s">
        <v>53</v>
      </c>
      <c r="G5" s="1131"/>
      <c r="H5" s="1131"/>
      <c r="I5" s="1131"/>
      <c r="J5" s="1131"/>
      <c r="K5" s="1131"/>
      <c r="L5" s="1131"/>
      <c r="M5" s="1131"/>
      <c r="N5" s="1131"/>
      <c r="O5" s="1131"/>
      <c r="P5" s="1131"/>
      <c r="Q5" s="1131"/>
      <c r="R5" s="1132"/>
      <c r="S5" s="1133" t="s">
        <v>68</v>
      </c>
      <c r="T5" s="1134"/>
      <c r="U5" s="1134"/>
      <c r="V5" s="1134"/>
      <c r="W5" s="1134"/>
      <c r="X5" s="1134"/>
      <c r="Y5" s="1134"/>
      <c r="Z5" s="1134"/>
      <c r="AA5" s="1134"/>
      <c r="AB5" s="1134"/>
      <c r="AC5" s="1134"/>
      <c r="AD5" s="1134"/>
      <c r="AE5" s="1135"/>
    </row>
    <row r="6" spans="1:31" ht="16.149999999999999" customHeight="1" x14ac:dyDescent="0.2">
      <c r="A6" s="1128"/>
      <c r="B6" s="1128"/>
      <c r="C6" s="13" t="s">
        <v>52</v>
      </c>
      <c r="D6" s="13" t="s">
        <v>2</v>
      </c>
      <c r="E6" s="13" t="s">
        <v>3</v>
      </c>
      <c r="F6" s="816" t="s">
        <v>58</v>
      </c>
      <c r="G6" s="817" t="s">
        <v>59</v>
      </c>
      <c r="H6" s="817" t="s">
        <v>60</v>
      </c>
      <c r="I6" s="817" t="s">
        <v>61</v>
      </c>
      <c r="J6" s="817" t="s">
        <v>56</v>
      </c>
      <c r="K6" s="817" t="s">
        <v>57</v>
      </c>
      <c r="L6" s="817" t="s">
        <v>62</v>
      </c>
      <c r="M6" s="816" t="s">
        <v>63</v>
      </c>
      <c r="N6" s="817" t="s">
        <v>64</v>
      </c>
      <c r="O6" s="817" t="s">
        <v>65</v>
      </c>
      <c r="P6" s="817" t="s">
        <v>66</v>
      </c>
      <c r="Q6" s="817" t="s">
        <v>67</v>
      </c>
      <c r="R6" s="817" t="s">
        <v>3</v>
      </c>
      <c r="S6" s="845" t="s">
        <v>58</v>
      </c>
      <c r="T6" s="845" t="s">
        <v>59</v>
      </c>
      <c r="U6" s="819" t="s">
        <v>60</v>
      </c>
      <c r="V6" s="845" t="s">
        <v>61</v>
      </c>
      <c r="W6" s="845" t="s">
        <v>56</v>
      </c>
      <c r="X6" s="845" t="s">
        <v>57</v>
      </c>
      <c r="Y6" s="845" t="s">
        <v>62</v>
      </c>
      <c r="Z6" s="845" t="s">
        <v>63</v>
      </c>
      <c r="AA6" s="845" t="s">
        <v>64</v>
      </c>
      <c r="AB6" s="845" t="s">
        <v>65</v>
      </c>
      <c r="AC6" s="845" t="s">
        <v>66</v>
      </c>
      <c r="AD6" s="845" t="s">
        <v>67</v>
      </c>
      <c r="AE6" s="820" t="s">
        <v>3</v>
      </c>
    </row>
    <row r="7" spans="1:31" ht="16.149999999999999" customHeight="1" x14ac:dyDescent="0.2">
      <c r="A7" s="1098"/>
      <c r="B7" s="1099" t="s">
        <v>281</v>
      </c>
      <c r="C7" s="1100"/>
      <c r="D7" s="1100"/>
      <c r="E7" s="1100"/>
      <c r="F7" s="1101"/>
      <c r="G7" s="1102"/>
      <c r="H7" s="1102"/>
      <c r="I7" s="1102"/>
      <c r="J7" s="1102"/>
      <c r="K7" s="1102"/>
      <c r="L7" s="1102"/>
      <c r="M7" s="1101"/>
      <c r="N7" s="1102"/>
      <c r="O7" s="1102"/>
      <c r="P7" s="1102"/>
      <c r="Q7" s="1102"/>
      <c r="R7" s="1103">
        <f>N10*3.88</f>
        <v>41552.142458666662</v>
      </c>
      <c r="S7" s="1104"/>
      <c r="T7" s="1104"/>
      <c r="U7" s="1105"/>
      <c r="V7" s="1104"/>
      <c r="W7" s="1104"/>
      <c r="X7" s="1104"/>
      <c r="Y7" s="1104"/>
      <c r="Z7" s="1104"/>
      <c r="AA7" s="1104"/>
      <c r="AB7" s="1104"/>
      <c r="AC7" s="1104"/>
      <c r="AD7" s="1104"/>
      <c r="AE7" s="1106"/>
    </row>
    <row r="8" spans="1:31" ht="16.149999999999999" customHeight="1" x14ac:dyDescent="0.2">
      <c r="A8" s="1098"/>
      <c r="B8" s="1099"/>
      <c r="C8" s="1100"/>
      <c r="D8" s="1100"/>
      <c r="E8" s="1100"/>
      <c r="F8" s="1101"/>
      <c r="G8" s="1102"/>
      <c r="H8" s="1102"/>
      <c r="I8" s="1102"/>
      <c r="J8" s="1102"/>
      <c r="K8" s="1102"/>
      <c r="L8" s="1102"/>
      <c r="M8" s="1101">
        <v>20</v>
      </c>
      <c r="N8" s="1102">
        <v>30</v>
      </c>
      <c r="O8" s="1102">
        <v>31</v>
      </c>
      <c r="P8" s="1102">
        <v>30</v>
      </c>
      <c r="Q8" s="1102">
        <v>6</v>
      </c>
      <c r="R8" s="1107">
        <f>Q8+P8+O8+N8+M8</f>
        <v>117</v>
      </c>
      <c r="S8" s="1104"/>
      <c r="T8" s="1104"/>
      <c r="U8" s="1105"/>
      <c r="V8" s="1104"/>
      <c r="W8" s="1104"/>
      <c r="X8" s="1104"/>
      <c r="Y8" s="1104"/>
      <c r="Z8" s="1104"/>
      <c r="AA8" s="1104"/>
      <c r="AB8" s="1104"/>
      <c r="AC8" s="1104"/>
      <c r="AD8" s="1104"/>
      <c r="AE8" s="1106"/>
    </row>
    <row r="9" spans="1:31" ht="16.149999999999999" customHeight="1" x14ac:dyDescent="0.2">
      <c r="A9" s="1098"/>
      <c r="B9" s="1099" t="s">
        <v>280</v>
      </c>
      <c r="C9" s="1100"/>
      <c r="D9" s="1100"/>
      <c r="E9" s="1100"/>
      <c r="F9" s="1101"/>
      <c r="G9" s="1102"/>
      <c r="H9" s="1102"/>
      <c r="I9" s="1102"/>
      <c r="J9" s="1102"/>
      <c r="K9" s="1102"/>
      <c r="L9" s="1102"/>
      <c r="M9" s="1101"/>
      <c r="N9" s="1102">
        <v>20</v>
      </c>
      <c r="O9" s="1102">
        <v>31</v>
      </c>
      <c r="P9" s="1102">
        <v>30</v>
      </c>
      <c r="Q9" s="1102">
        <v>6</v>
      </c>
      <c r="R9" s="1103">
        <f>Q9+P9+O9+N9</f>
        <v>87</v>
      </c>
      <c r="S9" s="1104"/>
      <c r="T9" s="1104"/>
      <c r="U9" s="1105"/>
      <c r="V9" s="1104"/>
      <c r="W9" s="1104"/>
      <c r="X9" s="1104"/>
      <c r="Y9" s="1104"/>
      <c r="Z9" s="1104"/>
      <c r="AA9" s="1104"/>
      <c r="AB9" s="1104"/>
      <c r="AC9" s="1104"/>
      <c r="AD9" s="1104"/>
      <c r="AE9" s="1106"/>
    </row>
    <row r="10" spans="1:31" s="795" customFormat="1" ht="14.45" customHeight="1" x14ac:dyDescent="0.25">
      <c r="A10" s="549"/>
      <c r="B10" s="550" t="s">
        <v>3</v>
      </c>
      <c r="C10" s="551">
        <v>23993.676599999999</v>
      </c>
      <c r="D10" s="551">
        <f>D11+D24+D39</f>
        <v>32919.528600000005</v>
      </c>
      <c r="E10" s="551">
        <f>E11+E24+E39</f>
        <v>56913.205199999997</v>
      </c>
      <c r="F10" s="551">
        <f>F11+F24+F39</f>
        <v>14845.22</v>
      </c>
      <c r="G10" s="551">
        <f>G11+G24+G39</f>
        <v>3200.1099999999997</v>
      </c>
      <c r="H10" s="551">
        <f>H11+H24+H39</f>
        <v>22765.811999999998</v>
      </c>
      <c r="I10" s="551">
        <f t="shared" ref="I10:AD10" si="0">I11+I24+I39</f>
        <v>1790.2123000000004</v>
      </c>
      <c r="J10" s="551">
        <f t="shared" si="0"/>
        <v>270.25</v>
      </c>
      <c r="K10" s="551">
        <f t="shared" si="0"/>
        <v>6068.91</v>
      </c>
      <c r="L10" s="551">
        <f t="shared" si="0"/>
        <v>1978.83</v>
      </c>
      <c r="M10" s="551">
        <f t="shared" si="0"/>
        <v>26922.4967</v>
      </c>
      <c r="N10" s="551">
        <f t="shared" si="0"/>
        <v>10709.315066666666</v>
      </c>
      <c r="O10" s="551">
        <f t="shared" si="0"/>
        <v>1013.9000000000001</v>
      </c>
      <c r="P10" s="551">
        <f t="shared" si="0"/>
        <v>-46424.881766666673</v>
      </c>
      <c r="Q10" s="551">
        <f t="shared" si="0"/>
        <v>0</v>
      </c>
      <c r="R10" s="640">
        <f t="shared" ref="R10:R41" si="1">SUM(F10:Q10)</f>
        <v>43140.174299999984</v>
      </c>
      <c r="S10" s="802">
        <f t="shared" si="0"/>
        <v>0</v>
      </c>
      <c r="T10" s="551">
        <f t="shared" si="0"/>
        <v>379.56</v>
      </c>
      <c r="U10" s="551">
        <f t="shared" si="0"/>
        <v>6772.7909999999993</v>
      </c>
      <c r="V10" s="551">
        <f t="shared" si="0"/>
        <v>36362.805</v>
      </c>
      <c r="W10" s="551">
        <f t="shared" si="0"/>
        <v>36730.027799999996</v>
      </c>
      <c r="X10" s="551">
        <f t="shared" si="0"/>
        <v>504.73</v>
      </c>
      <c r="Y10" s="551">
        <f t="shared" si="0"/>
        <v>0</v>
      </c>
      <c r="Z10" s="551">
        <f t="shared" si="0"/>
        <v>638.32000000000005</v>
      </c>
      <c r="AA10" s="551">
        <f t="shared" si="0"/>
        <v>3744.9600000000005</v>
      </c>
      <c r="AB10" s="551">
        <f t="shared" si="0"/>
        <v>0</v>
      </c>
      <c r="AC10" s="551">
        <f t="shared" si="0"/>
        <v>0</v>
      </c>
      <c r="AD10" s="551">
        <f t="shared" si="0"/>
        <v>0</v>
      </c>
      <c r="AE10" s="640">
        <f>SUM(S10:AD10)</f>
        <v>85133.193800000008</v>
      </c>
    </row>
    <row r="11" spans="1:31" s="833" customFormat="1" ht="15.6" customHeight="1" x14ac:dyDescent="0.2">
      <c r="A11" s="553" t="s">
        <v>4</v>
      </c>
      <c r="B11" s="554">
        <v>12</v>
      </c>
      <c r="C11" s="555">
        <v>1308.9015999999999</v>
      </c>
      <c r="D11" s="555">
        <f>SUM(D12:D23)</f>
        <v>5122.463600000001</v>
      </c>
      <c r="E11" s="555">
        <f>SUM(E12:E23)</f>
        <v>6431.3652000000002</v>
      </c>
      <c r="F11" s="555">
        <f>SUM(F12:F23)</f>
        <v>2300.1900000000005</v>
      </c>
      <c r="G11" s="555">
        <f>SUM(G12:G23)</f>
        <v>885.55000000000007</v>
      </c>
      <c r="H11" s="555">
        <f>SUM(H12:H23)</f>
        <v>1243.1020000000001</v>
      </c>
      <c r="I11" s="555">
        <f t="shared" ref="I11:Q11" si="2">SUM(I12:I23)</f>
        <v>0</v>
      </c>
      <c r="J11" s="555">
        <f t="shared" si="2"/>
        <v>177.62</v>
      </c>
      <c r="K11" s="555">
        <f t="shared" si="2"/>
        <v>2119.85</v>
      </c>
      <c r="L11" s="555">
        <f t="shared" si="2"/>
        <v>212.1</v>
      </c>
      <c r="M11" s="555">
        <f t="shared" si="2"/>
        <v>1383.4900000000002</v>
      </c>
      <c r="N11" s="555">
        <f t="shared" si="2"/>
        <v>792.3</v>
      </c>
      <c r="O11" s="555">
        <f t="shared" si="2"/>
        <v>0</v>
      </c>
      <c r="P11" s="555">
        <f t="shared" si="2"/>
        <v>-4550.29</v>
      </c>
      <c r="Q11" s="555">
        <f t="shared" si="2"/>
        <v>0</v>
      </c>
      <c r="R11" s="641">
        <f t="shared" si="1"/>
        <v>4563.9119999999994</v>
      </c>
      <c r="S11" s="832">
        <f>SUM(S12:S23)</f>
        <v>0</v>
      </c>
      <c r="T11" s="555">
        <f t="shared" ref="T11:AD11" si="3">SUM(T12:T23)</f>
        <v>0</v>
      </c>
      <c r="U11" s="555">
        <f t="shared" si="3"/>
        <v>971.59099999999989</v>
      </c>
      <c r="V11" s="555">
        <f t="shared" si="3"/>
        <v>4437.3850000000002</v>
      </c>
      <c r="W11" s="555">
        <f>SUM(W12:W23)</f>
        <v>3985.9578000000001</v>
      </c>
      <c r="X11" s="555">
        <f t="shared" si="3"/>
        <v>70.949999999999989</v>
      </c>
      <c r="Y11" s="555">
        <f t="shared" si="3"/>
        <v>0</v>
      </c>
      <c r="Z11" s="555">
        <f t="shared" si="3"/>
        <v>4</v>
      </c>
      <c r="AA11" s="555">
        <f t="shared" si="3"/>
        <v>400.17000000000007</v>
      </c>
      <c r="AB11" s="555">
        <f t="shared" si="3"/>
        <v>0</v>
      </c>
      <c r="AC11" s="555">
        <f t="shared" si="3"/>
        <v>0</v>
      </c>
      <c r="AD11" s="555">
        <f t="shared" si="3"/>
        <v>0</v>
      </c>
      <c r="AE11" s="640">
        <f t="shared" ref="AE11:AE58" si="4">SUM(S11:AD11)</f>
        <v>9870.0538000000015</v>
      </c>
    </row>
    <row r="12" spans="1:31" ht="15.75" x14ac:dyDescent="0.25">
      <c r="A12" s="14">
        <v>1</v>
      </c>
      <c r="B12" s="15" t="s">
        <v>5</v>
      </c>
      <c r="C12" s="787">
        <v>1.5</v>
      </c>
      <c r="D12" s="787">
        <f>[1]total214!H6</f>
        <v>76.5</v>
      </c>
      <c r="E12" s="787">
        <v>78</v>
      </c>
      <c r="F12" s="787">
        <f>Summary1216!F10</f>
        <v>0</v>
      </c>
      <c r="G12" s="787">
        <f>Summary1216!G10</f>
        <v>0</v>
      </c>
      <c r="H12" s="787">
        <f>Summary1216!H10 - (F12+G12)</f>
        <v>0</v>
      </c>
      <c r="I12" s="787">
        <f>Summary1216!I10  - (F12+G12+H12)</f>
        <v>0</v>
      </c>
      <c r="J12" s="787">
        <f>Summary1216!J10</f>
        <v>0</v>
      </c>
      <c r="K12" s="787">
        <f>Summary1216!K10 - J12</f>
        <v>0</v>
      </c>
      <c r="L12" s="787">
        <f>Summary1216!L10 - (J12+K12)</f>
        <v>0</v>
      </c>
      <c r="M12" s="787">
        <f>Summary1216!M10 - (J12+K12+L12)</f>
        <v>28.1</v>
      </c>
      <c r="N12" s="787">
        <f>Summary1216!N10 - (J12+K12+L12+M12)</f>
        <v>5.8999999999999986</v>
      </c>
      <c r="O12" s="787">
        <f>Summary1216!O10-(J12+K12+L12+M12+N12)</f>
        <v>0</v>
      </c>
      <c r="P12" s="787">
        <f>Summary1216!P10-(J12+K12+L12+M12+N12+O12)</f>
        <v>-34</v>
      </c>
      <c r="Q12" s="788"/>
      <c r="R12" s="641">
        <f>SUM(F12:Q12)</f>
        <v>0</v>
      </c>
      <c r="S12" s="804"/>
      <c r="T12" s="787">
        <f>Summary1216!S10</f>
        <v>0</v>
      </c>
      <c r="U12" s="787">
        <f>Summary1216!T10 - T12</f>
        <v>0</v>
      </c>
      <c r="V12" s="787">
        <f>Summary1216!U10 - (T12+U12)</f>
        <v>56.5</v>
      </c>
      <c r="W12" s="787">
        <f>Summary1216!V10</f>
        <v>0</v>
      </c>
      <c r="X12" s="787">
        <f>Summary1216!W10</f>
        <v>0</v>
      </c>
      <c r="Y12" s="787">
        <f>Summary1216!X10 - X12</f>
        <v>0</v>
      </c>
      <c r="Z12" s="787">
        <f>Summary1216!Y10 - (X12+Y12)</f>
        <v>0</v>
      </c>
      <c r="AA12" s="787">
        <f>Summary1216!Z10 - (X12+Y12+Z12)</f>
        <v>0</v>
      </c>
      <c r="AB12" s="787"/>
      <c r="AC12" s="787"/>
      <c r="AD12" s="787"/>
      <c r="AE12" s="641">
        <f t="shared" si="4"/>
        <v>56.5</v>
      </c>
    </row>
    <row r="13" spans="1:31" ht="15.75" x14ac:dyDescent="0.25">
      <c r="A13" s="14">
        <v>2</v>
      </c>
      <c r="B13" s="15" t="s">
        <v>6</v>
      </c>
      <c r="C13" s="787">
        <v>101</v>
      </c>
      <c r="D13" s="787">
        <f>[1]total214!H7</f>
        <v>506</v>
      </c>
      <c r="E13" s="787">
        <v>607</v>
      </c>
      <c r="F13" s="787">
        <f>Summary1216!F11</f>
        <v>0</v>
      </c>
      <c r="G13" s="787">
        <f>Summary1216!G11</f>
        <v>0</v>
      </c>
      <c r="H13" s="787">
        <f>Summary1216!H11 - (F13+G13)</f>
        <v>607.5</v>
      </c>
      <c r="I13" s="787">
        <f>Summary1216!I11  - (F13+G13+H13)</f>
        <v>0</v>
      </c>
      <c r="J13" s="787">
        <f>Summary1216!J11</f>
        <v>19.5</v>
      </c>
      <c r="K13" s="787">
        <f>Summary1216!K11 - J13</f>
        <v>148.75</v>
      </c>
      <c r="L13" s="787">
        <f>Summary1216!L11 - (J13+K13)</f>
        <v>197</v>
      </c>
      <c r="M13" s="787">
        <f>Summary1216!M11 - (J13+K13+L13)</f>
        <v>181.25</v>
      </c>
      <c r="N13" s="787">
        <f>Summary1216!N11 - (J13+K13+L13+M13)</f>
        <v>0</v>
      </c>
      <c r="O13" s="787">
        <f>Summary1216!O11-(J13+K13+L13+M13+N13)</f>
        <v>0</v>
      </c>
      <c r="P13" s="787">
        <f>Summary1216!P11-(J13+K13+L13+M13+N13+O13)</f>
        <v>-546.5</v>
      </c>
      <c r="Q13" s="788"/>
      <c r="R13" s="641">
        <f>SUM(F13:Q13)</f>
        <v>607.5</v>
      </c>
      <c r="S13" s="804"/>
      <c r="T13" s="787">
        <f>Summary1216!S11</f>
        <v>0</v>
      </c>
      <c r="U13" s="787">
        <f>Summary1216!T11 - T13</f>
        <v>71.5</v>
      </c>
      <c r="V13" s="787">
        <f>Summary1216!U11 - (T13+U13)</f>
        <v>535.5</v>
      </c>
      <c r="W13" s="787">
        <f>Summary1216!V11</f>
        <v>546.75</v>
      </c>
      <c r="X13" s="787">
        <f>Summary1216!W11</f>
        <v>0</v>
      </c>
      <c r="Y13" s="787">
        <f>Summary1216!X11 - X13</f>
        <v>0</v>
      </c>
      <c r="Z13" s="787">
        <f>Summary1216!Y11 - (X13+Y13)</f>
        <v>0</v>
      </c>
      <c r="AA13" s="787">
        <f>Summary1216!Z11 - (X13+Y13+Z13)</f>
        <v>0</v>
      </c>
      <c r="AB13" s="787"/>
      <c r="AC13" s="787"/>
      <c r="AD13" s="787"/>
      <c r="AE13" s="641">
        <f t="shared" si="4"/>
        <v>1153.75</v>
      </c>
    </row>
    <row r="14" spans="1:31" ht="15.75" x14ac:dyDescent="0.25">
      <c r="A14" s="14">
        <v>3</v>
      </c>
      <c r="B14" s="15" t="s">
        <v>7</v>
      </c>
      <c r="C14" s="787">
        <v>0</v>
      </c>
      <c r="D14" s="787">
        <f>[1]total214!H8</f>
        <v>80</v>
      </c>
      <c r="E14" s="787">
        <v>80</v>
      </c>
      <c r="F14" s="787">
        <f>Summary1216!F12</f>
        <v>0</v>
      </c>
      <c r="G14" s="787">
        <f>Summary1216!G12</f>
        <v>0</v>
      </c>
      <c r="H14" s="787">
        <f>Summary1216!H12 - (F14+G14)</f>
        <v>77</v>
      </c>
      <c r="I14" s="787">
        <f>Summary1216!I12  - (F14+G14+H14)</f>
        <v>0</v>
      </c>
      <c r="J14" s="787">
        <f>Summary1216!J12</f>
        <v>0</v>
      </c>
      <c r="K14" s="787">
        <f>Summary1216!K12 - J14</f>
        <v>0</v>
      </c>
      <c r="L14" s="787">
        <f>Summary1216!L12 - (J14+K14)</f>
        <v>0</v>
      </c>
      <c r="M14" s="787">
        <f>Summary1216!M12 - (J14+K14+L14)</f>
        <v>0</v>
      </c>
      <c r="N14" s="787">
        <f>Summary1216!N12 - (J14+K14+L14+M14)</f>
        <v>0</v>
      </c>
      <c r="O14" s="787">
        <f>Summary1216!O12-(J14+K14+L14+M14+N14)</f>
        <v>0</v>
      </c>
      <c r="P14" s="787">
        <f>Summary1216!P12-(J14+K14+L14+M14+N14+O14)</f>
        <v>24.64</v>
      </c>
      <c r="Q14" s="788"/>
      <c r="R14" s="641">
        <f t="shared" si="1"/>
        <v>101.64</v>
      </c>
      <c r="S14" s="804"/>
      <c r="T14" s="787">
        <f>Summary1216!S12</f>
        <v>0</v>
      </c>
      <c r="U14" s="787">
        <f>Summary1216!T12 - T14</f>
        <v>0</v>
      </c>
      <c r="V14" s="787">
        <f>Summary1216!U12 - (T14+U14)</f>
        <v>58.6</v>
      </c>
      <c r="W14" s="787">
        <f>Summary1216!V12</f>
        <v>69.3</v>
      </c>
      <c r="X14" s="787">
        <f>Summary1216!W12</f>
        <v>0</v>
      </c>
      <c r="Y14" s="787">
        <f>Summary1216!X12 - X14</f>
        <v>0</v>
      </c>
      <c r="Z14" s="787">
        <f>Summary1216!Y12 - (X14+Y14)</f>
        <v>0</v>
      </c>
      <c r="AA14" s="787">
        <f>Summary1216!Z12 - (X14+Y14+Z14)</f>
        <v>0</v>
      </c>
      <c r="AB14" s="787"/>
      <c r="AC14" s="787"/>
      <c r="AD14" s="787"/>
      <c r="AE14" s="641">
        <f t="shared" si="4"/>
        <v>127.9</v>
      </c>
    </row>
    <row r="15" spans="1:31" ht="15.75" x14ac:dyDescent="0.25">
      <c r="A15" s="14">
        <v>4</v>
      </c>
      <c r="B15" s="15" t="s">
        <v>8</v>
      </c>
      <c r="C15" s="787">
        <v>183</v>
      </c>
      <c r="D15" s="787">
        <f>[1]total214!H9</f>
        <v>555.61</v>
      </c>
      <c r="E15" s="787">
        <v>738.61</v>
      </c>
      <c r="F15" s="787">
        <f>Summary1216!F13</f>
        <v>7.2</v>
      </c>
      <c r="G15" s="787">
        <f>Summary1216!G13</f>
        <v>0</v>
      </c>
      <c r="H15" s="787">
        <f>Summary1216!H13 - (F15+G15)</f>
        <v>18.8</v>
      </c>
      <c r="I15" s="787">
        <f>Summary1216!I13  - (F15+G15+H15)</f>
        <v>0</v>
      </c>
      <c r="J15" s="787">
        <f>Summary1216!J13</f>
        <v>0</v>
      </c>
      <c r="K15" s="787">
        <f>Summary1216!K13 - J15</f>
        <v>427.53999999999996</v>
      </c>
      <c r="L15" s="787">
        <f>Summary1216!L13 - (J15+K15)</f>
        <v>0</v>
      </c>
      <c r="M15" s="787">
        <f>Summary1216!M13 - (J15+K15+L15)</f>
        <v>200.96000000000004</v>
      </c>
      <c r="N15" s="787">
        <f>Summary1216!N13 - (J15+K15+L15+M15)</f>
        <v>0</v>
      </c>
      <c r="O15" s="787">
        <f>Summary1216!O13-(J15+K15+L15+M15+N15)</f>
        <v>0</v>
      </c>
      <c r="P15" s="787">
        <f>Summary1216!P13-(J15+K15+L15+M15+N15+O15)</f>
        <v>-628.5</v>
      </c>
      <c r="Q15" s="788"/>
      <c r="R15" s="641">
        <f>SUM(F15:Q15)</f>
        <v>26</v>
      </c>
      <c r="S15" s="804"/>
      <c r="T15" s="787">
        <f>Summary1216!S13</f>
        <v>0</v>
      </c>
      <c r="U15" s="787">
        <f>Summary1216!T13 - T15</f>
        <v>11</v>
      </c>
      <c r="V15" s="787">
        <f>Summary1216!U13 - (T15+U15)</f>
        <v>517</v>
      </c>
      <c r="W15" s="787">
        <f>Summary1216!V13</f>
        <v>23.400000000000002</v>
      </c>
      <c r="X15" s="787">
        <f>Summary1216!W13</f>
        <v>0</v>
      </c>
      <c r="Y15" s="787">
        <f>Summary1216!X13 - X15</f>
        <v>0</v>
      </c>
      <c r="Z15" s="787">
        <f>Summary1216!Y13 - (X15+Y15)</f>
        <v>0</v>
      </c>
      <c r="AA15" s="787">
        <f>Summary1216!Z13 - (X15+Y15+Z15)</f>
        <v>0</v>
      </c>
      <c r="AB15" s="787"/>
      <c r="AC15" s="787"/>
      <c r="AD15" s="787"/>
      <c r="AE15" s="641">
        <f t="shared" si="4"/>
        <v>551.4</v>
      </c>
    </row>
    <row r="16" spans="1:31" ht="15.75" x14ac:dyDescent="0.25">
      <c r="A16" s="14">
        <v>5</v>
      </c>
      <c r="B16" s="15" t="s">
        <v>9</v>
      </c>
      <c r="C16" s="787">
        <v>278</v>
      </c>
      <c r="D16" s="787">
        <f>[1]total214!H10</f>
        <v>1016</v>
      </c>
      <c r="E16" s="787">
        <v>1294</v>
      </c>
      <c r="F16" s="787">
        <f>Summary1216!F14</f>
        <v>588</v>
      </c>
      <c r="G16" s="787">
        <f>Summary1216!G14</f>
        <v>663</v>
      </c>
      <c r="H16" s="787">
        <f>Summary1216!H14 - (F16+G16)</f>
        <v>0</v>
      </c>
      <c r="I16" s="787">
        <f>Summary1216!I14  - (F16+G16+H16)</f>
        <v>0</v>
      </c>
      <c r="J16" s="787">
        <f>Summary1216!J14</f>
        <v>80</v>
      </c>
      <c r="K16" s="787">
        <f>Summary1216!K14 - J16</f>
        <v>40</v>
      </c>
      <c r="L16" s="787">
        <f>Summary1216!L14 - (J16+K16)</f>
        <v>0</v>
      </c>
      <c r="M16" s="787">
        <f>Summary1216!M14 - (J16+K16+L16)</f>
        <v>536.29999999999995</v>
      </c>
      <c r="N16" s="787">
        <f>Summary1216!N14 - (J16+K16+L16+M16)</f>
        <v>0</v>
      </c>
      <c r="O16" s="787">
        <f>Summary1216!O14-(J16+K16+L16+M16+N16)</f>
        <v>0</v>
      </c>
      <c r="P16" s="787">
        <f>Summary1216!P14-(J16+K16+L16+M16+N16+O16)</f>
        <v>-656.3</v>
      </c>
      <c r="Q16" s="788"/>
      <c r="R16" s="641">
        <f t="shared" si="1"/>
        <v>1251</v>
      </c>
      <c r="S16" s="804"/>
      <c r="T16" s="787">
        <f>Summary1216!S14</f>
        <v>0</v>
      </c>
      <c r="U16" s="787">
        <f>Summary1216!T14 - T16</f>
        <v>588.54999999999995</v>
      </c>
      <c r="V16" s="787">
        <f>Summary1216!U14 - (T16+U16)</f>
        <v>316.85000000000002</v>
      </c>
      <c r="W16" s="787">
        <f>Summary1216!V14</f>
        <v>1125.9000000000001</v>
      </c>
      <c r="X16" s="787">
        <f>Summary1216!W14</f>
        <v>31.4</v>
      </c>
      <c r="Y16" s="787">
        <f>Summary1216!X14 - X16</f>
        <v>0</v>
      </c>
      <c r="Z16" s="787">
        <f>Summary1216!Y14 - (X16+Y16)</f>
        <v>4</v>
      </c>
      <c r="AA16" s="787">
        <f>Summary1216!Z14 - (X16+Y16+Z16)</f>
        <v>343.70000000000005</v>
      </c>
      <c r="AB16" s="787"/>
      <c r="AC16" s="787"/>
      <c r="AD16" s="787"/>
      <c r="AE16" s="641">
        <f t="shared" si="4"/>
        <v>2410.4000000000005</v>
      </c>
    </row>
    <row r="17" spans="1:31" ht="15.75" x14ac:dyDescent="0.25">
      <c r="A17" s="14">
        <v>6</v>
      </c>
      <c r="B17" s="15" t="s">
        <v>10</v>
      </c>
      <c r="C17" s="787">
        <v>97</v>
      </c>
      <c r="D17" s="787">
        <f>[1]total214!H11</f>
        <v>1424</v>
      </c>
      <c r="E17" s="787">
        <v>1521</v>
      </c>
      <c r="F17" s="787">
        <f>Summary1216!F15</f>
        <v>0</v>
      </c>
      <c r="G17" s="787">
        <f>Summary1216!G15</f>
        <v>0</v>
      </c>
      <c r="H17" s="787">
        <f>Summary1216!H15 - (F17+G17)</f>
        <v>391.25</v>
      </c>
      <c r="I17" s="787">
        <f>Summary1216!I15  - (F17+G17+H17)</f>
        <v>0</v>
      </c>
      <c r="J17" s="787">
        <f>Summary1216!J15</f>
        <v>0</v>
      </c>
      <c r="K17" s="787">
        <f>Summary1216!K15 - J17</f>
        <v>1405</v>
      </c>
      <c r="L17" s="787">
        <f>Summary1216!L15 - (J17+K17)</f>
        <v>0</v>
      </c>
      <c r="M17" s="787">
        <f>Summary1216!M15 - (J17+K17+L17)</f>
        <v>116</v>
      </c>
      <c r="N17" s="787">
        <f>Summary1216!N15 - (J17+K17+L17+M17)</f>
        <v>0</v>
      </c>
      <c r="O17" s="787">
        <f>Summary1216!O15-(J17+K17+L17+M17+N17)</f>
        <v>0</v>
      </c>
      <c r="P17" s="787">
        <f>Summary1216!P15-(J17+K17+L17+M17+N17+O17)</f>
        <v>-1488</v>
      </c>
      <c r="Q17" s="788"/>
      <c r="R17" s="641">
        <f t="shared" si="1"/>
        <v>424.25</v>
      </c>
      <c r="S17" s="804"/>
      <c r="T17" s="787">
        <f>Summary1216!S15</f>
        <v>0</v>
      </c>
      <c r="U17" s="787">
        <f>Summary1216!T15 - T17</f>
        <v>125.35</v>
      </c>
      <c r="V17" s="787">
        <f>Summary1216!U15 - (T17+U17)</f>
        <v>1395.65</v>
      </c>
      <c r="W17" s="787">
        <f>Summary1216!V15</f>
        <v>352.125</v>
      </c>
      <c r="X17" s="787">
        <f>Summary1216!W15</f>
        <v>0</v>
      </c>
      <c r="Y17" s="787">
        <f>Summary1216!X15 - X17</f>
        <v>0</v>
      </c>
      <c r="Z17" s="787">
        <f>Summary1216!Y15 - (X17+Y17)</f>
        <v>0</v>
      </c>
      <c r="AA17" s="787">
        <f>Summary1216!Z15 - (X17+Y17+Z17)</f>
        <v>0</v>
      </c>
      <c r="AB17" s="787"/>
      <c r="AC17" s="787"/>
      <c r="AD17" s="787"/>
      <c r="AE17" s="641">
        <f t="shared" si="4"/>
        <v>1873.125</v>
      </c>
    </row>
    <row r="18" spans="1:31" ht="15.75" x14ac:dyDescent="0.25">
      <c r="A18" s="14">
        <v>7</v>
      </c>
      <c r="B18" s="15" t="s">
        <v>11</v>
      </c>
      <c r="C18" s="787">
        <v>0</v>
      </c>
      <c r="D18" s="787">
        <f>[1]total214!H12</f>
        <v>184</v>
      </c>
      <c r="E18" s="787">
        <v>184</v>
      </c>
      <c r="F18" s="787">
        <f>Summary1216!F16</f>
        <v>168.1</v>
      </c>
      <c r="G18" s="787">
        <f>Summary1216!G16</f>
        <v>168.1</v>
      </c>
      <c r="H18" s="790">
        <f>Summary1216!H16 - (F18+G18)</f>
        <v>-168.59999999999997</v>
      </c>
      <c r="I18" s="787">
        <f>Summary1216!I16  - (F18+G18+H18)</f>
        <v>0</v>
      </c>
      <c r="J18" s="787">
        <f>Summary1216!J16</f>
        <v>0</v>
      </c>
      <c r="K18" s="787">
        <f>Summary1216!K16 - J18</f>
        <v>0</v>
      </c>
      <c r="L18" s="787">
        <f>Summary1216!L16 - (J18+K18)</f>
        <v>0</v>
      </c>
      <c r="M18" s="787">
        <f>Summary1216!M16 - (J18+K18+L18)</f>
        <v>37</v>
      </c>
      <c r="N18" s="787">
        <f>Summary1216!N16 - (J18+K18+L18+M18)</f>
        <v>0</v>
      </c>
      <c r="O18" s="787">
        <f>Summary1216!O16-(J18+K18+L18+M18+N18)</f>
        <v>0</v>
      </c>
      <c r="P18" s="787">
        <f>Summary1216!P16-(J18+K18+L18+M18+N18+O18)</f>
        <v>0</v>
      </c>
      <c r="Q18" s="788"/>
      <c r="R18" s="641">
        <f t="shared" si="1"/>
        <v>204.60000000000002</v>
      </c>
      <c r="S18" s="804"/>
      <c r="T18" s="787">
        <f>Summary1216!S16</f>
        <v>0</v>
      </c>
      <c r="U18" s="787">
        <f>Summary1216!T16 - T18</f>
        <v>0</v>
      </c>
      <c r="V18" s="787">
        <f>Summary1216!U16 - (T18+U18)</f>
        <v>156.75</v>
      </c>
      <c r="W18" s="787">
        <f>Summary1216!V16</f>
        <v>150.84000000000003</v>
      </c>
      <c r="X18" s="787">
        <f>Summary1216!W16</f>
        <v>0</v>
      </c>
      <c r="Y18" s="787">
        <f>Summary1216!X16 - X18</f>
        <v>0</v>
      </c>
      <c r="Z18" s="787">
        <f>Summary1216!Y16 - (X18+Y18)</f>
        <v>0</v>
      </c>
      <c r="AA18" s="787">
        <f>Summary1216!Z16 - (X18+Y18+Z18)</f>
        <v>0</v>
      </c>
      <c r="AB18" s="787"/>
      <c r="AC18" s="787"/>
      <c r="AD18" s="787"/>
      <c r="AE18" s="641">
        <f t="shared" si="4"/>
        <v>307.59000000000003</v>
      </c>
    </row>
    <row r="19" spans="1:31" ht="15.75" x14ac:dyDescent="0.25">
      <c r="A19" s="14">
        <v>8</v>
      </c>
      <c r="B19" s="15" t="s">
        <v>12</v>
      </c>
      <c r="C19" s="787">
        <v>35</v>
      </c>
      <c r="D19" s="787">
        <f>[1]total214!H13</f>
        <v>162.5</v>
      </c>
      <c r="E19" s="787">
        <v>197.5</v>
      </c>
      <c r="F19" s="787">
        <f>Summary1216!F17</f>
        <v>50.2</v>
      </c>
      <c r="G19" s="787">
        <f>Summary1216!G17</f>
        <v>3</v>
      </c>
      <c r="H19" s="787">
        <f>Summary1216!H17 - (F19+G19)</f>
        <v>45.649999999999991</v>
      </c>
      <c r="I19" s="787">
        <f>Summary1216!I17  - (F19+G19+H19)</f>
        <v>0</v>
      </c>
      <c r="J19" s="787">
        <f>Summary1216!J17</f>
        <v>78.12</v>
      </c>
      <c r="K19" s="787">
        <f>Summary1216!K17 - J19</f>
        <v>5.75</v>
      </c>
      <c r="L19" s="787">
        <f>Summary1216!L17 - (J19+K19)</f>
        <v>0</v>
      </c>
      <c r="M19" s="787">
        <f>Summary1216!M17 - (J19+K19+L19)</f>
        <v>9.1999999999999886</v>
      </c>
      <c r="N19" s="787">
        <f>Summary1216!N17 - (J19+K19+L19+M19)</f>
        <v>0</v>
      </c>
      <c r="O19" s="787">
        <f>Summary1216!O17-(J19+K19+L19+M19+N19)</f>
        <v>0</v>
      </c>
      <c r="P19" s="787">
        <f>Summary1216!P17-(J19+K19+L19+M19+N19+O19)</f>
        <v>-52.639999999999993</v>
      </c>
      <c r="Q19" s="788"/>
      <c r="R19" s="641">
        <f t="shared" si="1"/>
        <v>139.28</v>
      </c>
      <c r="S19" s="804"/>
      <c r="T19" s="787">
        <f>Summary1216!S17</f>
        <v>0</v>
      </c>
      <c r="U19" s="787">
        <f>Summary1216!T17 - T19</f>
        <v>0</v>
      </c>
      <c r="V19" s="787">
        <f>Summary1216!U17 - (T19+U19)</f>
        <v>98</v>
      </c>
      <c r="W19" s="787">
        <f>Summary1216!V17</f>
        <v>88.965000000000003</v>
      </c>
      <c r="X19" s="787">
        <f>Summary1216!W17</f>
        <v>39.549999999999997</v>
      </c>
      <c r="Y19" s="787">
        <f>Summary1216!X17 - X19</f>
        <v>0</v>
      </c>
      <c r="Z19" s="787">
        <f>Summary1216!Y17 - (X19+Y19)</f>
        <v>0</v>
      </c>
      <c r="AA19" s="787">
        <f>Summary1216!Z17 - (X19+Y19+Z19)</f>
        <v>56.47</v>
      </c>
      <c r="AB19" s="787"/>
      <c r="AC19" s="787"/>
      <c r="AD19" s="787"/>
      <c r="AE19" s="641">
        <f t="shared" si="4"/>
        <v>282.98500000000001</v>
      </c>
    </row>
    <row r="20" spans="1:31" ht="15.75" x14ac:dyDescent="0.25">
      <c r="A20" s="14">
        <v>9</v>
      </c>
      <c r="B20" s="15" t="s">
        <v>13</v>
      </c>
      <c r="C20" s="787">
        <v>0</v>
      </c>
      <c r="D20" s="787">
        <f>[1]total214!H14</f>
        <v>369</v>
      </c>
      <c r="E20" s="787">
        <v>369</v>
      </c>
      <c r="F20" s="787">
        <f>Summary1216!F18</f>
        <v>57.87</v>
      </c>
      <c r="G20" s="787">
        <f>Summary1216!G18</f>
        <v>0</v>
      </c>
      <c r="H20" s="787">
        <f>Summary1216!H18 - (F20+G20)</f>
        <v>193.202</v>
      </c>
      <c r="I20" s="787">
        <f>Summary1216!I18  - (F20+G20+H20)</f>
        <v>0</v>
      </c>
      <c r="J20" s="787">
        <f>Summary1216!J18</f>
        <v>0</v>
      </c>
      <c r="K20" s="787">
        <f>Summary1216!K18 - J20</f>
        <v>13.81</v>
      </c>
      <c r="L20" s="787">
        <f>Summary1216!L18 - (J20+K20)</f>
        <v>0</v>
      </c>
      <c r="M20" s="787">
        <f>Summary1216!M18 - (J20+K20+L20)</f>
        <v>97.24</v>
      </c>
      <c r="N20" s="787">
        <f>Summary1216!N18 - (J20+K20+L20+M20)</f>
        <v>0</v>
      </c>
      <c r="O20" s="787">
        <f>Summary1216!O18-(J20+K20+L20+M20+N20)</f>
        <v>0</v>
      </c>
      <c r="P20" s="787">
        <f>Summary1216!P18-(J20+K20+L20+M20+N20+O20)</f>
        <v>-111.05</v>
      </c>
      <c r="Q20" s="788"/>
      <c r="R20" s="641">
        <f t="shared" si="1"/>
        <v>251.072</v>
      </c>
      <c r="S20" s="804"/>
      <c r="T20" s="787">
        <f>Summary1216!S18</f>
        <v>0</v>
      </c>
      <c r="U20" s="787">
        <f>Summary1216!T18 - T20</f>
        <v>175.19099999999997</v>
      </c>
      <c r="V20" s="787">
        <f>Summary1216!U18 - (T20+U20)</f>
        <v>28.274999999999977</v>
      </c>
      <c r="W20" s="787">
        <f>Summary1216!V18</f>
        <v>225.9648</v>
      </c>
      <c r="X20" s="787">
        <f>Summary1216!W18</f>
        <v>0</v>
      </c>
      <c r="Y20" s="787">
        <f>Summary1216!X18 - X20</f>
        <v>0</v>
      </c>
      <c r="Z20" s="787">
        <f>Summary1216!Y18 - (X20+Y20)</f>
        <v>0</v>
      </c>
      <c r="AA20" s="787">
        <f>Summary1216!Z18 - (X20+Y20+Z20)</f>
        <v>0</v>
      </c>
      <c r="AB20" s="787"/>
      <c r="AC20" s="787"/>
      <c r="AD20" s="787"/>
      <c r="AE20" s="641">
        <f t="shared" si="4"/>
        <v>429.43079999999998</v>
      </c>
    </row>
    <row r="21" spans="1:31" ht="15.75" x14ac:dyDescent="0.25">
      <c r="A21" s="14">
        <v>10</v>
      </c>
      <c r="B21" s="15" t="s">
        <v>14</v>
      </c>
      <c r="C21" s="787">
        <v>79.401600000000002</v>
      </c>
      <c r="D21" s="787">
        <v>24.3536</v>
      </c>
      <c r="E21" s="787">
        <f>D21+C21</f>
        <v>103.7552</v>
      </c>
      <c r="F21" s="787">
        <f>Summary1216!F19</f>
        <v>46</v>
      </c>
      <c r="G21" s="787">
        <f>Summary1216!G19</f>
        <v>51.45</v>
      </c>
      <c r="H21" s="790">
        <f>Summary1216!H19 - (F21+G21)</f>
        <v>-45.250000000000007</v>
      </c>
      <c r="I21" s="787">
        <f>Summary1216!I19  - (F21+G21+H21)</f>
        <v>0</v>
      </c>
      <c r="J21" s="787">
        <f>Summary1216!J19</f>
        <v>0</v>
      </c>
      <c r="K21" s="787">
        <f>Summary1216!K19 - J21</f>
        <v>52.199999999999996</v>
      </c>
      <c r="L21" s="787">
        <f>Summary1216!L19 - (J21+K21)</f>
        <v>15.100000000000001</v>
      </c>
      <c r="M21" s="790">
        <f>Summary1216!M19 - (J21+K21+L21)</f>
        <v>-33.659999999999997</v>
      </c>
      <c r="N21" s="787">
        <f>Summary1216!N19 - (J21+K21+L21+M21)</f>
        <v>0</v>
      </c>
      <c r="O21" s="787">
        <f>Summary1216!O19-(J21+K21+L21+M21+N21)</f>
        <v>0</v>
      </c>
      <c r="P21" s="787">
        <f>Summary1216!P19-(J21+K21+L21+M21+N21+O21)</f>
        <v>-33.64</v>
      </c>
      <c r="Q21" s="788"/>
      <c r="R21" s="641">
        <f t="shared" si="1"/>
        <v>52.2</v>
      </c>
      <c r="S21" s="804"/>
      <c r="T21" s="787">
        <f>Summary1216!S19</f>
        <v>0</v>
      </c>
      <c r="U21" s="787">
        <f>Summary1216!T19 - T21</f>
        <v>0</v>
      </c>
      <c r="V21" s="787">
        <f>Summary1216!U19 - (T21+U21)</f>
        <v>25.41</v>
      </c>
      <c r="W21" s="787">
        <f>Summary1216!V19</f>
        <v>46.98</v>
      </c>
      <c r="X21" s="787">
        <f>Summary1216!W19</f>
        <v>0</v>
      </c>
      <c r="Y21" s="787">
        <f>Summary1216!X19 - X21</f>
        <v>0</v>
      </c>
      <c r="Z21" s="787">
        <f>Summary1216!Y19 - (X21+Y21)</f>
        <v>0</v>
      </c>
      <c r="AA21" s="787">
        <f>Summary1216!Z19 - (X21+Y21+Z21)</f>
        <v>0</v>
      </c>
      <c r="AB21" s="787"/>
      <c r="AC21" s="787"/>
      <c r="AD21" s="787"/>
      <c r="AE21" s="641">
        <f t="shared" si="4"/>
        <v>72.39</v>
      </c>
    </row>
    <row r="22" spans="1:31" ht="15.75" x14ac:dyDescent="0.25">
      <c r="A22" s="14">
        <v>11</v>
      </c>
      <c r="B22" s="15" t="s">
        <v>15</v>
      </c>
      <c r="C22" s="787">
        <v>0</v>
      </c>
      <c r="D22" s="787">
        <f>[1]total214!H16</f>
        <v>278</v>
      </c>
      <c r="E22" s="787">
        <f>D22+C22</f>
        <v>278</v>
      </c>
      <c r="F22" s="787">
        <f>Summary1216!F20</f>
        <v>141.62</v>
      </c>
      <c r="G22" s="787">
        <f>Summary1216!G20</f>
        <v>0</v>
      </c>
      <c r="H22" s="787">
        <f>Summary1216!H20 - (F22+G22)</f>
        <v>123.55000000000001</v>
      </c>
      <c r="I22" s="787">
        <f>Summary1216!I20  - (F22+G22+H22)</f>
        <v>0</v>
      </c>
      <c r="J22" s="787">
        <f>Summary1216!J20</f>
        <v>0</v>
      </c>
      <c r="K22" s="787">
        <f>Summary1216!K20 - J22</f>
        <v>26.799999999999997</v>
      </c>
      <c r="L22" s="787">
        <f>Summary1216!L20 - (J22+K22)</f>
        <v>0</v>
      </c>
      <c r="M22" s="787">
        <f>Summary1216!M20 - (J22+K22+L22)</f>
        <v>211.10000000000002</v>
      </c>
      <c r="N22" s="787">
        <f>Summary1216!N20 - (J22+K22+L22+M22)</f>
        <v>0</v>
      </c>
      <c r="O22" s="787">
        <f>Summary1216!O20-(J22+K22+L22+M22+N22)</f>
        <v>0</v>
      </c>
      <c r="P22" s="787">
        <f>Summary1216!P20-(J22+K22+L22+M22+N22+O22)</f>
        <v>-237.90000000000003</v>
      </c>
      <c r="Q22" s="788"/>
      <c r="R22" s="641">
        <f t="shared" si="1"/>
        <v>265.17</v>
      </c>
      <c r="S22" s="804"/>
      <c r="T22" s="787">
        <f>Summary1216!S20</f>
        <v>0</v>
      </c>
      <c r="U22" s="787">
        <f>Summary1216!T20 - T22</f>
        <v>0</v>
      </c>
      <c r="V22" s="787">
        <f>Summary1216!U20 - (T22+U22)</f>
        <v>263.75</v>
      </c>
      <c r="W22" s="787">
        <f>Summary1216!V20</f>
        <v>238.65300000000002</v>
      </c>
      <c r="X22" s="787">
        <f>Summary1216!W20</f>
        <v>0</v>
      </c>
      <c r="Y22" s="787">
        <f>Summary1216!X20 - X22</f>
        <v>0</v>
      </c>
      <c r="Z22" s="787">
        <f>Summary1216!Y20 - (X22+Y22)</f>
        <v>0</v>
      </c>
      <c r="AA22" s="787">
        <f>Summary1216!Z20 - (X22+Y22+Z22)</f>
        <v>0</v>
      </c>
      <c r="AB22" s="787"/>
      <c r="AC22" s="787"/>
      <c r="AD22" s="787"/>
      <c r="AE22" s="641">
        <f t="shared" si="4"/>
        <v>502.40300000000002</v>
      </c>
    </row>
    <row r="23" spans="1:31" ht="15.75" x14ac:dyDescent="0.25">
      <c r="A23" s="14">
        <v>12</v>
      </c>
      <c r="B23" s="15" t="s">
        <v>16</v>
      </c>
      <c r="C23" s="787">
        <v>534</v>
      </c>
      <c r="D23" s="787">
        <v>446.5</v>
      </c>
      <c r="E23" s="787">
        <f>D23+C23</f>
        <v>980.5</v>
      </c>
      <c r="F23" s="787">
        <f>Summary1216!F21</f>
        <v>1241.2</v>
      </c>
      <c r="G23" s="787">
        <f>Summary1216!G21</f>
        <v>0</v>
      </c>
      <c r="H23" s="787">
        <f>Summary1216!H21 - (F23+G23)</f>
        <v>0</v>
      </c>
      <c r="I23" s="787">
        <f>Summary1216!I21  - (F23+G23+H23)</f>
        <v>0</v>
      </c>
      <c r="J23" s="787">
        <f>Summary1216!J21</f>
        <v>0</v>
      </c>
      <c r="K23" s="787">
        <f>Summary1216!K21 - J23</f>
        <v>0</v>
      </c>
      <c r="L23" s="787">
        <f>Summary1216!L21 - (J23+K23)</f>
        <v>0</v>
      </c>
      <c r="M23" s="787">
        <f>Summary1216!M21 - (J23+K23+L23)</f>
        <v>0</v>
      </c>
      <c r="N23" s="787">
        <f>Summary1216!N21 - (J23+K23+L23+M23)</f>
        <v>786.4</v>
      </c>
      <c r="O23" s="787">
        <f>Summary1216!O21-(J23+K23+L23+M23+N23)</f>
        <v>0</v>
      </c>
      <c r="P23" s="787">
        <f>Summary1216!P21-(J23+K23+L23+M23+N23+O23)</f>
        <v>-786.4</v>
      </c>
      <c r="Q23" s="788"/>
      <c r="R23" s="641">
        <f t="shared" si="1"/>
        <v>1241.1999999999998</v>
      </c>
      <c r="S23" s="804"/>
      <c r="T23" s="787">
        <f>Summary1216!S21</f>
        <v>0</v>
      </c>
      <c r="U23" s="787">
        <f>Summary1216!T21 - T23</f>
        <v>0</v>
      </c>
      <c r="V23" s="787">
        <f>Summary1216!U21 - (T23+U23)</f>
        <v>985.1</v>
      </c>
      <c r="W23" s="787">
        <f>Summary1216!V21</f>
        <v>1117.0800000000002</v>
      </c>
      <c r="X23" s="787">
        <f>Summary1216!W21</f>
        <v>0</v>
      </c>
      <c r="Y23" s="787">
        <f>Summary1216!X21 - X23</f>
        <v>0</v>
      </c>
      <c r="Z23" s="787">
        <f>Summary1216!Y21 - (X23+Y23)</f>
        <v>0</v>
      </c>
      <c r="AA23" s="787">
        <f>Summary1216!Z21 - (X23+Y23+Z23)</f>
        <v>0</v>
      </c>
      <c r="AB23" s="787"/>
      <c r="AC23" s="787"/>
      <c r="AD23" s="787"/>
      <c r="AE23" s="641">
        <f t="shared" si="4"/>
        <v>2102.1800000000003</v>
      </c>
    </row>
    <row r="24" spans="1:31" s="797" customFormat="1" ht="15.75" x14ac:dyDescent="0.25">
      <c r="A24" s="556" t="s">
        <v>17</v>
      </c>
      <c r="B24" s="557">
        <v>14</v>
      </c>
      <c r="C24" s="558">
        <v>10115</v>
      </c>
      <c r="D24" s="558">
        <f>SUM(D25:D38)</f>
        <v>15793.79</v>
      </c>
      <c r="E24" s="558">
        <f>SUM(E25:E38)</f>
        <v>25908.79</v>
      </c>
      <c r="F24" s="559">
        <f>SUM(F25:F38)</f>
        <v>2926.0699999999997</v>
      </c>
      <c r="G24" s="559">
        <f>SUM(G25:G38)</f>
        <v>905.3599999999999</v>
      </c>
      <c r="H24" s="559">
        <f t="shared" ref="H24:Q24" si="5">SUM(H25:H38)</f>
        <v>11765.114999999998</v>
      </c>
      <c r="I24" s="559">
        <f t="shared" si="5"/>
        <v>1774.2233000000001</v>
      </c>
      <c r="J24" s="559">
        <f t="shared" si="5"/>
        <v>10.7</v>
      </c>
      <c r="K24" s="559">
        <f t="shared" si="5"/>
        <v>1291.6599999999999</v>
      </c>
      <c r="L24" s="559">
        <f t="shared" si="5"/>
        <v>813.26</v>
      </c>
      <c r="M24" s="559">
        <f t="shared" si="5"/>
        <v>9457.1967000000004</v>
      </c>
      <c r="N24" s="559">
        <f>SUM(N25:N38)</f>
        <v>6702.3600666666662</v>
      </c>
      <c r="O24" s="559">
        <f t="shared" si="5"/>
        <v>1013.9000000000001</v>
      </c>
      <c r="P24" s="559">
        <f t="shared" si="5"/>
        <v>-18885.326766666669</v>
      </c>
      <c r="Q24" s="559">
        <f t="shared" si="5"/>
        <v>0</v>
      </c>
      <c r="R24" s="641">
        <f t="shared" si="1"/>
        <v>17774.5183</v>
      </c>
      <c r="S24" s="822">
        <f>SUM(S25:S38)</f>
        <v>0</v>
      </c>
      <c r="T24" s="796">
        <f t="shared" ref="T24:AD24" si="6">SUM(T25:T38)</f>
        <v>223.36</v>
      </c>
      <c r="U24" s="796">
        <f t="shared" si="6"/>
        <v>1849.6499999999996</v>
      </c>
      <c r="V24" s="796">
        <f t="shared" si="6"/>
        <v>17995.57</v>
      </c>
      <c r="W24" s="796">
        <f t="shared" si="6"/>
        <v>14036.8905</v>
      </c>
      <c r="X24" s="796">
        <f t="shared" si="6"/>
        <v>429.78000000000003</v>
      </c>
      <c r="Y24" s="796">
        <f t="shared" si="6"/>
        <v>0</v>
      </c>
      <c r="Z24" s="796">
        <f t="shared" si="6"/>
        <v>0</v>
      </c>
      <c r="AA24" s="796">
        <f t="shared" si="6"/>
        <v>450.36999999999989</v>
      </c>
      <c r="AB24" s="796">
        <f t="shared" si="6"/>
        <v>0</v>
      </c>
      <c r="AC24" s="796">
        <f t="shared" si="6"/>
        <v>0</v>
      </c>
      <c r="AD24" s="796">
        <f t="shared" si="6"/>
        <v>0</v>
      </c>
      <c r="AE24" s="641">
        <f t="shared" si="4"/>
        <v>34985.620499999997</v>
      </c>
    </row>
    <row r="25" spans="1:31" ht="15.75" x14ac:dyDescent="0.25">
      <c r="A25" s="14">
        <v>1</v>
      </c>
      <c r="B25" s="15" t="s">
        <v>18</v>
      </c>
      <c r="C25" s="787">
        <v>10</v>
      </c>
      <c r="D25" s="787">
        <f>[1]total214!H19</f>
        <v>1240</v>
      </c>
      <c r="E25" s="787">
        <v>1250</v>
      </c>
      <c r="F25" s="787">
        <f>Summary1216!F23</f>
        <v>0</v>
      </c>
      <c r="G25" s="787">
        <f>Summary1216!G23</f>
        <v>0</v>
      </c>
      <c r="H25" s="787">
        <f>Summary1216!H23 - (F25+G25)</f>
        <v>1170</v>
      </c>
      <c r="I25" s="787">
        <f>Summary1216!I23 - (F25+G25+H25)</f>
        <v>0</v>
      </c>
      <c r="J25" s="787">
        <f>Summary1216!J23</f>
        <v>0</v>
      </c>
      <c r="K25" s="787">
        <f>Summary1216!K23 - J25</f>
        <v>0</v>
      </c>
      <c r="L25" s="787">
        <f>Summary1216!L23 - (J25+K25)</f>
        <v>0</v>
      </c>
      <c r="M25" s="787">
        <f>Summary1216!M23 - (J25+K25+L25)</f>
        <v>115</v>
      </c>
      <c r="N25" s="787">
        <f>Summary1216!N23 - (J25+K25+L25+M25)</f>
        <v>0</v>
      </c>
      <c r="O25" s="548">
        <f>Summary1216!O23-(J25+K25+L25+M25+N25)</f>
        <v>293</v>
      </c>
      <c r="P25" s="548">
        <f>Summary1216!P23-(J25+K25+L25+M25+N25+O25)</f>
        <v>-408</v>
      </c>
      <c r="Q25" s="548"/>
      <c r="R25" s="641">
        <f t="shared" si="1"/>
        <v>1170</v>
      </c>
      <c r="S25" s="804"/>
      <c r="T25" s="787">
        <f>Summary1216!S23</f>
        <v>200.68</v>
      </c>
      <c r="U25" s="787">
        <f>Summary1216!T23 - T25</f>
        <v>969.56999999999994</v>
      </c>
      <c r="V25" s="787">
        <f>Summary1216!U23 - (T25+U25)</f>
        <v>32</v>
      </c>
      <c r="W25" s="787">
        <f>Summary1216!V23</f>
        <v>1053</v>
      </c>
      <c r="X25" s="787">
        <f>Summary1216!W23</f>
        <v>0</v>
      </c>
      <c r="Y25" s="787">
        <f>Summary1216!X23 - X25</f>
        <v>0</v>
      </c>
      <c r="Z25" s="787">
        <f>Summary1216!Y23 - (X25+Y25)</f>
        <v>0</v>
      </c>
      <c r="AA25" s="787">
        <f>Summary1216!Z23 - (X25+Y25+Z25)</f>
        <v>0</v>
      </c>
      <c r="AB25" s="787"/>
      <c r="AC25" s="787"/>
      <c r="AD25" s="787"/>
      <c r="AE25" s="641">
        <f t="shared" si="4"/>
        <v>2255.25</v>
      </c>
    </row>
    <row r="26" spans="1:31" ht="15.75" x14ac:dyDescent="0.25">
      <c r="A26" s="14">
        <v>2</v>
      </c>
      <c r="B26" s="15" t="s">
        <v>19</v>
      </c>
      <c r="C26" s="787">
        <v>46.75</v>
      </c>
      <c r="D26" s="787">
        <f>[1]total214!H20</f>
        <v>561.6</v>
      </c>
      <c r="E26" s="787">
        <v>608.35</v>
      </c>
      <c r="F26" s="787">
        <f>Summary1216!F24</f>
        <v>753.15</v>
      </c>
      <c r="G26" s="787">
        <f>Summary1216!G24</f>
        <v>125.7</v>
      </c>
      <c r="H26" s="790">
        <f>Summary1216!H24 - (F26+G26)</f>
        <v>-372.1</v>
      </c>
      <c r="I26" s="787">
        <f>Summary1216!I24 - (F26+G26+H26)</f>
        <v>0</v>
      </c>
      <c r="J26" s="787">
        <f>Summary1216!J24</f>
        <v>0</v>
      </c>
      <c r="K26" s="787">
        <f>Summary1216!K24 - J26</f>
        <v>0</v>
      </c>
      <c r="L26" s="787">
        <f>Summary1216!L24 - (J26+K26)</f>
        <v>49.1</v>
      </c>
      <c r="M26" s="787">
        <f>Summary1216!M24 - (J26+K26+L26)</f>
        <v>185.32</v>
      </c>
      <c r="N26" s="787">
        <f>Summary1216!N24 - (J26+K26+L26+M26)</f>
        <v>169.79999999999998</v>
      </c>
      <c r="O26" s="548">
        <f>Summary1216!O24-(J26+K26+L26+M26+N26)</f>
        <v>0</v>
      </c>
      <c r="P26" s="548">
        <f>Summary1216!P24-(J26+K26+L26+M26+N26+O26)</f>
        <v>-404.21999999999997</v>
      </c>
      <c r="Q26" s="548"/>
      <c r="R26" s="641">
        <f t="shared" si="1"/>
        <v>506.75000000000006</v>
      </c>
      <c r="S26" s="804"/>
      <c r="T26" s="787">
        <f>Summary1216!S24</f>
        <v>0</v>
      </c>
      <c r="U26" s="787">
        <f>Summary1216!T24 - T26</f>
        <v>47.25</v>
      </c>
      <c r="V26" s="787">
        <f>Summary1216!U24 - (T26+U26)</f>
        <v>378.45</v>
      </c>
      <c r="W26" s="787">
        <f>Summary1216!V24</f>
        <v>456.07499999999999</v>
      </c>
      <c r="X26" s="787">
        <f>Summary1216!W24</f>
        <v>293.23</v>
      </c>
      <c r="Y26" s="787">
        <f>Summary1216!X24 - X26</f>
        <v>0</v>
      </c>
      <c r="Z26" s="787">
        <f>Summary1216!Y24 - (X26+Y26)</f>
        <v>0</v>
      </c>
      <c r="AA26" s="787">
        <f>Summary1216!Z24 - (X26+Y26+Z26)</f>
        <v>58.869999999999948</v>
      </c>
      <c r="AB26" s="787"/>
      <c r="AC26" s="787"/>
      <c r="AD26" s="787"/>
      <c r="AE26" s="641">
        <f t="shared" si="4"/>
        <v>1233.875</v>
      </c>
    </row>
    <row r="27" spans="1:31" ht="15.75" x14ac:dyDescent="0.25">
      <c r="A27" s="14">
        <v>3</v>
      </c>
      <c r="B27" s="15" t="s">
        <v>20</v>
      </c>
      <c r="C27" s="787">
        <v>183</v>
      </c>
      <c r="D27" s="787">
        <f>[1]total214!H21</f>
        <v>141.49</v>
      </c>
      <c r="E27" s="787">
        <v>324.49</v>
      </c>
      <c r="F27" s="787">
        <f>Summary1216!F25</f>
        <v>264.08999999999997</v>
      </c>
      <c r="G27" s="787">
        <f>Summary1216!G25</f>
        <v>166.82999999999998</v>
      </c>
      <c r="H27" s="787">
        <f>Summary1216!H25 - (F27+G27)</f>
        <v>34.19500000000005</v>
      </c>
      <c r="I27" s="787">
        <f>Summary1216!I25 - (F27+G27+H27)</f>
        <v>0</v>
      </c>
      <c r="J27" s="787">
        <f>Summary1216!J25</f>
        <v>10.7</v>
      </c>
      <c r="K27" s="787">
        <f>Summary1216!K25 - J27</f>
        <v>48.489999999999995</v>
      </c>
      <c r="L27" s="787">
        <f>Summary1216!L25 - (J27+K27)</f>
        <v>95.449999999999989</v>
      </c>
      <c r="M27" s="787">
        <f>Summary1216!M25 - (J27+K27+L27)</f>
        <v>85.630000000000052</v>
      </c>
      <c r="N27" s="787">
        <f>Summary1216!N25 - (J27+K27+L27+M27)</f>
        <v>0</v>
      </c>
      <c r="O27" s="548">
        <f>Summary1216!O25-(J27+K27+L27+M27+N27)</f>
        <v>0</v>
      </c>
      <c r="P27" s="548">
        <f>Summary1216!P25-(J27+K27+L27+M27+N27+O27)</f>
        <v>-240.27000000000004</v>
      </c>
      <c r="Q27" s="548"/>
      <c r="R27" s="641">
        <f t="shared" si="1"/>
        <v>465.11499999999995</v>
      </c>
      <c r="S27" s="804"/>
      <c r="T27" s="787">
        <f>Summary1216!S25</f>
        <v>0</v>
      </c>
      <c r="U27" s="787">
        <f>Summary1216!T25 - T27</f>
        <v>35.369999999999997</v>
      </c>
      <c r="V27" s="787">
        <f>Summary1216!U25 - (T27+U27)</f>
        <v>313.06</v>
      </c>
      <c r="W27" s="787">
        <f>Summary1216!V25</f>
        <v>418.6035</v>
      </c>
      <c r="X27" s="787">
        <f>Summary1216!W25</f>
        <v>0</v>
      </c>
      <c r="Y27" s="787">
        <f>Summary1216!X25 - X27</f>
        <v>0</v>
      </c>
      <c r="Z27" s="787">
        <f>Summary1216!Y25 - (X27+Y27)</f>
        <v>0</v>
      </c>
      <c r="AA27" s="787">
        <f>Summary1216!Z25 - (X27+Y27+Z27)</f>
        <v>0</v>
      </c>
      <c r="AB27" s="787"/>
      <c r="AC27" s="787"/>
      <c r="AD27" s="787"/>
      <c r="AE27" s="641">
        <f t="shared" si="4"/>
        <v>767.0335</v>
      </c>
    </row>
    <row r="28" spans="1:31" ht="15.75" x14ac:dyDescent="0.25">
      <c r="A28" s="14">
        <v>4</v>
      </c>
      <c r="B28" s="15" t="s">
        <v>21</v>
      </c>
      <c r="C28" s="787">
        <v>2768.5</v>
      </c>
      <c r="D28" s="787">
        <f>[1]total214!H22</f>
        <v>1361.5</v>
      </c>
      <c r="E28" s="787">
        <v>4130</v>
      </c>
      <c r="F28" s="787">
        <f>Summary1216!F26</f>
        <v>22</v>
      </c>
      <c r="G28" s="787">
        <f>Summary1216!G26</f>
        <v>0</v>
      </c>
      <c r="H28" s="787">
        <f>Summary1216!H26 - (F28+G28)</f>
        <v>763</v>
      </c>
      <c r="I28" s="787">
        <f>Summary1216!I26 - (F28+G28+H28)</f>
        <v>1774.2233000000001</v>
      </c>
      <c r="J28" s="787">
        <f>Summary1216!J26</f>
        <v>0</v>
      </c>
      <c r="K28" s="787">
        <f>Summary1216!K26 - J28</f>
        <v>124.57</v>
      </c>
      <c r="L28" s="787">
        <f>Summary1216!L26 - (J28+K28)</f>
        <v>316.42</v>
      </c>
      <c r="M28" s="787">
        <f>Summary1216!M26 - (J28+K28+L28)</f>
        <v>2910.1800000000003</v>
      </c>
      <c r="N28" s="787">
        <f>Summary1216!N26 - (J28+K28+L28+M28)</f>
        <v>0</v>
      </c>
      <c r="O28" s="548">
        <f>Summary1216!O26-(J28+K28+L28+M28+N28)</f>
        <v>720.90000000000009</v>
      </c>
      <c r="P28" s="548">
        <f>Summary1216!P26-(J28+K28+L28+M28+N28+O28)</f>
        <v>-4072.07</v>
      </c>
      <c r="Q28" s="548"/>
      <c r="R28" s="641">
        <f t="shared" si="1"/>
        <v>2559.223300000001</v>
      </c>
      <c r="S28" s="804"/>
      <c r="T28" s="787">
        <f>Summary1216!S26</f>
        <v>0</v>
      </c>
      <c r="U28" s="787">
        <f>Summary1216!T26 - T28</f>
        <v>33.75</v>
      </c>
      <c r="V28" s="787">
        <f>Summary1216!U26 - (T28+U28)</f>
        <v>2857.75</v>
      </c>
      <c r="W28" s="787">
        <f>Summary1216!V26</f>
        <v>706.5</v>
      </c>
      <c r="X28" s="787">
        <f>Summary1216!W26</f>
        <v>0</v>
      </c>
      <c r="Y28" s="787">
        <f>Summary1216!X26 - X28</f>
        <v>0</v>
      </c>
      <c r="Z28" s="787">
        <f>Summary1216!Y26 - (X28+Y28)</f>
        <v>0</v>
      </c>
      <c r="AA28" s="787">
        <f>Summary1216!Z26 - (X28+Y28+Z28)</f>
        <v>0</v>
      </c>
      <c r="AB28" s="787"/>
      <c r="AC28" s="787"/>
      <c r="AD28" s="787"/>
      <c r="AE28" s="641">
        <f t="shared" si="4"/>
        <v>3598</v>
      </c>
    </row>
    <row r="29" spans="1:31" ht="15.75" x14ac:dyDescent="0.25">
      <c r="A29" s="14">
        <v>5</v>
      </c>
      <c r="B29" s="15" t="s">
        <v>22</v>
      </c>
      <c r="C29" s="787">
        <v>186</v>
      </c>
      <c r="D29" s="787">
        <v>740</v>
      </c>
      <c r="E29" s="787">
        <f>D29+C29</f>
        <v>926</v>
      </c>
      <c r="F29" s="787">
        <f>Summary1216!F27</f>
        <v>177.7</v>
      </c>
      <c r="G29" s="787">
        <f>Summary1216!G27</f>
        <v>0</v>
      </c>
      <c r="H29" s="787">
        <f>Summary1216!H27 - (F29+G29)</f>
        <v>618.59999999999991</v>
      </c>
      <c r="I29" s="787">
        <f>Summary1216!I27 - (F29+G29+H29)</f>
        <v>0</v>
      </c>
      <c r="J29" s="787">
        <f>Summary1216!J27</f>
        <v>0</v>
      </c>
      <c r="K29" s="787">
        <f>Summary1216!K27 - J29</f>
        <v>0</v>
      </c>
      <c r="L29" s="787">
        <f>Summary1216!L27 - (J29+K29)</f>
        <v>110.07</v>
      </c>
      <c r="M29" s="787">
        <f>Summary1216!M27 - (J29+K29+L29)</f>
        <v>799.16000000000008</v>
      </c>
      <c r="N29" s="787">
        <f>Summary1216!N27 - (J29+K29+L29+M29)</f>
        <v>0</v>
      </c>
      <c r="O29" s="548">
        <f>Summary1216!O27-(J29+K29+L29+M29+N29)</f>
        <v>0</v>
      </c>
      <c r="P29" s="548">
        <f>Summary1216!P27-(J29+K29+L29+M29+N29+O29)</f>
        <v>-909.23</v>
      </c>
      <c r="Q29" s="548"/>
      <c r="R29" s="641">
        <f t="shared" si="1"/>
        <v>796.3</v>
      </c>
      <c r="S29" s="804"/>
      <c r="T29" s="787">
        <f>Summary1216!S27</f>
        <v>0</v>
      </c>
      <c r="U29" s="787">
        <f>Summary1216!T27 - T29</f>
        <v>86.1</v>
      </c>
      <c r="V29" s="787">
        <f>Summary1216!U27 - (T29+U29)</f>
        <v>561.85</v>
      </c>
      <c r="W29" s="787">
        <f>Summary1216!V27</f>
        <v>716.67</v>
      </c>
      <c r="X29" s="787">
        <f>Summary1216!W27</f>
        <v>0</v>
      </c>
      <c r="Y29" s="787">
        <f>Summary1216!X27 - X29</f>
        <v>0</v>
      </c>
      <c r="Z29" s="787">
        <f>Summary1216!Y27 - (X29+Y29)</f>
        <v>0</v>
      </c>
      <c r="AA29" s="787">
        <f>Summary1216!Z27 - (X29+Y29+Z29)</f>
        <v>0</v>
      </c>
      <c r="AB29" s="787"/>
      <c r="AC29" s="787"/>
      <c r="AD29" s="787"/>
      <c r="AE29" s="641">
        <f t="shared" si="4"/>
        <v>1364.62</v>
      </c>
    </row>
    <row r="30" spans="1:31" ht="15.75" x14ac:dyDescent="0.25">
      <c r="A30" s="14">
        <v>6</v>
      </c>
      <c r="B30" s="15" t="s">
        <v>23</v>
      </c>
      <c r="C30" s="787">
        <v>0</v>
      </c>
      <c r="D30" s="787">
        <f>[1]total214!H24</f>
        <v>529</v>
      </c>
      <c r="E30" s="787">
        <v>529</v>
      </c>
      <c r="F30" s="787">
        <f>Summary1216!F28</f>
        <v>330.05</v>
      </c>
      <c r="G30" s="787">
        <f>Summary1216!G28</f>
        <v>0</v>
      </c>
      <c r="H30" s="787">
        <f>Summary1216!H28 - (F30+G30)</f>
        <v>80.5</v>
      </c>
      <c r="I30" s="787">
        <f>Summary1216!I28 - (F30+G30+H30)</f>
        <v>0</v>
      </c>
      <c r="J30" s="787">
        <f>Summary1216!J28</f>
        <v>0</v>
      </c>
      <c r="K30" s="787">
        <f>Summary1216!K28 - J30</f>
        <v>0</v>
      </c>
      <c r="L30" s="787">
        <f>Summary1216!L28 - (J30+K30)</f>
        <v>0</v>
      </c>
      <c r="M30" s="787">
        <f>Summary1216!M28 - (J30+K30+L30)</f>
        <v>103.75</v>
      </c>
      <c r="N30" s="787">
        <f>Summary1216!N28 - (J30+K30+L30+M30)</f>
        <v>123</v>
      </c>
      <c r="O30" s="548">
        <f>Summary1216!O28-(J30+K30+L30+M30+N30)</f>
        <v>0</v>
      </c>
      <c r="P30" s="548">
        <f>Summary1216!P28-(J30+K30+L30+M30+N30+O30)</f>
        <v>155.32</v>
      </c>
      <c r="Q30" s="548"/>
      <c r="R30" s="641">
        <f t="shared" si="1"/>
        <v>792.61999999999989</v>
      </c>
      <c r="S30" s="804"/>
      <c r="T30" s="787">
        <f>Summary1216!S28</f>
        <v>0</v>
      </c>
      <c r="U30" s="787">
        <f>Summary1216!T28 - T30</f>
        <v>80.5</v>
      </c>
      <c r="V30" s="787">
        <f>Summary1216!U28 - (T30+U30)</f>
        <v>397.25</v>
      </c>
      <c r="W30" s="787">
        <f>Summary1216!V28</f>
        <v>369.495</v>
      </c>
      <c r="X30" s="787">
        <f>Summary1216!W28</f>
        <v>31.05</v>
      </c>
      <c r="Y30" s="787">
        <f>Summary1216!X28 - X30</f>
        <v>0</v>
      </c>
      <c r="Z30" s="787">
        <f>Summary1216!Y28 - (X30+Y30)</f>
        <v>0</v>
      </c>
      <c r="AA30" s="787">
        <f>Summary1216!Z28 - (X30+Y30+Z30)</f>
        <v>44.650000000000006</v>
      </c>
      <c r="AB30" s="787"/>
      <c r="AC30" s="787"/>
      <c r="AD30" s="787"/>
      <c r="AE30" s="641">
        <f t="shared" si="4"/>
        <v>922.94499999999994</v>
      </c>
    </row>
    <row r="31" spans="1:31" ht="15.75" x14ac:dyDescent="0.25">
      <c r="A31" s="14">
        <v>7</v>
      </c>
      <c r="B31" s="15" t="s">
        <v>24</v>
      </c>
      <c r="C31" s="787">
        <v>0</v>
      </c>
      <c r="D31" s="787">
        <f>[1]total214!H25</f>
        <v>547</v>
      </c>
      <c r="E31" s="787">
        <v>547</v>
      </c>
      <c r="F31" s="787">
        <f>Summary1216!F29</f>
        <v>20.079999999999998</v>
      </c>
      <c r="G31" s="787">
        <f>Summary1216!G29</f>
        <v>12.8</v>
      </c>
      <c r="H31" s="787">
        <f>Summary1216!H29 - (F31+G31)</f>
        <v>307.20000000000005</v>
      </c>
      <c r="I31" s="787">
        <f>Summary1216!I29 - (F31+G31+H31)</f>
        <v>0</v>
      </c>
      <c r="J31" s="787">
        <f>Summary1216!J29</f>
        <v>0</v>
      </c>
      <c r="K31" s="787">
        <f>Summary1216!K29 - J31</f>
        <v>0</v>
      </c>
      <c r="L31" s="787">
        <f>Summary1216!L29 - (J31+K31)</f>
        <v>0</v>
      </c>
      <c r="M31" s="787">
        <f>Summary1216!M29 - (J31+K31+L31)</f>
        <v>0</v>
      </c>
      <c r="N31" s="787">
        <f>Summary1216!N29 - (J31+K31+L31+M31)</f>
        <v>374.5</v>
      </c>
      <c r="O31" s="548">
        <f>Summary1216!O29-(J31+K31+L31+M31+N31)</f>
        <v>0</v>
      </c>
      <c r="P31" s="548">
        <f>Summary1216!P29-(J31+K31+L31+M31+N31+O31)</f>
        <v>-374.5</v>
      </c>
      <c r="Q31" s="548"/>
      <c r="R31" s="641">
        <f t="shared" si="1"/>
        <v>340.08000000000004</v>
      </c>
      <c r="S31" s="804"/>
      <c r="T31" s="787">
        <f>Summary1216!S29</f>
        <v>0</v>
      </c>
      <c r="U31" s="787">
        <f>Summary1216!T29 - T31</f>
        <v>0</v>
      </c>
      <c r="V31" s="787">
        <f>Summary1216!U29 - (T31+U31)</f>
        <v>455.25</v>
      </c>
      <c r="W31" s="787">
        <f>Summary1216!V29</f>
        <v>306.07200000000006</v>
      </c>
      <c r="X31" s="787">
        <f>Summary1216!W29</f>
        <v>0</v>
      </c>
      <c r="Y31" s="787">
        <f>Summary1216!X29 - X31</f>
        <v>0</v>
      </c>
      <c r="Z31" s="787">
        <f>Summary1216!Y29 - (X31+Y31)</f>
        <v>0</v>
      </c>
      <c r="AA31" s="787">
        <f>Summary1216!Z29 - (X31+Y31+Z31)</f>
        <v>0</v>
      </c>
      <c r="AB31" s="787"/>
      <c r="AC31" s="787"/>
      <c r="AD31" s="787"/>
      <c r="AE31" s="641">
        <f t="shared" si="4"/>
        <v>761.32200000000012</v>
      </c>
    </row>
    <row r="32" spans="1:31" ht="15.75" x14ac:dyDescent="0.25">
      <c r="A32" s="14">
        <v>8</v>
      </c>
      <c r="B32" s="15" t="s">
        <v>25</v>
      </c>
      <c r="C32" s="787">
        <v>0</v>
      </c>
      <c r="D32" s="787">
        <v>461</v>
      </c>
      <c r="E32" s="787">
        <f>D32+C32</f>
        <v>461</v>
      </c>
      <c r="F32" s="787">
        <f>Summary1216!F30</f>
        <v>4.7</v>
      </c>
      <c r="G32" s="787">
        <f>Summary1216!G30</f>
        <v>483.48</v>
      </c>
      <c r="H32" s="790">
        <f>Summary1216!H30 - (F32+G32)</f>
        <v>-406.18</v>
      </c>
      <c r="I32" s="787">
        <f>Summary1216!I30 - (F32+G32+H32)</f>
        <v>0</v>
      </c>
      <c r="J32" s="787">
        <f>Summary1216!J30</f>
        <v>0</v>
      </c>
      <c r="K32" s="787">
        <f>Summary1216!K30 - J32</f>
        <v>0</v>
      </c>
      <c r="L32" s="787">
        <f>Summary1216!L30 - (J32+K32)</f>
        <v>0</v>
      </c>
      <c r="M32" s="787">
        <f>Summary1216!M30 - (J32+K32+L32)</f>
        <v>256.24</v>
      </c>
      <c r="N32" s="787">
        <f>Summary1216!N30 - (J32+K32+L32+M32)</f>
        <v>139.38</v>
      </c>
      <c r="O32" s="548">
        <f>Summary1216!O30-(J32+K32+L32+M32+N32)</f>
        <v>0</v>
      </c>
      <c r="P32" s="548">
        <f>Summary1216!P30-(J32+K32+L32+M32+N32+O32)</f>
        <v>-373.94</v>
      </c>
      <c r="Q32" s="548"/>
      <c r="R32" s="641">
        <f t="shared" si="1"/>
        <v>103.68</v>
      </c>
      <c r="S32" s="804"/>
      <c r="T32" s="787">
        <f>Summary1216!S30</f>
        <v>0</v>
      </c>
      <c r="U32" s="787">
        <f>Summary1216!T30 - T32</f>
        <v>517.02</v>
      </c>
      <c r="V32" s="790">
        <f>Summary1216!U30 - (T32+U32)</f>
        <v>-431.02</v>
      </c>
      <c r="W32" s="787">
        <f>Summary1216!V30</f>
        <v>73.8</v>
      </c>
      <c r="X32" s="787">
        <f>Summary1216!W30</f>
        <v>0</v>
      </c>
      <c r="Y32" s="787">
        <f>Summary1216!X30 - X32</f>
        <v>0</v>
      </c>
      <c r="Z32" s="787">
        <f>Summary1216!Y30 - (X32+Y32)</f>
        <v>0</v>
      </c>
      <c r="AA32" s="787">
        <f>Summary1216!Z30 - (X32+Y32+Z32)</f>
        <v>0</v>
      </c>
      <c r="AB32" s="787"/>
      <c r="AC32" s="787"/>
      <c r="AD32" s="787"/>
      <c r="AE32" s="641">
        <f t="shared" si="4"/>
        <v>159.80000000000001</v>
      </c>
    </row>
    <row r="33" spans="1:31" ht="15.75" x14ac:dyDescent="0.25">
      <c r="A33" s="14">
        <v>9</v>
      </c>
      <c r="B33" s="15" t="s">
        <v>26</v>
      </c>
      <c r="C33" s="787">
        <v>130.75</v>
      </c>
      <c r="D33" s="787">
        <f>[1]total214!H27</f>
        <v>853.78</v>
      </c>
      <c r="E33" s="787">
        <v>984.53</v>
      </c>
      <c r="F33" s="787">
        <f>Summary1216!F31</f>
        <v>2</v>
      </c>
      <c r="G33" s="787">
        <f>Summary1216!G31</f>
        <v>0</v>
      </c>
      <c r="H33" s="787">
        <f>Summary1216!H31 - (F33+G33)</f>
        <v>61.25</v>
      </c>
      <c r="I33" s="787">
        <f>Summary1216!I31 - (F33+G33+H33)</f>
        <v>0</v>
      </c>
      <c r="J33" s="787">
        <f>Summary1216!J31</f>
        <v>0</v>
      </c>
      <c r="K33" s="787">
        <f>Summary1216!K31 - J33</f>
        <v>17.75</v>
      </c>
      <c r="L33" s="787">
        <f>Summary1216!L31 - (J33+K33)</f>
        <v>91.73</v>
      </c>
      <c r="M33" s="790">
        <f>Summary1216!M31 - (J33+K33+L33)</f>
        <v>-0.5</v>
      </c>
      <c r="N33" s="787">
        <f>Summary1216!N31 - (J33+K33+L33+M33)</f>
        <v>0</v>
      </c>
      <c r="O33" s="548">
        <f>Summary1216!O31-(J33+K33+L33+M33+N33)</f>
        <v>0</v>
      </c>
      <c r="P33" s="548">
        <f>Summary1216!P31-(J33+K33+L33+M33+N33+O33)</f>
        <v>-108.98</v>
      </c>
      <c r="Q33" s="548"/>
      <c r="R33" s="641">
        <f t="shared" si="1"/>
        <v>63.250000000000014</v>
      </c>
      <c r="S33" s="804"/>
      <c r="T33" s="787">
        <f>Summary1216!S31</f>
        <v>0</v>
      </c>
      <c r="U33" s="787">
        <f>Summary1216!T31 - T33</f>
        <v>0</v>
      </c>
      <c r="V33" s="787">
        <f>Summary1216!U31 - (T33+U33)</f>
        <v>523</v>
      </c>
      <c r="W33" s="787">
        <f>Summary1216!V31</f>
        <v>56.925000000000004</v>
      </c>
      <c r="X33" s="787">
        <f>Summary1216!W31</f>
        <v>0</v>
      </c>
      <c r="Y33" s="787">
        <f>Summary1216!X31 - X33</f>
        <v>0</v>
      </c>
      <c r="Z33" s="787">
        <f>Summary1216!Y31 - (X33+Y33)</f>
        <v>0</v>
      </c>
      <c r="AA33" s="787">
        <f>Summary1216!Z31 - (X33+Y33+Z33)</f>
        <v>0</v>
      </c>
      <c r="AB33" s="787"/>
      <c r="AC33" s="787"/>
      <c r="AD33" s="787"/>
      <c r="AE33" s="641">
        <f t="shared" si="4"/>
        <v>579.92499999999995</v>
      </c>
    </row>
    <row r="34" spans="1:31" ht="15.75" x14ac:dyDescent="0.25">
      <c r="A34" s="14">
        <v>10</v>
      </c>
      <c r="B34" s="15" t="s">
        <v>27</v>
      </c>
      <c r="C34" s="787">
        <v>0</v>
      </c>
      <c r="D34" s="787">
        <f>[1]total214!H28</f>
        <v>590</v>
      </c>
      <c r="E34" s="787">
        <v>590</v>
      </c>
      <c r="F34" s="787">
        <f>Summary1216!F32</f>
        <v>0</v>
      </c>
      <c r="G34" s="787">
        <f>Summary1216!G32</f>
        <v>0</v>
      </c>
      <c r="H34" s="787">
        <f>Summary1216!H32 - (F34+G34)</f>
        <v>176</v>
      </c>
      <c r="I34" s="787">
        <f>Summary1216!I32 - (F34+G34+H34)</f>
        <v>0</v>
      </c>
      <c r="J34" s="787">
        <f>Summary1216!J32</f>
        <v>0</v>
      </c>
      <c r="K34" s="787">
        <f>Summary1216!K32 - J34</f>
        <v>553</v>
      </c>
      <c r="L34" s="787">
        <f>Summary1216!L32 - (J34+K34)</f>
        <v>0</v>
      </c>
      <c r="M34" s="787">
        <f>Summary1216!M32 - (J34+K34+L34)</f>
        <v>29</v>
      </c>
      <c r="N34" s="787">
        <f>Summary1216!N32 - (J34+K34+L34+M34)</f>
        <v>0</v>
      </c>
      <c r="O34" s="548">
        <f>Summary1216!O32-(J34+K34+L34+M34+N34)</f>
        <v>0</v>
      </c>
      <c r="P34" s="548">
        <f>Summary1216!P32-(J34+K34+L34+M34+N34+O34)</f>
        <v>-582</v>
      </c>
      <c r="Q34" s="548"/>
      <c r="R34" s="641">
        <f t="shared" si="1"/>
        <v>176</v>
      </c>
      <c r="S34" s="804"/>
      <c r="T34" s="787">
        <f>Summary1216!S32</f>
        <v>0</v>
      </c>
      <c r="U34" s="787">
        <f>Summary1216!T32 - T34</f>
        <v>0</v>
      </c>
      <c r="V34" s="787">
        <f>Summary1216!U32 - (T34+U34)</f>
        <v>410</v>
      </c>
      <c r="W34" s="787">
        <f>Summary1216!V32</f>
        <v>158.4</v>
      </c>
      <c r="X34" s="787">
        <f>Summary1216!W32</f>
        <v>0</v>
      </c>
      <c r="Y34" s="787">
        <f>Summary1216!X32 - X34</f>
        <v>0</v>
      </c>
      <c r="Z34" s="787">
        <f>Summary1216!Y32 - (X34+Y34)</f>
        <v>0</v>
      </c>
      <c r="AA34" s="787">
        <f>Summary1216!Z32 - (X34+Y34+Z34)</f>
        <v>0</v>
      </c>
      <c r="AB34" s="787"/>
      <c r="AC34" s="787"/>
      <c r="AD34" s="787"/>
      <c r="AE34" s="641">
        <f t="shared" si="4"/>
        <v>568.4</v>
      </c>
    </row>
    <row r="35" spans="1:31" ht="15.75" x14ac:dyDescent="0.25">
      <c r="A35" s="14">
        <v>11</v>
      </c>
      <c r="B35" s="15" t="s">
        <v>28</v>
      </c>
      <c r="C35" s="787">
        <v>2787</v>
      </c>
      <c r="D35" s="787">
        <f>[1]total214!H29</f>
        <v>862.92000000000007</v>
      </c>
      <c r="E35" s="787">
        <v>3649.92</v>
      </c>
      <c r="F35" s="787">
        <f>Summary1216!F33</f>
        <v>462.6</v>
      </c>
      <c r="G35" s="787">
        <f>Summary1216!G33</f>
        <v>0</v>
      </c>
      <c r="H35" s="787">
        <f>Summary1216!H33 - (F35+G35)</f>
        <v>3186.95</v>
      </c>
      <c r="I35" s="787">
        <f>Summary1216!I33 - (F35+G35+H35)</f>
        <v>0</v>
      </c>
      <c r="J35" s="787">
        <f>Summary1216!J33</f>
        <v>0</v>
      </c>
      <c r="K35" s="787">
        <f>Summary1216!K33 - J35</f>
        <v>0</v>
      </c>
      <c r="L35" s="787">
        <f>Summary1216!L33 - (J35+K35)</f>
        <v>150.49</v>
      </c>
      <c r="M35" s="787">
        <f>Summary1216!M33 - (J35+K35+L35)</f>
        <v>0</v>
      </c>
      <c r="N35" s="787">
        <f>Summary1216!N33 - (J35+K35+L35+M35)</f>
        <v>2351.6400000000003</v>
      </c>
      <c r="O35" s="548">
        <f>Summary1216!O33-(J35+K35+L35+M35+N35)</f>
        <v>0</v>
      </c>
      <c r="P35" s="548">
        <f>Summary1216!P33-(J35+K35+L35+M35+N35+O35)</f>
        <v>-2502.13</v>
      </c>
      <c r="Q35" s="548"/>
      <c r="R35" s="641">
        <f t="shared" si="1"/>
        <v>3649.55</v>
      </c>
      <c r="S35" s="804"/>
      <c r="T35" s="787">
        <f>Summary1216!S33</f>
        <v>0</v>
      </c>
      <c r="U35" s="787">
        <f>Summary1216!T33 - T35</f>
        <v>95.27</v>
      </c>
      <c r="V35" s="787">
        <f>Summary1216!U33 - (T35+U35)</f>
        <v>2981.6699999999996</v>
      </c>
      <c r="W35" s="787">
        <f>Summary1216!V33</f>
        <v>3284.5949999999998</v>
      </c>
      <c r="X35" s="787">
        <f>Summary1216!W33</f>
        <v>0.25</v>
      </c>
      <c r="Y35" s="787">
        <f>Summary1216!X33 - X35</f>
        <v>0</v>
      </c>
      <c r="Z35" s="787">
        <f>Summary1216!Y33 - (X35+Y35)</f>
        <v>0</v>
      </c>
      <c r="AA35" s="787">
        <f>Summary1216!Z33 - (X35+Y35+Z35)</f>
        <v>0.30000000000000004</v>
      </c>
      <c r="AB35" s="787"/>
      <c r="AC35" s="787"/>
      <c r="AD35" s="787"/>
      <c r="AE35" s="641">
        <f t="shared" si="4"/>
        <v>6362.085</v>
      </c>
    </row>
    <row r="36" spans="1:31" ht="15.75" x14ac:dyDescent="0.25">
      <c r="A36" s="14">
        <v>12</v>
      </c>
      <c r="B36" s="15" t="s">
        <v>29</v>
      </c>
      <c r="C36" s="787">
        <v>710</v>
      </c>
      <c r="D36" s="787">
        <f>[1]total214!H30</f>
        <v>1817</v>
      </c>
      <c r="E36" s="787">
        <v>2527</v>
      </c>
      <c r="F36" s="787">
        <f>Summary1216!F34</f>
        <v>0</v>
      </c>
      <c r="G36" s="787">
        <f>Summary1216!G34</f>
        <v>116.55</v>
      </c>
      <c r="H36" s="787">
        <f>Summary1216!H34 - (F36+G36)</f>
        <v>201.25</v>
      </c>
      <c r="I36" s="787">
        <f>Summary1216!I34 - (F36+G36+H36)</f>
        <v>0</v>
      </c>
      <c r="J36" s="787">
        <f>Summary1216!J34</f>
        <v>0</v>
      </c>
      <c r="K36" s="787">
        <f>Summary1216!K34 - J36</f>
        <v>533.1</v>
      </c>
      <c r="L36" s="787">
        <f>Summary1216!L34 - (J36+K36)</f>
        <v>0</v>
      </c>
      <c r="M36" s="787">
        <f>Summary1216!M34 - (J36+K36+L36)</f>
        <v>216.90269999999998</v>
      </c>
      <c r="N36" s="787">
        <f>Summary1216!N34 - (J36+K36+L36+M36)</f>
        <v>1665.5</v>
      </c>
      <c r="O36" s="548">
        <f>Summary1216!O34-(J36+K36+L36+M36+N36)</f>
        <v>0</v>
      </c>
      <c r="P36" s="548">
        <f>Summary1216!P34-(J36+K36+L36+M36+N36+O36)</f>
        <v>-2415.5027</v>
      </c>
      <c r="Q36" s="548"/>
      <c r="R36" s="641">
        <f t="shared" si="1"/>
        <v>317.80000000000018</v>
      </c>
      <c r="S36" s="804"/>
      <c r="T36" s="787">
        <f>Summary1216!S34</f>
        <v>0</v>
      </c>
      <c r="U36" s="787">
        <f>Summary1216!T34 - T36</f>
        <v>0</v>
      </c>
      <c r="V36" s="787">
        <f>Summary1216!U34 - (T36+U36)</f>
        <v>2077.75</v>
      </c>
      <c r="W36" s="787">
        <f>Summary1216!V34</f>
        <v>286.02000000000004</v>
      </c>
      <c r="X36" s="787">
        <f>Summary1216!W34</f>
        <v>105.25</v>
      </c>
      <c r="Y36" s="787">
        <f>Summary1216!X34 - X36</f>
        <v>0</v>
      </c>
      <c r="Z36" s="787">
        <f>Summary1216!Y34 - (X36+Y36)</f>
        <v>0</v>
      </c>
      <c r="AA36" s="787">
        <f>Summary1216!Z34 - (X36+Y36+Z36)</f>
        <v>322.27</v>
      </c>
      <c r="AB36" s="787"/>
      <c r="AC36" s="787"/>
      <c r="AD36" s="787"/>
      <c r="AE36" s="641">
        <f t="shared" si="4"/>
        <v>2791.29</v>
      </c>
    </row>
    <row r="37" spans="1:31" ht="15.75" x14ac:dyDescent="0.25">
      <c r="A37" s="14">
        <v>13</v>
      </c>
      <c r="B37" s="15" t="s">
        <v>30</v>
      </c>
      <c r="C37" s="787">
        <v>138</v>
      </c>
      <c r="D37" s="787">
        <f>[1]total214!H31</f>
        <v>2044.5</v>
      </c>
      <c r="E37" s="787">
        <v>2182.5</v>
      </c>
      <c r="F37" s="787">
        <f>Summary1216!F35</f>
        <v>33</v>
      </c>
      <c r="G37" s="787">
        <f>Summary1216!G35</f>
        <v>0</v>
      </c>
      <c r="H37" s="787">
        <f>Summary1216!H35 - (F37+G37)</f>
        <v>976.5</v>
      </c>
      <c r="I37" s="787">
        <f>Summary1216!I35 - (F37+G37+H37)</f>
        <v>0</v>
      </c>
      <c r="J37" s="787">
        <f>Summary1216!J35</f>
        <v>0</v>
      </c>
      <c r="K37" s="787">
        <f>Summary1216!K35 - J37</f>
        <v>14.75</v>
      </c>
      <c r="L37" s="787">
        <f>Summary1216!L35 - (J37+K37)</f>
        <v>0</v>
      </c>
      <c r="M37" s="787">
        <f>Summary1216!M35 - (J37+K37+L37)</f>
        <v>1404.75</v>
      </c>
      <c r="N37" s="787">
        <f>Summary1216!N35 - (J37+K37+L37+M37)</f>
        <v>0</v>
      </c>
      <c r="O37" s="548">
        <f>Summary1216!O35-(J37+K37+L37+M37+N37)</f>
        <v>0</v>
      </c>
      <c r="P37" s="548">
        <f>Summary1216!P35-(J37+K37+L37+M37+N37+O37)</f>
        <v>-1419.5</v>
      </c>
      <c r="Q37" s="548"/>
      <c r="R37" s="641">
        <f t="shared" si="1"/>
        <v>1009.5</v>
      </c>
      <c r="S37" s="804"/>
      <c r="T37" s="787">
        <f>Summary1216!S35</f>
        <v>22.68</v>
      </c>
      <c r="U37" s="790">
        <f>Summary1216!T35 - T37</f>
        <v>-15.18</v>
      </c>
      <c r="V37" s="787">
        <f>Summary1216!U35 - (T37+U37)</f>
        <v>1642.26</v>
      </c>
      <c r="W37" s="787">
        <f>Summary1216!V35</f>
        <v>908.55000000000007</v>
      </c>
      <c r="X37" s="787">
        <f>Summary1216!W35</f>
        <v>0</v>
      </c>
      <c r="Y37" s="787">
        <f>Summary1216!X35 - X37</f>
        <v>0</v>
      </c>
      <c r="Z37" s="787">
        <f>Summary1216!Y35 - (X37+Y37)</f>
        <v>0</v>
      </c>
      <c r="AA37" s="787">
        <f>Summary1216!Z35 - (X37+Y37+Z37)</f>
        <v>24.279999999999998</v>
      </c>
      <c r="AB37" s="787"/>
      <c r="AC37" s="787"/>
      <c r="AD37" s="787"/>
      <c r="AE37" s="641">
        <f t="shared" si="4"/>
        <v>2582.59</v>
      </c>
    </row>
    <row r="38" spans="1:31" ht="15.75" x14ac:dyDescent="0.25">
      <c r="A38" s="14">
        <v>14</v>
      </c>
      <c r="B38" s="15" t="s">
        <v>31</v>
      </c>
      <c r="C38" s="787">
        <v>3155</v>
      </c>
      <c r="D38" s="787">
        <f>[1]total214!H32</f>
        <v>4044</v>
      </c>
      <c r="E38" s="787">
        <v>7199</v>
      </c>
      <c r="F38" s="787">
        <f>Summary1216!F36</f>
        <v>856.7</v>
      </c>
      <c r="G38" s="787">
        <f>Summary1216!G36</f>
        <v>0</v>
      </c>
      <c r="H38" s="787">
        <f>Summary1216!H36 - (F38+G38)</f>
        <v>4967.95</v>
      </c>
      <c r="I38" s="787">
        <f>Summary1216!I36 - (F38+G38+H38)</f>
        <v>0</v>
      </c>
      <c r="J38" s="787">
        <f>Summary1216!J36</f>
        <v>0</v>
      </c>
      <c r="K38" s="787">
        <f>Summary1216!K36 - J38</f>
        <v>0</v>
      </c>
      <c r="L38" s="787">
        <f>Summary1216!L36 - (J38+K38)</f>
        <v>0</v>
      </c>
      <c r="M38" s="787">
        <f>Summary1216!M36 - (J38+K38+L38)</f>
        <v>3351.7640000000006</v>
      </c>
      <c r="N38" s="787">
        <f>Summary1216!N36 - (J38+K38+L38+M38)</f>
        <v>1878.5400666666669</v>
      </c>
      <c r="O38" s="548">
        <f>Summary1216!O36-(J38+K38+L38+M38+N38)</f>
        <v>0</v>
      </c>
      <c r="P38" s="548">
        <f>Summary1216!P36-(J38+K38+L38+M38+N38+O38)</f>
        <v>-5230.3040666666675</v>
      </c>
      <c r="Q38" s="548"/>
      <c r="R38" s="641">
        <f t="shared" si="1"/>
        <v>5824.65</v>
      </c>
      <c r="S38" s="804"/>
      <c r="T38" s="787">
        <f>Summary1216!S36</f>
        <v>0</v>
      </c>
      <c r="U38" s="787">
        <f>Summary1216!T36 - T38</f>
        <v>0</v>
      </c>
      <c r="V38" s="787">
        <f>Summary1216!U36 - (T38+U38)</f>
        <v>5796.3</v>
      </c>
      <c r="W38" s="787">
        <f>Summary1216!V36</f>
        <v>5242.1849999999995</v>
      </c>
      <c r="X38" s="787">
        <f>Summary1216!W36</f>
        <v>0</v>
      </c>
      <c r="Y38" s="787">
        <f>Summary1216!X36 - X38</f>
        <v>0</v>
      </c>
      <c r="Z38" s="787">
        <f>Summary1216!Y36 - (X38+Y38)</f>
        <v>0</v>
      </c>
      <c r="AA38" s="787">
        <f>Summary1216!Z36 - (X38+Y38+Z38)</f>
        <v>0</v>
      </c>
      <c r="AB38" s="787"/>
      <c r="AC38" s="787"/>
      <c r="AD38" s="787"/>
      <c r="AE38" s="641">
        <f t="shared" si="4"/>
        <v>11038.485000000001</v>
      </c>
    </row>
    <row r="39" spans="1:31" s="833" customFormat="1" ht="14.25" x14ac:dyDescent="0.2">
      <c r="A39" s="553" t="s">
        <v>32</v>
      </c>
      <c r="B39" s="560">
        <v>19</v>
      </c>
      <c r="C39" s="555">
        <v>12569.775000000001</v>
      </c>
      <c r="D39" s="555">
        <f>SUM(D40:D58)</f>
        <v>12003.275</v>
      </c>
      <c r="E39" s="555">
        <f>SUM(E40:E58)</f>
        <v>24573.05</v>
      </c>
      <c r="F39" s="561">
        <f>SUM(F40:F58)</f>
        <v>9618.9599999999991</v>
      </c>
      <c r="G39" s="561">
        <f>SUM(G40:G58)</f>
        <v>1409.2</v>
      </c>
      <c r="H39" s="561">
        <f t="shared" ref="H39:AD39" si="7">SUM(H40:H58)</f>
        <v>9757.5949999999993</v>
      </c>
      <c r="I39" s="561">
        <f t="shared" si="7"/>
        <v>15.989000000000345</v>
      </c>
      <c r="J39" s="561">
        <f t="shared" si="7"/>
        <v>81.929999999999993</v>
      </c>
      <c r="K39" s="561">
        <f t="shared" si="7"/>
        <v>2657.3999999999996</v>
      </c>
      <c r="L39" s="561">
        <f t="shared" si="7"/>
        <v>953.47</v>
      </c>
      <c r="M39" s="561">
        <f t="shared" si="7"/>
        <v>16081.81</v>
      </c>
      <c r="N39" s="561">
        <f t="shared" si="7"/>
        <v>3214.6549999999997</v>
      </c>
      <c r="O39" s="561">
        <f t="shared" si="7"/>
        <v>0</v>
      </c>
      <c r="P39" s="561">
        <f t="shared" si="7"/>
        <v>-22989.264999999999</v>
      </c>
      <c r="Q39" s="561">
        <f t="shared" si="7"/>
        <v>0</v>
      </c>
      <c r="R39" s="641">
        <f t="shared" si="1"/>
        <v>20801.743999999999</v>
      </c>
      <c r="S39" s="842">
        <f t="shared" si="7"/>
        <v>0</v>
      </c>
      <c r="T39" s="561">
        <f t="shared" si="7"/>
        <v>156.19999999999999</v>
      </c>
      <c r="U39" s="561">
        <f t="shared" si="7"/>
        <v>3951.5499999999993</v>
      </c>
      <c r="V39" s="561">
        <f t="shared" si="7"/>
        <v>13929.849999999999</v>
      </c>
      <c r="W39" s="561">
        <f t="shared" si="7"/>
        <v>18707.179500000002</v>
      </c>
      <c r="X39" s="561">
        <f t="shared" si="7"/>
        <v>4</v>
      </c>
      <c r="Y39" s="561">
        <f t="shared" si="7"/>
        <v>0</v>
      </c>
      <c r="Z39" s="561">
        <f t="shared" si="7"/>
        <v>634.32000000000005</v>
      </c>
      <c r="AA39" s="561">
        <f t="shared" si="7"/>
        <v>2894.4200000000005</v>
      </c>
      <c r="AB39" s="561">
        <f t="shared" si="7"/>
        <v>0</v>
      </c>
      <c r="AC39" s="561">
        <f t="shared" si="7"/>
        <v>0</v>
      </c>
      <c r="AD39" s="561">
        <f t="shared" si="7"/>
        <v>0</v>
      </c>
      <c r="AE39" s="641">
        <f t="shared" si="4"/>
        <v>40277.519500000002</v>
      </c>
    </row>
    <row r="40" spans="1:31" ht="15.75" x14ac:dyDescent="0.25">
      <c r="A40" s="14">
        <v>1</v>
      </c>
      <c r="B40" s="15" t="s">
        <v>33</v>
      </c>
      <c r="C40" s="787">
        <v>976</v>
      </c>
      <c r="D40" s="787">
        <f>[1]total214!H34</f>
        <v>725</v>
      </c>
      <c r="E40" s="787">
        <v>1701</v>
      </c>
      <c r="F40" s="787">
        <f>Summary1216!F38</f>
        <v>58</v>
      </c>
      <c r="G40" s="787">
        <f>Summary1216!G38</f>
        <v>0</v>
      </c>
      <c r="H40" s="787">
        <f>Summary1216!H38 - (F40+G40)</f>
        <v>698</v>
      </c>
      <c r="I40" s="787">
        <f>Summary1216!I38 - (F40+G40+H40)</f>
        <v>0</v>
      </c>
      <c r="J40" s="787">
        <f>Summary1216!J38</f>
        <v>10</v>
      </c>
      <c r="K40" s="787">
        <f>Summary1216!K38 - J40</f>
        <v>10</v>
      </c>
      <c r="L40" s="787">
        <f>Summary1216!L38 - (J40 + K40)</f>
        <v>8</v>
      </c>
      <c r="M40" s="787">
        <f>Summary1216!M38 -(J40+K40+L40)</f>
        <v>1657.6</v>
      </c>
      <c r="N40" s="787">
        <f>Summary1216!N38 - (J40 +K40+L40+M40)</f>
        <v>0</v>
      </c>
      <c r="O40" s="5">
        <f>Summary1216!O38-(J40+K40+L40+M40+N40)</f>
        <v>0</v>
      </c>
      <c r="P40" s="5">
        <f>Summary1216!P38-(J40+K40+L40+M40+N40+O40)</f>
        <v>-1685.6</v>
      </c>
      <c r="Q40" s="5"/>
      <c r="R40" s="641">
        <f t="shared" si="1"/>
        <v>756</v>
      </c>
      <c r="S40" s="804"/>
      <c r="T40" s="787">
        <f>Summary1216!S38</f>
        <v>0</v>
      </c>
      <c r="U40" s="787">
        <f>Summary1216!T38 - T40</f>
        <v>752</v>
      </c>
      <c r="V40" s="787">
        <f>Summary1216!U38 - (T40+U40)</f>
        <v>560</v>
      </c>
      <c r="W40" s="787">
        <f>Summary1216!V38</f>
        <v>680.4</v>
      </c>
      <c r="X40" s="787">
        <f>Summary1216!W38</f>
        <v>0</v>
      </c>
      <c r="Y40" s="787">
        <f>Summary1216!X38 - X40</f>
        <v>0</v>
      </c>
      <c r="Z40" s="787">
        <f>Summary1216!Y38 - (X40+Y40)</f>
        <v>37.4</v>
      </c>
      <c r="AA40" s="787">
        <f>Summary1216!Z38 - (X40+Y40+Z40)</f>
        <v>202.7</v>
      </c>
      <c r="AB40" s="787"/>
      <c r="AC40" s="787"/>
      <c r="AD40" s="787"/>
      <c r="AE40" s="641">
        <f t="shared" si="4"/>
        <v>2232.5</v>
      </c>
    </row>
    <row r="41" spans="1:31" ht="15.75" x14ac:dyDescent="0.25">
      <c r="A41" s="14">
        <v>2</v>
      </c>
      <c r="B41" s="15" t="s">
        <v>34</v>
      </c>
      <c r="C41" s="787">
        <v>45.45</v>
      </c>
      <c r="D41" s="787">
        <f>[1]total214!H35</f>
        <v>121.11999999999999</v>
      </c>
      <c r="E41" s="787">
        <v>166.57</v>
      </c>
      <c r="F41" s="787">
        <f>Summary1216!F39</f>
        <v>170.05</v>
      </c>
      <c r="G41" s="787">
        <f>Summary1216!G39</f>
        <v>0</v>
      </c>
      <c r="H41" s="787">
        <f>Summary1216!H39 - (F41+G41)</f>
        <v>75.75</v>
      </c>
      <c r="I41" s="787">
        <f>Summary1216!I39 - (F41+G41+H41)</f>
        <v>0</v>
      </c>
      <c r="J41" s="787">
        <f>Summary1216!J39</f>
        <v>11.05</v>
      </c>
      <c r="K41" s="787">
        <f>Summary1216!K39 - J41</f>
        <v>0</v>
      </c>
      <c r="L41" s="787">
        <f>Summary1216!L39 - (J41 + K41)</f>
        <v>5.3000000000000007</v>
      </c>
      <c r="M41" s="787">
        <f>Summary1216!M39 -(J41+K41+L41)</f>
        <v>18.549999999999997</v>
      </c>
      <c r="N41" s="787">
        <f>Summary1216!N39 - (J41 +K41+L41+M41)</f>
        <v>0</v>
      </c>
      <c r="O41" s="5">
        <f>Summary1216!O39-(J41+K41+L41+M41+N41)</f>
        <v>0</v>
      </c>
      <c r="P41" s="5">
        <f>Summary1216!P39-(J41+K41+L41+M41+N41+O41)</f>
        <v>-34.9</v>
      </c>
      <c r="Q41" s="5"/>
      <c r="R41" s="641">
        <f t="shared" si="1"/>
        <v>245.80000000000004</v>
      </c>
      <c r="S41" s="804"/>
      <c r="T41" s="787">
        <f>Summary1216!S39</f>
        <v>89.5</v>
      </c>
      <c r="U41" s="790">
        <f>Summary1216!T39 - T41</f>
        <v>-89.5</v>
      </c>
      <c r="V41" s="787">
        <f>Summary1216!U39 - (T41+U41)</f>
        <v>137.19999999999999</v>
      </c>
      <c r="W41" s="787">
        <f>Summary1216!V39</f>
        <v>221.22000000000003</v>
      </c>
      <c r="X41" s="787">
        <f>Summary1216!W39</f>
        <v>0</v>
      </c>
      <c r="Y41" s="787">
        <f>Summary1216!X39 - X41</f>
        <v>0</v>
      </c>
      <c r="Z41" s="787">
        <f>Summary1216!Y39 - (X41+Y41)</f>
        <v>0</v>
      </c>
      <c r="AA41" s="787">
        <f>Summary1216!Z39 - (X41+Y41+Z41)</f>
        <v>0</v>
      </c>
      <c r="AB41" s="787"/>
      <c r="AC41" s="787"/>
      <c r="AD41" s="787"/>
      <c r="AE41" s="641">
        <f t="shared" si="4"/>
        <v>358.42</v>
      </c>
    </row>
    <row r="42" spans="1:31" ht="15.75" x14ac:dyDescent="0.25">
      <c r="A42" s="14">
        <v>3</v>
      </c>
      <c r="B42" s="15" t="s">
        <v>35</v>
      </c>
      <c r="C42" s="787">
        <v>350</v>
      </c>
      <c r="D42" s="787">
        <f>[1]total214!H36</f>
        <v>658</v>
      </c>
      <c r="E42" s="787">
        <v>1008</v>
      </c>
      <c r="F42" s="787">
        <f>Summary1216!F40</f>
        <v>0</v>
      </c>
      <c r="G42" s="787">
        <f>Summary1216!G40</f>
        <v>0</v>
      </c>
      <c r="H42" s="787">
        <f>Summary1216!H40 - (F42+G42)</f>
        <v>970</v>
      </c>
      <c r="I42" s="787">
        <f>Summary1216!I40 - (F42+G42+H42)</f>
        <v>0</v>
      </c>
      <c r="J42" s="787">
        <f>Summary1216!J40</f>
        <v>0</v>
      </c>
      <c r="K42" s="787">
        <f>Summary1216!K40 - J42</f>
        <v>115.5</v>
      </c>
      <c r="L42" s="787">
        <f>Summary1216!L40 - (J42 + K42)</f>
        <v>0</v>
      </c>
      <c r="M42" s="787">
        <f>Summary1216!M40 -(J42+K42+L42)</f>
        <v>737.5</v>
      </c>
      <c r="N42" s="787">
        <f>Summary1216!N40 - (J42 +K42+L42+M42)</f>
        <v>32</v>
      </c>
      <c r="O42" s="5">
        <f>Summary1216!O40-(J42+K42+L42+M42+N42)</f>
        <v>0</v>
      </c>
      <c r="P42" s="5">
        <f>Summary1216!P40-(J42+K42+L42+M42+N42+O42)</f>
        <v>-885</v>
      </c>
      <c r="Q42" s="5"/>
      <c r="R42" s="641">
        <f t="shared" ref="R42:R58" si="8">SUM(F42:Q42)</f>
        <v>970</v>
      </c>
      <c r="S42" s="804"/>
      <c r="T42" s="787">
        <f>Summary1216!S40</f>
        <v>26.35</v>
      </c>
      <c r="U42" s="787">
        <f>Summary1216!T40 - T42</f>
        <v>759.65</v>
      </c>
      <c r="V42" s="790">
        <f>Summary1216!U40 - (T42+U42)</f>
        <v>-52.5</v>
      </c>
      <c r="W42" s="787">
        <f>Summary1216!V40</f>
        <v>873</v>
      </c>
      <c r="X42" s="787">
        <f>Summary1216!W40</f>
        <v>4</v>
      </c>
      <c r="Y42" s="787">
        <f>Summary1216!X40 - X42</f>
        <v>0</v>
      </c>
      <c r="Z42" s="787">
        <f>Summary1216!Y40 - (X42+Y42)</f>
        <v>0</v>
      </c>
      <c r="AA42" s="787">
        <f>Summary1216!Z40 - (X42+Y42+Z42)</f>
        <v>7.8000000000000007</v>
      </c>
      <c r="AB42" s="787"/>
      <c r="AC42" s="787"/>
      <c r="AD42" s="787"/>
      <c r="AE42" s="641">
        <f t="shared" si="4"/>
        <v>1618.3</v>
      </c>
    </row>
    <row r="43" spans="1:31" ht="15.75" x14ac:dyDescent="0.25">
      <c r="A43" s="14">
        <v>4</v>
      </c>
      <c r="B43" s="15" t="s">
        <v>36</v>
      </c>
      <c r="C43" s="787">
        <v>898.32</v>
      </c>
      <c r="D43" s="787">
        <f>[1]total214!H37</f>
        <v>242.51999999999987</v>
      </c>
      <c r="E43" s="787">
        <v>1140.8399999999999</v>
      </c>
      <c r="F43" s="787">
        <f>Summary1216!F41</f>
        <v>48.25</v>
      </c>
      <c r="G43" s="787">
        <f>Summary1216!G41</f>
        <v>0</v>
      </c>
      <c r="H43" s="787">
        <f>Summary1216!H41 - (F43+G43)</f>
        <v>1049.9099999999999</v>
      </c>
      <c r="I43" s="790">
        <f>Summary1216!I41 - (F43+G43+H43)</f>
        <v>-13.789999999999736</v>
      </c>
      <c r="J43" s="787">
        <f>Summary1216!J41</f>
        <v>6</v>
      </c>
      <c r="K43" s="787">
        <f>Summary1216!K41 - J43</f>
        <v>810.96999999999991</v>
      </c>
      <c r="L43" s="787">
        <f>Summary1216!L41 - (J43 + K43)</f>
        <v>208.40999999999997</v>
      </c>
      <c r="M43" s="787">
        <f>Summary1216!M41 -(J43+K43+L43)</f>
        <v>76.769999999999982</v>
      </c>
      <c r="N43" s="787">
        <f>Summary1216!N41 - (J43 +K43+L43+M43)</f>
        <v>0</v>
      </c>
      <c r="O43" s="5">
        <f>Summary1216!O41-(J43+K43+L43+M43+N43)</f>
        <v>0</v>
      </c>
      <c r="P43" s="5">
        <f>Summary1216!P41-(J43+K43+L43+M43+N43+O43)</f>
        <v>-1102.1499999999999</v>
      </c>
      <c r="Q43" s="5"/>
      <c r="R43" s="641">
        <f t="shared" si="8"/>
        <v>1084.3700000000001</v>
      </c>
      <c r="S43" s="804"/>
      <c r="T43" s="787">
        <f>Summary1216!S41</f>
        <v>0</v>
      </c>
      <c r="U43" s="787">
        <f>Summary1216!T41 - T43</f>
        <v>998.69999999999993</v>
      </c>
      <c r="V43" s="787">
        <f>Summary1216!U41 - (T43+U43)</f>
        <v>87.270000000000095</v>
      </c>
      <c r="W43" s="787">
        <f>Summary1216!V41</f>
        <v>988.34399999999994</v>
      </c>
      <c r="X43" s="787">
        <f>Summary1216!W41</f>
        <v>0</v>
      </c>
      <c r="Y43" s="787">
        <f>Summary1216!X41 - X43</f>
        <v>0</v>
      </c>
      <c r="Z43" s="787">
        <f>Summary1216!Y41 - (X43+Y43)</f>
        <v>0</v>
      </c>
      <c r="AA43" s="787">
        <f>Summary1216!Z41 - (X43+Y43+Z43)</f>
        <v>0</v>
      </c>
      <c r="AB43" s="787"/>
      <c r="AC43" s="787"/>
      <c r="AD43" s="787"/>
      <c r="AE43" s="641">
        <f t="shared" si="4"/>
        <v>2074.3139999999999</v>
      </c>
    </row>
    <row r="44" spans="1:31" ht="15.75" x14ac:dyDescent="0.25">
      <c r="A44" s="14">
        <v>5</v>
      </c>
      <c r="B44" s="15" t="s">
        <v>37</v>
      </c>
      <c r="C44" s="787">
        <v>1265</v>
      </c>
      <c r="D44" s="787">
        <f>[1]total214!H38</f>
        <v>392</v>
      </c>
      <c r="E44" s="787">
        <v>1657</v>
      </c>
      <c r="F44" s="787">
        <f>Summary1216!F42</f>
        <v>0</v>
      </c>
      <c r="G44" s="787">
        <f>Summary1216!G42</f>
        <v>0</v>
      </c>
      <c r="H44" s="787">
        <f>Summary1216!H42 - (F44+G44)</f>
        <v>1645</v>
      </c>
      <c r="I44" s="790">
        <f>Summary1216!I42 - (F44+G44+H44)</f>
        <v>-0.29999999999995453</v>
      </c>
      <c r="J44" s="787">
        <f>Summary1216!J42</f>
        <v>9.5</v>
      </c>
      <c r="K44" s="787">
        <f>Summary1216!K42 - J44</f>
        <v>30.75</v>
      </c>
      <c r="L44" s="787">
        <f>Summary1216!L42 - (J44 + K44)</f>
        <v>0</v>
      </c>
      <c r="M44" s="787">
        <f>Summary1216!M42 -(J44+K44+L44)</f>
        <v>1610.75</v>
      </c>
      <c r="N44" s="787">
        <f>Summary1216!N42 - (J44 +K44+L44+M44)</f>
        <v>0</v>
      </c>
      <c r="O44" s="5">
        <f>Summary1216!O42-(J44+K44+L44+M44+N44)</f>
        <v>0</v>
      </c>
      <c r="P44" s="5">
        <f>Summary1216!P42-(J44+K44+L44+M44+N44+O44)</f>
        <v>-1651</v>
      </c>
      <c r="Q44" s="5"/>
      <c r="R44" s="641">
        <f t="shared" si="8"/>
        <v>1644.6999999999998</v>
      </c>
      <c r="S44" s="804"/>
      <c r="T44" s="787">
        <f>Summary1216!S42</f>
        <v>0</v>
      </c>
      <c r="U44" s="787">
        <f>Summary1216!T42 - T44</f>
        <v>260.09000000000003</v>
      </c>
      <c r="V44" s="787">
        <f>Summary1216!U42 - (T44+U44)</f>
        <v>1384.9099999999999</v>
      </c>
      <c r="W44" s="787">
        <f>Summary1216!V42</f>
        <v>1480.5</v>
      </c>
      <c r="X44" s="787">
        <f>Summary1216!W42</f>
        <v>0</v>
      </c>
      <c r="Y44" s="787">
        <f>Summary1216!X42 - X44</f>
        <v>0</v>
      </c>
      <c r="Z44" s="787">
        <f>Summary1216!Y42 - (X44+Y44)</f>
        <v>0</v>
      </c>
      <c r="AA44" s="787">
        <f>Summary1216!Z42 - (X44+Y44+Z44)</f>
        <v>43.45</v>
      </c>
      <c r="AB44" s="787"/>
      <c r="AC44" s="787"/>
      <c r="AD44" s="787"/>
      <c r="AE44" s="641">
        <f t="shared" si="4"/>
        <v>3168.95</v>
      </c>
    </row>
    <row r="45" spans="1:31" ht="15.75" x14ac:dyDescent="0.25">
      <c r="A45" s="14">
        <v>6</v>
      </c>
      <c r="B45" s="15" t="s">
        <v>38</v>
      </c>
      <c r="C45" s="787">
        <v>1338.0250000000001</v>
      </c>
      <c r="D45" s="787">
        <f>[1]total214!H39</f>
        <v>2339.7049999999999</v>
      </c>
      <c r="E45" s="787">
        <v>3677.73</v>
      </c>
      <c r="F45" s="787">
        <f>Summary1216!F43</f>
        <v>1208.55</v>
      </c>
      <c r="G45" s="787">
        <f>Summary1216!G43</f>
        <v>72.400000000000006</v>
      </c>
      <c r="H45" s="787">
        <f>Summary1216!H43 - (F45+G45)</f>
        <v>2396.5</v>
      </c>
      <c r="I45" s="787">
        <f>Summary1216!I43 - (F45+G45+H45)</f>
        <v>0</v>
      </c>
      <c r="J45" s="787">
        <f>Summary1216!J43</f>
        <v>0</v>
      </c>
      <c r="K45" s="787">
        <f>Summary1216!K43 - J45</f>
        <v>349.75</v>
      </c>
      <c r="L45" s="787">
        <f>Summary1216!L43 - (J45 + K45)</f>
        <v>70.949999999999989</v>
      </c>
      <c r="M45" s="787">
        <f>Summary1216!M43 -(J45+K45+L45)</f>
        <v>2748.6950000000002</v>
      </c>
      <c r="N45" s="787">
        <f>Summary1216!N43 - (J45 +K45+L45+M45)</f>
        <v>508.69999999999982</v>
      </c>
      <c r="O45" s="5">
        <f>Summary1216!O43-(J45+K45+L45+M45+N45)</f>
        <v>0</v>
      </c>
      <c r="P45" s="5">
        <f>Summary1216!P43-(J45+K45+L45+M45+N45+O45)</f>
        <v>-3678.0949999999998</v>
      </c>
      <c r="Q45" s="5"/>
      <c r="R45" s="641">
        <f t="shared" si="8"/>
        <v>3677.4499999999994</v>
      </c>
      <c r="S45" s="804"/>
      <c r="T45" s="787">
        <f>Summary1216!S43</f>
        <v>0</v>
      </c>
      <c r="U45" s="787">
        <f>Summary1216!T43 - T45</f>
        <v>115.7</v>
      </c>
      <c r="V45" s="787">
        <f>Summary1216!U43 - (T45+U45)</f>
        <v>957.46</v>
      </c>
      <c r="W45" s="787">
        <f>Summary1216!V43</f>
        <v>3309.7049999999999</v>
      </c>
      <c r="X45" s="787">
        <f>Summary1216!W43</f>
        <v>0</v>
      </c>
      <c r="Y45" s="787">
        <f>Summary1216!X43 - X45</f>
        <v>0</v>
      </c>
      <c r="Z45" s="787">
        <f>Summary1216!Y43 - (X45+Y45)</f>
        <v>0</v>
      </c>
      <c r="AA45" s="787">
        <f>Summary1216!Z43 - (X45+Y45+Z45)</f>
        <v>0</v>
      </c>
      <c r="AB45" s="787"/>
      <c r="AC45" s="787"/>
      <c r="AD45" s="787"/>
      <c r="AE45" s="641">
        <f t="shared" si="4"/>
        <v>4382.8649999999998</v>
      </c>
    </row>
    <row r="46" spans="1:31" ht="15.75" x14ac:dyDescent="0.25">
      <c r="A46" s="14">
        <v>7</v>
      </c>
      <c r="B46" s="15" t="s">
        <v>39</v>
      </c>
      <c r="C46" s="787">
        <v>319.75</v>
      </c>
      <c r="D46" s="787">
        <f>[1]total214!H40</f>
        <v>186.75</v>
      </c>
      <c r="E46" s="787">
        <v>506.5</v>
      </c>
      <c r="F46" s="787">
        <f>Summary1216!F44</f>
        <v>376.65</v>
      </c>
      <c r="G46" s="787">
        <f>Summary1216!G44</f>
        <v>0</v>
      </c>
      <c r="H46" s="787">
        <f>Summary1216!H44 - (F46+G46)</f>
        <v>128.35000000000002</v>
      </c>
      <c r="I46" s="787">
        <f>Summary1216!I44 - (F46+G46+H46)</f>
        <v>0</v>
      </c>
      <c r="J46" s="787">
        <f>Summary1216!J44</f>
        <v>10.25</v>
      </c>
      <c r="K46" s="787">
        <f>Summary1216!K44 - J46</f>
        <v>0</v>
      </c>
      <c r="L46" s="787">
        <f>Summary1216!L44 - (J46 + K46)</f>
        <v>0</v>
      </c>
      <c r="M46" s="787">
        <f>Summary1216!M44 -(J46+K46+L46)</f>
        <v>479.15999999999997</v>
      </c>
      <c r="N46" s="787">
        <f>Summary1216!N44 - (J46 +K46+L46+M46)</f>
        <v>3.1000000000000227</v>
      </c>
      <c r="O46" s="5">
        <f>Summary1216!O44-(J46+K46+L46+M46+N46)</f>
        <v>0</v>
      </c>
      <c r="P46" s="5">
        <f>Summary1216!P44-(J46+K46+L46+M46+N46+O46)</f>
        <v>-492.51</v>
      </c>
      <c r="Q46" s="5"/>
      <c r="R46" s="641">
        <f t="shared" si="8"/>
        <v>505</v>
      </c>
      <c r="S46" s="804"/>
      <c r="T46" s="787">
        <f>Summary1216!S44</f>
        <v>0</v>
      </c>
      <c r="U46" s="787">
        <f>Summary1216!T44 - T46</f>
        <v>97.75</v>
      </c>
      <c r="V46" s="787">
        <f>Summary1216!U44 - (T46+U46)</f>
        <v>415.13</v>
      </c>
      <c r="W46" s="787">
        <f>Summary1216!V44</f>
        <v>454.5</v>
      </c>
      <c r="X46" s="787">
        <f>Summary1216!W44</f>
        <v>0</v>
      </c>
      <c r="Y46" s="787">
        <f>Summary1216!X44 - X46</f>
        <v>0</v>
      </c>
      <c r="Z46" s="787">
        <f>Summary1216!Y44 - (X46+Y46)</f>
        <v>0</v>
      </c>
      <c r="AA46" s="787">
        <f>Summary1216!Z44 - (X46+Y46+Z46)</f>
        <v>620</v>
      </c>
      <c r="AB46" s="787"/>
      <c r="AC46" s="787"/>
      <c r="AD46" s="787"/>
      <c r="AE46" s="641">
        <f t="shared" si="4"/>
        <v>1587.38</v>
      </c>
    </row>
    <row r="47" spans="1:31" ht="15.75" x14ac:dyDescent="0.25">
      <c r="A47" s="14">
        <v>8</v>
      </c>
      <c r="B47" s="15" t="s">
        <v>40</v>
      </c>
      <c r="C47" s="787">
        <v>409</v>
      </c>
      <c r="D47" s="787">
        <f>[1]total214!H41</f>
        <v>163</v>
      </c>
      <c r="E47" s="787">
        <v>572</v>
      </c>
      <c r="F47" s="787">
        <f>Summary1216!F45</f>
        <v>0</v>
      </c>
      <c r="G47" s="787">
        <f>Summary1216!G45</f>
        <v>268.79000000000002</v>
      </c>
      <c r="H47" s="787">
        <f>Summary1216!H45 - (F47+G47)</f>
        <v>302.60999999999996</v>
      </c>
      <c r="I47" s="787">
        <f>Summary1216!I45 - (F47+G47+H47)</f>
        <v>0</v>
      </c>
      <c r="J47" s="787">
        <f>Summary1216!J45</f>
        <v>0</v>
      </c>
      <c r="K47" s="787">
        <f>Summary1216!K45 - J47</f>
        <v>0</v>
      </c>
      <c r="L47" s="787">
        <f>Summary1216!L45 - (J47 + K47)</f>
        <v>0</v>
      </c>
      <c r="M47" s="787">
        <f>Summary1216!M45 -(J47+K47+L47)</f>
        <v>531.92000000000007</v>
      </c>
      <c r="N47" s="787">
        <f>Summary1216!N45 - (J47 +K47+L47+M47)</f>
        <v>40.689999999999941</v>
      </c>
      <c r="O47" s="5">
        <f>Summary1216!O45-(J47+K47+L47+M47+N47)</f>
        <v>0</v>
      </c>
      <c r="P47" s="5">
        <f>Summary1216!P45-(J47+K47+L47+M47+N47+O47)</f>
        <v>-572.61</v>
      </c>
      <c r="Q47" s="5"/>
      <c r="R47" s="641">
        <f t="shared" si="8"/>
        <v>571.4000000000002</v>
      </c>
      <c r="S47" s="804"/>
      <c r="T47" s="787">
        <f>Summary1216!S45</f>
        <v>0</v>
      </c>
      <c r="U47" s="787">
        <f>Summary1216!T45 - T47</f>
        <v>0</v>
      </c>
      <c r="V47" s="787">
        <f>Summary1216!U45 - (T47+U47)</f>
        <v>295.69000000000005</v>
      </c>
      <c r="W47" s="787">
        <f>Summary1216!V45</f>
        <v>514.26</v>
      </c>
      <c r="X47" s="787">
        <f>Summary1216!W45</f>
        <v>0</v>
      </c>
      <c r="Y47" s="787">
        <f>Summary1216!X45 - X47</f>
        <v>0</v>
      </c>
      <c r="Z47" s="787">
        <f>Summary1216!Y45 - (X47+Y47)</f>
        <v>571.19000000000005</v>
      </c>
      <c r="AA47" s="787">
        <f>Summary1216!Z45 - (X47+Y47+Z47)</f>
        <v>1770.2400000000002</v>
      </c>
      <c r="AB47" s="787"/>
      <c r="AC47" s="787"/>
      <c r="AD47" s="787"/>
      <c r="AE47" s="641">
        <f t="shared" si="4"/>
        <v>3151.38</v>
      </c>
    </row>
    <row r="48" spans="1:31" ht="15.75" x14ac:dyDescent="0.25">
      <c r="A48" s="14">
        <v>9</v>
      </c>
      <c r="B48" s="15" t="s">
        <v>41</v>
      </c>
      <c r="C48" s="787">
        <v>900</v>
      </c>
      <c r="D48" s="787">
        <f>[1]total214!H42</f>
        <v>150</v>
      </c>
      <c r="E48" s="787">
        <v>1050</v>
      </c>
      <c r="F48" s="787">
        <f>Summary1216!F46</f>
        <v>340</v>
      </c>
      <c r="G48" s="787">
        <f>Summary1216!G46</f>
        <v>534</v>
      </c>
      <c r="H48" s="790">
        <f>Summary1216!H46 - (F48+G48)</f>
        <v>-5</v>
      </c>
      <c r="I48" s="787">
        <f>Summary1216!I46 - (F48+G48+H48)</f>
        <v>0</v>
      </c>
      <c r="J48" s="787">
        <f>Summary1216!J46</f>
        <v>0</v>
      </c>
      <c r="K48" s="787">
        <f>Summary1216!K46 - J48</f>
        <v>335.5</v>
      </c>
      <c r="L48" s="787">
        <f>Summary1216!L46 - (J48 + K48)</f>
        <v>5.75</v>
      </c>
      <c r="M48" s="787">
        <f>Summary1216!M46 -(J48+K48+L48)</f>
        <v>335</v>
      </c>
      <c r="N48" s="787">
        <f>Summary1216!N46 - (J48 +K48+L48+M48)</f>
        <v>342</v>
      </c>
      <c r="O48" s="5">
        <f>Summary1216!O46-(J48+K48+L48+M48+N48)</f>
        <v>0</v>
      </c>
      <c r="P48" s="5">
        <f>Summary1216!P46-(J48+K48+L48+M48+N48+O48)</f>
        <v>-1018.25</v>
      </c>
      <c r="Q48" s="5"/>
      <c r="R48" s="641">
        <f t="shared" si="8"/>
        <v>869</v>
      </c>
      <c r="S48" s="804"/>
      <c r="T48" s="787">
        <f>Summary1216!S46</f>
        <v>0</v>
      </c>
      <c r="U48" s="787">
        <f>Summary1216!T46 - T48</f>
        <v>0</v>
      </c>
      <c r="V48" s="787">
        <f>Summary1216!U46 - (T48+U48)</f>
        <v>620</v>
      </c>
      <c r="W48" s="787">
        <f>Summary1216!V46</f>
        <v>782.1</v>
      </c>
      <c r="X48" s="787">
        <f>Summary1216!W46</f>
        <v>0</v>
      </c>
      <c r="Y48" s="787">
        <f>Summary1216!X46 - X48</f>
        <v>0</v>
      </c>
      <c r="Z48" s="787">
        <f>Summary1216!Y46 - (X48+Y48)</f>
        <v>0</v>
      </c>
      <c r="AA48" s="787">
        <f>Summary1216!Z46 - (X48+Y48+Z48)</f>
        <v>0</v>
      </c>
      <c r="AB48" s="787"/>
      <c r="AC48" s="787"/>
      <c r="AD48" s="787"/>
      <c r="AE48" s="641">
        <f t="shared" si="4"/>
        <v>1402.1</v>
      </c>
    </row>
    <row r="49" spans="1:31" ht="15.75" x14ac:dyDescent="0.25">
      <c r="A49" s="14">
        <v>10</v>
      </c>
      <c r="B49" s="15" t="s">
        <v>42</v>
      </c>
      <c r="C49" s="787">
        <v>669.78</v>
      </c>
      <c r="D49" s="787">
        <f>[1]total214!H43</f>
        <v>1809.6699999999998</v>
      </c>
      <c r="E49" s="787">
        <v>2479.4499999999998</v>
      </c>
      <c r="F49" s="787">
        <f>Summary1216!F47</f>
        <v>58.97</v>
      </c>
      <c r="G49" s="787">
        <f>Summary1216!G47</f>
        <v>513.01</v>
      </c>
      <c r="H49" s="790">
        <f>Summary1216!H47 - (F49+G49)</f>
        <v>-0.25999999999999091</v>
      </c>
      <c r="I49" s="787">
        <f>Summary1216!I47 - (F49+G49+H49)</f>
        <v>0</v>
      </c>
      <c r="J49" s="787">
        <f>Summary1216!J47</f>
        <v>0</v>
      </c>
      <c r="K49" s="787">
        <f>Summary1216!K47 - J49</f>
        <v>0</v>
      </c>
      <c r="L49" s="787">
        <f>Summary1216!L47 - (J49 + K49)</f>
        <v>0</v>
      </c>
      <c r="M49" s="787">
        <f>Summary1216!M47 -(J49+K49+L49)</f>
        <v>602.94000000000005</v>
      </c>
      <c r="N49" s="787">
        <f>Summary1216!N47 - (J49 +K49+L49+M49)</f>
        <v>886.56</v>
      </c>
      <c r="O49" s="5">
        <f>Summary1216!O47-(J49+K49+L49+M49+N49)</f>
        <v>0</v>
      </c>
      <c r="P49" s="5">
        <f>Summary1216!P47-(J49+K49+L49+M49+N49+O49)</f>
        <v>-1489.5</v>
      </c>
      <c r="Q49" s="5"/>
      <c r="R49" s="641">
        <f t="shared" si="8"/>
        <v>571.72000000000025</v>
      </c>
      <c r="S49" s="804"/>
      <c r="T49" s="787">
        <f>Summary1216!S47</f>
        <v>0</v>
      </c>
      <c r="U49" s="787">
        <f>Summary1216!T47 - T49</f>
        <v>0</v>
      </c>
      <c r="V49" s="787">
        <f>Summary1216!U47 - (T49+U49)</f>
        <v>1705.83</v>
      </c>
      <c r="W49" s="787">
        <f>Summary1216!V47</f>
        <v>514.548</v>
      </c>
      <c r="X49" s="787">
        <f>Summary1216!W47</f>
        <v>0</v>
      </c>
      <c r="Y49" s="787">
        <f>Summary1216!X47 - X49</f>
        <v>0</v>
      </c>
      <c r="Z49" s="787">
        <f>Summary1216!Y47 - (X49+Y49)</f>
        <v>0</v>
      </c>
      <c r="AA49" s="787">
        <f>Summary1216!Z47 - (X49+Y49+Z49)</f>
        <v>0</v>
      </c>
      <c r="AB49" s="787"/>
      <c r="AC49" s="787"/>
      <c r="AD49" s="787"/>
      <c r="AE49" s="641">
        <f t="shared" si="4"/>
        <v>2220.3779999999997</v>
      </c>
    </row>
    <row r="50" spans="1:31" ht="15.75" x14ac:dyDescent="0.25">
      <c r="A50" s="14">
        <v>11</v>
      </c>
      <c r="B50" s="15" t="s">
        <v>43</v>
      </c>
      <c r="C50" s="787">
        <v>447.95</v>
      </c>
      <c r="D50" s="787">
        <f>[1]total214!H44</f>
        <v>401.93</v>
      </c>
      <c r="E50" s="787">
        <v>849.88</v>
      </c>
      <c r="F50" s="787">
        <f>Summary1216!F48</f>
        <v>588.56999999999994</v>
      </c>
      <c r="G50" s="787">
        <f>Summary1216!G48</f>
        <v>0</v>
      </c>
      <c r="H50" s="787">
        <f>Summary1216!H48 - (F50+G50)</f>
        <v>98.850000000000023</v>
      </c>
      <c r="I50" s="787">
        <f>Summary1216!I48 - (F50+G50+H50)</f>
        <v>0</v>
      </c>
      <c r="J50" s="787">
        <f>Summary1216!J48</f>
        <v>0</v>
      </c>
      <c r="K50" s="787">
        <f>Summary1216!K48 - J50</f>
        <v>23.999999999999996</v>
      </c>
      <c r="L50" s="787">
        <f>Summary1216!L48 - (J50 + K50)</f>
        <v>63.590000000000018</v>
      </c>
      <c r="M50" s="787">
        <f>Summary1216!M48 -(J50+K50+L50)</f>
        <v>666.255</v>
      </c>
      <c r="N50" s="787">
        <f>Summary1216!N48 - (J50 +K50+L50+M50)</f>
        <v>17.595000000000027</v>
      </c>
      <c r="O50" s="5">
        <f>Summary1216!O48-(J50+K50+L50+M50+N50)</f>
        <v>0</v>
      </c>
      <c r="P50" s="5">
        <f>Summary1216!P48-(J50+K50+L50+M50+N50+O50)</f>
        <v>-771.44</v>
      </c>
      <c r="Q50" s="5"/>
      <c r="R50" s="641">
        <f t="shared" si="8"/>
        <v>687.41999999999985</v>
      </c>
      <c r="S50" s="804"/>
      <c r="T50" s="787">
        <f>Summary1216!S48</f>
        <v>0</v>
      </c>
      <c r="U50" s="787">
        <f>Summary1216!T48 - T50</f>
        <v>67.009999999999991</v>
      </c>
      <c r="V50" s="787">
        <f>Summary1216!U48 - (T50+U50)</f>
        <v>627.82999999999993</v>
      </c>
      <c r="W50" s="787">
        <f>Summary1216!V48</f>
        <v>618.678</v>
      </c>
      <c r="X50" s="787">
        <f>Summary1216!W48</f>
        <v>0</v>
      </c>
      <c r="Y50" s="787">
        <f>Summary1216!X48 - X50</f>
        <v>0</v>
      </c>
      <c r="Z50" s="787">
        <f>Summary1216!Y48 - (X50+Y50)</f>
        <v>0</v>
      </c>
      <c r="AA50" s="787">
        <f>Summary1216!Z48 - (X50+Y50+Z50)</f>
        <v>0</v>
      </c>
      <c r="AB50" s="787"/>
      <c r="AC50" s="787"/>
      <c r="AD50" s="787"/>
      <c r="AE50" s="641">
        <f t="shared" si="4"/>
        <v>1313.518</v>
      </c>
    </row>
    <row r="51" spans="1:31" ht="15.75" x14ac:dyDescent="0.25">
      <c r="A51" s="14">
        <v>12</v>
      </c>
      <c r="B51" s="15" t="s">
        <v>44</v>
      </c>
      <c r="C51" s="787">
        <v>80.5</v>
      </c>
      <c r="D51" s="787">
        <f>[1]total214!H45</f>
        <v>3.5</v>
      </c>
      <c r="E51" s="787">
        <v>84</v>
      </c>
      <c r="F51" s="787">
        <f>Summary1216!F49</f>
        <v>0</v>
      </c>
      <c r="G51" s="787">
        <f>Summary1216!G49</f>
        <v>0</v>
      </c>
      <c r="H51" s="787">
        <f>Summary1216!H49 - (F51+G51)</f>
        <v>78</v>
      </c>
      <c r="I51" s="787">
        <f>Summary1216!I49 - (F51+G51+H51)</f>
        <v>0</v>
      </c>
      <c r="J51" s="787">
        <f>Summary1216!J49</f>
        <v>0</v>
      </c>
      <c r="K51" s="787">
        <f>Summary1216!K49 - J51</f>
        <v>0</v>
      </c>
      <c r="L51" s="787">
        <f>Summary1216!L49 - (J51 + K51)</f>
        <v>0</v>
      </c>
      <c r="M51" s="787">
        <f>Summary1216!M49 -(J51+K51+L51)</f>
        <v>77</v>
      </c>
      <c r="N51" s="787">
        <f>Summary1216!N49 - (J51 +K51+L51+M51)</f>
        <v>0</v>
      </c>
      <c r="O51" s="5">
        <f>Summary1216!O49-(J51+K51+L51+M51+N51)</f>
        <v>0</v>
      </c>
      <c r="P51" s="5">
        <f>Summary1216!P49-(J51+K51+L51+M51+N51+O51)</f>
        <v>-77</v>
      </c>
      <c r="Q51" s="5"/>
      <c r="R51" s="641">
        <f t="shared" si="8"/>
        <v>78</v>
      </c>
      <c r="S51" s="804"/>
      <c r="T51" s="787">
        <f>Summary1216!S49</f>
        <v>0</v>
      </c>
      <c r="U51" s="787">
        <f>Summary1216!T49 - T51</f>
        <v>70.099999999999994</v>
      </c>
      <c r="V51" s="787">
        <f>Summary1216!U49 - (T51+U51)</f>
        <v>0</v>
      </c>
      <c r="W51" s="787">
        <f>Summary1216!V49</f>
        <v>70.2</v>
      </c>
      <c r="X51" s="787">
        <f>Summary1216!W49</f>
        <v>0</v>
      </c>
      <c r="Y51" s="787">
        <f>Summary1216!X49 - X51</f>
        <v>0</v>
      </c>
      <c r="Z51" s="787">
        <f>Summary1216!Y49 - (X51+Y51)</f>
        <v>0</v>
      </c>
      <c r="AA51" s="787">
        <f>Summary1216!Z49 - (X51+Y51+Z51)</f>
        <v>0</v>
      </c>
      <c r="AB51" s="787"/>
      <c r="AC51" s="787"/>
      <c r="AD51" s="787"/>
      <c r="AE51" s="641">
        <f t="shared" si="4"/>
        <v>140.30000000000001</v>
      </c>
    </row>
    <row r="52" spans="1:31" ht="15.75" x14ac:dyDescent="0.25">
      <c r="A52" s="14">
        <v>13</v>
      </c>
      <c r="B52" s="15" t="s">
        <v>45</v>
      </c>
      <c r="C52" s="787">
        <v>0</v>
      </c>
      <c r="D52" s="787">
        <f>[1]total214!H46</f>
        <v>130</v>
      </c>
      <c r="E52" s="787">
        <v>130</v>
      </c>
      <c r="F52" s="787">
        <f>Summary1216!F50</f>
        <v>66.709999999999994</v>
      </c>
      <c r="G52" s="787">
        <f>Summary1216!G50</f>
        <v>0</v>
      </c>
      <c r="H52" s="787">
        <f>Summary1216!H50 - (F52+G52)</f>
        <v>18.53</v>
      </c>
      <c r="I52" s="787">
        <f>Summary1216!I50 - (F52+G52+H52)</f>
        <v>10.479000000000013</v>
      </c>
      <c r="J52" s="787">
        <f>Summary1216!J50</f>
        <v>0</v>
      </c>
      <c r="K52" s="787">
        <f>Summary1216!K50 - J52</f>
        <v>125.91</v>
      </c>
      <c r="L52" s="787">
        <f>Summary1216!L50 - (J52 + K52)</f>
        <v>19.099999999999994</v>
      </c>
      <c r="M52" s="787">
        <f>Summary1216!M50 -(J52+K52+L52)</f>
        <v>-18.449999999999989</v>
      </c>
      <c r="N52" s="787">
        <f>Summary1216!N50 - (J52 +K52+L52+M52)</f>
        <v>0</v>
      </c>
      <c r="O52" s="5">
        <f>Summary1216!O50-(J52+K52+L52+M52+N52)</f>
        <v>0</v>
      </c>
      <c r="P52" s="5">
        <f>Summary1216!P50-(J52+K52+L52+M52+N52+O52)</f>
        <v>-126.56</v>
      </c>
      <c r="Q52" s="5"/>
      <c r="R52" s="641">
        <f t="shared" si="8"/>
        <v>95.719000000000023</v>
      </c>
      <c r="S52" s="804"/>
      <c r="T52" s="787">
        <f>Summary1216!S50</f>
        <v>0</v>
      </c>
      <c r="U52" s="787">
        <f>Summary1216!T50 - T52</f>
        <v>0</v>
      </c>
      <c r="V52" s="787">
        <f>Summary1216!U50 - (T52+U52)</f>
        <v>95.300000000000011</v>
      </c>
      <c r="W52" s="787">
        <f>Summary1216!V50</f>
        <v>76.715999999999994</v>
      </c>
      <c r="X52" s="787">
        <f>Summary1216!W50</f>
        <v>0</v>
      </c>
      <c r="Y52" s="787">
        <f>Summary1216!X50 - X52</f>
        <v>0</v>
      </c>
      <c r="Z52" s="787">
        <f>Summary1216!Y50 - (X52+Y52)</f>
        <v>0</v>
      </c>
      <c r="AA52" s="787">
        <f>Summary1216!Z50 - (X52+Y52+Z52)</f>
        <v>0</v>
      </c>
      <c r="AB52" s="787"/>
      <c r="AC52" s="787"/>
      <c r="AD52" s="787"/>
      <c r="AE52" s="641">
        <f t="shared" si="4"/>
        <v>172.01600000000002</v>
      </c>
    </row>
    <row r="53" spans="1:31" ht="15.75" x14ac:dyDescent="0.25">
      <c r="A53" s="14">
        <v>14</v>
      </c>
      <c r="B53" s="15" t="s">
        <v>46</v>
      </c>
      <c r="C53" s="787">
        <v>92.5</v>
      </c>
      <c r="D53" s="787">
        <f>[1]total214!H47</f>
        <v>299.14999999999998</v>
      </c>
      <c r="E53" s="787">
        <v>391.65</v>
      </c>
      <c r="F53" s="787">
        <f>Summary1216!F51</f>
        <v>227.1</v>
      </c>
      <c r="G53" s="787">
        <f>Summary1216!G51</f>
        <v>0</v>
      </c>
      <c r="H53" s="787">
        <f>Summary1216!H51 - (F53+G53)</f>
        <v>163.99999999999997</v>
      </c>
      <c r="I53" s="787">
        <f>Summary1216!I51 - (F53+G53+H53)</f>
        <v>0</v>
      </c>
      <c r="J53" s="787">
        <f>Summary1216!J51</f>
        <v>0</v>
      </c>
      <c r="K53" s="787">
        <f>Summary1216!K51 - J53</f>
        <v>32</v>
      </c>
      <c r="L53" s="787">
        <f>Summary1216!L51 - (J53 + K53)</f>
        <v>0</v>
      </c>
      <c r="M53" s="787">
        <f>Summary1216!M51 -(J53+K53+L53)</f>
        <v>359.75</v>
      </c>
      <c r="N53" s="787">
        <f>Summary1216!N51 - (J53 +K53+L53+M53)</f>
        <v>0</v>
      </c>
      <c r="O53" s="5">
        <f>Summary1216!O51-(J53+K53+L53+M53+N53)</f>
        <v>0</v>
      </c>
      <c r="P53" s="5">
        <f>Summary1216!P51-(J53+K53+L53+M53+N53+O53)</f>
        <v>-391.75</v>
      </c>
      <c r="Q53" s="5"/>
      <c r="R53" s="641">
        <f t="shared" si="8"/>
        <v>391.09999999999991</v>
      </c>
      <c r="S53" s="804"/>
      <c r="T53" s="787">
        <f>Summary1216!S51</f>
        <v>0</v>
      </c>
      <c r="U53" s="787">
        <f>Summary1216!T51 - T53</f>
        <v>25.950000000000003</v>
      </c>
      <c r="V53" s="787">
        <f>Summary1216!U51 - (T53+U53)</f>
        <v>298.45</v>
      </c>
      <c r="W53" s="787">
        <f>Summary1216!V51</f>
        <v>351.98999999999995</v>
      </c>
      <c r="X53" s="787">
        <f>Summary1216!W51</f>
        <v>0</v>
      </c>
      <c r="Y53" s="787">
        <f>Summary1216!X51 - X53</f>
        <v>0</v>
      </c>
      <c r="Z53" s="787">
        <f>Summary1216!Y51 - (X53+Y53)</f>
        <v>0</v>
      </c>
      <c r="AA53" s="787">
        <f>Summary1216!Z51 - (X53+Y53+Z53)</f>
        <v>0</v>
      </c>
      <c r="AB53" s="787"/>
      <c r="AC53" s="787"/>
      <c r="AD53" s="787"/>
      <c r="AE53" s="641">
        <f t="shared" si="4"/>
        <v>676.38999999999987</v>
      </c>
    </row>
    <row r="54" spans="1:31" ht="15.75" x14ac:dyDescent="0.25">
      <c r="A54" s="14">
        <v>15</v>
      </c>
      <c r="B54" s="15" t="s">
        <v>47</v>
      </c>
      <c r="C54" s="787">
        <v>289.55</v>
      </c>
      <c r="D54" s="787">
        <f>[1]total214!H48</f>
        <v>1116.5</v>
      </c>
      <c r="E54" s="787">
        <v>1406.05</v>
      </c>
      <c r="F54" s="787">
        <f>Summary1216!F52</f>
        <v>1424.5799999999997</v>
      </c>
      <c r="G54" s="787">
        <f>Summary1216!G52</f>
        <v>0</v>
      </c>
      <c r="H54" s="790">
        <f>Summary1216!H52 - (F54+G54)</f>
        <v>-21.349999999999909</v>
      </c>
      <c r="I54" s="787">
        <f>Summary1216!I52 - (F54+G54+H54)</f>
        <v>0</v>
      </c>
      <c r="J54" s="787">
        <f>Summary1216!J52</f>
        <v>0</v>
      </c>
      <c r="K54" s="787">
        <f>Summary1216!K52 - J54</f>
        <v>0</v>
      </c>
      <c r="L54" s="787">
        <f>Summary1216!L52 - (J54 + K54)</f>
        <v>0</v>
      </c>
      <c r="M54" s="787">
        <f>Summary1216!M52 -(J54+K54+L54)</f>
        <v>1404.68</v>
      </c>
      <c r="N54" s="787">
        <f>Summary1216!N52 - (J54 +K54+L54+M54)</f>
        <v>0</v>
      </c>
      <c r="O54" s="5">
        <f>Summary1216!O52-(J54+K54+L54+M54+N54)</f>
        <v>0</v>
      </c>
      <c r="P54" s="5">
        <f>Summary1216!P52-(J54+K54+L54+M54+N54+O54)</f>
        <v>-1404.68</v>
      </c>
      <c r="Q54" s="5"/>
      <c r="R54" s="641">
        <f t="shared" si="8"/>
        <v>1403.2299999999998</v>
      </c>
      <c r="S54" s="804"/>
      <c r="T54" s="787">
        <f>Summary1216!S52</f>
        <v>0</v>
      </c>
      <c r="U54" s="787">
        <f>Summary1216!T52 - T54</f>
        <v>0</v>
      </c>
      <c r="V54" s="787">
        <f>Summary1216!U52 - (T54+U54)</f>
        <v>922.04</v>
      </c>
      <c r="W54" s="787">
        <f>Summary1216!V52</f>
        <v>1262.9069999999999</v>
      </c>
      <c r="X54" s="787">
        <f>Summary1216!W52</f>
        <v>0</v>
      </c>
      <c r="Y54" s="787">
        <f>Summary1216!X52 - X54</f>
        <v>0</v>
      </c>
      <c r="Z54" s="787">
        <f>Summary1216!Y52 - (X54+Y54)</f>
        <v>0</v>
      </c>
      <c r="AA54" s="787">
        <f>Summary1216!Z52 - (X54+Y54+Z54)</f>
        <v>0</v>
      </c>
      <c r="AB54" s="787"/>
      <c r="AC54" s="787"/>
      <c r="AD54" s="787"/>
      <c r="AE54" s="641">
        <f t="shared" si="4"/>
        <v>2184.9470000000001</v>
      </c>
    </row>
    <row r="55" spans="1:31" ht="15.75" x14ac:dyDescent="0.25">
      <c r="A55" s="14">
        <v>16</v>
      </c>
      <c r="B55" s="15" t="s">
        <v>48</v>
      </c>
      <c r="C55" s="787">
        <v>2445</v>
      </c>
      <c r="D55" s="787">
        <f>[1]total214!H49</f>
        <v>1499.6100000000001</v>
      </c>
      <c r="E55" s="787">
        <v>3944.61</v>
      </c>
      <c r="F55" s="787">
        <f>Summary1216!F53</f>
        <v>3579.5299999999997</v>
      </c>
      <c r="G55" s="787">
        <f>Summary1216!G53</f>
        <v>0</v>
      </c>
      <c r="H55" s="787">
        <f>Summary1216!H53 - (F55+G55)</f>
        <v>364.10000000000036</v>
      </c>
      <c r="I55" s="787">
        <f>Summary1216!I53 - (F55+G55+H55)</f>
        <v>0</v>
      </c>
      <c r="J55" s="787">
        <f>Summary1216!J53</f>
        <v>0</v>
      </c>
      <c r="K55" s="787">
        <f>Summary1216!K53 - J55</f>
        <v>244.61</v>
      </c>
      <c r="L55" s="787">
        <f>Summary1216!L53 - (J55 + K55)</f>
        <v>169.79999999999995</v>
      </c>
      <c r="M55" s="787">
        <f>Summary1216!M53 -(J55+K55+L55)</f>
        <v>3341.32</v>
      </c>
      <c r="N55" s="787">
        <f>Summary1216!N53 - (J55 +K55+L55+M55)</f>
        <v>128.74000000000024</v>
      </c>
      <c r="O55" s="5">
        <f>Summary1216!O53-(J55+K55+L55+M55+N55)</f>
        <v>0</v>
      </c>
      <c r="P55" s="5">
        <f>Summary1216!P53-(J55+K55+L55+M55+N55+O55)</f>
        <v>-3884.4700000000003</v>
      </c>
      <c r="Q55" s="5"/>
      <c r="R55" s="641">
        <f t="shared" si="8"/>
        <v>3943.63</v>
      </c>
      <c r="S55" s="804"/>
      <c r="T55" s="787">
        <f>Summary1216!S53</f>
        <v>0</v>
      </c>
      <c r="U55" s="787">
        <f>Summary1216!T53 - T55</f>
        <v>243.25</v>
      </c>
      <c r="V55" s="787">
        <f>Summary1216!U53 - (T55+U55)</f>
        <v>3589.42</v>
      </c>
      <c r="W55" s="787">
        <f>Summary1216!V53</f>
        <v>3549.2670000000003</v>
      </c>
      <c r="X55" s="787">
        <f>Summary1216!W53</f>
        <v>0</v>
      </c>
      <c r="Y55" s="787">
        <f>Summary1216!X53 - X55</f>
        <v>0</v>
      </c>
      <c r="Z55" s="787">
        <f>Summary1216!Y53 - (X55+Y55)</f>
        <v>0</v>
      </c>
      <c r="AA55" s="787">
        <f>Summary1216!Z53 - (X55+Y55+Z55)</f>
        <v>0</v>
      </c>
      <c r="AB55" s="787"/>
      <c r="AC55" s="787"/>
      <c r="AD55" s="787"/>
      <c r="AE55" s="641">
        <f t="shared" si="4"/>
        <v>7381.9369999999999</v>
      </c>
    </row>
    <row r="56" spans="1:31" ht="15.75" x14ac:dyDescent="0.25">
      <c r="A56" s="14">
        <v>17</v>
      </c>
      <c r="B56" s="15" t="s">
        <v>49</v>
      </c>
      <c r="C56" s="787">
        <v>0</v>
      </c>
      <c r="D56" s="787">
        <f>[1]total214!H50</f>
        <v>558</v>
      </c>
      <c r="E56" s="787">
        <v>558</v>
      </c>
      <c r="F56" s="787">
        <f>Summary1216!F54</f>
        <v>0</v>
      </c>
      <c r="G56" s="787">
        <f>Summary1216!G54</f>
        <v>0</v>
      </c>
      <c r="H56" s="787">
        <f>Summary1216!H54 - (F56+G56)</f>
        <v>501.75</v>
      </c>
      <c r="I56" s="787">
        <f>Summary1216!I54 - (F56+G56+H56)</f>
        <v>19.600000000000023</v>
      </c>
      <c r="J56" s="787">
        <f>Summary1216!J54</f>
        <v>0</v>
      </c>
      <c r="K56" s="787">
        <f>Summary1216!K54 - J56</f>
        <v>509.37999999999994</v>
      </c>
      <c r="L56" s="787">
        <f>Summary1216!L54 - (J56 + K56)</f>
        <v>46.840000000000089</v>
      </c>
      <c r="M56" s="787">
        <f>Summary1216!M54 -(J56+K56+L56)</f>
        <v>0</v>
      </c>
      <c r="N56" s="787">
        <f>Summary1216!N54 - (J56 +K56+L56+M56)</f>
        <v>0</v>
      </c>
      <c r="O56" s="5">
        <f>Summary1216!O54-(J56+K56+L56+M56+N56)</f>
        <v>0</v>
      </c>
      <c r="P56" s="5">
        <f>Summary1216!P54-(J56+K56+L56+M56+N56+O56)</f>
        <v>-556.22</v>
      </c>
      <c r="Q56" s="5"/>
      <c r="R56" s="641">
        <f t="shared" si="8"/>
        <v>521.35000000000014</v>
      </c>
      <c r="S56" s="804"/>
      <c r="T56" s="787">
        <f>Summary1216!S54</f>
        <v>0</v>
      </c>
      <c r="U56" s="787">
        <f>Summary1216!T54 - T56</f>
        <v>502.17</v>
      </c>
      <c r="V56" s="787">
        <f>Summary1216!U54 - (T56+U56)</f>
        <v>6.0400000000000205</v>
      </c>
      <c r="W56" s="787">
        <f>Summary1216!V54</f>
        <v>451.57499999999999</v>
      </c>
      <c r="X56" s="787">
        <f>Summary1216!W54</f>
        <v>0</v>
      </c>
      <c r="Y56" s="787">
        <f>Summary1216!X54 - X56</f>
        <v>0</v>
      </c>
      <c r="Z56" s="787">
        <f>Summary1216!Y54 - (X56+Y56)</f>
        <v>0</v>
      </c>
      <c r="AA56" s="787">
        <f>Summary1216!Z54 - (X56+Y56+Z56)</f>
        <v>0</v>
      </c>
      <c r="AB56" s="787"/>
      <c r="AC56" s="787"/>
      <c r="AD56" s="787"/>
      <c r="AE56" s="641">
        <f t="shared" si="4"/>
        <v>959.78500000000008</v>
      </c>
    </row>
    <row r="57" spans="1:31" ht="15.75" x14ac:dyDescent="0.25">
      <c r="A57" s="14">
        <v>18</v>
      </c>
      <c r="B57" s="15" t="s">
        <v>50</v>
      </c>
      <c r="C57" s="787">
        <v>1375.19</v>
      </c>
      <c r="D57" s="787">
        <f>[1]total214!H51</f>
        <v>1056.52</v>
      </c>
      <c r="E57" s="787">
        <v>2431.71</v>
      </c>
      <c r="F57" s="787">
        <f>Summary1216!F55</f>
        <v>1472</v>
      </c>
      <c r="G57" s="787">
        <f>Summary1216!G55</f>
        <v>0</v>
      </c>
      <c r="H57" s="787">
        <f>Summary1216!H55 - (F57+G57)</f>
        <v>915</v>
      </c>
      <c r="I57" s="787">
        <f>Summary1216!I55 - (F57+G57+H57)</f>
        <v>0</v>
      </c>
      <c r="J57" s="787">
        <f>Summary1216!J55</f>
        <v>35.129999999999995</v>
      </c>
      <c r="K57" s="787">
        <f>Summary1216!K55 - J57</f>
        <v>10.470000000000006</v>
      </c>
      <c r="L57" s="787">
        <f>Summary1216!L55 - (J57 + K57)</f>
        <v>105.73000000000002</v>
      </c>
      <c r="M57" s="787">
        <f>Summary1216!M55 -(J57+K57+L57)</f>
        <v>1280.6200000000001</v>
      </c>
      <c r="N57" s="787">
        <f>Summary1216!N55 - (J57 +K57+L57+M57)</f>
        <v>1000.05</v>
      </c>
      <c r="O57" s="5">
        <f>Summary1216!O55-(J57+K57+L57+M57+N57)</f>
        <v>0</v>
      </c>
      <c r="P57" s="5">
        <f>Summary1216!P55-(J57+K57+L57+M57+N57+O57)</f>
        <v>-2432</v>
      </c>
      <c r="Q57" s="5"/>
      <c r="R57" s="641">
        <f t="shared" si="8"/>
        <v>2387</v>
      </c>
      <c r="S57" s="804"/>
      <c r="T57" s="787">
        <f>Summary1216!S55</f>
        <v>0</v>
      </c>
      <c r="U57" s="787">
        <f>Summary1216!T55 - T57</f>
        <v>44.25</v>
      </c>
      <c r="V57" s="787">
        <f>Summary1216!U55 - (T57+U57)</f>
        <v>1711.06</v>
      </c>
      <c r="W57" s="787">
        <f>Summary1216!V55</f>
        <v>2148.3000000000002</v>
      </c>
      <c r="X57" s="787">
        <f>Summary1216!W55</f>
        <v>0</v>
      </c>
      <c r="Y57" s="787">
        <f>Summary1216!X55 - X57</f>
        <v>0</v>
      </c>
      <c r="Z57" s="787">
        <f>Summary1216!Y55 - (X57+Y57)</f>
        <v>0</v>
      </c>
      <c r="AA57" s="787">
        <f>Summary1216!Z55 - (X57+Y57+Z57)</f>
        <v>186</v>
      </c>
      <c r="AB57" s="787"/>
      <c r="AC57" s="787"/>
      <c r="AD57" s="787"/>
      <c r="AE57" s="641">
        <f t="shared" si="4"/>
        <v>4089.61</v>
      </c>
    </row>
    <row r="58" spans="1:31" ht="15.75" x14ac:dyDescent="0.25">
      <c r="A58" s="16">
        <v>19</v>
      </c>
      <c r="B58" s="17" t="s">
        <v>51</v>
      </c>
      <c r="C58" s="791">
        <v>667.76</v>
      </c>
      <c r="D58" s="791">
        <f>[1]total214!H52</f>
        <v>150.29999999999995</v>
      </c>
      <c r="E58" s="791">
        <v>818.06</v>
      </c>
      <c r="F58" s="791">
        <f>Summary1216!F56</f>
        <v>0</v>
      </c>
      <c r="G58" s="791">
        <f>Summary1216!G56</f>
        <v>21</v>
      </c>
      <c r="H58" s="791">
        <f>Summary1216!H56 - (F58+G58)</f>
        <v>377.85499999999996</v>
      </c>
      <c r="I58" s="791">
        <f>Summary1216!I56 - (F58+G58+H58)</f>
        <v>0</v>
      </c>
      <c r="J58" s="791">
        <f>Summary1216!J56</f>
        <v>0</v>
      </c>
      <c r="K58" s="791">
        <f>Summary1216!K56 - J58</f>
        <v>58.56</v>
      </c>
      <c r="L58" s="791">
        <f>Summary1216!L56 - (J58 + K58)</f>
        <v>250</v>
      </c>
      <c r="M58" s="791">
        <f>Summary1216!M56 -(J58+K58+L58)</f>
        <v>171.75000000000006</v>
      </c>
      <c r="N58" s="791">
        <f>Summary1216!N56 - (J58 +K58+L58+M58)</f>
        <v>255.21999999999991</v>
      </c>
      <c r="O58" s="5">
        <f>Summary1216!O56-(J58+K58+L58+M58+N58)</f>
        <v>0</v>
      </c>
      <c r="P58" s="5">
        <f>Summary1216!P56-(J58+K58+L58+M58+N58+O58)</f>
        <v>-735.53</v>
      </c>
      <c r="Q58" s="12"/>
      <c r="R58" s="642">
        <f t="shared" si="8"/>
        <v>398.85499999999979</v>
      </c>
      <c r="S58" s="811"/>
      <c r="T58" s="791">
        <f>Summary1216!S56</f>
        <v>40.35</v>
      </c>
      <c r="U58" s="791">
        <f>Summary1216!T56 - T58</f>
        <v>104.43</v>
      </c>
      <c r="V58" s="791">
        <f>Summary1216!U56 - (T58+U58)</f>
        <v>568.72</v>
      </c>
      <c r="W58" s="791">
        <f>Summary1216!V56</f>
        <v>358.96949999999998</v>
      </c>
      <c r="X58" s="791">
        <f>Summary1216!W56</f>
        <v>0</v>
      </c>
      <c r="Y58" s="791">
        <f>Summary1216!X56 - X58</f>
        <v>0</v>
      </c>
      <c r="Z58" s="791">
        <f>Summary1216!Y56 - (X58+Y58)</f>
        <v>25.73</v>
      </c>
      <c r="AA58" s="791">
        <f>Summary1216!Z56 - (X58+Y58+Z58)</f>
        <v>64.22999999999999</v>
      </c>
      <c r="AB58" s="791"/>
      <c r="AC58" s="791"/>
      <c r="AD58" s="791"/>
      <c r="AE58" s="642">
        <f t="shared" si="4"/>
        <v>1162.4295</v>
      </c>
    </row>
    <row r="61" spans="1:31" x14ac:dyDescent="0.2">
      <c r="A61" s="6"/>
    </row>
    <row r="62" spans="1:31" x14ac:dyDescent="0.2">
      <c r="A62" s="7"/>
    </row>
    <row r="63" spans="1:31" x14ac:dyDescent="0.2">
      <c r="A63" s="7"/>
    </row>
    <row r="64" spans="1:31" x14ac:dyDescent="0.2">
      <c r="A64" s="7"/>
    </row>
    <row r="65" spans="1:12" x14ac:dyDescent="0.2">
      <c r="A65" s="8"/>
      <c r="D65" s="9"/>
    </row>
    <row r="66" spans="1:12" x14ac:dyDescent="0.2">
      <c r="A66" s="8"/>
      <c r="D66" s="9"/>
    </row>
    <row r="67" spans="1:12" s="3" customFormat="1" x14ac:dyDescent="0.2">
      <c r="A67" s="8"/>
      <c r="B67" s="1"/>
      <c r="D67" s="9"/>
      <c r="G67" s="1"/>
      <c r="H67" s="1"/>
      <c r="I67" s="1"/>
      <c r="J67" s="1"/>
      <c r="K67" s="1"/>
      <c r="L67" s="1"/>
    </row>
    <row r="68" spans="1:12" s="3" customFormat="1" x14ac:dyDescent="0.2">
      <c r="A68" s="1"/>
      <c r="B68" s="1"/>
      <c r="D68" s="9"/>
      <c r="G68" s="1"/>
      <c r="H68" s="1"/>
      <c r="I68" s="1"/>
      <c r="J68" s="1"/>
      <c r="K68" s="1"/>
      <c r="L68" s="1"/>
    </row>
    <row r="69" spans="1:12" s="3" customFormat="1" x14ac:dyDescent="0.2">
      <c r="A69" s="1"/>
      <c r="B69" s="1"/>
      <c r="G69" s="1"/>
      <c r="H69" s="1"/>
      <c r="I69" s="1"/>
      <c r="J69" s="1"/>
      <c r="K69" s="1"/>
      <c r="L69" s="1"/>
    </row>
    <row r="70" spans="1:12" s="3" customFormat="1" x14ac:dyDescent="0.2">
      <c r="A70" s="1"/>
      <c r="B70" s="1"/>
      <c r="G70" s="1"/>
      <c r="H70" s="1"/>
      <c r="I70" s="1"/>
      <c r="J70" s="1"/>
      <c r="K70" s="1"/>
      <c r="L70" s="1"/>
    </row>
    <row r="71" spans="1:12" s="3" customFormat="1" x14ac:dyDescent="0.2">
      <c r="A71" s="1"/>
      <c r="B71" s="1"/>
      <c r="G71" s="1"/>
      <c r="H71" s="1"/>
      <c r="I71" s="1"/>
      <c r="J71" s="1"/>
      <c r="K71" s="1"/>
      <c r="L71" s="1"/>
    </row>
    <row r="72" spans="1:12" s="3" customFormat="1" x14ac:dyDescent="0.2">
      <c r="A72" s="8"/>
      <c r="B72" s="1"/>
      <c r="D72" s="9"/>
      <c r="G72" s="1"/>
      <c r="H72" s="1"/>
      <c r="I72" s="1"/>
      <c r="J72" s="1"/>
      <c r="K72" s="1"/>
      <c r="L72" s="1"/>
    </row>
    <row r="73" spans="1:12" s="3" customFormat="1" x14ac:dyDescent="0.2">
      <c r="A73" s="8"/>
      <c r="B73" s="1"/>
      <c r="D73" s="9"/>
      <c r="G73" s="1"/>
      <c r="H73" s="1"/>
      <c r="I73" s="1"/>
      <c r="J73" s="1"/>
      <c r="K73" s="1"/>
      <c r="L73" s="1"/>
    </row>
    <row r="74" spans="1:12" s="3" customFormat="1" x14ac:dyDescent="0.2">
      <c r="A74" s="8"/>
      <c r="B74" s="1"/>
      <c r="D74" s="10"/>
      <c r="G74" s="1"/>
      <c r="H74" s="1"/>
      <c r="I74" s="1"/>
      <c r="J74" s="1"/>
      <c r="K74" s="1"/>
      <c r="L74" s="1"/>
    </row>
    <row r="75" spans="1:12" s="3" customFormat="1" x14ac:dyDescent="0.2">
      <c r="A75" s="1"/>
      <c r="B75" s="1"/>
      <c r="G75" s="1"/>
      <c r="H75" s="1"/>
      <c r="I75" s="1"/>
      <c r="J75" s="1"/>
      <c r="K75" s="1"/>
      <c r="L75" s="1"/>
    </row>
  </sheetData>
  <mergeCells count="7">
    <mergeCell ref="A1:AD1"/>
    <mergeCell ref="A2:AD2"/>
    <mergeCell ref="A3:AD3"/>
    <mergeCell ref="A5:B6"/>
    <mergeCell ref="C5:E5"/>
    <mergeCell ref="F5:R5"/>
    <mergeCell ref="S5:AE5"/>
  </mergeCells>
  <pageMargins left="0.5" right="0.5" top="0.5" bottom="0.5" header="0.75" footer="0.5"/>
  <pageSetup paperSize="136" scale="90" orientation="landscape" verticalDpi="300" r:id="rId1"/>
  <headerFooter scaleWithDoc="0" alignWithMargins="0"/>
  <rowBreaks count="3" manualBreakCount="3">
    <brk id="23" max="16383" man="1"/>
    <brk id="38" max="16383" man="1"/>
    <brk id="58" max="16383" man="1"/>
  </rowBreaks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R90"/>
  <sheetViews>
    <sheetView topLeftCell="A6" zoomScale="90" zoomScaleNormal="90" workbookViewId="0">
      <selection activeCell="BS21" sqref="BS21"/>
    </sheetView>
  </sheetViews>
  <sheetFormatPr defaultRowHeight="15.75" x14ac:dyDescent="0.25"/>
  <cols>
    <col min="1" max="1" width="20.28515625" style="321" customWidth="1"/>
    <col min="2" max="2" width="9.42578125" style="321" hidden="1" customWidth="1"/>
    <col min="3" max="3" width="8.7109375" style="321" hidden="1" customWidth="1"/>
    <col min="4" max="4" width="6.7109375" style="321" hidden="1" customWidth="1"/>
    <col min="5" max="5" width="10.28515625" style="321" hidden="1" customWidth="1"/>
    <col min="6" max="6" width="6.7109375" style="321" hidden="1" customWidth="1"/>
    <col min="7" max="7" width="0" style="321" hidden="1" customWidth="1"/>
    <col min="8" max="8" width="6.7109375" style="321" hidden="1" customWidth="1"/>
    <col min="9" max="9" width="10.28515625" style="321" hidden="1" customWidth="1"/>
    <col min="10" max="10" width="6.7109375" style="321" hidden="1" customWidth="1"/>
    <col min="11" max="11" width="11.85546875" style="321" hidden="1" customWidth="1"/>
    <col min="12" max="12" width="6.7109375" style="321" hidden="1" customWidth="1"/>
    <col min="13" max="13" width="11.140625" style="321" hidden="1" customWidth="1"/>
    <col min="14" max="14" width="6.7109375" style="321" hidden="1" customWidth="1"/>
    <col min="15" max="15" width="10.28515625" style="321" hidden="1" customWidth="1"/>
    <col min="16" max="16" width="6.7109375" style="321" hidden="1" customWidth="1"/>
    <col min="17" max="17" width="9.5703125" style="321" hidden="1" customWidth="1"/>
    <col min="18" max="18" width="6.7109375" style="321" hidden="1" customWidth="1"/>
    <col min="19" max="19" width="7.42578125" style="321" hidden="1" customWidth="1"/>
    <col min="20" max="31" width="6.7109375" style="321" hidden="1" customWidth="1"/>
    <col min="32" max="32" width="7.85546875" style="321" hidden="1" customWidth="1"/>
    <col min="33" max="33" width="6.7109375" style="321" hidden="1" customWidth="1"/>
    <col min="34" max="34" width="6.28515625" style="321" hidden="1" customWidth="1"/>
    <col min="35" max="60" width="6.7109375" style="321" hidden="1" customWidth="1"/>
    <col min="61" max="61" width="8.140625" style="321" hidden="1" customWidth="1"/>
    <col min="62" max="64" width="6.7109375" style="321" hidden="1" customWidth="1"/>
    <col min="65" max="65" width="10.28515625" style="321" customWidth="1"/>
    <col min="66" max="66" width="9.28515625" style="321" customWidth="1"/>
    <col min="67" max="67" width="37.42578125" style="321" customWidth="1"/>
    <col min="68" max="256" width="8.85546875" style="321"/>
    <col min="257" max="257" width="20.28515625" style="321" customWidth="1"/>
    <col min="258" max="258" width="9.42578125" style="321" customWidth="1"/>
    <col min="259" max="259" width="8.7109375" style="321" customWidth="1"/>
    <col min="260" max="260" width="0" style="321" hidden="1" customWidth="1"/>
    <col min="261" max="261" width="10.28515625" style="321" customWidth="1"/>
    <col min="262" max="262" width="6.7109375" style="321" customWidth="1"/>
    <col min="263" max="263" width="8.85546875" style="321"/>
    <col min="264" max="264" width="6.7109375" style="321" customWidth="1"/>
    <col min="265" max="265" width="10.28515625" style="321" customWidth="1"/>
    <col min="266" max="266" width="6.7109375" style="321" customWidth="1"/>
    <col min="267" max="267" width="11.85546875" style="321" customWidth="1"/>
    <col min="268" max="268" width="6.7109375" style="321" customWidth="1"/>
    <col min="269" max="269" width="11.140625" style="321" customWidth="1"/>
    <col min="270" max="270" width="6.7109375" style="321" customWidth="1"/>
    <col min="271" max="271" width="10.28515625" style="321" customWidth="1"/>
    <col min="272" max="272" width="6.7109375" style="321" customWidth="1"/>
    <col min="273" max="273" width="9.5703125" style="321" customWidth="1"/>
    <col min="274" max="274" width="6.7109375" style="321" customWidth="1"/>
    <col min="275" max="275" width="0" style="321" hidden="1" customWidth="1"/>
    <col min="276" max="287" width="6.7109375" style="321" customWidth="1"/>
    <col min="288" max="288" width="7.85546875" style="321" customWidth="1"/>
    <col min="289" max="289" width="6.7109375" style="321" customWidth="1"/>
    <col min="290" max="290" width="6.28515625" style="321" customWidth="1"/>
    <col min="291" max="316" width="6.7109375" style="321" customWidth="1"/>
    <col min="317" max="317" width="8.140625" style="321" customWidth="1"/>
    <col min="318" max="320" width="6.7109375" style="321" customWidth="1"/>
    <col min="321" max="321" width="10.28515625" style="321" customWidth="1"/>
    <col min="322" max="322" width="9.28515625" style="321" customWidth="1"/>
    <col min="323" max="323" width="37.42578125" style="321" customWidth="1"/>
    <col min="324" max="512" width="8.85546875" style="321"/>
    <col min="513" max="513" width="20.28515625" style="321" customWidth="1"/>
    <col min="514" max="514" width="9.42578125" style="321" customWidth="1"/>
    <col min="515" max="515" width="8.7109375" style="321" customWidth="1"/>
    <col min="516" max="516" width="0" style="321" hidden="1" customWidth="1"/>
    <col min="517" max="517" width="10.28515625" style="321" customWidth="1"/>
    <col min="518" max="518" width="6.7109375" style="321" customWidth="1"/>
    <col min="519" max="519" width="8.85546875" style="321"/>
    <col min="520" max="520" width="6.7109375" style="321" customWidth="1"/>
    <col min="521" max="521" width="10.28515625" style="321" customWidth="1"/>
    <col min="522" max="522" width="6.7109375" style="321" customWidth="1"/>
    <col min="523" max="523" width="11.85546875" style="321" customWidth="1"/>
    <col min="524" max="524" width="6.7109375" style="321" customWidth="1"/>
    <col min="525" max="525" width="11.140625" style="321" customWidth="1"/>
    <col min="526" max="526" width="6.7109375" style="321" customWidth="1"/>
    <col min="527" max="527" width="10.28515625" style="321" customWidth="1"/>
    <col min="528" max="528" width="6.7109375" style="321" customWidth="1"/>
    <col min="529" max="529" width="9.5703125" style="321" customWidth="1"/>
    <col min="530" max="530" width="6.7109375" style="321" customWidth="1"/>
    <col min="531" max="531" width="0" style="321" hidden="1" customWidth="1"/>
    <col min="532" max="543" width="6.7109375" style="321" customWidth="1"/>
    <col min="544" max="544" width="7.85546875" style="321" customWidth="1"/>
    <col min="545" max="545" width="6.7109375" style="321" customWidth="1"/>
    <col min="546" max="546" width="6.28515625" style="321" customWidth="1"/>
    <col min="547" max="572" width="6.7109375" style="321" customWidth="1"/>
    <col min="573" max="573" width="8.140625" style="321" customWidth="1"/>
    <col min="574" max="576" width="6.7109375" style="321" customWidth="1"/>
    <col min="577" max="577" width="10.28515625" style="321" customWidth="1"/>
    <col min="578" max="578" width="9.28515625" style="321" customWidth="1"/>
    <col min="579" max="579" width="37.42578125" style="321" customWidth="1"/>
    <col min="580" max="768" width="8.85546875" style="321"/>
    <col min="769" max="769" width="20.28515625" style="321" customWidth="1"/>
    <col min="770" max="770" width="9.42578125" style="321" customWidth="1"/>
    <col min="771" max="771" width="8.7109375" style="321" customWidth="1"/>
    <col min="772" max="772" width="0" style="321" hidden="1" customWidth="1"/>
    <col min="773" max="773" width="10.28515625" style="321" customWidth="1"/>
    <col min="774" max="774" width="6.7109375" style="321" customWidth="1"/>
    <col min="775" max="775" width="8.85546875" style="321"/>
    <col min="776" max="776" width="6.7109375" style="321" customWidth="1"/>
    <col min="777" max="777" width="10.28515625" style="321" customWidth="1"/>
    <col min="778" max="778" width="6.7109375" style="321" customWidth="1"/>
    <col min="779" max="779" width="11.85546875" style="321" customWidth="1"/>
    <col min="780" max="780" width="6.7109375" style="321" customWidth="1"/>
    <col min="781" max="781" width="11.140625" style="321" customWidth="1"/>
    <col min="782" max="782" width="6.7109375" style="321" customWidth="1"/>
    <col min="783" max="783" width="10.28515625" style="321" customWidth="1"/>
    <col min="784" max="784" width="6.7109375" style="321" customWidth="1"/>
    <col min="785" max="785" width="9.5703125" style="321" customWidth="1"/>
    <col min="786" max="786" width="6.7109375" style="321" customWidth="1"/>
    <col min="787" max="787" width="0" style="321" hidden="1" customWidth="1"/>
    <col min="788" max="799" width="6.7109375" style="321" customWidth="1"/>
    <col min="800" max="800" width="7.85546875" style="321" customWidth="1"/>
    <col min="801" max="801" width="6.7109375" style="321" customWidth="1"/>
    <col min="802" max="802" width="6.28515625" style="321" customWidth="1"/>
    <col min="803" max="828" width="6.7109375" style="321" customWidth="1"/>
    <col min="829" max="829" width="8.140625" style="321" customWidth="1"/>
    <col min="830" max="832" width="6.7109375" style="321" customWidth="1"/>
    <col min="833" max="833" width="10.28515625" style="321" customWidth="1"/>
    <col min="834" max="834" width="9.28515625" style="321" customWidth="1"/>
    <col min="835" max="835" width="37.42578125" style="321" customWidth="1"/>
    <col min="836" max="1024" width="8.85546875" style="321"/>
    <col min="1025" max="1025" width="20.28515625" style="321" customWidth="1"/>
    <col min="1026" max="1026" width="9.42578125" style="321" customWidth="1"/>
    <col min="1027" max="1027" width="8.7109375" style="321" customWidth="1"/>
    <col min="1028" max="1028" width="0" style="321" hidden="1" customWidth="1"/>
    <col min="1029" max="1029" width="10.28515625" style="321" customWidth="1"/>
    <col min="1030" max="1030" width="6.7109375" style="321" customWidth="1"/>
    <col min="1031" max="1031" width="8.85546875" style="321"/>
    <col min="1032" max="1032" width="6.7109375" style="321" customWidth="1"/>
    <col min="1033" max="1033" width="10.28515625" style="321" customWidth="1"/>
    <col min="1034" max="1034" width="6.7109375" style="321" customWidth="1"/>
    <col min="1035" max="1035" width="11.85546875" style="321" customWidth="1"/>
    <col min="1036" max="1036" width="6.7109375" style="321" customWidth="1"/>
    <col min="1037" max="1037" width="11.140625" style="321" customWidth="1"/>
    <col min="1038" max="1038" width="6.7109375" style="321" customWidth="1"/>
    <col min="1039" max="1039" width="10.28515625" style="321" customWidth="1"/>
    <col min="1040" max="1040" width="6.7109375" style="321" customWidth="1"/>
    <col min="1041" max="1041" width="9.5703125" style="321" customWidth="1"/>
    <col min="1042" max="1042" width="6.7109375" style="321" customWidth="1"/>
    <col min="1043" max="1043" width="0" style="321" hidden="1" customWidth="1"/>
    <col min="1044" max="1055" width="6.7109375" style="321" customWidth="1"/>
    <col min="1056" max="1056" width="7.85546875" style="321" customWidth="1"/>
    <col min="1057" max="1057" width="6.7109375" style="321" customWidth="1"/>
    <col min="1058" max="1058" width="6.28515625" style="321" customWidth="1"/>
    <col min="1059" max="1084" width="6.7109375" style="321" customWidth="1"/>
    <col min="1085" max="1085" width="8.140625" style="321" customWidth="1"/>
    <col min="1086" max="1088" width="6.7109375" style="321" customWidth="1"/>
    <col min="1089" max="1089" width="10.28515625" style="321" customWidth="1"/>
    <col min="1090" max="1090" width="9.28515625" style="321" customWidth="1"/>
    <col min="1091" max="1091" width="37.42578125" style="321" customWidth="1"/>
    <col min="1092" max="1280" width="8.85546875" style="321"/>
    <col min="1281" max="1281" width="20.28515625" style="321" customWidth="1"/>
    <col min="1282" max="1282" width="9.42578125" style="321" customWidth="1"/>
    <col min="1283" max="1283" width="8.7109375" style="321" customWidth="1"/>
    <col min="1284" max="1284" width="0" style="321" hidden="1" customWidth="1"/>
    <col min="1285" max="1285" width="10.28515625" style="321" customWidth="1"/>
    <col min="1286" max="1286" width="6.7109375" style="321" customWidth="1"/>
    <col min="1287" max="1287" width="8.85546875" style="321"/>
    <col min="1288" max="1288" width="6.7109375" style="321" customWidth="1"/>
    <col min="1289" max="1289" width="10.28515625" style="321" customWidth="1"/>
    <col min="1290" max="1290" width="6.7109375" style="321" customWidth="1"/>
    <col min="1291" max="1291" width="11.85546875" style="321" customWidth="1"/>
    <col min="1292" max="1292" width="6.7109375" style="321" customWidth="1"/>
    <col min="1293" max="1293" width="11.140625" style="321" customWidth="1"/>
    <col min="1294" max="1294" width="6.7109375" style="321" customWidth="1"/>
    <col min="1295" max="1295" width="10.28515625" style="321" customWidth="1"/>
    <col min="1296" max="1296" width="6.7109375" style="321" customWidth="1"/>
    <col min="1297" max="1297" width="9.5703125" style="321" customWidth="1"/>
    <col min="1298" max="1298" width="6.7109375" style="321" customWidth="1"/>
    <col min="1299" max="1299" width="0" style="321" hidden="1" customWidth="1"/>
    <col min="1300" max="1311" width="6.7109375" style="321" customWidth="1"/>
    <col min="1312" max="1312" width="7.85546875" style="321" customWidth="1"/>
    <col min="1313" max="1313" width="6.7109375" style="321" customWidth="1"/>
    <col min="1314" max="1314" width="6.28515625" style="321" customWidth="1"/>
    <col min="1315" max="1340" width="6.7109375" style="321" customWidth="1"/>
    <col min="1341" max="1341" width="8.140625" style="321" customWidth="1"/>
    <col min="1342" max="1344" width="6.7109375" style="321" customWidth="1"/>
    <col min="1345" max="1345" width="10.28515625" style="321" customWidth="1"/>
    <col min="1346" max="1346" width="9.28515625" style="321" customWidth="1"/>
    <col min="1347" max="1347" width="37.42578125" style="321" customWidth="1"/>
    <col min="1348" max="1536" width="8.85546875" style="321"/>
    <col min="1537" max="1537" width="20.28515625" style="321" customWidth="1"/>
    <col min="1538" max="1538" width="9.42578125" style="321" customWidth="1"/>
    <col min="1539" max="1539" width="8.7109375" style="321" customWidth="1"/>
    <col min="1540" max="1540" width="0" style="321" hidden="1" customWidth="1"/>
    <col min="1541" max="1541" width="10.28515625" style="321" customWidth="1"/>
    <col min="1542" max="1542" width="6.7109375" style="321" customWidth="1"/>
    <col min="1543" max="1543" width="8.85546875" style="321"/>
    <col min="1544" max="1544" width="6.7109375" style="321" customWidth="1"/>
    <col min="1545" max="1545" width="10.28515625" style="321" customWidth="1"/>
    <col min="1546" max="1546" width="6.7109375" style="321" customWidth="1"/>
    <col min="1547" max="1547" width="11.85546875" style="321" customWidth="1"/>
    <col min="1548" max="1548" width="6.7109375" style="321" customWidth="1"/>
    <col min="1549" max="1549" width="11.140625" style="321" customWidth="1"/>
    <col min="1550" max="1550" width="6.7109375" style="321" customWidth="1"/>
    <col min="1551" max="1551" width="10.28515625" style="321" customWidth="1"/>
    <col min="1552" max="1552" width="6.7109375" style="321" customWidth="1"/>
    <col min="1553" max="1553" width="9.5703125" style="321" customWidth="1"/>
    <col min="1554" max="1554" width="6.7109375" style="321" customWidth="1"/>
    <col min="1555" max="1555" width="0" style="321" hidden="1" customWidth="1"/>
    <col min="1556" max="1567" width="6.7109375" style="321" customWidth="1"/>
    <col min="1568" max="1568" width="7.85546875" style="321" customWidth="1"/>
    <col min="1569" max="1569" width="6.7109375" style="321" customWidth="1"/>
    <col min="1570" max="1570" width="6.28515625" style="321" customWidth="1"/>
    <col min="1571" max="1596" width="6.7109375" style="321" customWidth="1"/>
    <col min="1597" max="1597" width="8.140625" style="321" customWidth="1"/>
    <col min="1598" max="1600" width="6.7109375" style="321" customWidth="1"/>
    <col min="1601" max="1601" width="10.28515625" style="321" customWidth="1"/>
    <col min="1602" max="1602" width="9.28515625" style="321" customWidth="1"/>
    <col min="1603" max="1603" width="37.42578125" style="321" customWidth="1"/>
    <col min="1604" max="1792" width="8.85546875" style="321"/>
    <col min="1793" max="1793" width="20.28515625" style="321" customWidth="1"/>
    <col min="1794" max="1794" width="9.42578125" style="321" customWidth="1"/>
    <col min="1795" max="1795" width="8.7109375" style="321" customWidth="1"/>
    <col min="1796" max="1796" width="0" style="321" hidden="1" customWidth="1"/>
    <col min="1797" max="1797" width="10.28515625" style="321" customWidth="1"/>
    <col min="1798" max="1798" width="6.7109375" style="321" customWidth="1"/>
    <col min="1799" max="1799" width="8.85546875" style="321"/>
    <col min="1800" max="1800" width="6.7109375" style="321" customWidth="1"/>
    <col min="1801" max="1801" width="10.28515625" style="321" customWidth="1"/>
    <col min="1802" max="1802" width="6.7109375" style="321" customWidth="1"/>
    <col min="1803" max="1803" width="11.85546875" style="321" customWidth="1"/>
    <col min="1804" max="1804" width="6.7109375" style="321" customWidth="1"/>
    <col min="1805" max="1805" width="11.140625" style="321" customWidth="1"/>
    <col min="1806" max="1806" width="6.7109375" style="321" customWidth="1"/>
    <col min="1807" max="1807" width="10.28515625" style="321" customWidth="1"/>
    <col min="1808" max="1808" width="6.7109375" style="321" customWidth="1"/>
    <col min="1809" max="1809" width="9.5703125" style="321" customWidth="1"/>
    <col min="1810" max="1810" width="6.7109375" style="321" customWidth="1"/>
    <col min="1811" max="1811" width="0" style="321" hidden="1" customWidth="1"/>
    <col min="1812" max="1823" width="6.7109375" style="321" customWidth="1"/>
    <col min="1824" max="1824" width="7.85546875" style="321" customWidth="1"/>
    <col min="1825" max="1825" width="6.7109375" style="321" customWidth="1"/>
    <col min="1826" max="1826" width="6.28515625" style="321" customWidth="1"/>
    <col min="1827" max="1852" width="6.7109375" style="321" customWidth="1"/>
    <col min="1853" max="1853" width="8.140625" style="321" customWidth="1"/>
    <col min="1854" max="1856" width="6.7109375" style="321" customWidth="1"/>
    <col min="1857" max="1857" width="10.28515625" style="321" customWidth="1"/>
    <col min="1858" max="1858" width="9.28515625" style="321" customWidth="1"/>
    <col min="1859" max="1859" width="37.42578125" style="321" customWidth="1"/>
    <col min="1860" max="2048" width="8.85546875" style="321"/>
    <col min="2049" max="2049" width="20.28515625" style="321" customWidth="1"/>
    <col min="2050" max="2050" width="9.42578125" style="321" customWidth="1"/>
    <col min="2051" max="2051" width="8.7109375" style="321" customWidth="1"/>
    <col min="2052" max="2052" width="0" style="321" hidden="1" customWidth="1"/>
    <col min="2053" max="2053" width="10.28515625" style="321" customWidth="1"/>
    <col min="2054" max="2054" width="6.7109375" style="321" customWidth="1"/>
    <col min="2055" max="2055" width="8.85546875" style="321"/>
    <col min="2056" max="2056" width="6.7109375" style="321" customWidth="1"/>
    <col min="2057" max="2057" width="10.28515625" style="321" customWidth="1"/>
    <col min="2058" max="2058" width="6.7109375" style="321" customWidth="1"/>
    <col min="2059" max="2059" width="11.85546875" style="321" customWidth="1"/>
    <col min="2060" max="2060" width="6.7109375" style="321" customWidth="1"/>
    <col min="2061" max="2061" width="11.140625" style="321" customWidth="1"/>
    <col min="2062" max="2062" width="6.7109375" style="321" customWidth="1"/>
    <col min="2063" max="2063" width="10.28515625" style="321" customWidth="1"/>
    <col min="2064" max="2064" width="6.7109375" style="321" customWidth="1"/>
    <col min="2065" max="2065" width="9.5703125" style="321" customWidth="1"/>
    <col min="2066" max="2066" width="6.7109375" style="321" customWidth="1"/>
    <col min="2067" max="2067" width="0" style="321" hidden="1" customWidth="1"/>
    <col min="2068" max="2079" width="6.7109375" style="321" customWidth="1"/>
    <col min="2080" max="2080" width="7.85546875" style="321" customWidth="1"/>
    <col min="2081" max="2081" width="6.7109375" style="321" customWidth="1"/>
    <col min="2082" max="2082" width="6.28515625" style="321" customWidth="1"/>
    <col min="2083" max="2108" width="6.7109375" style="321" customWidth="1"/>
    <col min="2109" max="2109" width="8.140625" style="321" customWidth="1"/>
    <col min="2110" max="2112" width="6.7109375" style="321" customWidth="1"/>
    <col min="2113" max="2113" width="10.28515625" style="321" customWidth="1"/>
    <col min="2114" max="2114" width="9.28515625" style="321" customWidth="1"/>
    <col min="2115" max="2115" width="37.42578125" style="321" customWidth="1"/>
    <col min="2116" max="2304" width="8.85546875" style="321"/>
    <col min="2305" max="2305" width="20.28515625" style="321" customWidth="1"/>
    <col min="2306" max="2306" width="9.42578125" style="321" customWidth="1"/>
    <col min="2307" max="2307" width="8.7109375" style="321" customWidth="1"/>
    <col min="2308" max="2308" width="0" style="321" hidden="1" customWidth="1"/>
    <col min="2309" max="2309" width="10.28515625" style="321" customWidth="1"/>
    <col min="2310" max="2310" width="6.7109375" style="321" customWidth="1"/>
    <col min="2311" max="2311" width="8.85546875" style="321"/>
    <col min="2312" max="2312" width="6.7109375" style="321" customWidth="1"/>
    <col min="2313" max="2313" width="10.28515625" style="321" customWidth="1"/>
    <col min="2314" max="2314" width="6.7109375" style="321" customWidth="1"/>
    <col min="2315" max="2315" width="11.85546875" style="321" customWidth="1"/>
    <col min="2316" max="2316" width="6.7109375" style="321" customWidth="1"/>
    <col min="2317" max="2317" width="11.140625" style="321" customWidth="1"/>
    <col min="2318" max="2318" width="6.7109375" style="321" customWidth="1"/>
    <col min="2319" max="2319" width="10.28515625" style="321" customWidth="1"/>
    <col min="2320" max="2320" width="6.7109375" style="321" customWidth="1"/>
    <col min="2321" max="2321" width="9.5703125" style="321" customWidth="1"/>
    <col min="2322" max="2322" width="6.7109375" style="321" customWidth="1"/>
    <col min="2323" max="2323" width="0" style="321" hidden="1" customWidth="1"/>
    <col min="2324" max="2335" width="6.7109375" style="321" customWidth="1"/>
    <col min="2336" max="2336" width="7.85546875" style="321" customWidth="1"/>
    <col min="2337" max="2337" width="6.7109375" style="321" customWidth="1"/>
    <col min="2338" max="2338" width="6.28515625" style="321" customWidth="1"/>
    <col min="2339" max="2364" width="6.7109375" style="321" customWidth="1"/>
    <col min="2365" max="2365" width="8.140625" style="321" customWidth="1"/>
    <col min="2366" max="2368" width="6.7109375" style="321" customWidth="1"/>
    <col min="2369" max="2369" width="10.28515625" style="321" customWidth="1"/>
    <col min="2370" max="2370" width="9.28515625" style="321" customWidth="1"/>
    <col min="2371" max="2371" width="37.42578125" style="321" customWidth="1"/>
    <col min="2372" max="2560" width="8.85546875" style="321"/>
    <col min="2561" max="2561" width="20.28515625" style="321" customWidth="1"/>
    <col min="2562" max="2562" width="9.42578125" style="321" customWidth="1"/>
    <col min="2563" max="2563" width="8.7109375" style="321" customWidth="1"/>
    <col min="2564" max="2564" width="0" style="321" hidden="1" customWidth="1"/>
    <col min="2565" max="2565" width="10.28515625" style="321" customWidth="1"/>
    <col min="2566" max="2566" width="6.7109375" style="321" customWidth="1"/>
    <col min="2567" max="2567" width="8.85546875" style="321"/>
    <col min="2568" max="2568" width="6.7109375" style="321" customWidth="1"/>
    <col min="2569" max="2569" width="10.28515625" style="321" customWidth="1"/>
    <col min="2570" max="2570" width="6.7109375" style="321" customWidth="1"/>
    <col min="2571" max="2571" width="11.85546875" style="321" customWidth="1"/>
    <col min="2572" max="2572" width="6.7109375" style="321" customWidth="1"/>
    <col min="2573" max="2573" width="11.140625" style="321" customWidth="1"/>
    <col min="2574" max="2574" width="6.7109375" style="321" customWidth="1"/>
    <col min="2575" max="2575" width="10.28515625" style="321" customWidth="1"/>
    <col min="2576" max="2576" width="6.7109375" style="321" customWidth="1"/>
    <col min="2577" max="2577" width="9.5703125" style="321" customWidth="1"/>
    <col min="2578" max="2578" width="6.7109375" style="321" customWidth="1"/>
    <col min="2579" max="2579" width="0" style="321" hidden="1" customWidth="1"/>
    <col min="2580" max="2591" width="6.7109375" style="321" customWidth="1"/>
    <col min="2592" max="2592" width="7.85546875" style="321" customWidth="1"/>
    <col min="2593" max="2593" width="6.7109375" style="321" customWidth="1"/>
    <col min="2594" max="2594" width="6.28515625" style="321" customWidth="1"/>
    <col min="2595" max="2620" width="6.7109375" style="321" customWidth="1"/>
    <col min="2621" max="2621" width="8.140625" style="321" customWidth="1"/>
    <col min="2622" max="2624" width="6.7109375" style="321" customWidth="1"/>
    <col min="2625" max="2625" width="10.28515625" style="321" customWidth="1"/>
    <col min="2626" max="2626" width="9.28515625" style="321" customWidth="1"/>
    <col min="2627" max="2627" width="37.42578125" style="321" customWidth="1"/>
    <col min="2628" max="2816" width="8.85546875" style="321"/>
    <col min="2817" max="2817" width="20.28515625" style="321" customWidth="1"/>
    <col min="2818" max="2818" width="9.42578125" style="321" customWidth="1"/>
    <col min="2819" max="2819" width="8.7109375" style="321" customWidth="1"/>
    <col min="2820" max="2820" width="0" style="321" hidden="1" customWidth="1"/>
    <col min="2821" max="2821" width="10.28515625" style="321" customWidth="1"/>
    <col min="2822" max="2822" width="6.7109375" style="321" customWidth="1"/>
    <col min="2823" max="2823" width="8.85546875" style="321"/>
    <col min="2824" max="2824" width="6.7109375" style="321" customWidth="1"/>
    <col min="2825" max="2825" width="10.28515625" style="321" customWidth="1"/>
    <col min="2826" max="2826" width="6.7109375" style="321" customWidth="1"/>
    <col min="2827" max="2827" width="11.85546875" style="321" customWidth="1"/>
    <col min="2828" max="2828" width="6.7109375" style="321" customWidth="1"/>
    <col min="2829" max="2829" width="11.140625" style="321" customWidth="1"/>
    <col min="2830" max="2830" width="6.7109375" style="321" customWidth="1"/>
    <col min="2831" max="2831" width="10.28515625" style="321" customWidth="1"/>
    <col min="2832" max="2832" width="6.7109375" style="321" customWidth="1"/>
    <col min="2833" max="2833" width="9.5703125" style="321" customWidth="1"/>
    <col min="2834" max="2834" width="6.7109375" style="321" customWidth="1"/>
    <col min="2835" max="2835" width="0" style="321" hidden="1" customWidth="1"/>
    <col min="2836" max="2847" width="6.7109375" style="321" customWidth="1"/>
    <col min="2848" max="2848" width="7.85546875" style="321" customWidth="1"/>
    <col min="2849" max="2849" width="6.7109375" style="321" customWidth="1"/>
    <col min="2850" max="2850" width="6.28515625" style="321" customWidth="1"/>
    <col min="2851" max="2876" width="6.7109375" style="321" customWidth="1"/>
    <col min="2877" max="2877" width="8.140625" style="321" customWidth="1"/>
    <col min="2878" max="2880" width="6.7109375" style="321" customWidth="1"/>
    <col min="2881" max="2881" width="10.28515625" style="321" customWidth="1"/>
    <col min="2882" max="2882" width="9.28515625" style="321" customWidth="1"/>
    <col min="2883" max="2883" width="37.42578125" style="321" customWidth="1"/>
    <col min="2884" max="3072" width="8.85546875" style="321"/>
    <col min="3073" max="3073" width="20.28515625" style="321" customWidth="1"/>
    <col min="3074" max="3074" width="9.42578125" style="321" customWidth="1"/>
    <col min="3075" max="3075" width="8.7109375" style="321" customWidth="1"/>
    <col min="3076" max="3076" width="0" style="321" hidden="1" customWidth="1"/>
    <col min="3077" max="3077" width="10.28515625" style="321" customWidth="1"/>
    <col min="3078" max="3078" width="6.7109375" style="321" customWidth="1"/>
    <col min="3079" max="3079" width="8.85546875" style="321"/>
    <col min="3080" max="3080" width="6.7109375" style="321" customWidth="1"/>
    <col min="3081" max="3081" width="10.28515625" style="321" customWidth="1"/>
    <col min="3082" max="3082" width="6.7109375" style="321" customWidth="1"/>
    <col min="3083" max="3083" width="11.85546875" style="321" customWidth="1"/>
    <col min="3084" max="3084" width="6.7109375" style="321" customWidth="1"/>
    <col min="3085" max="3085" width="11.140625" style="321" customWidth="1"/>
    <col min="3086" max="3086" width="6.7109375" style="321" customWidth="1"/>
    <col min="3087" max="3087" width="10.28515625" style="321" customWidth="1"/>
    <col min="3088" max="3088" width="6.7109375" style="321" customWidth="1"/>
    <col min="3089" max="3089" width="9.5703125" style="321" customWidth="1"/>
    <col min="3090" max="3090" width="6.7109375" style="321" customWidth="1"/>
    <col min="3091" max="3091" width="0" style="321" hidden="1" customWidth="1"/>
    <col min="3092" max="3103" width="6.7109375" style="321" customWidth="1"/>
    <col min="3104" max="3104" width="7.85546875" style="321" customWidth="1"/>
    <col min="3105" max="3105" width="6.7109375" style="321" customWidth="1"/>
    <col min="3106" max="3106" width="6.28515625" style="321" customWidth="1"/>
    <col min="3107" max="3132" width="6.7109375" style="321" customWidth="1"/>
    <col min="3133" max="3133" width="8.140625" style="321" customWidth="1"/>
    <col min="3134" max="3136" width="6.7109375" style="321" customWidth="1"/>
    <col min="3137" max="3137" width="10.28515625" style="321" customWidth="1"/>
    <col min="3138" max="3138" width="9.28515625" style="321" customWidth="1"/>
    <col min="3139" max="3139" width="37.42578125" style="321" customWidth="1"/>
    <col min="3140" max="3328" width="8.85546875" style="321"/>
    <col min="3329" max="3329" width="20.28515625" style="321" customWidth="1"/>
    <col min="3330" max="3330" width="9.42578125" style="321" customWidth="1"/>
    <col min="3331" max="3331" width="8.7109375" style="321" customWidth="1"/>
    <col min="3332" max="3332" width="0" style="321" hidden="1" customWidth="1"/>
    <col min="3333" max="3333" width="10.28515625" style="321" customWidth="1"/>
    <col min="3334" max="3334" width="6.7109375" style="321" customWidth="1"/>
    <col min="3335" max="3335" width="8.85546875" style="321"/>
    <col min="3336" max="3336" width="6.7109375" style="321" customWidth="1"/>
    <col min="3337" max="3337" width="10.28515625" style="321" customWidth="1"/>
    <col min="3338" max="3338" width="6.7109375" style="321" customWidth="1"/>
    <col min="3339" max="3339" width="11.85546875" style="321" customWidth="1"/>
    <col min="3340" max="3340" width="6.7109375" style="321" customWidth="1"/>
    <col min="3341" max="3341" width="11.140625" style="321" customWidth="1"/>
    <col min="3342" max="3342" width="6.7109375" style="321" customWidth="1"/>
    <col min="3343" max="3343" width="10.28515625" style="321" customWidth="1"/>
    <col min="3344" max="3344" width="6.7109375" style="321" customWidth="1"/>
    <col min="3345" max="3345" width="9.5703125" style="321" customWidth="1"/>
    <col min="3346" max="3346" width="6.7109375" style="321" customWidth="1"/>
    <col min="3347" max="3347" width="0" style="321" hidden="1" customWidth="1"/>
    <col min="3348" max="3359" width="6.7109375" style="321" customWidth="1"/>
    <col min="3360" max="3360" width="7.85546875" style="321" customWidth="1"/>
    <col min="3361" max="3361" width="6.7109375" style="321" customWidth="1"/>
    <col min="3362" max="3362" width="6.28515625" style="321" customWidth="1"/>
    <col min="3363" max="3388" width="6.7109375" style="321" customWidth="1"/>
    <col min="3389" max="3389" width="8.140625" style="321" customWidth="1"/>
    <col min="3390" max="3392" width="6.7109375" style="321" customWidth="1"/>
    <col min="3393" max="3393" width="10.28515625" style="321" customWidth="1"/>
    <col min="3394" max="3394" width="9.28515625" style="321" customWidth="1"/>
    <col min="3395" max="3395" width="37.42578125" style="321" customWidth="1"/>
    <col min="3396" max="3584" width="8.85546875" style="321"/>
    <col min="3585" max="3585" width="20.28515625" style="321" customWidth="1"/>
    <col min="3586" max="3586" width="9.42578125" style="321" customWidth="1"/>
    <col min="3587" max="3587" width="8.7109375" style="321" customWidth="1"/>
    <col min="3588" max="3588" width="0" style="321" hidden="1" customWidth="1"/>
    <col min="3589" max="3589" width="10.28515625" style="321" customWidth="1"/>
    <col min="3590" max="3590" width="6.7109375" style="321" customWidth="1"/>
    <col min="3591" max="3591" width="8.85546875" style="321"/>
    <col min="3592" max="3592" width="6.7109375" style="321" customWidth="1"/>
    <col min="3593" max="3593" width="10.28515625" style="321" customWidth="1"/>
    <col min="3594" max="3594" width="6.7109375" style="321" customWidth="1"/>
    <col min="3595" max="3595" width="11.85546875" style="321" customWidth="1"/>
    <col min="3596" max="3596" width="6.7109375" style="321" customWidth="1"/>
    <col min="3597" max="3597" width="11.140625" style="321" customWidth="1"/>
    <col min="3598" max="3598" width="6.7109375" style="321" customWidth="1"/>
    <col min="3599" max="3599" width="10.28515625" style="321" customWidth="1"/>
    <col min="3600" max="3600" width="6.7109375" style="321" customWidth="1"/>
    <col min="3601" max="3601" width="9.5703125" style="321" customWidth="1"/>
    <col min="3602" max="3602" width="6.7109375" style="321" customWidth="1"/>
    <col min="3603" max="3603" width="0" style="321" hidden="1" customWidth="1"/>
    <col min="3604" max="3615" width="6.7109375" style="321" customWidth="1"/>
    <col min="3616" max="3616" width="7.85546875" style="321" customWidth="1"/>
    <col min="3617" max="3617" width="6.7109375" style="321" customWidth="1"/>
    <col min="3618" max="3618" width="6.28515625" style="321" customWidth="1"/>
    <col min="3619" max="3644" width="6.7109375" style="321" customWidth="1"/>
    <col min="3645" max="3645" width="8.140625" style="321" customWidth="1"/>
    <col min="3646" max="3648" width="6.7109375" style="321" customWidth="1"/>
    <col min="3649" max="3649" width="10.28515625" style="321" customWidth="1"/>
    <col min="3650" max="3650" width="9.28515625" style="321" customWidth="1"/>
    <col min="3651" max="3651" width="37.42578125" style="321" customWidth="1"/>
    <col min="3652" max="3840" width="8.85546875" style="321"/>
    <col min="3841" max="3841" width="20.28515625" style="321" customWidth="1"/>
    <col min="3842" max="3842" width="9.42578125" style="321" customWidth="1"/>
    <col min="3843" max="3843" width="8.7109375" style="321" customWidth="1"/>
    <col min="3844" max="3844" width="0" style="321" hidden="1" customWidth="1"/>
    <col min="3845" max="3845" width="10.28515625" style="321" customWidth="1"/>
    <col min="3846" max="3846" width="6.7109375" style="321" customWidth="1"/>
    <col min="3847" max="3847" width="8.85546875" style="321"/>
    <col min="3848" max="3848" width="6.7109375" style="321" customWidth="1"/>
    <col min="3849" max="3849" width="10.28515625" style="321" customWidth="1"/>
    <col min="3850" max="3850" width="6.7109375" style="321" customWidth="1"/>
    <col min="3851" max="3851" width="11.85546875" style="321" customWidth="1"/>
    <col min="3852" max="3852" width="6.7109375" style="321" customWidth="1"/>
    <col min="3853" max="3853" width="11.140625" style="321" customWidth="1"/>
    <col min="3854" max="3854" width="6.7109375" style="321" customWidth="1"/>
    <col min="3855" max="3855" width="10.28515625" style="321" customWidth="1"/>
    <col min="3856" max="3856" width="6.7109375" style="321" customWidth="1"/>
    <col min="3857" max="3857" width="9.5703125" style="321" customWidth="1"/>
    <col min="3858" max="3858" width="6.7109375" style="321" customWidth="1"/>
    <col min="3859" max="3859" width="0" style="321" hidden="1" customWidth="1"/>
    <col min="3860" max="3871" width="6.7109375" style="321" customWidth="1"/>
    <col min="3872" max="3872" width="7.85546875" style="321" customWidth="1"/>
    <col min="3873" max="3873" width="6.7109375" style="321" customWidth="1"/>
    <col min="3874" max="3874" width="6.28515625" style="321" customWidth="1"/>
    <col min="3875" max="3900" width="6.7109375" style="321" customWidth="1"/>
    <col min="3901" max="3901" width="8.140625" style="321" customWidth="1"/>
    <col min="3902" max="3904" width="6.7109375" style="321" customWidth="1"/>
    <col min="3905" max="3905" width="10.28515625" style="321" customWidth="1"/>
    <col min="3906" max="3906" width="9.28515625" style="321" customWidth="1"/>
    <col min="3907" max="3907" width="37.42578125" style="321" customWidth="1"/>
    <col min="3908" max="4096" width="8.85546875" style="321"/>
    <col min="4097" max="4097" width="20.28515625" style="321" customWidth="1"/>
    <col min="4098" max="4098" width="9.42578125" style="321" customWidth="1"/>
    <col min="4099" max="4099" width="8.7109375" style="321" customWidth="1"/>
    <col min="4100" max="4100" width="0" style="321" hidden="1" customWidth="1"/>
    <col min="4101" max="4101" width="10.28515625" style="321" customWidth="1"/>
    <col min="4102" max="4102" width="6.7109375" style="321" customWidth="1"/>
    <col min="4103" max="4103" width="8.85546875" style="321"/>
    <col min="4104" max="4104" width="6.7109375" style="321" customWidth="1"/>
    <col min="4105" max="4105" width="10.28515625" style="321" customWidth="1"/>
    <col min="4106" max="4106" width="6.7109375" style="321" customWidth="1"/>
    <col min="4107" max="4107" width="11.85546875" style="321" customWidth="1"/>
    <col min="4108" max="4108" width="6.7109375" style="321" customWidth="1"/>
    <col min="4109" max="4109" width="11.140625" style="321" customWidth="1"/>
    <col min="4110" max="4110" width="6.7109375" style="321" customWidth="1"/>
    <col min="4111" max="4111" width="10.28515625" style="321" customWidth="1"/>
    <col min="4112" max="4112" width="6.7109375" style="321" customWidth="1"/>
    <col min="4113" max="4113" width="9.5703125" style="321" customWidth="1"/>
    <col min="4114" max="4114" width="6.7109375" style="321" customWidth="1"/>
    <col min="4115" max="4115" width="0" style="321" hidden="1" customWidth="1"/>
    <col min="4116" max="4127" width="6.7109375" style="321" customWidth="1"/>
    <col min="4128" max="4128" width="7.85546875" style="321" customWidth="1"/>
    <col min="4129" max="4129" width="6.7109375" style="321" customWidth="1"/>
    <col min="4130" max="4130" width="6.28515625" style="321" customWidth="1"/>
    <col min="4131" max="4156" width="6.7109375" style="321" customWidth="1"/>
    <col min="4157" max="4157" width="8.140625" style="321" customWidth="1"/>
    <col min="4158" max="4160" width="6.7109375" style="321" customWidth="1"/>
    <col min="4161" max="4161" width="10.28515625" style="321" customWidth="1"/>
    <col min="4162" max="4162" width="9.28515625" style="321" customWidth="1"/>
    <col min="4163" max="4163" width="37.42578125" style="321" customWidth="1"/>
    <col min="4164" max="4352" width="8.85546875" style="321"/>
    <col min="4353" max="4353" width="20.28515625" style="321" customWidth="1"/>
    <col min="4354" max="4354" width="9.42578125" style="321" customWidth="1"/>
    <col min="4355" max="4355" width="8.7109375" style="321" customWidth="1"/>
    <col min="4356" max="4356" width="0" style="321" hidden="1" customWidth="1"/>
    <col min="4357" max="4357" width="10.28515625" style="321" customWidth="1"/>
    <col min="4358" max="4358" width="6.7109375" style="321" customWidth="1"/>
    <col min="4359" max="4359" width="8.85546875" style="321"/>
    <col min="4360" max="4360" width="6.7109375" style="321" customWidth="1"/>
    <col min="4361" max="4361" width="10.28515625" style="321" customWidth="1"/>
    <col min="4362" max="4362" width="6.7109375" style="321" customWidth="1"/>
    <col min="4363" max="4363" width="11.85546875" style="321" customWidth="1"/>
    <col min="4364" max="4364" width="6.7109375" style="321" customWidth="1"/>
    <col min="4365" max="4365" width="11.140625" style="321" customWidth="1"/>
    <col min="4366" max="4366" width="6.7109375" style="321" customWidth="1"/>
    <col min="4367" max="4367" width="10.28515625" style="321" customWidth="1"/>
    <col min="4368" max="4368" width="6.7109375" style="321" customWidth="1"/>
    <col min="4369" max="4369" width="9.5703125" style="321" customWidth="1"/>
    <col min="4370" max="4370" width="6.7109375" style="321" customWidth="1"/>
    <col min="4371" max="4371" width="0" style="321" hidden="1" customWidth="1"/>
    <col min="4372" max="4383" width="6.7109375" style="321" customWidth="1"/>
    <col min="4384" max="4384" width="7.85546875" style="321" customWidth="1"/>
    <col min="4385" max="4385" width="6.7109375" style="321" customWidth="1"/>
    <col min="4386" max="4386" width="6.28515625" style="321" customWidth="1"/>
    <col min="4387" max="4412" width="6.7109375" style="321" customWidth="1"/>
    <col min="4413" max="4413" width="8.140625" style="321" customWidth="1"/>
    <col min="4414" max="4416" width="6.7109375" style="321" customWidth="1"/>
    <col min="4417" max="4417" width="10.28515625" style="321" customWidth="1"/>
    <col min="4418" max="4418" width="9.28515625" style="321" customWidth="1"/>
    <col min="4419" max="4419" width="37.42578125" style="321" customWidth="1"/>
    <col min="4420" max="4608" width="8.85546875" style="321"/>
    <col min="4609" max="4609" width="20.28515625" style="321" customWidth="1"/>
    <col min="4610" max="4610" width="9.42578125" style="321" customWidth="1"/>
    <col min="4611" max="4611" width="8.7109375" style="321" customWidth="1"/>
    <col min="4612" max="4612" width="0" style="321" hidden="1" customWidth="1"/>
    <col min="4613" max="4613" width="10.28515625" style="321" customWidth="1"/>
    <col min="4614" max="4614" width="6.7109375" style="321" customWidth="1"/>
    <col min="4615" max="4615" width="8.85546875" style="321"/>
    <col min="4616" max="4616" width="6.7109375" style="321" customWidth="1"/>
    <col min="4617" max="4617" width="10.28515625" style="321" customWidth="1"/>
    <col min="4618" max="4618" width="6.7109375" style="321" customWidth="1"/>
    <col min="4619" max="4619" width="11.85546875" style="321" customWidth="1"/>
    <col min="4620" max="4620" width="6.7109375" style="321" customWidth="1"/>
    <col min="4621" max="4621" width="11.140625" style="321" customWidth="1"/>
    <col min="4622" max="4622" width="6.7109375" style="321" customWidth="1"/>
    <col min="4623" max="4623" width="10.28515625" style="321" customWidth="1"/>
    <col min="4624" max="4624" width="6.7109375" style="321" customWidth="1"/>
    <col min="4625" max="4625" width="9.5703125" style="321" customWidth="1"/>
    <col min="4626" max="4626" width="6.7109375" style="321" customWidth="1"/>
    <col min="4627" max="4627" width="0" style="321" hidden="1" customWidth="1"/>
    <col min="4628" max="4639" width="6.7109375" style="321" customWidth="1"/>
    <col min="4640" max="4640" width="7.85546875" style="321" customWidth="1"/>
    <col min="4641" max="4641" width="6.7109375" style="321" customWidth="1"/>
    <col min="4642" max="4642" width="6.28515625" style="321" customWidth="1"/>
    <col min="4643" max="4668" width="6.7109375" style="321" customWidth="1"/>
    <col min="4669" max="4669" width="8.140625" style="321" customWidth="1"/>
    <col min="4670" max="4672" width="6.7109375" style="321" customWidth="1"/>
    <col min="4673" max="4673" width="10.28515625" style="321" customWidth="1"/>
    <col min="4674" max="4674" width="9.28515625" style="321" customWidth="1"/>
    <col min="4675" max="4675" width="37.42578125" style="321" customWidth="1"/>
    <col min="4676" max="4864" width="8.85546875" style="321"/>
    <col min="4865" max="4865" width="20.28515625" style="321" customWidth="1"/>
    <col min="4866" max="4866" width="9.42578125" style="321" customWidth="1"/>
    <col min="4867" max="4867" width="8.7109375" style="321" customWidth="1"/>
    <col min="4868" max="4868" width="0" style="321" hidden="1" customWidth="1"/>
    <col min="4869" max="4869" width="10.28515625" style="321" customWidth="1"/>
    <col min="4870" max="4870" width="6.7109375" style="321" customWidth="1"/>
    <col min="4871" max="4871" width="8.85546875" style="321"/>
    <col min="4872" max="4872" width="6.7109375" style="321" customWidth="1"/>
    <col min="4873" max="4873" width="10.28515625" style="321" customWidth="1"/>
    <col min="4874" max="4874" width="6.7109375" style="321" customWidth="1"/>
    <col min="4875" max="4875" width="11.85546875" style="321" customWidth="1"/>
    <col min="4876" max="4876" width="6.7109375" style="321" customWidth="1"/>
    <col min="4877" max="4877" width="11.140625" style="321" customWidth="1"/>
    <col min="4878" max="4878" width="6.7109375" style="321" customWidth="1"/>
    <col min="4879" max="4879" width="10.28515625" style="321" customWidth="1"/>
    <col min="4880" max="4880" width="6.7109375" style="321" customWidth="1"/>
    <col min="4881" max="4881" width="9.5703125" style="321" customWidth="1"/>
    <col min="4882" max="4882" width="6.7109375" style="321" customWidth="1"/>
    <col min="4883" max="4883" width="0" style="321" hidden="1" customWidth="1"/>
    <col min="4884" max="4895" width="6.7109375" style="321" customWidth="1"/>
    <col min="4896" max="4896" width="7.85546875" style="321" customWidth="1"/>
    <col min="4897" max="4897" width="6.7109375" style="321" customWidth="1"/>
    <col min="4898" max="4898" width="6.28515625" style="321" customWidth="1"/>
    <col min="4899" max="4924" width="6.7109375" style="321" customWidth="1"/>
    <col min="4925" max="4925" width="8.140625" style="321" customWidth="1"/>
    <col min="4926" max="4928" width="6.7109375" style="321" customWidth="1"/>
    <col min="4929" max="4929" width="10.28515625" style="321" customWidth="1"/>
    <col min="4930" max="4930" width="9.28515625" style="321" customWidth="1"/>
    <col min="4931" max="4931" width="37.42578125" style="321" customWidth="1"/>
    <col min="4932" max="5120" width="8.85546875" style="321"/>
    <col min="5121" max="5121" width="20.28515625" style="321" customWidth="1"/>
    <col min="5122" max="5122" width="9.42578125" style="321" customWidth="1"/>
    <col min="5123" max="5123" width="8.7109375" style="321" customWidth="1"/>
    <col min="5124" max="5124" width="0" style="321" hidden="1" customWidth="1"/>
    <col min="5125" max="5125" width="10.28515625" style="321" customWidth="1"/>
    <col min="5126" max="5126" width="6.7109375" style="321" customWidth="1"/>
    <col min="5127" max="5127" width="8.85546875" style="321"/>
    <col min="5128" max="5128" width="6.7109375" style="321" customWidth="1"/>
    <col min="5129" max="5129" width="10.28515625" style="321" customWidth="1"/>
    <col min="5130" max="5130" width="6.7109375" style="321" customWidth="1"/>
    <col min="5131" max="5131" width="11.85546875" style="321" customWidth="1"/>
    <col min="5132" max="5132" width="6.7109375" style="321" customWidth="1"/>
    <col min="5133" max="5133" width="11.140625" style="321" customWidth="1"/>
    <col min="5134" max="5134" width="6.7109375" style="321" customWidth="1"/>
    <col min="5135" max="5135" width="10.28515625" style="321" customWidth="1"/>
    <col min="5136" max="5136" width="6.7109375" style="321" customWidth="1"/>
    <col min="5137" max="5137" width="9.5703125" style="321" customWidth="1"/>
    <col min="5138" max="5138" width="6.7109375" style="321" customWidth="1"/>
    <col min="5139" max="5139" width="0" style="321" hidden="1" customWidth="1"/>
    <col min="5140" max="5151" width="6.7109375" style="321" customWidth="1"/>
    <col min="5152" max="5152" width="7.85546875" style="321" customWidth="1"/>
    <col min="5153" max="5153" width="6.7109375" style="321" customWidth="1"/>
    <col min="5154" max="5154" width="6.28515625" style="321" customWidth="1"/>
    <col min="5155" max="5180" width="6.7109375" style="321" customWidth="1"/>
    <col min="5181" max="5181" width="8.140625" style="321" customWidth="1"/>
    <col min="5182" max="5184" width="6.7109375" style="321" customWidth="1"/>
    <col min="5185" max="5185" width="10.28515625" style="321" customWidth="1"/>
    <col min="5186" max="5186" width="9.28515625" style="321" customWidth="1"/>
    <col min="5187" max="5187" width="37.42578125" style="321" customWidth="1"/>
    <col min="5188" max="5376" width="8.85546875" style="321"/>
    <col min="5377" max="5377" width="20.28515625" style="321" customWidth="1"/>
    <col min="5378" max="5378" width="9.42578125" style="321" customWidth="1"/>
    <col min="5379" max="5379" width="8.7109375" style="321" customWidth="1"/>
    <col min="5380" max="5380" width="0" style="321" hidden="1" customWidth="1"/>
    <col min="5381" max="5381" width="10.28515625" style="321" customWidth="1"/>
    <col min="5382" max="5382" width="6.7109375" style="321" customWidth="1"/>
    <col min="5383" max="5383" width="8.85546875" style="321"/>
    <col min="5384" max="5384" width="6.7109375" style="321" customWidth="1"/>
    <col min="5385" max="5385" width="10.28515625" style="321" customWidth="1"/>
    <col min="5386" max="5386" width="6.7109375" style="321" customWidth="1"/>
    <col min="5387" max="5387" width="11.85546875" style="321" customWidth="1"/>
    <col min="5388" max="5388" width="6.7109375" style="321" customWidth="1"/>
    <col min="5389" max="5389" width="11.140625" style="321" customWidth="1"/>
    <col min="5390" max="5390" width="6.7109375" style="321" customWidth="1"/>
    <col min="5391" max="5391" width="10.28515625" style="321" customWidth="1"/>
    <col min="5392" max="5392" width="6.7109375" style="321" customWidth="1"/>
    <col min="5393" max="5393" width="9.5703125" style="321" customWidth="1"/>
    <col min="5394" max="5394" width="6.7109375" style="321" customWidth="1"/>
    <col min="5395" max="5395" width="0" style="321" hidden="1" customWidth="1"/>
    <col min="5396" max="5407" width="6.7109375" style="321" customWidth="1"/>
    <col min="5408" max="5408" width="7.85546875" style="321" customWidth="1"/>
    <col min="5409" max="5409" width="6.7109375" style="321" customWidth="1"/>
    <col min="5410" max="5410" width="6.28515625" style="321" customWidth="1"/>
    <col min="5411" max="5436" width="6.7109375" style="321" customWidth="1"/>
    <col min="5437" max="5437" width="8.140625" style="321" customWidth="1"/>
    <col min="5438" max="5440" width="6.7109375" style="321" customWidth="1"/>
    <col min="5441" max="5441" width="10.28515625" style="321" customWidth="1"/>
    <col min="5442" max="5442" width="9.28515625" style="321" customWidth="1"/>
    <col min="5443" max="5443" width="37.42578125" style="321" customWidth="1"/>
    <col min="5444" max="5632" width="8.85546875" style="321"/>
    <col min="5633" max="5633" width="20.28515625" style="321" customWidth="1"/>
    <col min="5634" max="5634" width="9.42578125" style="321" customWidth="1"/>
    <col min="5635" max="5635" width="8.7109375" style="321" customWidth="1"/>
    <col min="5636" max="5636" width="0" style="321" hidden="1" customWidth="1"/>
    <col min="5637" max="5637" width="10.28515625" style="321" customWidth="1"/>
    <col min="5638" max="5638" width="6.7109375" style="321" customWidth="1"/>
    <col min="5639" max="5639" width="8.85546875" style="321"/>
    <col min="5640" max="5640" width="6.7109375" style="321" customWidth="1"/>
    <col min="5641" max="5641" width="10.28515625" style="321" customWidth="1"/>
    <col min="5642" max="5642" width="6.7109375" style="321" customWidth="1"/>
    <col min="5643" max="5643" width="11.85546875" style="321" customWidth="1"/>
    <col min="5644" max="5644" width="6.7109375" style="321" customWidth="1"/>
    <col min="5645" max="5645" width="11.140625" style="321" customWidth="1"/>
    <col min="5646" max="5646" width="6.7109375" style="321" customWidth="1"/>
    <col min="5647" max="5647" width="10.28515625" style="321" customWidth="1"/>
    <col min="5648" max="5648" width="6.7109375" style="321" customWidth="1"/>
    <col min="5649" max="5649" width="9.5703125" style="321" customWidth="1"/>
    <col min="5650" max="5650" width="6.7109375" style="321" customWidth="1"/>
    <col min="5651" max="5651" width="0" style="321" hidden="1" customWidth="1"/>
    <col min="5652" max="5663" width="6.7109375" style="321" customWidth="1"/>
    <col min="5664" max="5664" width="7.85546875" style="321" customWidth="1"/>
    <col min="5665" max="5665" width="6.7109375" style="321" customWidth="1"/>
    <col min="5666" max="5666" width="6.28515625" style="321" customWidth="1"/>
    <col min="5667" max="5692" width="6.7109375" style="321" customWidth="1"/>
    <col min="5693" max="5693" width="8.140625" style="321" customWidth="1"/>
    <col min="5694" max="5696" width="6.7109375" style="321" customWidth="1"/>
    <col min="5697" max="5697" width="10.28515625" style="321" customWidth="1"/>
    <col min="5698" max="5698" width="9.28515625" style="321" customWidth="1"/>
    <col min="5699" max="5699" width="37.42578125" style="321" customWidth="1"/>
    <col min="5700" max="5888" width="8.85546875" style="321"/>
    <col min="5889" max="5889" width="20.28515625" style="321" customWidth="1"/>
    <col min="5890" max="5890" width="9.42578125" style="321" customWidth="1"/>
    <col min="5891" max="5891" width="8.7109375" style="321" customWidth="1"/>
    <col min="5892" max="5892" width="0" style="321" hidden="1" customWidth="1"/>
    <col min="5893" max="5893" width="10.28515625" style="321" customWidth="1"/>
    <col min="5894" max="5894" width="6.7109375" style="321" customWidth="1"/>
    <col min="5895" max="5895" width="8.85546875" style="321"/>
    <col min="5896" max="5896" width="6.7109375" style="321" customWidth="1"/>
    <col min="5897" max="5897" width="10.28515625" style="321" customWidth="1"/>
    <col min="5898" max="5898" width="6.7109375" style="321" customWidth="1"/>
    <col min="5899" max="5899" width="11.85546875" style="321" customWidth="1"/>
    <col min="5900" max="5900" width="6.7109375" style="321" customWidth="1"/>
    <col min="5901" max="5901" width="11.140625" style="321" customWidth="1"/>
    <col min="5902" max="5902" width="6.7109375" style="321" customWidth="1"/>
    <col min="5903" max="5903" width="10.28515625" style="321" customWidth="1"/>
    <col min="5904" max="5904" width="6.7109375" style="321" customWidth="1"/>
    <col min="5905" max="5905" width="9.5703125" style="321" customWidth="1"/>
    <col min="5906" max="5906" width="6.7109375" style="321" customWidth="1"/>
    <col min="5907" max="5907" width="0" style="321" hidden="1" customWidth="1"/>
    <col min="5908" max="5919" width="6.7109375" style="321" customWidth="1"/>
    <col min="5920" max="5920" width="7.85546875" style="321" customWidth="1"/>
    <col min="5921" max="5921" width="6.7109375" style="321" customWidth="1"/>
    <col min="5922" max="5922" width="6.28515625" style="321" customWidth="1"/>
    <col min="5923" max="5948" width="6.7109375" style="321" customWidth="1"/>
    <col min="5949" max="5949" width="8.140625" style="321" customWidth="1"/>
    <col min="5950" max="5952" width="6.7109375" style="321" customWidth="1"/>
    <col min="5953" max="5953" width="10.28515625" style="321" customWidth="1"/>
    <col min="5954" max="5954" width="9.28515625" style="321" customWidth="1"/>
    <col min="5955" max="5955" width="37.42578125" style="321" customWidth="1"/>
    <col min="5956" max="6144" width="8.85546875" style="321"/>
    <col min="6145" max="6145" width="20.28515625" style="321" customWidth="1"/>
    <col min="6146" max="6146" width="9.42578125" style="321" customWidth="1"/>
    <col min="6147" max="6147" width="8.7109375" style="321" customWidth="1"/>
    <col min="6148" max="6148" width="0" style="321" hidden="1" customWidth="1"/>
    <col min="6149" max="6149" width="10.28515625" style="321" customWidth="1"/>
    <col min="6150" max="6150" width="6.7109375" style="321" customWidth="1"/>
    <col min="6151" max="6151" width="8.85546875" style="321"/>
    <col min="6152" max="6152" width="6.7109375" style="321" customWidth="1"/>
    <col min="6153" max="6153" width="10.28515625" style="321" customWidth="1"/>
    <col min="6154" max="6154" width="6.7109375" style="321" customWidth="1"/>
    <col min="6155" max="6155" width="11.85546875" style="321" customWidth="1"/>
    <col min="6156" max="6156" width="6.7109375" style="321" customWidth="1"/>
    <col min="6157" max="6157" width="11.140625" style="321" customWidth="1"/>
    <col min="6158" max="6158" width="6.7109375" style="321" customWidth="1"/>
    <col min="6159" max="6159" width="10.28515625" style="321" customWidth="1"/>
    <col min="6160" max="6160" width="6.7109375" style="321" customWidth="1"/>
    <col min="6161" max="6161" width="9.5703125" style="321" customWidth="1"/>
    <col min="6162" max="6162" width="6.7109375" style="321" customWidth="1"/>
    <col min="6163" max="6163" width="0" style="321" hidden="1" customWidth="1"/>
    <col min="6164" max="6175" width="6.7109375" style="321" customWidth="1"/>
    <col min="6176" max="6176" width="7.85546875" style="321" customWidth="1"/>
    <col min="6177" max="6177" width="6.7109375" style="321" customWidth="1"/>
    <col min="6178" max="6178" width="6.28515625" style="321" customWidth="1"/>
    <col min="6179" max="6204" width="6.7109375" style="321" customWidth="1"/>
    <col min="6205" max="6205" width="8.140625" style="321" customWidth="1"/>
    <col min="6206" max="6208" width="6.7109375" style="321" customWidth="1"/>
    <col min="6209" max="6209" width="10.28515625" style="321" customWidth="1"/>
    <col min="6210" max="6210" width="9.28515625" style="321" customWidth="1"/>
    <col min="6211" max="6211" width="37.42578125" style="321" customWidth="1"/>
    <col min="6212" max="6400" width="8.85546875" style="321"/>
    <col min="6401" max="6401" width="20.28515625" style="321" customWidth="1"/>
    <col min="6402" max="6402" width="9.42578125" style="321" customWidth="1"/>
    <col min="6403" max="6403" width="8.7109375" style="321" customWidth="1"/>
    <col min="6404" max="6404" width="0" style="321" hidden="1" customWidth="1"/>
    <col min="6405" max="6405" width="10.28515625" style="321" customWidth="1"/>
    <col min="6406" max="6406" width="6.7109375" style="321" customWidth="1"/>
    <col min="6407" max="6407" width="8.85546875" style="321"/>
    <col min="6408" max="6408" width="6.7109375" style="321" customWidth="1"/>
    <col min="6409" max="6409" width="10.28515625" style="321" customWidth="1"/>
    <col min="6410" max="6410" width="6.7109375" style="321" customWidth="1"/>
    <col min="6411" max="6411" width="11.85546875" style="321" customWidth="1"/>
    <col min="6412" max="6412" width="6.7109375" style="321" customWidth="1"/>
    <col min="6413" max="6413" width="11.140625" style="321" customWidth="1"/>
    <col min="6414" max="6414" width="6.7109375" style="321" customWidth="1"/>
    <col min="6415" max="6415" width="10.28515625" style="321" customWidth="1"/>
    <col min="6416" max="6416" width="6.7109375" style="321" customWidth="1"/>
    <col min="6417" max="6417" width="9.5703125" style="321" customWidth="1"/>
    <col min="6418" max="6418" width="6.7109375" style="321" customWidth="1"/>
    <col min="6419" max="6419" width="0" style="321" hidden="1" customWidth="1"/>
    <col min="6420" max="6431" width="6.7109375" style="321" customWidth="1"/>
    <col min="6432" max="6432" width="7.85546875" style="321" customWidth="1"/>
    <col min="6433" max="6433" width="6.7109375" style="321" customWidth="1"/>
    <col min="6434" max="6434" width="6.28515625" style="321" customWidth="1"/>
    <col min="6435" max="6460" width="6.7109375" style="321" customWidth="1"/>
    <col min="6461" max="6461" width="8.140625" style="321" customWidth="1"/>
    <col min="6462" max="6464" width="6.7109375" style="321" customWidth="1"/>
    <col min="6465" max="6465" width="10.28515625" style="321" customWidth="1"/>
    <col min="6466" max="6466" width="9.28515625" style="321" customWidth="1"/>
    <col min="6467" max="6467" width="37.42578125" style="321" customWidth="1"/>
    <col min="6468" max="6656" width="8.85546875" style="321"/>
    <col min="6657" max="6657" width="20.28515625" style="321" customWidth="1"/>
    <col min="6658" max="6658" width="9.42578125" style="321" customWidth="1"/>
    <col min="6659" max="6659" width="8.7109375" style="321" customWidth="1"/>
    <col min="6660" max="6660" width="0" style="321" hidden="1" customWidth="1"/>
    <col min="6661" max="6661" width="10.28515625" style="321" customWidth="1"/>
    <col min="6662" max="6662" width="6.7109375" style="321" customWidth="1"/>
    <col min="6663" max="6663" width="8.85546875" style="321"/>
    <col min="6664" max="6664" width="6.7109375" style="321" customWidth="1"/>
    <col min="6665" max="6665" width="10.28515625" style="321" customWidth="1"/>
    <col min="6666" max="6666" width="6.7109375" style="321" customWidth="1"/>
    <col min="6667" max="6667" width="11.85546875" style="321" customWidth="1"/>
    <col min="6668" max="6668" width="6.7109375" style="321" customWidth="1"/>
    <col min="6669" max="6669" width="11.140625" style="321" customWidth="1"/>
    <col min="6670" max="6670" width="6.7109375" style="321" customWidth="1"/>
    <col min="6671" max="6671" width="10.28515625" style="321" customWidth="1"/>
    <col min="6672" max="6672" width="6.7109375" style="321" customWidth="1"/>
    <col min="6673" max="6673" width="9.5703125" style="321" customWidth="1"/>
    <col min="6674" max="6674" width="6.7109375" style="321" customWidth="1"/>
    <col min="6675" max="6675" width="0" style="321" hidden="1" customWidth="1"/>
    <col min="6676" max="6687" width="6.7109375" style="321" customWidth="1"/>
    <col min="6688" max="6688" width="7.85546875" style="321" customWidth="1"/>
    <col min="6689" max="6689" width="6.7109375" style="321" customWidth="1"/>
    <col min="6690" max="6690" width="6.28515625" style="321" customWidth="1"/>
    <col min="6691" max="6716" width="6.7109375" style="321" customWidth="1"/>
    <col min="6717" max="6717" width="8.140625" style="321" customWidth="1"/>
    <col min="6718" max="6720" width="6.7109375" style="321" customWidth="1"/>
    <col min="6721" max="6721" width="10.28515625" style="321" customWidth="1"/>
    <col min="6722" max="6722" width="9.28515625" style="321" customWidth="1"/>
    <col min="6723" max="6723" width="37.42578125" style="321" customWidth="1"/>
    <col min="6724" max="6912" width="8.85546875" style="321"/>
    <col min="6913" max="6913" width="20.28515625" style="321" customWidth="1"/>
    <col min="6914" max="6914" width="9.42578125" style="321" customWidth="1"/>
    <col min="6915" max="6915" width="8.7109375" style="321" customWidth="1"/>
    <col min="6916" max="6916" width="0" style="321" hidden="1" customWidth="1"/>
    <col min="6917" max="6917" width="10.28515625" style="321" customWidth="1"/>
    <col min="6918" max="6918" width="6.7109375" style="321" customWidth="1"/>
    <col min="6919" max="6919" width="8.85546875" style="321"/>
    <col min="6920" max="6920" width="6.7109375" style="321" customWidth="1"/>
    <col min="6921" max="6921" width="10.28515625" style="321" customWidth="1"/>
    <col min="6922" max="6922" width="6.7109375" style="321" customWidth="1"/>
    <col min="6923" max="6923" width="11.85546875" style="321" customWidth="1"/>
    <col min="6924" max="6924" width="6.7109375" style="321" customWidth="1"/>
    <col min="6925" max="6925" width="11.140625" style="321" customWidth="1"/>
    <col min="6926" max="6926" width="6.7109375" style="321" customWidth="1"/>
    <col min="6927" max="6927" width="10.28515625" style="321" customWidth="1"/>
    <col min="6928" max="6928" width="6.7109375" style="321" customWidth="1"/>
    <col min="6929" max="6929" width="9.5703125" style="321" customWidth="1"/>
    <col min="6930" max="6930" width="6.7109375" style="321" customWidth="1"/>
    <col min="6931" max="6931" width="0" style="321" hidden="1" customWidth="1"/>
    <col min="6932" max="6943" width="6.7109375" style="321" customWidth="1"/>
    <col min="6944" max="6944" width="7.85546875" style="321" customWidth="1"/>
    <col min="6945" max="6945" width="6.7109375" style="321" customWidth="1"/>
    <col min="6946" max="6946" width="6.28515625" style="321" customWidth="1"/>
    <col min="6947" max="6972" width="6.7109375" style="321" customWidth="1"/>
    <col min="6973" max="6973" width="8.140625" style="321" customWidth="1"/>
    <col min="6974" max="6976" width="6.7109375" style="321" customWidth="1"/>
    <col min="6977" max="6977" width="10.28515625" style="321" customWidth="1"/>
    <col min="6978" max="6978" width="9.28515625" style="321" customWidth="1"/>
    <col min="6979" max="6979" width="37.42578125" style="321" customWidth="1"/>
    <col min="6980" max="7168" width="8.85546875" style="321"/>
    <col min="7169" max="7169" width="20.28515625" style="321" customWidth="1"/>
    <col min="7170" max="7170" width="9.42578125" style="321" customWidth="1"/>
    <col min="7171" max="7171" width="8.7109375" style="321" customWidth="1"/>
    <col min="7172" max="7172" width="0" style="321" hidden="1" customWidth="1"/>
    <col min="7173" max="7173" width="10.28515625" style="321" customWidth="1"/>
    <col min="7174" max="7174" width="6.7109375" style="321" customWidth="1"/>
    <col min="7175" max="7175" width="8.85546875" style="321"/>
    <col min="7176" max="7176" width="6.7109375" style="321" customWidth="1"/>
    <col min="7177" max="7177" width="10.28515625" style="321" customWidth="1"/>
    <col min="7178" max="7178" width="6.7109375" style="321" customWidth="1"/>
    <col min="7179" max="7179" width="11.85546875" style="321" customWidth="1"/>
    <col min="7180" max="7180" width="6.7109375" style="321" customWidth="1"/>
    <col min="7181" max="7181" width="11.140625" style="321" customWidth="1"/>
    <col min="7182" max="7182" width="6.7109375" style="321" customWidth="1"/>
    <col min="7183" max="7183" width="10.28515625" style="321" customWidth="1"/>
    <col min="7184" max="7184" width="6.7109375" style="321" customWidth="1"/>
    <col min="7185" max="7185" width="9.5703125" style="321" customWidth="1"/>
    <col min="7186" max="7186" width="6.7109375" style="321" customWidth="1"/>
    <col min="7187" max="7187" width="0" style="321" hidden="1" customWidth="1"/>
    <col min="7188" max="7199" width="6.7109375" style="321" customWidth="1"/>
    <col min="7200" max="7200" width="7.85546875" style="321" customWidth="1"/>
    <col min="7201" max="7201" width="6.7109375" style="321" customWidth="1"/>
    <col min="7202" max="7202" width="6.28515625" style="321" customWidth="1"/>
    <col min="7203" max="7228" width="6.7109375" style="321" customWidth="1"/>
    <col min="7229" max="7229" width="8.140625" style="321" customWidth="1"/>
    <col min="7230" max="7232" width="6.7109375" style="321" customWidth="1"/>
    <col min="7233" max="7233" width="10.28515625" style="321" customWidth="1"/>
    <col min="7234" max="7234" width="9.28515625" style="321" customWidth="1"/>
    <col min="7235" max="7235" width="37.42578125" style="321" customWidth="1"/>
    <col min="7236" max="7424" width="8.85546875" style="321"/>
    <col min="7425" max="7425" width="20.28515625" style="321" customWidth="1"/>
    <col min="7426" max="7426" width="9.42578125" style="321" customWidth="1"/>
    <col min="7427" max="7427" width="8.7109375" style="321" customWidth="1"/>
    <col min="7428" max="7428" width="0" style="321" hidden="1" customWidth="1"/>
    <col min="7429" max="7429" width="10.28515625" style="321" customWidth="1"/>
    <col min="7430" max="7430" width="6.7109375" style="321" customWidth="1"/>
    <col min="7431" max="7431" width="8.85546875" style="321"/>
    <col min="7432" max="7432" width="6.7109375" style="321" customWidth="1"/>
    <col min="7433" max="7433" width="10.28515625" style="321" customWidth="1"/>
    <col min="7434" max="7434" width="6.7109375" style="321" customWidth="1"/>
    <col min="7435" max="7435" width="11.85546875" style="321" customWidth="1"/>
    <col min="7436" max="7436" width="6.7109375" style="321" customWidth="1"/>
    <col min="7437" max="7437" width="11.140625" style="321" customWidth="1"/>
    <col min="7438" max="7438" width="6.7109375" style="321" customWidth="1"/>
    <col min="7439" max="7439" width="10.28515625" style="321" customWidth="1"/>
    <col min="7440" max="7440" width="6.7109375" style="321" customWidth="1"/>
    <col min="7441" max="7441" width="9.5703125" style="321" customWidth="1"/>
    <col min="7442" max="7442" width="6.7109375" style="321" customWidth="1"/>
    <col min="7443" max="7443" width="0" style="321" hidden="1" customWidth="1"/>
    <col min="7444" max="7455" width="6.7109375" style="321" customWidth="1"/>
    <col min="7456" max="7456" width="7.85546875" style="321" customWidth="1"/>
    <col min="7457" max="7457" width="6.7109375" style="321" customWidth="1"/>
    <col min="7458" max="7458" width="6.28515625" style="321" customWidth="1"/>
    <col min="7459" max="7484" width="6.7109375" style="321" customWidth="1"/>
    <col min="7485" max="7485" width="8.140625" style="321" customWidth="1"/>
    <col min="7486" max="7488" width="6.7109375" style="321" customWidth="1"/>
    <col min="7489" max="7489" width="10.28515625" style="321" customWidth="1"/>
    <col min="7490" max="7490" width="9.28515625" style="321" customWidth="1"/>
    <col min="7491" max="7491" width="37.42578125" style="321" customWidth="1"/>
    <col min="7492" max="7680" width="8.85546875" style="321"/>
    <col min="7681" max="7681" width="20.28515625" style="321" customWidth="1"/>
    <col min="7682" max="7682" width="9.42578125" style="321" customWidth="1"/>
    <col min="7683" max="7683" width="8.7109375" style="321" customWidth="1"/>
    <col min="7684" max="7684" width="0" style="321" hidden="1" customWidth="1"/>
    <col min="7685" max="7685" width="10.28515625" style="321" customWidth="1"/>
    <col min="7686" max="7686" width="6.7109375" style="321" customWidth="1"/>
    <col min="7687" max="7687" width="8.85546875" style="321"/>
    <col min="7688" max="7688" width="6.7109375" style="321" customWidth="1"/>
    <col min="7689" max="7689" width="10.28515625" style="321" customWidth="1"/>
    <col min="7690" max="7690" width="6.7109375" style="321" customWidth="1"/>
    <col min="7691" max="7691" width="11.85546875" style="321" customWidth="1"/>
    <col min="7692" max="7692" width="6.7109375" style="321" customWidth="1"/>
    <col min="7693" max="7693" width="11.140625" style="321" customWidth="1"/>
    <col min="7694" max="7694" width="6.7109375" style="321" customWidth="1"/>
    <col min="7695" max="7695" width="10.28515625" style="321" customWidth="1"/>
    <col min="7696" max="7696" width="6.7109375" style="321" customWidth="1"/>
    <col min="7697" max="7697" width="9.5703125" style="321" customWidth="1"/>
    <col min="7698" max="7698" width="6.7109375" style="321" customWidth="1"/>
    <col min="7699" max="7699" width="0" style="321" hidden="1" customWidth="1"/>
    <col min="7700" max="7711" width="6.7109375" style="321" customWidth="1"/>
    <col min="7712" max="7712" width="7.85546875" style="321" customWidth="1"/>
    <col min="7713" max="7713" width="6.7109375" style="321" customWidth="1"/>
    <col min="7714" max="7714" width="6.28515625" style="321" customWidth="1"/>
    <col min="7715" max="7740" width="6.7109375" style="321" customWidth="1"/>
    <col min="7741" max="7741" width="8.140625" style="321" customWidth="1"/>
    <col min="7742" max="7744" width="6.7109375" style="321" customWidth="1"/>
    <col min="7745" max="7745" width="10.28515625" style="321" customWidth="1"/>
    <col min="7746" max="7746" width="9.28515625" style="321" customWidth="1"/>
    <col min="7747" max="7747" width="37.42578125" style="321" customWidth="1"/>
    <col min="7748" max="7936" width="8.85546875" style="321"/>
    <col min="7937" max="7937" width="20.28515625" style="321" customWidth="1"/>
    <col min="7938" max="7938" width="9.42578125" style="321" customWidth="1"/>
    <col min="7939" max="7939" width="8.7109375" style="321" customWidth="1"/>
    <col min="7940" max="7940" width="0" style="321" hidden="1" customWidth="1"/>
    <col min="7941" max="7941" width="10.28515625" style="321" customWidth="1"/>
    <col min="7942" max="7942" width="6.7109375" style="321" customWidth="1"/>
    <col min="7943" max="7943" width="8.85546875" style="321"/>
    <col min="7944" max="7944" width="6.7109375" style="321" customWidth="1"/>
    <col min="7945" max="7945" width="10.28515625" style="321" customWidth="1"/>
    <col min="7946" max="7946" width="6.7109375" style="321" customWidth="1"/>
    <col min="7947" max="7947" width="11.85546875" style="321" customWidth="1"/>
    <col min="7948" max="7948" width="6.7109375" style="321" customWidth="1"/>
    <col min="7949" max="7949" width="11.140625" style="321" customWidth="1"/>
    <col min="7950" max="7950" width="6.7109375" style="321" customWidth="1"/>
    <col min="7951" max="7951" width="10.28515625" style="321" customWidth="1"/>
    <col min="7952" max="7952" width="6.7109375" style="321" customWidth="1"/>
    <col min="7953" max="7953" width="9.5703125" style="321" customWidth="1"/>
    <col min="7954" max="7954" width="6.7109375" style="321" customWidth="1"/>
    <col min="7955" max="7955" width="0" style="321" hidden="1" customWidth="1"/>
    <col min="7956" max="7967" width="6.7109375" style="321" customWidth="1"/>
    <col min="7968" max="7968" width="7.85546875" style="321" customWidth="1"/>
    <col min="7969" max="7969" width="6.7109375" style="321" customWidth="1"/>
    <col min="7970" max="7970" width="6.28515625" style="321" customWidth="1"/>
    <col min="7971" max="7996" width="6.7109375" style="321" customWidth="1"/>
    <col min="7997" max="7997" width="8.140625" style="321" customWidth="1"/>
    <col min="7998" max="8000" width="6.7109375" style="321" customWidth="1"/>
    <col min="8001" max="8001" width="10.28515625" style="321" customWidth="1"/>
    <col min="8002" max="8002" width="9.28515625" style="321" customWidth="1"/>
    <col min="8003" max="8003" width="37.42578125" style="321" customWidth="1"/>
    <col min="8004" max="8192" width="8.85546875" style="321"/>
    <col min="8193" max="8193" width="20.28515625" style="321" customWidth="1"/>
    <col min="8194" max="8194" width="9.42578125" style="321" customWidth="1"/>
    <col min="8195" max="8195" width="8.7109375" style="321" customWidth="1"/>
    <col min="8196" max="8196" width="0" style="321" hidden="1" customWidth="1"/>
    <col min="8197" max="8197" width="10.28515625" style="321" customWidth="1"/>
    <col min="8198" max="8198" width="6.7109375" style="321" customWidth="1"/>
    <col min="8199" max="8199" width="8.85546875" style="321"/>
    <col min="8200" max="8200" width="6.7109375" style="321" customWidth="1"/>
    <col min="8201" max="8201" width="10.28515625" style="321" customWidth="1"/>
    <col min="8202" max="8202" width="6.7109375" style="321" customWidth="1"/>
    <col min="8203" max="8203" width="11.85546875" style="321" customWidth="1"/>
    <col min="8204" max="8204" width="6.7109375" style="321" customWidth="1"/>
    <col min="8205" max="8205" width="11.140625" style="321" customWidth="1"/>
    <col min="8206" max="8206" width="6.7109375" style="321" customWidth="1"/>
    <col min="8207" max="8207" width="10.28515625" style="321" customWidth="1"/>
    <col min="8208" max="8208" width="6.7109375" style="321" customWidth="1"/>
    <col min="8209" max="8209" width="9.5703125" style="321" customWidth="1"/>
    <col min="8210" max="8210" width="6.7109375" style="321" customWidth="1"/>
    <col min="8211" max="8211" width="0" style="321" hidden="1" customWidth="1"/>
    <col min="8212" max="8223" width="6.7109375" style="321" customWidth="1"/>
    <col min="8224" max="8224" width="7.85546875" style="321" customWidth="1"/>
    <col min="8225" max="8225" width="6.7109375" style="321" customWidth="1"/>
    <col min="8226" max="8226" width="6.28515625" style="321" customWidth="1"/>
    <col min="8227" max="8252" width="6.7109375" style="321" customWidth="1"/>
    <col min="8253" max="8253" width="8.140625" style="321" customWidth="1"/>
    <col min="8254" max="8256" width="6.7109375" style="321" customWidth="1"/>
    <col min="8257" max="8257" width="10.28515625" style="321" customWidth="1"/>
    <col min="8258" max="8258" width="9.28515625" style="321" customWidth="1"/>
    <col min="8259" max="8259" width="37.42578125" style="321" customWidth="1"/>
    <col min="8260" max="8448" width="8.85546875" style="321"/>
    <col min="8449" max="8449" width="20.28515625" style="321" customWidth="1"/>
    <col min="8450" max="8450" width="9.42578125" style="321" customWidth="1"/>
    <col min="8451" max="8451" width="8.7109375" style="321" customWidth="1"/>
    <col min="8452" max="8452" width="0" style="321" hidden="1" customWidth="1"/>
    <col min="8453" max="8453" width="10.28515625" style="321" customWidth="1"/>
    <col min="8454" max="8454" width="6.7109375" style="321" customWidth="1"/>
    <col min="8455" max="8455" width="8.85546875" style="321"/>
    <col min="8456" max="8456" width="6.7109375" style="321" customWidth="1"/>
    <col min="8457" max="8457" width="10.28515625" style="321" customWidth="1"/>
    <col min="8458" max="8458" width="6.7109375" style="321" customWidth="1"/>
    <col min="8459" max="8459" width="11.85546875" style="321" customWidth="1"/>
    <col min="8460" max="8460" width="6.7109375" style="321" customWidth="1"/>
    <col min="8461" max="8461" width="11.140625" style="321" customWidth="1"/>
    <col min="8462" max="8462" width="6.7109375" style="321" customWidth="1"/>
    <col min="8463" max="8463" width="10.28515625" style="321" customWidth="1"/>
    <col min="8464" max="8464" width="6.7109375" style="321" customWidth="1"/>
    <col min="8465" max="8465" width="9.5703125" style="321" customWidth="1"/>
    <col min="8466" max="8466" width="6.7109375" style="321" customWidth="1"/>
    <col min="8467" max="8467" width="0" style="321" hidden="1" customWidth="1"/>
    <col min="8468" max="8479" width="6.7109375" style="321" customWidth="1"/>
    <col min="8480" max="8480" width="7.85546875" style="321" customWidth="1"/>
    <col min="8481" max="8481" width="6.7109375" style="321" customWidth="1"/>
    <col min="8482" max="8482" width="6.28515625" style="321" customWidth="1"/>
    <col min="8483" max="8508" width="6.7109375" style="321" customWidth="1"/>
    <col min="8509" max="8509" width="8.140625" style="321" customWidth="1"/>
    <col min="8510" max="8512" width="6.7109375" style="321" customWidth="1"/>
    <col min="8513" max="8513" width="10.28515625" style="321" customWidth="1"/>
    <col min="8514" max="8514" width="9.28515625" style="321" customWidth="1"/>
    <col min="8515" max="8515" width="37.42578125" style="321" customWidth="1"/>
    <col min="8516" max="8704" width="8.85546875" style="321"/>
    <col min="8705" max="8705" width="20.28515625" style="321" customWidth="1"/>
    <col min="8706" max="8706" width="9.42578125" style="321" customWidth="1"/>
    <col min="8707" max="8707" width="8.7109375" style="321" customWidth="1"/>
    <col min="8708" max="8708" width="0" style="321" hidden="1" customWidth="1"/>
    <col min="8709" max="8709" width="10.28515625" style="321" customWidth="1"/>
    <col min="8710" max="8710" width="6.7109375" style="321" customWidth="1"/>
    <col min="8711" max="8711" width="8.85546875" style="321"/>
    <col min="8712" max="8712" width="6.7109375" style="321" customWidth="1"/>
    <col min="8713" max="8713" width="10.28515625" style="321" customWidth="1"/>
    <col min="8714" max="8714" width="6.7109375" style="321" customWidth="1"/>
    <col min="8715" max="8715" width="11.85546875" style="321" customWidth="1"/>
    <col min="8716" max="8716" width="6.7109375" style="321" customWidth="1"/>
    <col min="8717" max="8717" width="11.140625" style="321" customWidth="1"/>
    <col min="8718" max="8718" width="6.7109375" style="321" customWidth="1"/>
    <col min="8719" max="8719" width="10.28515625" style="321" customWidth="1"/>
    <col min="8720" max="8720" width="6.7109375" style="321" customWidth="1"/>
    <col min="8721" max="8721" width="9.5703125" style="321" customWidth="1"/>
    <col min="8722" max="8722" width="6.7109375" style="321" customWidth="1"/>
    <col min="8723" max="8723" width="0" style="321" hidden="1" customWidth="1"/>
    <col min="8724" max="8735" width="6.7109375" style="321" customWidth="1"/>
    <col min="8736" max="8736" width="7.85546875" style="321" customWidth="1"/>
    <col min="8737" max="8737" width="6.7109375" style="321" customWidth="1"/>
    <col min="8738" max="8738" width="6.28515625" style="321" customWidth="1"/>
    <col min="8739" max="8764" width="6.7109375" style="321" customWidth="1"/>
    <col min="8765" max="8765" width="8.140625" style="321" customWidth="1"/>
    <col min="8766" max="8768" width="6.7109375" style="321" customWidth="1"/>
    <col min="8769" max="8769" width="10.28515625" style="321" customWidth="1"/>
    <col min="8770" max="8770" width="9.28515625" style="321" customWidth="1"/>
    <col min="8771" max="8771" width="37.42578125" style="321" customWidth="1"/>
    <col min="8772" max="8960" width="8.85546875" style="321"/>
    <col min="8961" max="8961" width="20.28515625" style="321" customWidth="1"/>
    <col min="8962" max="8962" width="9.42578125" style="321" customWidth="1"/>
    <col min="8963" max="8963" width="8.7109375" style="321" customWidth="1"/>
    <col min="8964" max="8964" width="0" style="321" hidden="1" customWidth="1"/>
    <col min="8965" max="8965" width="10.28515625" style="321" customWidth="1"/>
    <col min="8966" max="8966" width="6.7109375" style="321" customWidth="1"/>
    <col min="8967" max="8967" width="8.85546875" style="321"/>
    <col min="8968" max="8968" width="6.7109375" style="321" customWidth="1"/>
    <col min="8969" max="8969" width="10.28515625" style="321" customWidth="1"/>
    <col min="8970" max="8970" width="6.7109375" style="321" customWidth="1"/>
    <col min="8971" max="8971" width="11.85546875" style="321" customWidth="1"/>
    <col min="8972" max="8972" width="6.7109375" style="321" customWidth="1"/>
    <col min="8973" max="8973" width="11.140625" style="321" customWidth="1"/>
    <col min="8974" max="8974" width="6.7109375" style="321" customWidth="1"/>
    <col min="8975" max="8975" width="10.28515625" style="321" customWidth="1"/>
    <col min="8976" max="8976" width="6.7109375" style="321" customWidth="1"/>
    <col min="8977" max="8977" width="9.5703125" style="321" customWidth="1"/>
    <col min="8978" max="8978" width="6.7109375" style="321" customWidth="1"/>
    <col min="8979" max="8979" width="0" style="321" hidden="1" customWidth="1"/>
    <col min="8980" max="8991" width="6.7109375" style="321" customWidth="1"/>
    <col min="8992" max="8992" width="7.85546875" style="321" customWidth="1"/>
    <col min="8993" max="8993" width="6.7109375" style="321" customWidth="1"/>
    <col min="8994" max="8994" width="6.28515625" style="321" customWidth="1"/>
    <col min="8995" max="9020" width="6.7109375" style="321" customWidth="1"/>
    <col min="9021" max="9021" width="8.140625" style="321" customWidth="1"/>
    <col min="9022" max="9024" width="6.7109375" style="321" customWidth="1"/>
    <col min="9025" max="9025" width="10.28515625" style="321" customWidth="1"/>
    <col min="9026" max="9026" width="9.28515625" style="321" customWidth="1"/>
    <col min="9027" max="9027" width="37.42578125" style="321" customWidth="1"/>
    <col min="9028" max="9216" width="8.85546875" style="321"/>
    <col min="9217" max="9217" width="20.28515625" style="321" customWidth="1"/>
    <col min="9218" max="9218" width="9.42578125" style="321" customWidth="1"/>
    <col min="9219" max="9219" width="8.7109375" style="321" customWidth="1"/>
    <col min="9220" max="9220" width="0" style="321" hidden="1" customWidth="1"/>
    <col min="9221" max="9221" width="10.28515625" style="321" customWidth="1"/>
    <col min="9222" max="9222" width="6.7109375" style="321" customWidth="1"/>
    <col min="9223" max="9223" width="8.85546875" style="321"/>
    <col min="9224" max="9224" width="6.7109375" style="321" customWidth="1"/>
    <col min="9225" max="9225" width="10.28515625" style="321" customWidth="1"/>
    <col min="9226" max="9226" width="6.7109375" style="321" customWidth="1"/>
    <col min="9227" max="9227" width="11.85546875" style="321" customWidth="1"/>
    <col min="9228" max="9228" width="6.7109375" style="321" customWidth="1"/>
    <col min="9229" max="9229" width="11.140625" style="321" customWidth="1"/>
    <col min="9230" max="9230" width="6.7109375" style="321" customWidth="1"/>
    <col min="9231" max="9231" width="10.28515625" style="321" customWidth="1"/>
    <col min="9232" max="9232" width="6.7109375" style="321" customWidth="1"/>
    <col min="9233" max="9233" width="9.5703125" style="321" customWidth="1"/>
    <col min="9234" max="9234" width="6.7109375" style="321" customWidth="1"/>
    <col min="9235" max="9235" width="0" style="321" hidden="1" customWidth="1"/>
    <col min="9236" max="9247" width="6.7109375" style="321" customWidth="1"/>
    <col min="9248" max="9248" width="7.85546875" style="321" customWidth="1"/>
    <col min="9249" max="9249" width="6.7109375" style="321" customWidth="1"/>
    <col min="9250" max="9250" width="6.28515625" style="321" customWidth="1"/>
    <col min="9251" max="9276" width="6.7109375" style="321" customWidth="1"/>
    <col min="9277" max="9277" width="8.140625" style="321" customWidth="1"/>
    <col min="9278" max="9280" width="6.7109375" style="321" customWidth="1"/>
    <col min="9281" max="9281" width="10.28515625" style="321" customWidth="1"/>
    <col min="9282" max="9282" width="9.28515625" style="321" customWidth="1"/>
    <col min="9283" max="9283" width="37.42578125" style="321" customWidth="1"/>
    <col min="9284" max="9472" width="8.85546875" style="321"/>
    <col min="9473" max="9473" width="20.28515625" style="321" customWidth="1"/>
    <col min="9474" max="9474" width="9.42578125" style="321" customWidth="1"/>
    <col min="9475" max="9475" width="8.7109375" style="321" customWidth="1"/>
    <col min="9476" max="9476" width="0" style="321" hidden="1" customWidth="1"/>
    <col min="9477" max="9477" width="10.28515625" style="321" customWidth="1"/>
    <col min="9478" max="9478" width="6.7109375" style="321" customWidth="1"/>
    <col min="9479" max="9479" width="8.85546875" style="321"/>
    <col min="9480" max="9480" width="6.7109375" style="321" customWidth="1"/>
    <col min="9481" max="9481" width="10.28515625" style="321" customWidth="1"/>
    <col min="9482" max="9482" width="6.7109375" style="321" customWidth="1"/>
    <col min="9483" max="9483" width="11.85546875" style="321" customWidth="1"/>
    <col min="9484" max="9484" width="6.7109375" style="321" customWidth="1"/>
    <col min="9485" max="9485" width="11.140625" style="321" customWidth="1"/>
    <col min="9486" max="9486" width="6.7109375" style="321" customWidth="1"/>
    <col min="9487" max="9487" width="10.28515625" style="321" customWidth="1"/>
    <col min="9488" max="9488" width="6.7109375" style="321" customWidth="1"/>
    <col min="9489" max="9489" width="9.5703125" style="321" customWidth="1"/>
    <col min="9490" max="9490" width="6.7109375" style="321" customWidth="1"/>
    <col min="9491" max="9491" width="0" style="321" hidden="1" customWidth="1"/>
    <col min="9492" max="9503" width="6.7109375" style="321" customWidth="1"/>
    <col min="9504" max="9504" width="7.85546875" style="321" customWidth="1"/>
    <col min="9505" max="9505" width="6.7109375" style="321" customWidth="1"/>
    <col min="9506" max="9506" width="6.28515625" style="321" customWidth="1"/>
    <col min="9507" max="9532" width="6.7109375" style="321" customWidth="1"/>
    <col min="9533" max="9533" width="8.140625" style="321" customWidth="1"/>
    <col min="9534" max="9536" width="6.7109375" style="321" customWidth="1"/>
    <col min="9537" max="9537" width="10.28515625" style="321" customWidth="1"/>
    <col min="9538" max="9538" width="9.28515625" style="321" customWidth="1"/>
    <col min="9539" max="9539" width="37.42578125" style="321" customWidth="1"/>
    <col min="9540" max="9728" width="8.85546875" style="321"/>
    <col min="9729" max="9729" width="20.28515625" style="321" customWidth="1"/>
    <col min="9730" max="9730" width="9.42578125" style="321" customWidth="1"/>
    <col min="9731" max="9731" width="8.7109375" style="321" customWidth="1"/>
    <col min="9732" max="9732" width="0" style="321" hidden="1" customWidth="1"/>
    <col min="9733" max="9733" width="10.28515625" style="321" customWidth="1"/>
    <col min="9734" max="9734" width="6.7109375" style="321" customWidth="1"/>
    <col min="9735" max="9735" width="8.85546875" style="321"/>
    <col min="9736" max="9736" width="6.7109375" style="321" customWidth="1"/>
    <col min="9737" max="9737" width="10.28515625" style="321" customWidth="1"/>
    <col min="9738" max="9738" width="6.7109375" style="321" customWidth="1"/>
    <col min="9739" max="9739" width="11.85546875" style="321" customWidth="1"/>
    <col min="9740" max="9740" width="6.7109375" style="321" customWidth="1"/>
    <col min="9741" max="9741" width="11.140625" style="321" customWidth="1"/>
    <col min="9742" max="9742" width="6.7109375" style="321" customWidth="1"/>
    <col min="9743" max="9743" width="10.28515625" style="321" customWidth="1"/>
    <col min="9744" max="9744" width="6.7109375" style="321" customWidth="1"/>
    <col min="9745" max="9745" width="9.5703125" style="321" customWidth="1"/>
    <col min="9746" max="9746" width="6.7109375" style="321" customWidth="1"/>
    <col min="9747" max="9747" width="0" style="321" hidden="1" customWidth="1"/>
    <col min="9748" max="9759" width="6.7109375" style="321" customWidth="1"/>
    <col min="9760" max="9760" width="7.85546875" style="321" customWidth="1"/>
    <col min="9761" max="9761" width="6.7109375" style="321" customWidth="1"/>
    <col min="9762" max="9762" width="6.28515625" style="321" customWidth="1"/>
    <col min="9763" max="9788" width="6.7109375" style="321" customWidth="1"/>
    <col min="9789" max="9789" width="8.140625" style="321" customWidth="1"/>
    <col min="9790" max="9792" width="6.7109375" style="321" customWidth="1"/>
    <col min="9793" max="9793" width="10.28515625" style="321" customWidth="1"/>
    <col min="9794" max="9794" width="9.28515625" style="321" customWidth="1"/>
    <col min="9795" max="9795" width="37.42578125" style="321" customWidth="1"/>
    <col min="9796" max="9984" width="8.85546875" style="321"/>
    <col min="9985" max="9985" width="20.28515625" style="321" customWidth="1"/>
    <col min="9986" max="9986" width="9.42578125" style="321" customWidth="1"/>
    <col min="9987" max="9987" width="8.7109375" style="321" customWidth="1"/>
    <col min="9988" max="9988" width="0" style="321" hidden="1" customWidth="1"/>
    <col min="9989" max="9989" width="10.28515625" style="321" customWidth="1"/>
    <col min="9990" max="9990" width="6.7109375" style="321" customWidth="1"/>
    <col min="9991" max="9991" width="8.85546875" style="321"/>
    <col min="9992" max="9992" width="6.7109375" style="321" customWidth="1"/>
    <col min="9993" max="9993" width="10.28515625" style="321" customWidth="1"/>
    <col min="9994" max="9994" width="6.7109375" style="321" customWidth="1"/>
    <col min="9995" max="9995" width="11.85546875" style="321" customWidth="1"/>
    <col min="9996" max="9996" width="6.7109375" style="321" customWidth="1"/>
    <col min="9997" max="9997" width="11.140625" style="321" customWidth="1"/>
    <col min="9998" max="9998" width="6.7109375" style="321" customWidth="1"/>
    <col min="9999" max="9999" width="10.28515625" style="321" customWidth="1"/>
    <col min="10000" max="10000" width="6.7109375" style="321" customWidth="1"/>
    <col min="10001" max="10001" width="9.5703125" style="321" customWidth="1"/>
    <col min="10002" max="10002" width="6.7109375" style="321" customWidth="1"/>
    <col min="10003" max="10003" width="0" style="321" hidden="1" customWidth="1"/>
    <col min="10004" max="10015" width="6.7109375" style="321" customWidth="1"/>
    <col min="10016" max="10016" width="7.85546875" style="321" customWidth="1"/>
    <col min="10017" max="10017" width="6.7109375" style="321" customWidth="1"/>
    <col min="10018" max="10018" width="6.28515625" style="321" customWidth="1"/>
    <col min="10019" max="10044" width="6.7109375" style="321" customWidth="1"/>
    <col min="10045" max="10045" width="8.140625" style="321" customWidth="1"/>
    <col min="10046" max="10048" width="6.7109375" style="321" customWidth="1"/>
    <col min="10049" max="10049" width="10.28515625" style="321" customWidth="1"/>
    <col min="10050" max="10050" width="9.28515625" style="321" customWidth="1"/>
    <col min="10051" max="10051" width="37.42578125" style="321" customWidth="1"/>
    <col min="10052" max="10240" width="8.85546875" style="321"/>
    <col min="10241" max="10241" width="20.28515625" style="321" customWidth="1"/>
    <col min="10242" max="10242" width="9.42578125" style="321" customWidth="1"/>
    <col min="10243" max="10243" width="8.7109375" style="321" customWidth="1"/>
    <col min="10244" max="10244" width="0" style="321" hidden="1" customWidth="1"/>
    <col min="10245" max="10245" width="10.28515625" style="321" customWidth="1"/>
    <col min="10246" max="10246" width="6.7109375" style="321" customWidth="1"/>
    <col min="10247" max="10247" width="8.85546875" style="321"/>
    <col min="10248" max="10248" width="6.7109375" style="321" customWidth="1"/>
    <col min="10249" max="10249" width="10.28515625" style="321" customWidth="1"/>
    <col min="10250" max="10250" width="6.7109375" style="321" customWidth="1"/>
    <col min="10251" max="10251" width="11.85546875" style="321" customWidth="1"/>
    <col min="10252" max="10252" width="6.7109375" style="321" customWidth="1"/>
    <col min="10253" max="10253" width="11.140625" style="321" customWidth="1"/>
    <col min="10254" max="10254" width="6.7109375" style="321" customWidth="1"/>
    <col min="10255" max="10255" width="10.28515625" style="321" customWidth="1"/>
    <col min="10256" max="10256" width="6.7109375" style="321" customWidth="1"/>
    <col min="10257" max="10257" width="9.5703125" style="321" customWidth="1"/>
    <col min="10258" max="10258" width="6.7109375" style="321" customWidth="1"/>
    <col min="10259" max="10259" width="0" style="321" hidden="1" customWidth="1"/>
    <col min="10260" max="10271" width="6.7109375" style="321" customWidth="1"/>
    <col min="10272" max="10272" width="7.85546875" style="321" customWidth="1"/>
    <col min="10273" max="10273" width="6.7109375" style="321" customWidth="1"/>
    <col min="10274" max="10274" width="6.28515625" style="321" customWidth="1"/>
    <col min="10275" max="10300" width="6.7109375" style="321" customWidth="1"/>
    <col min="10301" max="10301" width="8.140625" style="321" customWidth="1"/>
    <col min="10302" max="10304" width="6.7109375" style="321" customWidth="1"/>
    <col min="10305" max="10305" width="10.28515625" style="321" customWidth="1"/>
    <col min="10306" max="10306" width="9.28515625" style="321" customWidth="1"/>
    <col min="10307" max="10307" width="37.42578125" style="321" customWidth="1"/>
    <col min="10308" max="10496" width="8.85546875" style="321"/>
    <col min="10497" max="10497" width="20.28515625" style="321" customWidth="1"/>
    <col min="10498" max="10498" width="9.42578125" style="321" customWidth="1"/>
    <col min="10499" max="10499" width="8.7109375" style="321" customWidth="1"/>
    <col min="10500" max="10500" width="0" style="321" hidden="1" customWidth="1"/>
    <col min="10501" max="10501" width="10.28515625" style="321" customWidth="1"/>
    <col min="10502" max="10502" width="6.7109375" style="321" customWidth="1"/>
    <col min="10503" max="10503" width="8.85546875" style="321"/>
    <col min="10504" max="10504" width="6.7109375" style="321" customWidth="1"/>
    <col min="10505" max="10505" width="10.28515625" style="321" customWidth="1"/>
    <col min="10506" max="10506" width="6.7109375" style="321" customWidth="1"/>
    <col min="10507" max="10507" width="11.85546875" style="321" customWidth="1"/>
    <col min="10508" max="10508" width="6.7109375" style="321" customWidth="1"/>
    <col min="10509" max="10509" width="11.140625" style="321" customWidth="1"/>
    <col min="10510" max="10510" width="6.7109375" style="321" customWidth="1"/>
    <col min="10511" max="10511" width="10.28515625" style="321" customWidth="1"/>
    <col min="10512" max="10512" width="6.7109375" style="321" customWidth="1"/>
    <col min="10513" max="10513" width="9.5703125" style="321" customWidth="1"/>
    <col min="10514" max="10514" width="6.7109375" style="321" customWidth="1"/>
    <col min="10515" max="10515" width="0" style="321" hidden="1" customWidth="1"/>
    <col min="10516" max="10527" width="6.7109375" style="321" customWidth="1"/>
    <col min="10528" max="10528" width="7.85546875" style="321" customWidth="1"/>
    <col min="10529" max="10529" width="6.7109375" style="321" customWidth="1"/>
    <col min="10530" max="10530" width="6.28515625" style="321" customWidth="1"/>
    <col min="10531" max="10556" width="6.7109375" style="321" customWidth="1"/>
    <col min="10557" max="10557" width="8.140625" style="321" customWidth="1"/>
    <col min="10558" max="10560" width="6.7109375" style="321" customWidth="1"/>
    <col min="10561" max="10561" width="10.28515625" style="321" customWidth="1"/>
    <col min="10562" max="10562" width="9.28515625" style="321" customWidth="1"/>
    <col min="10563" max="10563" width="37.42578125" style="321" customWidth="1"/>
    <col min="10564" max="10752" width="8.85546875" style="321"/>
    <col min="10753" max="10753" width="20.28515625" style="321" customWidth="1"/>
    <col min="10754" max="10754" width="9.42578125" style="321" customWidth="1"/>
    <col min="10755" max="10755" width="8.7109375" style="321" customWidth="1"/>
    <col min="10756" max="10756" width="0" style="321" hidden="1" customWidth="1"/>
    <col min="10757" max="10757" width="10.28515625" style="321" customWidth="1"/>
    <col min="10758" max="10758" width="6.7109375" style="321" customWidth="1"/>
    <col min="10759" max="10759" width="8.85546875" style="321"/>
    <col min="10760" max="10760" width="6.7109375" style="321" customWidth="1"/>
    <col min="10761" max="10761" width="10.28515625" style="321" customWidth="1"/>
    <col min="10762" max="10762" width="6.7109375" style="321" customWidth="1"/>
    <col min="10763" max="10763" width="11.85546875" style="321" customWidth="1"/>
    <col min="10764" max="10764" width="6.7109375" style="321" customWidth="1"/>
    <col min="10765" max="10765" width="11.140625" style="321" customWidth="1"/>
    <col min="10766" max="10766" width="6.7109375" style="321" customWidth="1"/>
    <col min="10767" max="10767" width="10.28515625" style="321" customWidth="1"/>
    <col min="10768" max="10768" width="6.7109375" style="321" customWidth="1"/>
    <col min="10769" max="10769" width="9.5703125" style="321" customWidth="1"/>
    <col min="10770" max="10770" width="6.7109375" style="321" customWidth="1"/>
    <col min="10771" max="10771" width="0" style="321" hidden="1" customWidth="1"/>
    <col min="10772" max="10783" width="6.7109375" style="321" customWidth="1"/>
    <col min="10784" max="10784" width="7.85546875" style="321" customWidth="1"/>
    <col min="10785" max="10785" width="6.7109375" style="321" customWidth="1"/>
    <col min="10786" max="10786" width="6.28515625" style="321" customWidth="1"/>
    <col min="10787" max="10812" width="6.7109375" style="321" customWidth="1"/>
    <col min="10813" max="10813" width="8.140625" style="321" customWidth="1"/>
    <col min="10814" max="10816" width="6.7109375" style="321" customWidth="1"/>
    <col min="10817" max="10817" width="10.28515625" style="321" customWidth="1"/>
    <col min="10818" max="10818" width="9.28515625" style="321" customWidth="1"/>
    <col min="10819" max="10819" width="37.42578125" style="321" customWidth="1"/>
    <col min="10820" max="11008" width="8.85546875" style="321"/>
    <col min="11009" max="11009" width="20.28515625" style="321" customWidth="1"/>
    <col min="11010" max="11010" width="9.42578125" style="321" customWidth="1"/>
    <col min="11011" max="11011" width="8.7109375" style="321" customWidth="1"/>
    <col min="11012" max="11012" width="0" style="321" hidden="1" customWidth="1"/>
    <col min="11013" max="11013" width="10.28515625" style="321" customWidth="1"/>
    <col min="11014" max="11014" width="6.7109375" style="321" customWidth="1"/>
    <col min="11015" max="11015" width="8.85546875" style="321"/>
    <col min="11016" max="11016" width="6.7109375" style="321" customWidth="1"/>
    <col min="11017" max="11017" width="10.28515625" style="321" customWidth="1"/>
    <col min="11018" max="11018" width="6.7109375" style="321" customWidth="1"/>
    <col min="11019" max="11019" width="11.85546875" style="321" customWidth="1"/>
    <col min="11020" max="11020" width="6.7109375" style="321" customWidth="1"/>
    <col min="11021" max="11021" width="11.140625" style="321" customWidth="1"/>
    <col min="11022" max="11022" width="6.7109375" style="321" customWidth="1"/>
    <col min="11023" max="11023" width="10.28515625" style="321" customWidth="1"/>
    <col min="11024" max="11024" width="6.7109375" style="321" customWidth="1"/>
    <col min="11025" max="11025" width="9.5703125" style="321" customWidth="1"/>
    <col min="11026" max="11026" width="6.7109375" style="321" customWidth="1"/>
    <col min="11027" max="11027" width="0" style="321" hidden="1" customWidth="1"/>
    <col min="11028" max="11039" width="6.7109375" style="321" customWidth="1"/>
    <col min="11040" max="11040" width="7.85546875" style="321" customWidth="1"/>
    <col min="11041" max="11041" width="6.7109375" style="321" customWidth="1"/>
    <col min="11042" max="11042" width="6.28515625" style="321" customWidth="1"/>
    <col min="11043" max="11068" width="6.7109375" style="321" customWidth="1"/>
    <col min="11069" max="11069" width="8.140625" style="321" customWidth="1"/>
    <col min="11070" max="11072" width="6.7109375" style="321" customWidth="1"/>
    <col min="11073" max="11073" width="10.28515625" style="321" customWidth="1"/>
    <col min="11074" max="11074" width="9.28515625" style="321" customWidth="1"/>
    <col min="11075" max="11075" width="37.42578125" style="321" customWidth="1"/>
    <col min="11076" max="11264" width="8.85546875" style="321"/>
    <col min="11265" max="11265" width="20.28515625" style="321" customWidth="1"/>
    <col min="11266" max="11266" width="9.42578125" style="321" customWidth="1"/>
    <col min="11267" max="11267" width="8.7109375" style="321" customWidth="1"/>
    <col min="11268" max="11268" width="0" style="321" hidden="1" customWidth="1"/>
    <col min="11269" max="11269" width="10.28515625" style="321" customWidth="1"/>
    <col min="11270" max="11270" width="6.7109375" style="321" customWidth="1"/>
    <col min="11271" max="11271" width="8.85546875" style="321"/>
    <col min="11272" max="11272" width="6.7109375" style="321" customWidth="1"/>
    <col min="11273" max="11273" width="10.28515625" style="321" customWidth="1"/>
    <col min="11274" max="11274" width="6.7109375" style="321" customWidth="1"/>
    <col min="11275" max="11275" width="11.85546875" style="321" customWidth="1"/>
    <col min="11276" max="11276" width="6.7109375" style="321" customWidth="1"/>
    <col min="11277" max="11277" width="11.140625" style="321" customWidth="1"/>
    <col min="11278" max="11278" width="6.7109375" style="321" customWidth="1"/>
    <col min="11279" max="11279" width="10.28515625" style="321" customWidth="1"/>
    <col min="11280" max="11280" width="6.7109375" style="321" customWidth="1"/>
    <col min="11281" max="11281" width="9.5703125" style="321" customWidth="1"/>
    <col min="11282" max="11282" width="6.7109375" style="321" customWidth="1"/>
    <col min="11283" max="11283" width="0" style="321" hidden="1" customWidth="1"/>
    <col min="11284" max="11295" width="6.7109375" style="321" customWidth="1"/>
    <col min="11296" max="11296" width="7.85546875" style="321" customWidth="1"/>
    <col min="11297" max="11297" width="6.7109375" style="321" customWidth="1"/>
    <col min="11298" max="11298" width="6.28515625" style="321" customWidth="1"/>
    <col min="11299" max="11324" width="6.7109375" style="321" customWidth="1"/>
    <col min="11325" max="11325" width="8.140625" style="321" customWidth="1"/>
    <col min="11326" max="11328" width="6.7109375" style="321" customWidth="1"/>
    <col min="11329" max="11329" width="10.28515625" style="321" customWidth="1"/>
    <col min="11330" max="11330" width="9.28515625" style="321" customWidth="1"/>
    <col min="11331" max="11331" width="37.42578125" style="321" customWidth="1"/>
    <col min="11332" max="11520" width="8.85546875" style="321"/>
    <col min="11521" max="11521" width="20.28515625" style="321" customWidth="1"/>
    <col min="11522" max="11522" width="9.42578125" style="321" customWidth="1"/>
    <col min="11523" max="11523" width="8.7109375" style="321" customWidth="1"/>
    <col min="11524" max="11524" width="0" style="321" hidden="1" customWidth="1"/>
    <col min="11525" max="11525" width="10.28515625" style="321" customWidth="1"/>
    <col min="11526" max="11526" width="6.7109375" style="321" customWidth="1"/>
    <col min="11527" max="11527" width="8.85546875" style="321"/>
    <col min="11528" max="11528" width="6.7109375" style="321" customWidth="1"/>
    <col min="11529" max="11529" width="10.28515625" style="321" customWidth="1"/>
    <col min="11530" max="11530" width="6.7109375" style="321" customWidth="1"/>
    <col min="11531" max="11531" width="11.85546875" style="321" customWidth="1"/>
    <col min="11532" max="11532" width="6.7109375" style="321" customWidth="1"/>
    <col min="11533" max="11533" width="11.140625" style="321" customWidth="1"/>
    <col min="11534" max="11534" width="6.7109375" style="321" customWidth="1"/>
    <col min="11535" max="11535" width="10.28515625" style="321" customWidth="1"/>
    <col min="11536" max="11536" width="6.7109375" style="321" customWidth="1"/>
    <col min="11537" max="11537" width="9.5703125" style="321" customWidth="1"/>
    <col min="11538" max="11538" width="6.7109375" style="321" customWidth="1"/>
    <col min="11539" max="11539" width="0" style="321" hidden="1" customWidth="1"/>
    <col min="11540" max="11551" width="6.7109375" style="321" customWidth="1"/>
    <col min="11552" max="11552" width="7.85546875" style="321" customWidth="1"/>
    <col min="11553" max="11553" width="6.7109375" style="321" customWidth="1"/>
    <col min="11554" max="11554" width="6.28515625" style="321" customWidth="1"/>
    <col min="11555" max="11580" width="6.7109375" style="321" customWidth="1"/>
    <col min="11581" max="11581" width="8.140625" style="321" customWidth="1"/>
    <col min="11582" max="11584" width="6.7109375" style="321" customWidth="1"/>
    <col min="11585" max="11585" width="10.28515625" style="321" customWidth="1"/>
    <col min="11586" max="11586" width="9.28515625" style="321" customWidth="1"/>
    <col min="11587" max="11587" width="37.42578125" style="321" customWidth="1"/>
    <col min="11588" max="11776" width="8.85546875" style="321"/>
    <col min="11777" max="11777" width="20.28515625" style="321" customWidth="1"/>
    <col min="11778" max="11778" width="9.42578125" style="321" customWidth="1"/>
    <col min="11779" max="11779" width="8.7109375" style="321" customWidth="1"/>
    <col min="11780" max="11780" width="0" style="321" hidden="1" customWidth="1"/>
    <col min="11781" max="11781" width="10.28515625" style="321" customWidth="1"/>
    <col min="11782" max="11782" width="6.7109375" style="321" customWidth="1"/>
    <col min="11783" max="11783" width="8.85546875" style="321"/>
    <col min="11784" max="11784" width="6.7109375" style="321" customWidth="1"/>
    <col min="11785" max="11785" width="10.28515625" style="321" customWidth="1"/>
    <col min="11786" max="11786" width="6.7109375" style="321" customWidth="1"/>
    <col min="11787" max="11787" width="11.85546875" style="321" customWidth="1"/>
    <col min="11788" max="11788" width="6.7109375" style="321" customWidth="1"/>
    <col min="11789" max="11789" width="11.140625" style="321" customWidth="1"/>
    <col min="11790" max="11790" width="6.7109375" style="321" customWidth="1"/>
    <col min="11791" max="11791" width="10.28515625" style="321" customWidth="1"/>
    <col min="11792" max="11792" width="6.7109375" style="321" customWidth="1"/>
    <col min="11793" max="11793" width="9.5703125" style="321" customWidth="1"/>
    <col min="11794" max="11794" width="6.7109375" style="321" customWidth="1"/>
    <col min="11795" max="11795" width="0" style="321" hidden="1" customWidth="1"/>
    <col min="11796" max="11807" width="6.7109375" style="321" customWidth="1"/>
    <col min="11808" max="11808" width="7.85546875" style="321" customWidth="1"/>
    <col min="11809" max="11809" width="6.7109375" style="321" customWidth="1"/>
    <col min="11810" max="11810" width="6.28515625" style="321" customWidth="1"/>
    <col min="11811" max="11836" width="6.7109375" style="321" customWidth="1"/>
    <col min="11837" max="11837" width="8.140625" style="321" customWidth="1"/>
    <col min="11838" max="11840" width="6.7109375" style="321" customWidth="1"/>
    <col min="11841" max="11841" width="10.28515625" style="321" customWidth="1"/>
    <col min="11842" max="11842" width="9.28515625" style="321" customWidth="1"/>
    <col min="11843" max="11843" width="37.42578125" style="321" customWidth="1"/>
    <col min="11844" max="12032" width="8.85546875" style="321"/>
    <col min="12033" max="12033" width="20.28515625" style="321" customWidth="1"/>
    <col min="12034" max="12034" width="9.42578125" style="321" customWidth="1"/>
    <col min="12035" max="12035" width="8.7109375" style="321" customWidth="1"/>
    <col min="12036" max="12036" width="0" style="321" hidden="1" customWidth="1"/>
    <col min="12037" max="12037" width="10.28515625" style="321" customWidth="1"/>
    <col min="12038" max="12038" width="6.7109375" style="321" customWidth="1"/>
    <col min="12039" max="12039" width="8.85546875" style="321"/>
    <col min="12040" max="12040" width="6.7109375" style="321" customWidth="1"/>
    <col min="12041" max="12041" width="10.28515625" style="321" customWidth="1"/>
    <col min="12042" max="12042" width="6.7109375" style="321" customWidth="1"/>
    <col min="12043" max="12043" width="11.85546875" style="321" customWidth="1"/>
    <col min="12044" max="12044" width="6.7109375" style="321" customWidth="1"/>
    <col min="12045" max="12045" width="11.140625" style="321" customWidth="1"/>
    <col min="12046" max="12046" width="6.7109375" style="321" customWidth="1"/>
    <col min="12047" max="12047" width="10.28515625" style="321" customWidth="1"/>
    <col min="12048" max="12048" width="6.7109375" style="321" customWidth="1"/>
    <col min="12049" max="12049" width="9.5703125" style="321" customWidth="1"/>
    <col min="12050" max="12050" width="6.7109375" style="321" customWidth="1"/>
    <col min="12051" max="12051" width="0" style="321" hidden="1" customWidth="1"/>
    <col min="12052" max="12063" width="6.7109375" style="321" customWidth="1"/>
    <col min="12064" max="12064" width="7.85546875" style="321" customWidth="1"/>
    <col min="12065" max="12065" width="6.7109375" style="321" customWidth="1"/>
    <col min="12066" max="12066" width="6.28515625" style="321" customWidth="1"/>
    <col min="12067" max="12092" width="6.7109375" style="321" customWidth="1"/>
    <col min="12093" max="12093" width="8.140625" style="321" customWidth="1"/>
    <col min="12094" max="12096" width="6.7109375" style="321" customWidth="1"/>
    <col min="12097" max="12097" width="10.28515625" style="321" customWidth="1"/>
    <col min="12098" max="12098" width="9.28515625" style="321" customWidth="1"/>
    <col min="12099" max="12099" width="37.42578125" style="321" customWidth="1"/>
    <col min="12100" max="12288" width="8.85546875" style="321"/>
    <col min="12289" max="12289" width="20.28515625" style="321" customWidth="1"/>
    <col min="12290" max="12290" width="9.42578125" style="321" customWidth="1"/>
    <col min="12291" max="12291" width="8.7109375" style="321" customWidth="1"/>
    <col min="12292" max="12292" width="0" style="321" hidden="1" customWidth="1"/>
    <col min="12293" max="12293" width="10.28515625" style="321" customWidth="1"/>
    <col min="12294" max="12294" width="6.7109375" style="321" customWidth="1"/>
    <col min="12295" max="12295" width="8.85546875" style="321"/>
    <col min="12296" max="12296" width="6.7109375" style="321" customWidth="1"/>
    <col min="12297" max="12297" width="10.28515625" style="321" customWidth="1"/>
    <col min="12298" max="12298" width="6.7109375" style="321" customWidth="1"/>
    <col min="12299" max="12299" width="11.85546875" style="321" customWidth="1"/>
    <col min="12300" max="12300" width="6.7109375" style="321" customWidth="1"/>
    <col min="12301" max="12301" width="11.140625" style="321" customWidth="1"/>
    <col min="12302" max="12302" width="6.7109375" style="321" customWidth="1"/>
    <col min="12303" max="12303" width="10.28515625" style="321" customWidth="1"/>
    <col min="12304" max="12304" width="6.7109375" style="321" customWidth="1"/>
    <col min="12305" max="12305" width="9.5703125" style="321" customWidth="1"/>
    <col min="12306" max="12306" width="6.7109375" style="321" customWidth="1"/>
    <col min="12307" max="12307" width="0" style="321" hidden="1" customWidth="1"/>
    <col min="12308" max="12319" width="6.7109375" style="321" customWidth="1"/>
    <col min="12320" max="12320" width="7.85546875" style="321" customWidth="1"/>
    <col min="12321" max="12321" width="6.7109375" style="321" customWidth="1"/>
    <col min="12322" max="12322" width="6.28515625" style="321" customWidth="1"/>
    <col min="12323" max="12348" width="6.7109375" style="321" customWidth="1"/>
    <col min="12349" max="12349" width="8.140625" style="321" customWidth="1"/>
    <col min="12350" max="12352" width="6.7109375" style="321" customWidth="1"/>
    <col min="12353" max="12353" width="10.28515625" style="321" customWidth="1"/>
    <col min="12354" max="12354" width="9.28515625" style="321" customWidth="1"/>
    <col min="12355" max="12355" width="37.42578125" style="321" customWidth="1"/>
    <col min="12356" max="12544" width="8.85546875" style="321"/>
    <col min="12545" max="12545" width="20.28515625" style="321" customWidth="1"/>
    <col min="12546" max="12546" width="9.42578125" style="321" customWidth="1"/>
    <col min="12547" max="12547" width="8.7109375" style="321" customWidth="1"/>
    <col min="12548" max="12548" width="0" style="321" hidden="1" customWidth="1"/>
    <col min="12549" max="12549" width="10.28515625" style="321" customWidth="1"/>
    <col min="12550" max="12550" width="6.7109375" style="321" customWidth="1"/>
    <col min="12551" max="12551" width="8.85546875" style="321"/>
    <col min="12552" max="12552" width="6.7109375" style="321" customWidth="1"/>
    <col min="12553" max="12553" width="10.28515625" style="321" customWidth="1"/>
    <col min="12554" max="12554" width="6.7109375" style="321" customWidth="1"/>
    <col min="12555" max="12555" width="11.85546875" style="321" customWidth="1"/>
    <col min="12556" max="12556" width="6.7109375" style="321" customWidth="1"/>
    <col min="12557" max="12557" width="11.140625" style="321" customWidth="1"/>
    <col min="12558" max="12558" width="6.7109375" style="321" customWidth="1"/>
    <col min="12559" max="12559" width="10.28515625" style="321" customWidth="1"/>
    <col min="12560" max="12560" width="6.7109375" style="321" customWidth="1"/>
    <col min="12561" max="12561" width="9.5703125" style="321" customWidth="1"/>
    <col min="12562" max="12562" width="6.7109375" style="321" customWidth="1"/>
    <col min="12563" max="12563" width="0" style="321" hidden="1" customWidth="1"/>
    <col min="12564" max="12575" width="6.7109375" style="321" customWidth="1"/>
    <col min="12576" max="12576" width="7.85546875" style="321" customWidth="1"/>
    <col min="12577" max="12577" width="6.7109375" style="321" customWidth="1"/>
    <col min="12578" max="12578" width="6.28515625" style="321" customWidth="1"/>
    <col min="12579" max="12604" width="6.7109375" style="321" customWidth="1"/>
    <col min="12605" max="12605" width="8.140625" style="321" customWidth="1"/>
    <col min="12606" max="12608" width="6.7109375" style="321" customWidth="1"/>
    <col min="12609" max="12609" width="10.28515625" style="321" customWidth="1"/>
    <col min="12610" max="12610" width="9.28515625" style="321" customWidth="1"/>
    <col min="12611" max="12611" width="37.42578125" style="321" customWidth="1"/>
    <col min="12612" max="12800" width="8.85546875" style="321"/>
    <col min="12801" max="12801" width="20.28515625" style="321" customWidth="1"/>
    <col min="12802" max="12802" width="9.42578125" style="321" customWidth="1"/>
    <col min="12803" max="12803" width="8.7109375" style="321" customWidth="1"/>
    <col min="12804" max="12804" width="0" style="321" hidden="1" customWidth="1"/>
    <col min="12805" max="12805" width="10.28515625" style="321" customWidth="1"/>
    <col min="12806" max="12806" width="6.7109375" style="321" customWidth="1"/>
    <col min="12807" max="12807" width="8.85546875" style="321"/>
    <col min="12808" max="12808" width="6.7109375" style="321" customWidth="1"/>
    <col min="12809" max="12809" width="10.28515625" style="321" customWidth="1"/>
    <col min="12810" max="12810" width="6.7109375" style="321" customWidth="1"/>
    <col min="12811" max="12811" width="11.85546875" style="321" customWidth="1"/>
    <col min="12812" max="12812" width="6.7109375" style="321" customWidth="1"/>
    <col min="12813" max="12813" width="11.140625" style="321" customWidth="1"/>
    <col min="12814" max="12814" width="6.7109375" style="321" customWidth="1"/>
    <col min="12815" max="12815" width="10.28515625" style="321" customWidth="1"/>
    <col min="12816" max="12816" width="6.7109375" style="321" customWidth="1"/>
    <col min="12817" max="12817" width="9.5703125" style="321" customWidth="1"/>
    <col min="12818" max="12818" width="6.7109375" style="321" customWidth="1"/>
    <col min="12819" max="12819" width="0" style="321" hidden="1" customWidth="1"/>
    <col min="12820" max="12831" width="6.7109375" style="321" customWidth="1"/>
    <col min="12832" max="12832" width="7.85546875" style="321" customWidth="1"/>
    <col min="12833" max="12833" width="6.7109375" style="321" customWidth="1"/>
    <col min="12834" max="12834" width="6.28515625" style="321" customWidth="1"/>
    <col min="12835" max="12860" width="6.7109375" style="321" customWidth="1"/>
    <col min="12861" max="12861" width="8.140625" style="321" customWidth="1"/>
    <col min="12862" max="12864" width="6.7109375" style="321" customWidth="1"/>
    <col min="12865" max="12865" width="10.28515625" style="321" customWidth="1"/>
    <col min="12866" max="12866" width="9.28515625" style="321" customWidth="1"/>
    <col min="12867" max="12867" width="37.42578125" style="321" customWidth="1"/>
    <col min="12868" max="13056" width="8.85546875" style="321"/>
    <col min="13057" max="13057" width="20.28515625" style="321" customWidth="1"/>
    <col min="13058" max="13058" width="9.42578125" style="321" customWidth="1"/>
    <col min="13059" max="13059" width="8.7109375" style="321" customWidth="1"/>
    <col min="13060" max="13060" width="0" style="321" hidden="1" customWidth="1"/>
    <col min="13061" max="13061" width="10.28515625" style="321" customWidth="1"/>
    <col min="13062" max="13062" width="6.7109375" style="321" customWidth="1"/>
    <col min="13063" max="13063" width="8.85546875" style="321"/>
    <col min="13064" max="13064" width="6.7109375" style="321" customWidth="1"/>
    <col min="13065" max="13065" width="10.28515625" style="321" customWidth="1"/>
    <col min="13066" max="13066" width="6.7109375" style="321" customWidth="1"/>
    <col min="13067" max="13067" width="11.85546875" style="321" customWidth="1"/>
    <col min="13068" max="13068" width="6.7109375" style="321" customWidth="1"/>
    <col min="13069" max="13069" width="11.140625" style="321" customWidth="1"/>
    <col min="13070" max="13070" width="6.7109375" style="321" customWidth="1"/>
    <col min="13071" max="13071" width="10.28515625" style="321" customWidth="1"/>
    <col min="13072" max="13072" width="6.7109375" style="321" customWidth="1"/>
    <col min="13073" max="13073" width="9.5703125" style="321" customWidth="1"/>
    <col min="13074" max="13074" width="6.7109375" style="321" customWidth="1"/>
    <col min="13075" max="13075" width="0" style="321" hidden="1" customWidth="1"/>
    <col min="13076" max="13087" width="6.7109375" style="321" customWidth="1"/>
    <col min="13088" max="13088" width="7.85546875" style="321" customWidth="1"/>
    <col min="13089" max="13089" width="6.7109375" style="321" customWidth="1"/>
    <col min="13090" max="13090" width="6.28515625" style="321" customWidth="1"/>
    <col min="13091" max="13116" width="6.7109375" style="321" customWidth="1"/>
    <col min="13117" max="13117" width="8.140625" style="321" customWidth="1"/>
    <col min="13118" max="13120" width="6.7109375" style="321" customWidth="1"/>
    <col min="13121" max="13121" width="10.28515625" style="321" customWidth="1"/>
    <col min="13122" max="13122" width="9.28515625" style="321" customWidth="1"/>
    <col min="13123" max="13123" width="37.42578125" style="321" customWidth="1"/>
    <col min="13124" max="13312" width="8.85546875" style="321"/>
    <col min="13313" max="13313" width="20.28515625" style="321" customWidth="1"/>
    <col min="13314" max="13314" width="9.42578125" style="321" customWidth="1"/>
    <col min="13315" max="13315" width="8.7109375" style="321" customWidth="1"/>
    <col min="13316" max="13316" width="0" style="321" hidden="1" customWidth="1"/>
    <col min="13317" max="13317" width="10.28515625" style="321" customWidth="1"/>
    <col min="13318" max="13318" width="6.7109375" style="321" customWidth="1"/>
    <col min="13319" max="13319" width="8.85546875" style="321"/>
    <col min="13320" max="13320" width="6.7109375" style="321" customWidth="1"/>
    <col min="13321" max="13321" width="10.28515625" style="321" customWidth="1"/>
    <col min="13322" max="13322" width="6.7109375" style="321" customWidth="1"/>
    <col min="13323" max="13323" width="11.85546875" style="321" customWidth="1"/>
    <col min="13324" max="13324" width="6.7109375" style="321" customWidth="1"/>
    <col min="13325" max="13325" width="11.140625" style="321" customWidth="1"/>
    <col min="13326" max="13326" width="6.7109375" style="321" customWidth="1"/>
    <col min="13327" max="13327" width="10.28515625" style="321" customWidth="1"/>
    <col min="13328" max="13328" width="6.7109375" style="321" customWidth="1"/>
    <col min="13329" max="13329" width="9.5703125" style="321" customWidth="1"/>
    <col min="13330" max="13330" width="6.7109375" style="321" customWidth="1"/>
    <col min="13331" max="13331" width="0" style="321" hidden="1" customWidth="1"/>
    <col min="13332" max="13343" width="6.7109375" style="321" customWidth="1"/>
    <col min="13344" max="13344" width="7.85546875" style="321" customWidth="1"/>
    <col min="13345" max="13345" width="6.7109375" style="321" customWidth="1"/>
    <col min="13346" max="13346" width="6.28515625" style="321" customWidth="1"/>
    <col min="13347" max="13372" width="6.7109375" style="321" customWidth="1"/>
    <col min="13373" max="13373" width="8.140625" style="321" customWidth="1"/>
    <col min="13374" max="13376" width="6.7109375" style="321" customWidth="1"/>
    <col min="13377" max="13377" width="10.28515625" style="321" customWidth="1"/>
    <col min="13378" max="13378" width="9.28515625" style="321" customWidth="1"/>
    <col min="13379" max="13379" width="37.42578125" style="321" customWidth="1"/>
    <col min="13380" max="13568" width="8.85546875" style="321"/>
    <col min="13569" max="13569" width="20.28515625" style="321" customWidth="1"/>
    <col min="13570" max="13570" width="9.42578125" style="321" customWidth="1"/>
    <col min="13571" max="13571" width="8.7109375" style="321" customWidth="1"/>
    <col min="13572" max="13572" width="0" style="321" hidden="1" customWidth="1"/>
    <col min="13573" max="13573" width="10.28515625" style="321" customWidth="1"/>
    <col min="13574" max="13574" width="6.7109375" style="321" customWidth="1"/>
    <col min="13575" max="13575" width="8.85546875" style="321"/>
    <col min="13576" max="13576" width="6.7109375" style="321" customWidth="1"/>
    <col min="13577" max="13577" width="10.28515625" style="321" customWidth="1"/>
    <col min="13578" max="13578" width="6.7109375" style="321" customWidth="1"/>
    <col min="13579" max="13579" width="11.85546875" style="321" customWidth="1"/>
    <col min="13580" max="13580" width="6.7109375" style="321" customWidth="1"/>
    <col min="13581" max="13581" width="11.140625" style="321" customWidth="1"/>
    <col min="13582" max="13582" width="6.7109375" style="321" customWidth="1"/>
    <col min="13583" max="13583" width="10.28515625" style="321" customWidth="1"/>
    <col min="13584" max="13584" width="6.7109375" style="321" customWidth="1"/>
    <col min="13585" max="13585" width="9.5703125" style="321" customWidth="1"/>
    <col min="13586" max="13586" width="6.7109375" style="321" customWidth="1"/>
    <col min="13587" max="13587" width="0" style="321" hidden="1" customWidth="1"/>
    <col min="13588" max="13599" width="6.7109375" style="321" customWidth="1"/>
    <col min="13600" max="13600" width="7.85546875" style="321" customWidth="1"/>
    <col min="13601" max="13601" width="6.7109375" style="321" customWidth="1"/>
    <col min="13602" max="13602" width="6.28515625" style="321" customWidth="1"/>
    <col min="13603" max="13628" width="6.7109375" style="321" customWidth="1"/>
    <col min="13629" max="13629" width="8.140625" style="321" customWidth="1"/>
    <col min="13630" max="13632" width="6.7109375" style="321" customWidth="1"/>
    <col min="13633" max="13633" width="10.28515625" style="321" customWidth="1"/>
    <col min="13634" max="13634" width="9.28515625" style="321" customWidth="1"/>
    <col min="13635" max="13635" width="37.42578125" style="321" customWidth="1"/>
    <col min="13636" max="13824" width="8.85546875" style="321"/>
    <col min="13825" max="13825" width="20.28515625" style="321" customWidth="1"/>
    <col min="13826" max="13826" width="9.42578125" style="321" customWidth="1"/>
    <col min="13827" max="13827" width="8.7109375" style="321" customWidth="1"/>
    <col min="13828" max="13828" width="0" style="321" hidden="1" customWidth="1"/>
    <col min="13829" max="13829" width="10.28515625" style="321" customWidth="1"/>
    <col min="13830" max="13830" width="6.7109375" style="321" customWidth="1"/>
    <col min="13831" max="13831" width="8.85546875" style="321"/>
    <col min="13832" max="13832" width="6.7109375" style="321" customWidth="1"/>
    <col min="13833" max="13833" width="10.28515625" style="321" customWidth="1"/>
    <col min="13834" max="13834" width="6.7109375" style="321" customWidth="1"/>
    <col min="13835" max="13835" width="11.85546875" style="321" customWidth="1"/>
    <col min="13836" max="13836" width="6.7109375" style="321" customWidth="1"/>
    <col min="13837" max="13837" width="11.140625" style="321" customWidth="1"/>
    <col min="13838" max="13838" width="6.7109375" style="321" customWidth="1"/>
    <col min="13839" max="13839" width="10.28515625" style="321" customWidth="1"/>
    <col min="13840" max="13840" width="6.7109375" style="321" customWidth="1"/>
    <col min="13841" max="13841" width="9.5703125" style="321" customWidth="1"/>
    <col min="13842" max="13842" width="6.7109375" style="321" customWidth="1"/>
    <col min="13843" max="13843" width="0" style="321" hidden="1" customWidth="1"/>
    <col min="13844" max="13855" width="6.7109375" style="321" customWidth="1"/>
    <col min="13856" max="13856" width="7.85546875" style="321" customWidth="1"/>
    <col min="13857" max="13857" width="6.7109375" style="321" customWidth="1"/>
    <col min="13858" max="13858" width="6.28515625" style="321" customWidth="1"/>
    <col min="13859" max="13884" width="6.7109375" style="321" customWidth="1"/>
    <col min="13885" max="13885" width="8.140625" style="321" customWidth="1"/>
    <col min="13886" max="13888" width="6.7109375" style="321" customWidth="1"/>
    <col min="13889" max="13889" width="10.28515625" style="321" customWidth="1"/>
    <col min="13890" max="13890" width="9.28515625" style="321" customWidth="1"/>
    <col min="13891" max="13891" width="37.42578125" style="321" customWidth="1"/>
    <col min="13892" max="14080" width="8.85546875" style="321"/>
    <col min="14081" max="14081" width="20.28515625" style="321" customWidth="1"/>
    <col min="14082" max="14082" width="9.42578125" style="321" customWidth="1"/>
    <col min="14083" max="14083" width="8.7109375" style="321" customWidth="1"/>
    <col min="14084" max="14084" width="0" style="321" hidden="1" customWidth="1"/>
    <col min="14085" max="14085" width="10.28515625" style="321" customWidth="1"/>
    <col min="14086" max="14086" width="6.7109375" style="321" customWidth="1"/>
    <col min="14087" max="14087" width="8.85546875" style="321"/>
    <col min="14088" max="14088" width="6.7109375" style="321" customWidth="1"/>
    <col min="14089" max="14089" width="10.28515625" style="321" customWidth="1"/>
    <col min="14090" max="14090" width="6.7109375" style="321" customWidth="1"/>
    <col min="14091" max="14091" width="11.85546875" style="321" customWidth="1"/>
    <col min="14092" max="14092" width="6.7109375" style="321" customWidth="1"/>
    <col min="14093" max="14093" width="11.140625" style="321" customWidth="1"/>
    <col min="14094" max="14094" width="6.7109375" style="321" customWidth="1"/>
    <col min="14095" max="14095" width="10.28515625" style="321" customWidth="1"/>
    <col min="14096" max="14096" width="6.7109375" style="321" customWidth="1"/>
    <col min="14097" max="14097" width="9.5703125" style="321" customWidth="1"/>
    <col min="14098" max="14098" width="6.7109375" style="321" customWidth="1"/>
    <col min="14099" max="14099" width="0" style="321" hidden="1" customWidth="1"/>
    <col min="14100" max="14111" width="6.7109375" style="321" customWidth="1"/>
    <col min="14112" max="14112" width="7.85546875" style="321" customWidth="1"/>
    <col min="14113" max="14113" width="6.7109375" style="321" customWidth="1"/>
    <col min="14114" max="14114" width="6.28515625" style="321" customWidth="1"/>
    <col min="14115" max="14140" width="6.7109375" style="321" customWidth="1"/>
    <col min="14141" max="14141" width="8.140625" style="321" customWidth="1"/>
    <col min="14142" max="14144" width="6.7109375" style="321" customWidth="1"/>
    <col min="14145" max="14145" width="10.28515625" style="321" customWidth="1"/>
    <col min="14146" max="14146" width="9.28515625" style="321" customWidth="1"/>
    <col min="14147" max="14147" width="37.42578125" style="321" customWidth="1"/>
    <col min="14148" max="14336" width="8.85546875" style="321"/>
    <col min="14337" max="14337" width="20.28515625" style="321" customWidth="1"/>
    <col min="14338" max="14338" width="9.42578125" style="321" customWidth="1"/>
    <col min="14339" max="14339" width="8.7109375" style="321" customWidth="1"/>
    <col min="14340" max="14340" width="0" style="321" hidden="1" customWidth="1"/>
    <col min="14341" max="14341" width="10.28515625" style="321" customWidth="1"/>
    <col min="14342" max="14342" width="6.7109375" style="321" customWidth="1"/>
    <col min="14343" max="14343" width="8.85546875" style="321"/>
    <col min="14344" max="14344" width="6.7109375" style="321" customWidth="1"/>
    <col min="14345" max="14345" width="10.28515625" style="321" customWidth="1"/>
    <col min="14346" max="14346" width="6.7109375" style="321" customWidth="1"/>
    <col min="14347" max="14347" width="11.85546875" style="321" customWidth="1"/>
    <col min="14348" max="14348" width="6.7109375" style="321" customWidth="1"/>
    <col min="14349" max="14349" width="11.140625" style="321" customWidth="1"/>
    <col min="14350" max="14350" width="6.7109375" style="321" customWidth="1"/>
    <col min="14351" max="14351" width="10.28515625" style="321" customWidth="1"/>
    <col min="14352" max="14352" width="6.7109375" style="321" customWidth="1"/>
    <col min="14353" max="14353" width="9.5703125" style="321" customWidth="1"/>
    <col min="14354" max="14354" width="6.7109375" style="321" customWidth="1"/>
    <col min="14355" max="14355" width="0" style="321" hidden="1" customWidth="1"/>
    <col min="14356" max="14367" width="6.7109375" style="321" customWidth="1"/>
    <col min="14368" max="14368" width="7.85546875" style="321" customWidth="1"/>
    <col min="14369" max="14369" width="6.7109375" style="321" customWidth="1"/>
    <col min="14370" max="14370" width="6.28515625" style="321" customWidth="1"/>
    <col min="14371" max="14396" width="6.7109375" style="321" customWidth="1"/>
    <col min="14397" max="14397" width="8.140625" style="321" customWidth="1"/>
    <col min="14398" max="14400" width="6.7109375" style="321" customWidth="1"/>
    <col min="14401" max="14401" width="10.28515625" style="321" customWidth="1"/>
    <col min="14402" max="14402" width="9.28515625" style="321" customWidth="1"/>
    <col min="14403" max="14403" width="37.42578125" style="321" customWidth="1"/>
    <col min="14404" max="14592" width="8.85546875" style="321"/>
    <col min="14593" max="14593" width="20.28515625" style="321" customWidth="1"/>
    <col min="14594" max="14594" width="9.42578125" style="321" customWidth="1"/>
    <col min="14595" max="14595" width="8.7109375" style="321" customWidth="1"/>
    <col min="14596" max="14596" width="0" style="321" hidden="1" customWidth="1"/>
    <col min="14597" max="14597" width="10.28515625" style="321" customWidth="1"/>
    <col min="14598" max="14598" width="6.7109375" style="321" customWidth="1"/>
    <col min="14599" max="14599" width="8.85546875" style="321"/>
    <col min="14600" max="14600" width="6.7109375" style="321" customWidth="1"/>
    <col min="14601" max="14601" width="10.28515625" style="321" customWidth="1"/>
    <col min="14602" max="14602" width="6.7109375" style="321" customWidth="1"/>
    <col min="14603" max="14603" width="11.85546875" style="321" customWidth="1"/>
    <col min="14604" max="14604" width="6.7109375" style="321" customWidth="1"/>
    <col min="14605" max="14605" width="11.140625" style="321" customWidth="1"/>
    <col min="14606" max="14606" width="6.7109375" style="321" customWidth="1"/>
    <col min="14607" max="14607" width="10.28515625" style="321" customWidth="1"/>
    <col min="14608" max="14608" width="6.7109375" style="321" customWidth="1"/>
    <col min="14609" max="14609" width="9.5703125" style="321" customWidth="1"/>
    <col min="14610" max="14610" width="6.7109375" style="321" customWidth="1"/>
    <col min="14611" max="14611" width="0" style="321" hidden="1" customWidth="1"/>
    <col min="14612" max="14623" width="6.7109375" style="321" customWidth="1"/>
    <col min="14624" max="14624" width="7.85546875" style="321" customWidth="1"/>
    <col min="14625" max="14625" width="6.7109375" style="321" customWidth="1"/>
    <col min="14626" max="14626" width="6.28515625" style="321" customWidth="1"/>
    <col min="14627" max="14652" width="6.7109375" style="321" customWidth="1"/>
    <col min="14653" max="14653" width="8.140625" style="321" customWidth="1"/>
    <col min="14654" max="14656" width="6.7109375" style="321" customWidth="1"/>
    <col min="14657" max="14657" width="10.28515625" style="321" customWidth="1"/>
    <col min="14658" max="14658" width="9.28515625" style="321" customWidth="1"/>
    <col min="14659" max="14659" width="37.42578125" style="321" customWidth="1"/>
    <col min="14660" max="14848" width="8.85546875" style="321"/>
    <col min="14849" max="14849" width="20.28515625" style="321" customWidth="1"/>
    <col min="14850" max="14850" width="9.42578125" style="321" customWidth="1"/>
    <col min="14851" max="14851" width="8.7109375" style="321" customWidth="1"/>
    <col min="14852" max="14852" width="0" style="321" hidden="1" customWidth="1"/>
    <col min="14853" max="14853" width="10.28515625" style="321" customWidth="1"/>
    <col min="14854" max="14854" width="6.7109375" style="321" customWidth="1"/>
    <col min="14855" max="14855" width="8.85546875" style="321"/>
    <col min="14856" max="14856" width="6.7109375" style="321" customWidth="1"/>
    <col min="14857" max="14857" width="10.28515625" style="321" customWidth="1"/>
    <col min="14858" max="14858" width="6.7109375" style="321" customWidth="1"/>
    <col min="14859" max="14859" width="11.85546875" style="321" customWidth="1"/>
    <col min="14860" max="14860" width="6.7109375" style="321" customWidth="1"/>
    <col min="14861" max="14861" width="11.140625" style="321" customWidth="1"/>
    <col min="14862" max="14862" width="6.7109375" style="321" customWidth="1"/>
    <col min="14863" max="14863" width="10.28515625" style="321" customWidth="1"/>
    <col min="14864" max="14864" width="6.7109375" style="321" customWidth="1"/>
    <col min="14865" max="14865" width="9.5703125" style="321" customWidth="1"/>
    <col min="14866" max="14866" width="6.7109375" style="321" customWidth="1"/>
    <col min="14867" max="14867" width="0" style="321" hidden="1" customWidth="1"/>
    <col min="14868" max="14879" width="6.7109375" style="321" customWidth="1"/>
    <col min="14880" max="14880" width="7.85546875" style="321" customWidth="1"/>
    <col min="14881" max="14881" width="6.7109375" style="321" customWidth="1"/>
    <col min="14882" max="14882" width="6.28515625" style="321" customWidth="1"/>
    <col min="14883" max="14908" width="6.7109375" style="321" customWidth="1"/>
    <col min="14909" max="14909" width="8.140625" style="321" customWidth="1"/>
    <col min="14910" max="14912" width="6.7109375" style="321" customWidth="1"/>
    <col min="14913" max="14913" width="10.28515625" style="321" customWidth="1"/>
    <col min="14914" max="14914" width="9.28515625" style="321" customWidth="1"/>
    <col min="14915" max="14915" width="37.42578125" style="321" customWidth="1"/>
    <col min="14916" max="15104" width="8.85546875" style="321"/>
    <col min="15105" max="15105" width="20.28515625" style="321" customWidth="1"/>
    <col min="15106" max="15106" width="9.42578125" style="321" customWidth="1"/>
    <col min="15107" max="15107" width="8.7109375" style="321" customWidth="1"/>
    <col min="15108" max="15108" width="0" style="321" hidden="1" customWidth="1"/>
    <col min="15109" max="15109" width="10.28515625" style="321" customWidth="1"/>
    <col min="15110" max="15110" width="6.7109375" style="321" customWidth="1"/>
    <col min="15111" max="15111" width="8.85546875" style="321"/>
    <col min="15112" max="15112" width="6.7109375" style="321" customWidth="1"/>
    <col min="15113" max="15113" width="10.28515625" style="321" customWidth="1"/>
    <col min="15114" max="15114" width="6.7109375" style="321" customWidth="1"/>
    <col min="15115" max="15115" width="11.85546875" style="321" customWidth="1"/>
    <col min="15116" max="15116" width="6.7109375" style="321" customWidth="1"/>
    <col min="15117" max="15117" width="11.140625" style="321" customWidth="1"/>
    <col min="15118" max="15118" width="6.7109375" style="321" customWidth="1"/>
    <col min="15119" max="15119" width="10.28515625" style="321" customWidth="1"/>
    <col min="15120" max="15120" width="6.7109375" style="321" customWidth="1"/>
    <col min="15121" max="15121" width="9.5703125" style="321" customWidth="1"/>
    <col min="15122" max="15122" width="6.7109375" style="321" customWidth="1"/>
    <col min="15123" max="15123" width="0" style="321" hidden="1" customWidth="1"/>
    <col min="15124" max="15135" width="6.7109375" style="321" customWidth="1"/>
    <col min="15136" max="15136" width="7.85546875" style="321" customWidth="1"/>
    <col min="15137" max="15137" width="6.7109375" style="321" customWidth="1"/>
    <col min="15138" max="15138" width="6.28515625" style="321" customWidth="1"/>
    <col min="15139" max="15164" width="6.7109375" style="321" customWidth="1"/>
    <col min="15165" max="15165" width="8.140625" style="321" customWidth="1"/>
    <col min="15166" max="15168" width="6.7109375" style="321" customWidth="1"/>
    <col min="15169" max="15169" width="10.28515625" style="321" customWidth="1"/>
    <col min="15170" max="15170" width="9.28515625" style="321" customWidth="1"/>
    <col min="15171" max="15171" width="37.42578125" style="321" customWidth="1"/>
    <col min="15172" max="15360" width="8.85546875" style="321"/>
    <col min="15361" max="15361" width="20.28515625" style="321" customWidth="1"/>
    <col min="15362" max="15362" width="9.42578125" style="321" customWidth="1"/>
    <col min="15363" max="15363" width="8.7109375" style="321" customWidth="1"/>
    <col min="15364" max="15364" width="0" style="321" hidden="1" customWidth="1"/>
    <col min="15365" max="15365" width="10.28515625" style="321" customWidth="1"/>
    <col min="15366" max="15366" width="6.7109375" style="321" customWidth="1"/>
    <col min="15367" max="15367" width="8.85546875" style="321"/>
    <col min="15368" max="15368" width="6.7109375" style="321" customWidth="1"/>
    <col min="15369" max="15369" width="10.28515625" style="321" customWidth="1"/>
    <col min="15370" max="15370" width="6.7109375" style="321" customWidth="1"/>
    <col min="15371" max="15371" width="11.85546875" style="321" customWidth="1"/>
    <col min="15372" max="15372" width="6.7109375" style="321" customWidth="1"/>
    <col min="15373" max="15373" width="11.140625" style="321" customWidth="1"/>
    <col min="15374" max="15374" width="6.7109375" style="321" customWidth="1"/>
    <col min="15375" max="15375" width="10.28515625" style="321" customWidth="1"/>
    <col min="15376" max="15376" width="6.7109375" style="321" customWidth="1"/>
    <col min="15377" max="15377" width="9.5703125" style="321" customWidth="1"/>
    <col min="15378" max="15378" width="6.7109375" style="321" customWidth="1"/>
    <col min="15379" max="15379" width="0" style="321" hidden="1" customWidth="1"/>
    <col min="15380" max="15391" width="6.7109375" style="321" customWidth="1"/>
    <col min="15392" max="15392" width="7.85546875" style="321" customWidth="1"/>
    <col min="15393" max="15393" width="6.7109375" style="321" customWidth="1"/>
    <col min="15394" max="15394" width="6.28515625" style="321" customWidth="1"/>
    <col min="15395" max="15420" width="6.7109375" style="321" customWidth="1"/>
    <col min="15421" max="15421" width="8.140625" style="321" customWidth="1"/>
    <col min="15422" max="15424" width="6.7109375" style="321" customWidth="1"/>
    <col min="15425" max="15425" width="10.28515625" style="321" customWidth="1"/>
    <col min="15426" max="15426" width="9.28515625" style="321" customWidth="1"/>
    <col min="15427" max="15427" width="37.42578125" style="321" customWidth="1"/>
    <col min="15428" max="15616" width="8.85546875" style="321"/>
    <col min="15617" max="15617" width="20.28515625" style="321" customWidth="1"/>
    <col min="15618" max="15618" width="9.42578125" style="321" customWidth="1"/>
    <col min="15619" max="15619" width="8.7109375" style="321" customWidth="1"/>
    <col min="15620" max="15620" width="0" style="321" hidden="1" customWidth="1"/>
    <col min="15621" max="15621" width="10.28515625" style="321" customWidth="1"/>
    <col min="15622" max="15622" width="6.7109375" style="321" customWidth="1"/>
    <col min="15623" max="15623" width="8.85546875" style="321"/>
    <col min="15624" max="15624" width="6.7109375" style="321" customWidth="1"/>
    <col min="15625" max="15625" width="10.28515625" style="321" customWidth="1"/>
    <col min="15626" max="15626" width="6.7109375" style="321" customWidth="1"/>
    <col min="15627" max="15627" width="11.85546875" style="321" customWidth="1"/>
    <col min="15628" max="15628" width="6.7109375" style="321" customWidth="1"/>
    <col min="15629" max="15629" width="11.140625" style="321" customWidth="1"/>
    <col min="15630" max="15630" width="6.7109375" style="321" customWidth="1"/>
    <col min="15631" max="15631" width="10.28515625" style="321" customWidth="1"/>
    <col min="15632" max="15632" width="6.7109375" style="321" customWidth="1"/>
    <col min="15633" max="15633" width="9.5703125" style="321" customWidth="1"/>
    <col min="15634" max="15634" width="6.7109375" style="321" customWidth="1"/>
    <col min="15635" max="15635" width="0" style="321" hidden="1" customWidth="1"/>
    <col min="15636" max="15647" width="6.7109375" style="321" customWidth="1"/>
    <col min="15648" max="15648" width="7.85546875" style="321" customWidth="1"/>
    <col min="15649" max="15649" width="6.7109375" style="321" customWidth="1"/>
    <col min="15650" max="15650" width="6.28515625" style="321" customWidth="1"/>
    <col min="15651" max="15676" width="6.7109375" style="321" customWidth="1"/>
    <col min="15677" max="15677" width="8.140625" style="321" customWidth="1"/>
    <col min="15678" max="15680" width="6.7109375" style="321" customWidth="1"/>
    <col min="15681" max="15681" width="10.28515625" style="321" customWidth="1"/>
    <col min="15682" max="15682" width="9.28515625" style="321" customWidth="1"/>
    <col min="15683" max="15683" width="37.42578125" style="321" customWidth="1"/>
    <col min="15684" max="15872" width="8.85546875" style="321"/>
    <col min="15873" max="15873" width="20.28515625" style="321" customWidth="1"/>
    <col min="15874" max="15874" width="9.42578125" style="321" customWidth="1"/>
    <col min="15875" max="15875" width="8.7109375" style="321" customWidth="1"/>
    <col min="15876" max="15876" width="0" style="321" hidden="1" customWidth="1"/>
    <col min="15877" max="15877" width="10.28515625" style="321" customWidth="1"/>
    <col min="15878" max="15878" width="6.7109375" style="321" customWidth="1"/>
    <col min="15879" max="15879" width="8.85546875" style="321"/>
    <col min="15880" max="15880" width="6.7109375" style="321" customWidth="1"/>
    <col min="15881" max="15881" width="10.28515625" style="321" customWidth="1"/>
    <col min="15882" max="15882" width="6.7109375" style="321" customWidth="1"/>
    <col min="15883" max="15883" width="11.85546875" style="321" customWidth="1"/>
    <col min="15884" max="15884" width="6.7109375" style="321" customWidth="1"/>
    <col min="15885" max="15885" width="11.140625" style="321" customWidth="1"/>
    <col min="15886" max="15886" width="6.7109375" style="321" customWidth="1"/>
    <col min="15887" max="15887" width="10.28515625" style="321" customWidth="1"/>
    <col min="15888" max="15888" width="6.7109375" style="321" customWidth="1"/>
    <col min="15889" max="15889" width="9.5703125" style="321" customWidth="1"/>
    <col min="15890" max="15890" width="6.7109375" style="321" customWidth="1"/>
    <col min="15891" max="15891" width="0" style="321" hidden="1" customWidth="1"/>
    <col min="15892" max="15903" width="6.7109375" style="321" customWidth="1"/>
    <col min="15904" max="15904" width="7.85546875" style="321" customWidth="1"/>
    <col min="15905" max="15905" width="6.7109375" style="321" customWidth="1"/>
    <col min="15906" max="15906" width="6.28515625" style="321" customWidth="1"/>
    <col min="15907" max="15932" width="6.7109375" style="321" customWidth="1"/>
    <col min="15933" max="15933" width="8.140625" style="321" customWidth="1"/>
    <col min="15934" max="15936" width="6.7109375" style="321" customWidth="1"/>
    <col min="15937" max="15937" width="10.28515625" style="321" customWidth="1"/>
    <col min="15938" max="15938" width="9.28515625" style="321" customWidth="1"/>
    <col min="15939" max="15939" width="37.42578125" style="321" customWidth="1"/>
    <col min="15940" max="16128" width="8.85546875" style="321"/>
    <col min="16129" max="16129" width="20.28515625" style="321" customWidth="1"/>
    <col min="16130" max="16130" width="9.42578125" style="321" customWidth="1"/>
    <col min="16131" max="16131" width="8.7109375" style="321" customWidth="1"/>
    <col min="16132" max="16132" width="0" style="321" hidden="1" customWidth="1"/>
    <col min="16133" max="16133" width="10.28515625" style="321" customWidth="1"/>
    <col min="16134" max="16134" width="6.7109375" style="321" customWidth="1"/>
    <col min="16135" max="16135" width="8.85546875" style="321"/>
    <col min="16136" max="16136" width="6.7109375" style="321" customWidth="1"/>
    <col min="16137" max="16137" width="10.28515625" style="321" customWidth="1"/>
    <col min="16138" max="16138" width="6.7109375" style="321" customWidth="1"/>
    <col min="16139" max="16139" width="11.85546875" style="321" customWidth="1"/>
    <col min="16140" max="16140" width="6.7109375" style="321" customWidth="1"/>
    <col min="16141" max="16141" width="11.140625" style="321" customWidth="1"/>
    <col min="16142" max="16142" width="6.7109375" style="321" customWidth="1"/>
    <col min="16143" max="16143" width="10.28515625" style="321" customWidth="1"/>
    <col min="16144" max="16144" width="6.7109375" style="321" customWidth="1"/>
    <col min="16145" max="16145" width="9.5703125" style="321" customWidth="1"/>
    <col min="16146" max="16146" width="6.7109375" style="321" customWidth="1"/>
    <col min="16147" max="16147" width="0" style="321" hidden="1" customWidth="1"/>
    <col min="16148" max="16159" width="6.7109375" style="321" customWidth="1"/>
    <col min="16160" max="16160" width="7.85546875" style="321" customWidth="1"/>
    <col min="16161" max="16161" width="6.7109375" style="321" customWidth="1"/>
    <col min="16162" max="16162" width="6.28515625" style="321" customWidth="1"/>
    <col min="16163" max="16188" width="6.7109375" style="321" customWidth="1"/>
    <col min="16189" max="16189" width="8.140625" style="321" customWidth="1"/>
    <col min="16190" max="16192" width="6.7109375" style="321" customWidth="1"/>
    <col min="16193" max="16193" width="10.28515625" style="321" customWidth="1"/>
    <col min="16194" max="16194" width="9.28515625" style="321" customWidth="1"/>
    <col min="16195" max="16195" width="37.42578125" style="321" customWidth="1"/>
    <col min="16196" max="16384" width="8.85546875" style="321"/>
  </cols>
  <sheetData>
    <row r="1" spans="1:70" hidden="1" x14ac:dyDescent="0.25">
      <c r="A1" s="319" t="s">
        <v>129</v>
      </c>
      <c r="B1" s="320"/>
      <c r="C1" s="320"/>
      <c r="E1" s="322"/>
      <c r="F1" s="323"/>
      <c r="T1" s="322"/>
    </row>
    <row r="2" spans="1:70" hidden="1" x14ac:dyDescent="0.25">
      <c r="A2" s="1235" t="s">
        <v>71</v>
      </c>
      <c r="B2" s="1235"/>
      <c r="C2" s="1235"/>
      <c r="D2" s="1235"/>
      <c r="E2" s="1235"/>
      <c r="F2" s="1235"/>
      <c r="G2" s="1235"/>
      <c r="H2" s="1235"/>
      <c r="I2" s="1235"/>
      <c r="J2" s="1235"/>
      <c r="K2" s="1235"/>
      <c r="L2" s="1235"/>
      <c r="M2" s="1235"/>
      <c r="N2" s="1235"/>
      <c r="O2" s="1235"/>
      <c r="P2" s="1235"/>
      <c r="Q2" s="1235"/>
      <c r="R2" s="1235"/>
      <c r="S2" s="1235"/>
      <c r="T2" s="1235"/>
      <c r="U2" s="1235"/>
      <c r="V2" s="1235"/>
      <c r="W2" s="1235"/>
      <c r="X2" s="1235"/>
      <c r="Y2" s="1235"/>
      <c r="Z2" s="1235"/>
      <c r="AA2" s="1235"/>
      <c r="AB2" s="1235"/>
    </row>
    <row r="3" spans="1:70" hidden="1" x14ac:dyDescent="0.25">
      <c r="A3" s="1236" t="s">
        <v>72</v>
      </c>
      <c r="B3" s="1236"/>
      <c r="C3" s="1236"/>
      <c r="D3" s="1236"/>
      <c r="E3" s="1236"/>
      <c r="F3" s="1236"/>
      <c r="G3" s="1236"/>
      <c r="H3" s="1236"/>
      <c r="I3" s="1236"/>
      <c r="J3" s="1236"/>
      <c r="K3" s="1236"/>
      <c r="L3" s="1236"/>
      <c r="M3" s="1236"/>
      <c r="N3" s="1236"/>
      <c r="O3" s="1236"/>
      <c r="P3" s="1236"/>
      <c r="Q3" s="1236"/>
      <c r="R3" s="1236"/>
      <c r="S3" s="1236"/>
      <c r="T3" s="1236"/>
      <c r="U3" s="1236"/>
      <c r="V3" s="1236"/>
      <c r="W3" s="1236"/>
      <c r="X3" s="1236"/>
      <c r="Y3" s="1236"/>
      <c r="Z3" s="1236"/>
      <c r="AA3" s="1236"/>
      <c r="AB3" s="1236"/>
    </row>
    <row r="4" spans="1:70" ht="15" hidden="1" customHeight="1" x14ac:dyDescent="0.25">
      <c r="A4" s="1237" t="s">
        <v>147</v>
      </c>
      <c r="B4" s="1237"/>
      <c r="C4" s="1237"/>
      <c r="D4" s="1237"/>
      <c r="E4" s="1237"/>
      <c r="F4" s="1237"/>
      <c r="G4" s="1237"/>
      <c r="H4" s="1237"/>
      <c r="I4" s="1237"/>
      <c r="J4" s="1237"/>
      <c r="K4" s="1237"/>
      <c r="L4" s="1237"/>
      <c r="M4" s="1237"/>
      <c r="N4" s="1237"/>
      <c r="O4" s="1237"/>
      <c r="P4" s="1237"/>
      <c r="Q4" s="1237"/>
      <c r="R4" s="1237"/>
      <c r="S4" s="1237"/>
      <c r="T4" s="1237"/>
      <c r="U4" s="1237"/>
      <c r="V4" s="1237"/>
      <c r="W4" s="1237"/>
      <c r="X4" s="1237"/>
      <c r="Y4" s="1237"/>
      <c r="Z4" s="1237"/>
      <c r="AA4" s="1237"/>
      <c r="AB4" s="1237"/>
    </row>
    <row r="5" spans="1:70" hidden="1" x14ac:dyDescent="0.25">
      <c r="A5" s="1236" t="s">
        <v>186</v>
      </c>
      <c r="B5" s="1236"/>
      <c r="C5" s="1236"/>
      <c r="D5" s="1236"/>
      <c r="E5" s="1236"/>
      <c r="F5" s="1236"/>
      <c r="G5" s="1236"/>
      <c r="H5" s="1236"/>
      <c r="I5" s="1236"/>
      <c r="J5" s="1236"/>
      <c r="K5" s="1236"/>
      <c r="L5" s="1236"/>
      <c r="M5" s="1236"/>
      <c r="N5" s="1236"/>
      <c r="O5" s="1236"/>
      <c r="P5" s="1236"/>
      <c r="Q5" s="1236"/>
      <c r="R5" s="1236"/>
      <c r="S5" s="1236"/>
      <c r="T5" s="1236"/>
      <c r="U5" s="1236"/>
      <c r="V5" s="1236"/>
      <c r="W5" s="1236"/>
      <c r="X5" s="1236"/>
      <c r="Y5" s="1236"/>
      <c r="Z5" s="1236"/>
      <c r="AA5" s="1236"/>
      <c r="AB5" s="1236"/>
    </row>
    <row r="6" spans="1:70" x14ac:dyDescent="0.25">
      <c r="A6" s="8" t="s">
        <v>75</v>
      </c>
      <c r="B6" s="8"/>
      <c r="C6" s="8"/>
      <c r="D6" s="324"/>
      <c r="E6" s="324"/>
      <c r="F6" s="324"/>
      <c r="G6" s="324"/>
      <c r="H6" s="324"/>
      <c r="I6" s="324"/>
      <c r="J6" s="324"/>
      <c r="K6" s="324"/>
      <c r="L6" s="324"/>
      <c r="M6" s="324"/>
      <c r="N6" s="324"/>
      <c r="O6" s="324"/>
      <c r="P6" s="324"/>
      <c r="Q6" s="324"/>
      <c r="R6" s="324"/>
      <c r="S6" s="324"/>
      <c r="T6" s="324"/>
      <c r="U6" s="324"/>
      <c r="V6" s="324"/>
      <c r="W6" s="324"/>
      <c r="X6" s="324"/>
      <c r="Y6" s="324"/>
      <c r="Z6" s="324"/>
      <c r="AA6" s="324"/>
      <c r="AB6" s="324"/>
    </row>
    <row r="7" spans="1:70" x14ac:dyDescent="0.25">
      <c r="A7" s="325" t="s">
        <v>76</v>
      </c>
      <c r="B7" s="325"/>
      <c r="C7" s="325"/>
    </row>
    <row r="8" spans="1:70" s="328" customFormat="1" ht="14.25" customHeight="1" x14ac:dyDescent="0.2">
      <c r="A8" s="1233" t="s">
        <v>0</v>
      </c>
      <c r="B8" s="326"/>
      <c r="C8" s="326"/>
      <c r="D8" s="1233" t="s">
        <v>77</v>
      </c>
      <c r="E8" s="1233"/>
      <c r="F8" s="1233"/>
      <c r="G8" s="1233"/>
      <c r="H8" s="1233"/>
      <c r="I8" s="1233"/>
      <c r="J8" s="1233"/>
      <c r="K8" s="1233"/>
      <c r="L8" s="1233"/>
      <c r="M8" s="1233"/>
      <c r="N8" s="1233"/>
      <c r="O8" s="1233"/>
      <c r="P8" s="1233"/>
      <c r="Q8" s="1233"/>
      <c r="R8" s="1233"/>
      <c r="S8" s="1233" t="s">
        <v>78</v>
      </c>
      <c r="T8" s="1233"/>
      <c r="U8" s="1233"/>
      <c r="V8" s="1233"/>
      <c r="W8" s="1233"/>
      <c r="X8" s="1233"/>
      <c r="Y8" s="1233"/>
      <c r="Z8" s="1233"/>
      <c r="AA8" s="1233"/>
      <c r="AB8" s="1233"/>
      <c r="AC8" s="1233"/>
      <c r="AD8" s="1233"/>
      <c r="AE8" s="1233"/>
      <c r="AF8" s="1233"/>
      <c r="AG8" s="1233"/>
      <c r="AH8" s="1233" t="s">
        <v>79</v>
      </c>
      <c r="AI8" s="1233"/>
      <c r="AJ8" s="1233"/>
      <c r="AK8" s="1233"/>
      <c r="AL8" s="1233"/>
      <c r="AM8" s="1233"/>
      <c r="AN8" s="1233"/>
      <c r="AO8" s="1233"/>
      <c r="AP8" s="1233"/>
      <c r="AQ8" s="1233"/>
      <c r="AR8" s="1233"/>
      <c r="AS8" s="1233"/>
      <c r="AT8" s="1233"/>
      <c r="AU8" s="1233"/>
      <c r="AV8" s="1233"/>
      <c r="AW8" s="1230" t="s">
        <v>80</v>
      </c>
      <c r="AX8" s="1230"/>
      <c r="AY8" s="1230"/>
      <c r="AZ8" s="1233" t="s">
        <v>81</v>
      </c>
      <c r="BA8" s="1233"/>
      <c r="BB8" s="1233"/>
      <c r="BC8" s="1233"/>
      <c r="BD8" s="1233"/>
      <c r="BE8" s="1233"/>
      <c r="BF8" s="1233"/>
      <c r="BG8" s="1233"/>
      <c r="BH8" s="1233"/>
      <c r="BI8" s="1233"/>
      <c r="BJ8" s="1233"/>
      <c r="BK8" s="1233"/>
      <c r="BL8" s="1233"/>
      <c r="BM8" s="1233"/>
      <c r="BN8" s="1234"/>
      <c r="BO8" s="327"/>
    </row>
    <row r="9" spans="1:70" s="328" customFormat="1" ht="14.25" customHeight="1" x14ac:dyDescent="0.2">
      <c r="A9" s="1230"/>
      <c r="B9" s="329"/>
      <c r="C9" s="329"/>
      <c r="D9" s="1233"/>
      <c r="E9" s="1233"/>
      <c r="F9" s="1233"/>
      <c r="G9" s="1233"/>
      <c r="H9" s="1233"/>
      <c r="I9" s="1233"/>
      <c r="J9" s="1233"/>
      <c r="K9" s="1233"/>
      <c r="L9" s="1233"/>
      <c r="M9" s="1233"/>
      <c r="N9" s="1233"/>
      <c r="O9" s="1233"/>
      <c r="P9" s="1233"/>
      <c r="Q9" s="1233"/>
      <c r="R9" s="1233"/>
      <c r="S9" s="1233"/>
      <c r="T9" s="1233"/>
      <c r="U9" s="1233"/>
      <c r="V9" s="1233"/>
      <c r="W9" s="1233"/>
      <c r="X9" s="1233"/>
      <c r="Y9" s="1233"/>
      <c r="Z9" s="1233"/>
      <c r="AA9" s="1233"/>
      <c r="AB9" s="1233"/>
      <c r="AC9" s="1233"/>
      <c r="AD9" s="1233"/>
      <c r="AE9" s="1233"/>
      <c r="AF9" s="1233"/>
      <c r="AG9" s="1233"/>
      <c r="AH9" s="1233"/>
      <c r="AI9" s="1233"/>
      <c r="AJ9" s="1233"/>
      <c r="AK9" s="1233"/>
      <c r="AL9" s="1233"/>
      <c r="AM9" s="1233"/>
      <c r="AN9" s="1233"/>
      <c r="AO9" s="1233"/>
      <c r="AP9" s="1233"/>
      <c r="AQ9" s="1233"/>
      <c r="AR9" s="1233"/>
      <c r="AS9" s="1233"/>
      <c r="AT9" s="1233"/>
      <c r="AU9" s="1233"/>
      <c r="AV9" s="1233"/>
      <c r="AW9" s="1230"/>
      <c r="AX9" s="1230"/>
      <c r="AY9" s="1230"/>
      <c r="AZ9" s="1233"/>
      <c r="BA9" s="1233"/>
      <c r="BB9" s="1233"/>
      <c r="BC9" s="1233"/>
      <c r="BD9" s="1233"/>
      <c r="BE9" s="1233"/>
      <c r="BF9" s="1233"/>
      <c r="BG9" s="1233"/>
      <c r="BH9" s="1233"/>
      <c r="BI9" s="1233"/>
      <c r="BJ9" s="1233"/>
      <c r="BK9" s="1233"/>
      <c r="BL9" s="1233"/>
      <c r="BM9" s="1233"/>
      <c r="BN9" s="1234"/>
      <c r="BO9" s="330"/>
    </row>
    <row r="10" spans="1:70" s="328" customFormat="1" ht="18" customHeight="1" x14ac:dyDescent="0.2">
      <c r="A10" s="1230"/>
      <c r="B10" s="329"/>
      <c r="C10" s="329"/>
      <c r="D10" s="1233" t="s">
        <v>82</v>
      </c>
      <c r="E10" s="1233" t="s">
        <v>83</v>
      </c>
      <c r="F10" s="1230"/>
      <c r="G10" s="1230" t="s">
        <v>84</v>
      </c>
      <c r="H10" s="1230"/>
      <c r="I10" s="1230"/>
      <c r="J10" s="1230"/>
      <c r="K10" s="1230" t="s">
        <v>85</v>
      </c>
      <c r="L10" s="1230"/>
      <c r="M10" s="1230" t="s">
        <v>86</v>
      </c>
      <c r="N10" s="1230"/>
      <c r="O10" s="1230" t="s">
        <v>87</v>
      </c>
      <c r="P10" s="1230"/>
      <c r="Q10" s="1230" t="s">
        <v>88</v>
      </c>
      <c r="R10" s="1230"/>
      <c r="S10" s="1233" t="s">
        <v>82</v>
      </c>
      <c r="T10" s="1233" t="s">
        <v>83</v>
      </c>
      <c r="U10" s="1230"/>
      <c r="V10" s="1230" t="s">
        <v>84</v>
      </c>
      <c r="W10" s="1230"/>
      <c r="X10" s="1230"/>
      <c r="Y10" s="1230"/>
      <c r="Z10" s="1230" t="s">
        <v>85</v>
      </c>
      <c r="AA10" s="1230"/>
      <c r="AB10" s="1230" t="s">
        <v>86</v>
      </c>
      <c r="AC10" s="1230"/>
      <c r="AD10" s="1230" t="s">
        <v>87</v>
      </c>
      <c r="AE10" s="1230"/>
      <c r="AF10" s="1230" t="s">
        <v>88</v>
      </c>
      <c r="AG10" s="1230"/>
      <c r="AH10" s="1233" t="s">
        <v>82</v>
      </c>
      <c r="AI10" s="1233" t="s">
        <v>83</v>
      </c>
      <c r="AJ10" s="1230"/>
      <c r="AK10" s="1230" t="s">
        <v>84</v>
      </c>
      <c r="AL10" s="1230"/>
      <c r="AM10" s="1230"/>
      <c r="AN10" s="1230"/>
      <c r="AO10" s="1230" t="s">
        <v>85</v>
      </c>
      <c r="AP10" s="1230"/>
      <c r="AQ10" s="1230" t="s">
        <v>86</v>
      </c>
      <c r="AR10" s="1230"/>
      <c r="AS10" s="1230" t="s">
        <v>87</v>
      </c>
      <c r="AT10" s="1230"/>
      <c r="AU10" s="1230" t="s">
        <v>88</v>
      </c>
      <c r="AV10" s="1230"/>
      <c r="AW10" s="1230"/>
      <c r="AX10" s="1230"/>
      <c r="AY10" s="1230"/>
      <c r="AZ10" s="1228" t="s">
        <v>89</v>
      </c>
      <c r="BA10" s="1228" t="s">
        <v>83</v>
      </c>
      <c r="BB10" s="1228"/>
      <c r="BC10" s="1227" t="s">
        <v>90</v>
      </c>
      <c r="BD10" s="1227"/>
      <c r="BE10" s="1227"/>
      <c r="BF10" s="1227"/>
      <c r="BG10" s="1227" t="s">
        <v>85</v>
      </c>
      <c r="BH10" s="1227"/>
      <c r="BI10" s="1228" t="s">
        <v>86</v>
      </c>
      <c r="BJ10" s="1228"/>
      <c r="BK10" s="1228" t="s">
        <v>87</v>
      </c>
      <c r="BL10" s="1228"/>
      <c r="BM10" s="1231" t="s">
        <v>88</v>
      </c>
      <c r="BN10" s="1232"/>
      <c r="BO10" s="331"/>
    </row>
    <row r="11" spans="1:70" s="328" customFormat="1" ht="23.25" customHeight="1" x14ac:dyDescent="0.2">
      <c r="A11" s="1230"/>
      <c r="B11" s="329"/>
      <c r="C11" s="329"/>
      <c r="D11" s="1230"/>
      <c r="E11" s="1230"/>
      <c r="F11" s="1230"/>
      <c r="G11" s="1230" t="s">
        <v>91</v>
      </c>
      <c r="H11" s="1230"/>
      <c r="I11" s="1230" t="s">
        <v>92</v>
      </c>
      <c r="J11" s="1230"/>
      <c r="K11" s="1230"/>
      <c r="L11" s="1230"/>
      <c r="M11" s="1230"/>
      <c r="N11" s="1230"/>
      <c r="O11" s="1230"/>
      <c r="P11" s="1230"/>
      <c r="Q11" s="1230"/>
      <c r="R11" s="1230"/>
      <c r="S11" s="1230"/>
      <c r="T11" s="1230"/>
      <c r="U11" s="1230"/>
      <c r="V11" s="1230" t="s">
        <v>91</v>
      </c>
      <c r="W11" s="1230"/>
      <c r="X11" s="1230" t="s">
        <v>92</v>
      </c>
      <c r="Y11" s="1230"/>
      <c r="Z11" s="1230"/>
      <c r="AA11" s="1230"/>
      <c r="AB11" s="1230"/>
      <c r="AC11" s="1230"/>
      <c r="AD11" s="1230"/>
      <c r="AE11" s="1230"/>
      <c r="AF11" s="1230"/>
      <c r="AG11" s="1230"/>
      <c r="AH11" s="1230"/>
      <c r="AI11" s="1230"/>
      <c r="AJ11" s="1230"/>
      <c r="AK11" s="1230" t="s">
        <v>91</v>
      </c>
      <c r="AL11" s="1230"/>
      <c r="AM11" s="1230" t="s">
        <v>92</v>
      </c>
      <c r="AN11" s="1230"/>
      <c r="AO11" s="1230"/>
      <c r="AP11" s="1230"/>
      <c r="AQ11" s="1230"/>
      <c r="AR11" s="1230"/>
      <c r="AS11" s="1230"/>
      <c r="AT11" s="1230"/>
      <c r="AU11" s="1230"/>
      <c r="AV11" s="1230"/>
      <c r="AW11" s="1230"/>
      <c r="AX11" s="1230"/>
      <c r="AY11" s="1230"/>
      <c r="AZ11" s="1228"/>
      <c r="BA11" s="1228"/>
      <c r="BB11" s="1228"/>
      <c r="BC11" s="1228" t="s">
        <v>93</v>
      </c>
      <c r="BD11" s="1228"/>
      <c r="BE11" s="1228" t="s">
        <v>92</v>
      </c>
      <c r="BF11" s="1228"/>
      <c r="BG11" s="1227"/>
      <c r="BH11" s="1227"/>
      <c r="BI11" s="1228"/>
      <c r="BJ11" s="1228"/>
      <c r="BK11" s="1228"/>
      <c r="BL11" s="1228"/>
      <c r="BM11" s="1231"/>
      <c r="BN11" s="1232"/>
      <c r="BO11" s="331"/>
    </row>
    <row r="12" spans="1:70" s="328" customFormat="1" ht="14.25" customHeight="1" x14ac:dyDescent="0.2">
      <c r="A12" s="1230"/>
      <c r="B12" s="329"/>
      <c r="C12" s="329"/>
      <c r="D12" s="1230"/>
      <c r="E12" s="1227" t="s">
        <v>131</v>
      </c>
      <c r="F12" s="1227" t="s">
        <v>95</v>
      </c>
      <c r="G12" s="1227" t="s">
        <v>131</v>
      </c>
      <c r="H12" s="1227" t="s">
        <v>95</v>
      </c>
      <c r="I12" s="1227" t="s">
        <v>131</v>
      </c>
      <c r="J12" s="1227" t="s">
        <v>95</v>
      </c>
      <c r="K12" s="1227" t="s">
        <v>96</v>
      </c>
      <c r="L12" s="1227" t="s">
        <v>97</v>
      </c>
      <c r="M12" s="1227" t="s">
        <v>131</v>
      </c>
      <c r="N12" s="1227" t="s">
        <v>97</v>
      </c>
      <c r="O12" s="1227" t="s">
        <v>131</v>
      </c>
      <c r="P12" s="1227" t="s">
        <v>97</v>
      </c>
      <c r="Q12" s="1227" t="s">
        <v>131</v>
      </c>
      <c r="R12" s="1227" t="s">
        <v>95</v>
      </c>
      <c r="S12" s="1230"/>
      <c r="T12" s="1227" t="s">
        <v>131</v>
      </c>
      <c r="U12" s="1227" t="s">
        <v>95</v>
      </c>
      <c r="V12" s="1227" t="s">
        <v>131</v>
      </c>
      <c r="W12" s="1227" t="s">
        <v>95</v>
      </c>
      <c r="X12" s="1227" t="s">
        <v>131</v>
      </c>
      <c r="Y12" s="1227" t="s">
        <v>95</v>
      </c>
      <c r="Z12" s="1227" t="s">
        <v>96</v>
      </c>
      <c r="AA12" s="1227" t="s">
        <v>97</v>
      </c>
      <c r="AB12" s="1227" t="s">
        <v>131</v>
      </c>
      <c r="AC12" s="1227" t="s">
        <v>97</v>
      </c>
      <c r="AD12" s="1227" t="s">
        <v>131</v>
      </c>
      <c r="AE12" s="1227" t="s">
        <v>97</v>
      </c>
      <c r="AF12" s="1227" t="s">
        <v>131</v>
      </c>
      <c r="AG12" s="1227" t="s">
        <v>95</v>
      </c>
      <c r="AH12" s="1230"/>
      <c r="AI12" s="1227" t="s">
        <v>131</v>
      </c>
      <c r="AJ12" s="1227" t="s">
        <v>95</v>
      </c>
      <c r="AK12" s="1227" t="s">
        <v>131</v>
      </c>
      <c r="AL12" s="1227" t="s">
        <v>95</v>
      </c>
      <c r="AM12" s="1227" t="s">
        <v>131</v>
      </c>
      <c r="AN12" s="1227" t="s">
        <v>95</v>
      </c>
      <c r="AO12" s="1227" t="s">
        <v>96</v>
      </c>
      <c r="AP12" s="1227" t="s">
        <v>97</v>
      </c>
      <c r="AQ12" s="1227" t="s">
        <v>131</v>
      </c>
      <c r="AR12" s="1227" t="s">
        <v>97</v>
      </c>
      <c r="AS12" s="1227" t="s">
        <v>131</v>
      </c>
      <c r="AT12" s="1227" t="s">
        <v>97</v>
      </c>
      <c r="AU12" s="1227" t="s">
        <v>131</v>
      </c>
      <c r="AV12" s="1227" t="s">
        <v>95</v>
      </c>
      <c r="AW12" s="1227" t="s">
        <v>98</v>
      </c>
      <c r="AX12" s="1227" t="s">
        <v>131</v>
      </c>
      <c r="AY12" s="1227" t="s">
        <v>95</v>
      </c>
      <c r="AZ12" s="1228"/>
      <c r="BA12" s="1227" t="s">
        <v>131</v>
      </c>
      <c r="BB12" s="1227" t="s">
        <v>97</v>
      </c>
      <c r="BC12" s="1227" t="s">
        <v>131</v>
      </c>
      <c r="BD12" s="1227" t="s">
        <v>97</v>
      </c>
      <c r="BE12" s="1227" t="s">
        <v>131</v>
      </c>
      <c r="BF12" s="1227" t="s">
        <v>97</v>
      </c>
      <c r="BG12" s="1227" t="s">
        <v>94</v>
      </c>
      <c r="BH12" s="1227" t="s">
        <v>99</v>
      </c>
      <c r="BI12" s="1227" t="s">
        <v>131</v>
      </c>
      <c r="BJ12" s="1227" t="s">
        <v>97</v>
      </c>
      <c r="BK12" s="1227" t="s">
        <v>131</v>
      </c>
      <c r="BL12" s="1227" t="s">
        <v>97</v>
      </c>
      <c r="BM12" s="1227" t="s">
        <v>131</v>
      </c>
      <c r="BN12" s="1229" t="s">
        <v>97</v>
      </c>
      <c r="BO12" s="332"/>
    </row>
    <row r="13" spans="1:70" s="328" customFormat="1" ht="11.25" x14ac:dyDescent="0.2">
      <c r="A13" s="1230"/>
      <c r="B13" s="329"/>
      <c r="C13" s="329"/>
      <c r="D13" s="1230"/>
      <c r="E13" s="1228"/>
      <c r="F13" s="1227"/>
      <c r="G13" s="1228"/>
      <c r="H13" s="1227"/>
      <c r="I13" s="1228"/>
      <c r="J13" s="1227"/>
      <c r="K13" s="1227"/>
      <c r="L13" s="1227"/>
      <c r="M13" s="1228"/>
      <c r="N13" s="1227"/>
      <c r="O13" s="1228"/>
      <c r="P13" s="1227"/>
      <c r="Q13" s="1227"/>
      <c r="R13" s="1227"/>
      <c r="S13" s="1230"/>
      <c r="T13" s="1228"/>
      <c r="U13" s="1227"/>
      <c r="V13" s="1228"/>
      <c r="W13" s="1227"/>
      <c r="X13" s="1228"/>
      <c r="Y13" s="1227"/>
      <c r="Z13" s="1227"/>
      <c r="AA13" s="1227"/>
      <c r="AB13" s="1228"/>
      <c r="AC13" s="1227"/>
      <c r="AD13" s="1228"/>
      <c r="AE13" s="1227"/>
      <c r="AF13" s="1227"/>
      <c r="AG13" s="1227"/>
      <c r="AH13" s="1230"/>
      <c r="AI13" s="1228"/>
      <c r="AJ13" s="1227"/>
      <c r="AK13" s="1228"/>
      <c r="AL13" s="1227"/>
      <c r="AM13" s="1228"/>
      <c r="AN13" s="1227"/>
      <c r="AO13" s="1227"/>
      <c r="AP13" s="1227"/>
      <c r="AQ13" s="1228"/>
      <c r="AR13" s="1227"/>
      <c r="AS13" s="1228"/>
      <c r="AT13" s="1227"/>
      <c r="AU13" s="1227"/>
      <c r="AV13" s="1227"/>
      <c r="AW13" s="1227"/>
      <c r="AX13" s="1228"/>
      <c r="AY13" s="1227"/>
      <c r="AZ13" s="1228"/>
      <c r="BA13" s="1227"/>
      <c r="BB13" s="1227"/>
      <c r="BC13" s="1227"/>
      <c r="BD13" s="1227"/>
      <c r="BE13" s="1227"/>
      <c r="BF13" s="1227"/>
      <c r="BG13" s="1227"/>
      <c r="BH13" s="1227"/>
      <c r="BI13" s="1227"/>
      <c r="BJ13" s="1227"/>
      <c r="BK13" s="1227"/>
      <c r="BL13" s="1227"/>
      <c r="BM13" s="1227"/>
      <c r="BN13" s="1229"/>
      <c r="BO13" s="332"/>
    </row>
    <row r="14" spans="1:70" s="328" customFormat="1" ht="24" customHeight="1" x14ac:dyDescent="0.2">
      <c r="A14" s="1230"/>
      <c r="B14" s="329" t="s">
        <v>132</v>
      </c>
      <c r="C14" s="329" t="s">
        <v>133</v>
      </c>
      <c r="D14" s="1230"/>
      <c r="E14" s="1228"/>
      <c r="F14" s="1227"/>
      <c r="G14" s="1228"/>
      <c r="H14" s="1227"/>
      <c r="I14" s="1228"/>
      <c r="J14" s="1227"/>
      <c r="K14" s="1227"/>
      <c r="L14" s="1227"/>
      <c r="M14" s="1228"/>
      <c r="N14" s="1227"/>
      <c r="O14" s="1228"/>
      <c r="P14" s="1227"/>
      <c r="Q14" s="1227"/>
      <c r="R14" s="1227"/>
      <c r="S14" s="1230"/>
      <c r="T14" s="1228"/>
      <c r="U14" s="1227"/>
      <c r="V14" s="1228"/>
      <c r="W14" s="1227"/>
      <c r="X14" s="1228"/>
      <c r="Y14" s="1227"/>
      <c r="Z14" s="1227"/>
      <c r="AA14" s="1227"/>
      <c r="AB14" s="1228"/>
      <c r="AC14" s="1227"/>
      <c r="AD14" s="1228"/>
      <c r="AE14" s="1227"/>
      <c r="AF14" s="1227"/>
      <c r="AG14" s="1227"/>
      <c r="AH14" s="1230"/>
      <c r="AI14" s="1228"/>
      <c r="AJ14" s="1227"/>
      <c r="AK14" s="1228"/>
      <c r="AL14" s="1227"/>
      <c r="AM14" s="1228"/>
      <c r="AN14" s="1227"/>
      <c r="AO14" s="1227"/>
      <c r="AP14" s="1227"/>
      <c r="AQ14" s="1228"/>
      <c r="AR14" s="1227"/>
      <c r="AS14" s="1228"/>
      <c r="AT14" s="1227"/>
      <c r="AU14" s="1227"/>
      <c r="AV14" s="1227"/>
      <c r="AW14" s="1227"/>
      <c r="AX14" s="1228"/>
      <c r="AY14" s="1227"/>
      <c r="AZ14" s="1228"/>
      <c r="BA14" s="1227"/>
      <c r="BB14" s="1227"/>
      <c r="BC14" s="1227"/>
      <c r="BD14" s="1227"/>
      <c r="BE14" s="1227"/>
      <c r="BF14" s="1227"/>
      <c r="BG14" s="1227"/>
      <c r="BH14" s="1227"/>
      <c r="BI14" s="1227"/>
      <c r="BJ14" s="1227"/>
      <c r="BK14" s="1227"/>
      <c r="BL14" s="1227"/>
      <c r="BM14" s="1227"/>
      <c r="BN14" s="1229"/>
      <c r="BO14" s="333" t="s">
        <v>159</v>
      </c>
    </row>
    <row r="15" spans="1:70" s="339" customFormat="1" ht="15" customHeight="1" x14ac:dyDescent="0.25">
      <c r="A15" s="334" t="s">
        <v>88</v>
      </c>
      <c r="B15" s="335">
        <v>56913.205199999997</v>
      </c>
      <c r="C15" s="335">
        <f t="shared" ref="C15:C60" si="0">BM15/B15*100</f>
        <v>14.615219738142601</v>
      </c>
      <c r="D15" s="335">
        <f t="shared" ref="D15:BN15" si="1">SUM(D16:D60)</f>
        <v>0</v>
      </c>
      <c r="E15" s="336">
        <f t="shared" si="1"/>
        <v>1031.58</v>
      </c>
      <c r="F15" s="336">
        <f t="shared" si="1"/>
        <v>1335</v>
      </c>
      <c r="G15" s="336">
        <f t="shared" si="1"/>
        <v>175.81</v>
      </c>
      <c r="H15" s="336">
        <f t="shared" si="1"/>
        <v>154</v>
      </c>
      <c r="I15" s="336">
        <f t="shared" si="1"/>
        <v>165.68</v>
      </c>
      <c r="J15" s="336">
        <f t="shared" si="1"/>
        <v>191</v>
      </c>
      <c r="K15" s="336">
        <f t="shared" si="1"/>
        <v>829.66000000000008</v>
      </c>
      <c r="L15" s="336">
        <f t="shared" si="1"/>
        <v>661</v>
      </c>
      <c r="M15" s="336">
        <f t="shared" si="1"/>
        <v>1293.17</v>
      </c>
      <c r="N15" s="336">
        <f t="shared" si="1"/>
        <v>2256</v>
      </c>
      <c r="O15" s="336">
        <f t="shared" si="1"/>
        <v>984.67999999999984</v>
      </c>
      <c r="P15" s="336">
        <f t="shared" si="1"/>
        <v>1435</v>
      </c>
      <c r="Q15" s="336">
        <f t="shared" si="1"/>
        <v>4480.58</v>
      </c>
      <c r="R15" s="336">
        <f t="shared" si="1"/>
        <v>6032</v>
      </c>
      <c r="S15" s="336">
        <f t="shared" si="1"/>
        <v>0</v>
      </c>
      <c r="T15" s="336">
        <f t="shared" si="1"/>
        <v>407.13999999999993</v>
      </c>
      <c r="U15" s="336">
        <f t="shared" si="1"/>
        <v>707</v>
      </c>
      <c r="V15" s="336">
        <f t="shared" si="1"/>
        <v>22.259999999999998</v>
      </c>
      <c r="W15" s="336">
        <f t="shared" si="1"/>
        <v>26</v>
      </c>
      <c r="X15" s="336">
        <f t="shared" si="1"/>
        <v>42.44</v>
      </c>
      <c r="Y15" s="336">
        <f t="shared" si="1"/>
        <v>71</v>
      </c>
      <c r="Z15" s="336">
        <f t="shared" si="1"/>
        <v>170.51999999999998</v>
      </c>
      <c r="AA15" s="336">
        <f t="shared" si="1"/>
        <v>179</v>
      </c>
      <c r="AB15" s="336">
        <f t="shared" si="1"/>
        <v>320.65500000000003</v>
      </c>
      <c r="AC15" s="336">
        <f t="shared" si="1"/>
        <v>679</v>
      </c>
      <c r="AD15" s="336">
        <f t="shared" si="1"/>
        <v>2802.2849999999999</v>
      </c>
      <c r="AE15" s="336">
        <f t="shared" si="1"/>
        <v>6281</v>
      </c>
      <c r="AF15" s="336">
        <f t="shared" si="1"/>
        <v>3765.2999999999993</v>
      </c>
      <c r="AG15" s="336">
        <f t="shared" si="1"/>
        <v>7943</v>
      </c>
      <c r="AH15" s="336">
        <f t="shared" si="1"/>
        <v>0</v>
      </c>
      <c r="AI15" s="336">
        <f t="shared" si="1"/>
        <v>2.56</v>
      </c>
      <c r="AJ15" s="336">
        <f t="shared" si="1"/>
        <v>4</v>
      </c>
      <c r="AK15" s="336">
        <f t="shared" si="1"/>
        <v>0</v>
      </c>
      <c r="AL15" s="336">
        <f t="shared" si="1"/>
        <v>0</v>
      </c>
      <c r="AM15" s="336">
        <f t="shared" si="1"/>
        <v>1.79</v>
      </c>
      <c r="AN15" s="336">
        <f t="shared" si="1"/>
        <v>4</v>
      </c>
      <c r="AO15" s="336">
        <f t="shared" si="1"/>
        <v>4.5</v>
      </c>
      <c r="AP15" s="336">
        <f t="shared" si="1"/>
        <v>10</v>
      </c>
      <c r="AQ15" s="336">
        <f t="shared" si="1"/>
        <v>63.01</v>
      </c>
      <c r="AR15" s="336">
        <f t="shared" si="1"/>
        <v>134</v>
      </c>
      <c r="AS15" s="336">
        <f t="shared" si="1"/>
        <v>0.25</v>
      </c>
      <c r="AT15" s="336">
        <f t="shared" si="1"/>
        <v>1</v>
      </c>
      <c r="AU15" s="336">
        <f t="shared" si="1"/>
        <v>72.11</v>
      </c>
      <c r="AV15" s="336">
        <f t="shared" si="1"/>
        <v>153</v>
      </c>
      <c r="AW15" s="336">
        <f t="shared" si="1"/>
        <v>0</v>
      </c>
      <c r="AX15" s="336">
        <f t="shared" si="1"/>
        <v>0</v>
      </c>
      <c r="AY15" s="336">
        <f t="shared" si="1"/>
        <v>0</v>
      </c>
      <c r="AZ15" s="336">
        <f t="shared" si="1"/>
        <v>0</v>
      </c>
      <c r="BA15" s="336">
        <f t="shared" si="1"/>
        <v>1441.2800000000002</v>
      </c>
      <c r="BB15" s="336">
        <f t="shared" si="1"/>
        <v>2046</v>
      </c>
      <c r="BC15" s="336">
        <f t="shared" si="1"/>
        <v>0</v>
      </c>
      <c r="BD15" s="336">
        <f t="shared" si="1"/>
        <v>0</v>
      </c>
      <c r="BE15" s="336">
        <f t="shared" si="1"/>
        <v>209.91</v>
      </c>
      <c r="BF15" s="335">
        <f t="shared" si="1"/>
        <v>266</v>
      </c>
      <c r="BG15" s="335">
        <f t="shared" si="1"/>
        <v>1004.6800000000002</v>
      </c>
      <c r="BH15" s="335">
        <f t="shared" si="1"/>
        <v>850</v>
      </c>
      <c r="BI15" s="335">
        <f t="shared" si="1"/>
        <v>1676.835</v>
      </c>
      <c r="BJ15" s="335">
        <f t="shared" si="1"/>
        <v>3069</v>
      </c>
      <c r="BK15" s="335">
        <f t="shared" si="1"/>
        <v>3787.2149999999997</v>
      </c>
      <c r="BL15" s="335">
        <f t="shared" si="1"/>
        <v>7717</v>
      </c>
      <c r="BM15" s="335">
        <f>SUM(BM16:BM60)</f>
        <v>8317.9900000000016</v>
      </c>
      <c r="BN15" s="337">
        <f t="shared" si="1"/>
        <v>14128</v>
      </c>
      <c r="BO15" s="338"/>
    </row>
    <row r="16" spans="1:70" ht="15" customHeight="1" x14ac:dyDescent="0.25">
      <c r="A16" s="340" t="s">
        <v>5</v>
      </c>
      <c r="B16" s="341">
        <v>78</v>
      </c>
      <c r="C16" s="342">
        <f t="shared" si="0"/>
        <v>0</v>
      </c>
      <c r="D16" s="343"/>
      <c r="E16" s="344"/>
      <c r="F16" s="344"/>
      <c r="G16" s="345"/>
      <c r="H16" s="345"/>
      <c r="I16" s="345"/>
      <c r="J16" s="345"/>
      <c r="K16" s="345"/>
      <c r="L16" s="345"/>
      <c r="M16" s="345"/>
      <c r="N16" s="345"/>
      <c r="O16" s="345"/>
      <c r="P16" s="345"/>
      <c r="Q16" s="346">
        <f t="shared" ref="Q16:R60" si="2">SUM(O16,M16,K16,I16,G16,E16)</f>
        <v>0</v>
      </c>
      <c r="R16" s="347">
        <f t="shared" si="2"/>
        <v>0</v>
      </c>
      <c r="S16" s="348"/>
      <c r="T16" s="348"/>
      <c r="U16" s="348"/>
      <c r="V16" s="348"/>
      <c r="W16" s="349"/>
      <c r="X16" s="349"/>
      <c r="Y16" s="348"/>
      <c r="Z16" s="347"/>
      <c r="AA16" s="348"/>
      <c r="AB16" s="348"/>
      <c r="AC16" s="349"/>
      <c r="AD16" s="349"/>
      <c r="AE16" s="349"/>
      <c r="AF16" s="346">
        <f t="shared" ref="AF16:AG60" si="3">SUM(AD16,AB16,Z16,X16,V16,T16)</f>
        <v>0</v>
      </c>
      <c r="AG16" s="347">
        <f t="shared" si="3"/>
        <v>0</v>
      </c>
      <c r="AH16" s="349"/>
      <c r="AI16" s="349"/>
      <c r="AJ16" s="349"/>
      <c r="AK16" s="349"/>
      <c r="AL16" s="349"/>
      <c r="AM16" s="349"/>
      <c r="AN16" s="348"/>
      <c r="AO16" s="349"/>
      <c r="AP16" s="349"/>
      <c r="AQ16" s="348"/>
      <c r="AR16" s="350"/>
      <c r="AS16" s="351"/>
      <c r="AT16" s="352"/>
      <c r="AU16" s="346">
        <f t="shared" ref="AU16:AV35" si="4">SUM(AS16,AQ16,AO16,AM16,AK16,AI16)</f>
        <v>0</v>
      </c>
      <c r="AV16" s="347">
        <f t="shared" si="4"/>
        <v>0</v>
      </c>
      <c r="AW16" s="352"/>
      <c r="AX16" s="352"/>
      <c r="AY16" s="352"/>
      <c r="AZ16" s="353">
        <f t="shared" ref="AZ16:BA60" si="5">SUM(D16,S16,AH16,)</f>
        <v>0</v>
      </c>
      <c r="BA16" s="354">
        <f t="shared" si="5"/>
        <v>0</v>
      </c>
      <c r="BB16" s="348">
        <f t="shared" ref="BB16:BB60" si="6">SUM(F16,AJ16,U16,)</f>
        <v>0</v>
      </c>
      <c r="BC16" s="351"/>
      <c r="BD16" s="355"/>
      <c r="BE16" s="348">
        <f t="shared" ref="BE16:BE60" si="7">SUM(AM16,X16,I16,)</f>
        <v>0</v>
      </c>
      <c r="BF16" s="343">
        <f t="shared" ref="BF16:BF60" si="8">SUM(AN16,Y16,J16)</f>
        <v>0</v>
      </c>
      <c r="BG16" s="356">
        <f t="shared" ref="BG16:BG60" si="9">SUM(K16,Z16,AO16,)</f>
        <v>0</v>
      </c>
      <c r="BH16" s="343">
        <f t="shared" ref="BH16:BH60" si="10">SUM(L16,AP16,AA16,)</f>
        <v>0</v>
      </c>
      <c r="BI16" s="356">
        <f t="shared" ref="BI16:BI60" si="11">SUM(M16,AB16,AQ16,)</f>
        <v>0</v>
      </c>
      <c r="BJ16" s="343">
        <f t="shared" ref="BJ16:BJ60" si="12">SUM(N16,AR16,AC16,)</f>
        <v>0</v>
      </c>
      <c r="BK16" s="343">
        <f t="shared" ref="BK16:BL60" si="13">SUM(O16,AD16,AS16)</f>
        <v>0</v>
      </c>
      <c r="BL16" s="343">
        <f t="shared" si="13"/>
        <v>0</v>
      </c>
      <c r="BM16" s="562">
        <f>SUM(Q16,AF16,AU16,)</f>
        <v>0</v>
      </c>
      <c r="BN16" s="357">
        <f t="shared" ref="BM16:BN60" si="14">SUM(R16,AG16,AV16,)</f>
        <v>0</v>
      </c>
      <c r="BO16" s="358"/>
      <c r="BQ16" s="359"/>
      <c r="BR16" s="359"/>
    </row>
    <row r="17" spans="1:70" ht="15" customHeight="1" x14ac:dyDescent="0.25">
      <c r="A17" s="360" t="s">
        <v>6</v>
      </c>
      <c r="B17" s="361">
        <v>607</v>
      </c>
      <c r="C17" s="362">
        <f t="shared" si="0"/>
        <v>60.172981878088962</v>
      </c>
      <c r="D17" s="348"/>
      <c r="E17" s="363">
        <v>2.25</v>
      </c>
      <c r="F17" s="363">
        <v>5</v>
      </c>
      <c r="G17" s="364"/>
      <c r="H17" s="364"/>
      <c r="I17" s="365">
        <v>6</v>
      </c>
      <c r="J17" s="365">
        <v>9</v>
      </c>
      <c r="K17" s="364"/>
      <c r="L17" s="364"/>
      <c r="M17" s="365">
        <v>222</v>
      </c>
      <c r="N17" s="365">
        <v>556</v>
      </c>
      <c r="O17" s="364"/>
      <c r="P17" s="364"/>
      <c r="Q17" s="366">
        <f t="shared" si="2"/>
        <v>230.25</v>
      </c>
      <c r="R17" s="367">
        <f t="shared" si="2"/>
        <v>570</v>
      </c>
      <c r="S17" s="368"/>
      <c r="T17" s="368"/>
      <c r="U17" s="368"/>
      <c r="V17" s="368"/>
      <c r="W17" s="368"/>
      <c r="X17" s="368">
        <v>3</v>
      </c>
      <c r="Y17" s="364">
        <v>6</v>
      </c>
      <c r="Z17" s="368"/>
      <c r="AA17" s="364"/>
      <c r="AB17" s="364">
        <v>132</v>
      </c>
      <c r="AC17" s="368">
        <v>366</v>
      </c>
      <c r="AD17" s="364"/>
      <c r="AE17" s="364"/>
      <c r="AF17" s="366">
        <f t="shared" si="3"/>
        <v>135</v>
      </c>
      <c r="AG17" s="367">
        <f t="shared" si="3"/>
        <v>372</v>
      </c>
      <c r="AH17" s="364"/>
      <c r="AI17" s="364"/>
      <c r="AJ17" s="364"/>
      <c r="AK17" s="368"/>
      <c r="AL17" s="364"/>
      <c r="AM17" s="368"/>
      <c r="AN17" s="364"/>
      <c r="AO17" s="364"/>
      <c r="AP17" s="368"/>
      <c r="AQ17" s="364"/>
      <c r="AR17" s="364"/>
      <c r="AS17" s="364"/>
      <c r="AT17" s="364"/>
      <c r="AU17" s="346">
        <f t="shared" si="4"/>
        <v>0</v>
      </c>
      <c r="AV17" s="347">
        <f t="shared" si="4"/>
        <v>0</v>
      </c>
      <c r="AW17" s="364"/>
      <c r="AX17" s="364"/>
      <c r="AY17" s="364"/>
      <c r="AZ17" s="369">
        <f t="shared" si="5"/>
        <v>0</v>
      </c>
      <c r="BA17" s="370">
        <f t="shared" si="5"/>
        <v>2.25</v>
      </c>
      <c r="BB17" s="364">
        <f t="shared" si="6"/>
        <v>5</v>
      </c>
      <c r="BC17" s="371"/>
      <c r="BD17" s="372"/>
      <c r="BE17" s="364">
        <f t="shared" si="7"/>
        <v>9</v>
      </c>
      <c r="BF17" s="348">
        <f t="shared" si="8"/>
        <v>15</v>
      </c>
      <c r="BG17" s="354">
        <f t="shared" si="9"/>
        <v>0</v>
      </c>
      <c r="BH17" s="348">
        <f t="shared" si="10"/>
        <v>0</v>
      </c>
      <c r="BI17" s="354">
        <f t="shared" si="11"/>
        <v>354</v>
      </c>
      <c r="BJ17" s="348">
        <f t="shared" si="12"/>
        <v>922</v>
      </c>
      <c r="BK17" s="348">
        <f t="shared" si="13"/>
        <v>0</v>
      </c>
      <c r="BL17" s="348">
        <f t="shared" si="13"/>
        <v>0</v>
      </c>
      <c r="BM17" s="348">
        <f t="shared" si="14"/>
        <v>365.25</v>
      </c>
      <c r="BN17" s="373">
        <f t="shared" si="14"/>
        <v>942</v>
      </c>
      <c r="BO17" s="348" t="s">
        <v>145</v>
      </c>
      <c r="BQ17" s="359"/>
      <c r="BR17" s="359"/>
    </row>
    <row r="18" spans="1:70" ht="15" customHeight="1" x14ac:dyDescent="0.25">
      <c r="A18" s="360" t="s">
        <v>7</v>
      </c>
      <c r="B18" s="361">
        <v>80</v>
      </c>
      <c r="C18" s="362">
        <f t="shared" si="0"/>
        <v>0</v>
      </c>
      <c r="D18" s="374"/>
      <c r="E18" s="375"/>
      <c r="F18" s="348"/>
      <c r="G18" s="348"/>
      <c r="H18" s="348"/>
      <c r="I18" s="348"/>
      <c r="J18" s="348"/>
      <c r="K18" s="376"/>
      <c r="L18" s="348"/>
      <c r="M18" s="348"/>
      <c r="N18" s="348"/>
      <c r="O18" s="348"/>
      <c r="P18" s="348"/>
      <c r="Q18" s="346">
        <f t="shared" si="2"/>
        <v>0</v>
      </c>
      <c r="R18" s="347">
        <f t="shared" si="2"/>
        <v>0</v>
      </c>
      <c r="S18" s="349"/>
      <c r="T18" s="349"/>
      <c r="U18" s="349"/>
      <c r="V18" s="349"/>
      <c r="W18" s="349"/>
      <c r="X18" s="349"/>
      <c r="Y18" s="349"/>
      <c r="Z18" s="349"/>
      <c r="AA18" s="348"/>
      <c r="AB18" s="348"/>
      <c r="AC18" s="348"/>
      <c r="AD18" s="348"/>
      <c r="AE18" s="348"/>
      <c r="AF18" s="346">
        <f t="shared" si="3"/>
        <v>0</v>
      </c>
      <c r="AG18" s="347">
        <f t="shared" si="3"/>
        <v>0</v>
      </c>
      <c r="AH18" s="348"/>
      <c r="AI18" s="377"/>
      <c r="AJ18" s="348"/>
      <c r="AK18" s="348"/>
      <c r="AL18" s="348"/>
      <c r="AM18" s="348"/>
      <c r="AN18" s="348"/>
      <c r="AO18" s="348"/>
      <c r="AP18" s="348"/>
      <c r="AQ18" s="348"/>
      <c r="AR18" s="348"/>
      <c r="AS18" s="348"/>
      <c r="AT18" s="348"/>
      <c r="AU18" s="346">
        <f t="shared" si="4"/>
        <v>0</v>
      </c>
      <c r="AV18" s="347">
        <f t="shared" si="4"/>
        <v>0</v>
      </c>
      <c r="AW18" s="348"/>
      <c r="AX18" s="348"/>
      <c r="AY18" s="348"/>
      <c r="AZ18" s="353">
        <f t="shared" si="5"/>
        <v>0</v>
      </c>
      <c r="BA18" s="354">
        <f t="shared" si="5"/>
        <v>0</v>
      </c>
      <c r="BB18" s="348">
        <f t="shared" si="6"/>
        <v>0</v>
      </c>
      <c r="BC18" s="347"/>
      <c r="BD18" s="348"/>
      <c r="BE18" s="348">
        <f t="shared" si="7"/>
        <v>0</v>
      </c>
      <c r="BF18" s="348">
        <f t="shared" si="8"/>
        <v>0</v>
      </c>
      <c r="BG18" s="354">
        <f t="shared" si="9"/>
        <v>0</v>
      </c>
      <c r="BH18" s="348">
        <f t="shared" si="10"/>
        <v>0</v>
      </c>
      <c r="BI18" s="354">
        <f t="shared" si="11"/>
        <v>0</v>
      </c>
      <c r="BJ18" s="348">
        <f t="shared" si="12"/>
        <v>0</v>
      </c>
      <c r="BK18" s="348">
        <f t="shared" si="13"/>
        <v>0</v>
      </c>
      <c r="BL18" s="348">
        <f t="shared" si="13"/>
        <v>0</v>
      </c>
      <c r="BM18" s="348">
        <f t="shared" si="14"/>
        <v>0</v>
      </c>
      <c r="BN18" s="373">
        <f t="shared" si="14"/>
        <v>0</v>
      </c>
      <c r="BO18" s="348"/>
      <c r="BQ18" s="359"/>
      <c r="BR18" s="359"/>
    </row>
    <row r="19" spans="1:70" ht="15" customHeight="1" x14ac:dyDescent="0.25">
      <c r="A19" s="360" t="s">
        <v>8</v>
      </c>
      <c r="B19" s="361">
        <v>738.61</v>
      </c>
      <c r="C19" s="362">
        <f t="shared" si="0"/>
        <v>57.884404489514083</v>
      </c>
      <c r="D19" s="374"/>
      <c r="E19" s="348"/>
      <c r="F19" s="348"/>
      <c r="G19" s="348"/>
      <c r="H19" s="348"/>
      <c r="I19" s="348"/>
      <c r="J19" s="348"/>
      <c r="K19" s="378"/>
      <c r="L19" s="348"/>
      <c r="M19" s="348"/>
      <c r="N19" s="348"/>
      <c r="O19" s="348">
        <f>77.4+9.8</f>
        <v>87.2</v>
      </c>
      <c r="P19" s="348">
        <f>102+18</f>
        <v>120</v>
      </c>
      <c r="Q19" s="346">
        <f t="shared" si="2"/>
        <v>87.2</v>
      </c>
      <c r="R19" s="347">
        <f t="shared" si="2"/>
        <v>120</v>
      </c>
      <c r="S19" s="349"/>
      <c r="T19" s="349">
        <v>45.5</v>
      </c>
      <c r="U19" s="349">
        <v>49</v>
      </c>
      <c r="V19" s="349"/>
      <c r="W19" s="349"/>
      <c r="X19" s="349"/>
      <c r="Y19" s="349"/>
      <c r="Z19" s="349"/>
      <c r="AA19" s="349"/>
      <c r="AB19" s="349"/>
      <c r="AC19" s="348"/>
      <c r="AD19" s="348">
        <v>294.83999999999997</v>
      </c>
      <c r="AE19" s="349">
        <v>376</v>
      </c>
      <c r="AF19" s="346">
        <f t="shared" si="3"/>
        <v>340.34</v>
      </c>
      <c r="AG19" s="347">
        <f t="shared" si="3"/>
        <v>425</v>
      </c>
      <c r="AH19" s="349"/>
      <c r="AI19" s="377"/>
      <c r="AJ19" s="349"/>
      <c r="AK19" s="348"/>
      <c r="AL19" s="348"/>
      <c r="AM19" s="348"/>
      <c r="AN19" s="348"/>
      <c r="AO19" s="348"/>
      <c r="AP19" s="348"/>
      <c r="AQ19" s="348"/>
      <c r="AR19" s="348"/>
      <c r="AS19" s="375"/>
      <c r="AT19" s="348"/>
      <c r="AU19" s="346">
        <f t="shared" si="4"/>
        <v>0</v>
      </c>
      <c r="AV19" s="347">
        <f t="shared" si="4"/>
        <v>0</v>
      </c>
      <c r="AW19" s="348"/>
      <c r="AX19" s="348"/>
      <c r="AY19" s="376"/>
      <c r="AZ19" s="353">
        <f t="shared" si="5"/>
        <v>0</v>
      </c>
      <c r="BA19" s="354">
        <f t="shared" si="5"/>
        <v>45.5</v>
      </c>
      <c r="BB19" s="348">
        <f t="shared" si="6"/>
        <v>49</v>
      </c>
      <c r="BC19" s="379"/>
      <c r="BD19" s="348"/>
      <c r="BE19" s="348">
        <f t="shared" si="7"/>
        <v>0</v>
      </c>
      <c r="BF19" s="348">
        <f t="shared" si="8"/>
        <v>0</v>
      </c>
      <c r="BG19" s="354">
        <f t="shared" si="9"/>
        <v>0</v>
      </c>
      <c r="BH19" s="348">
        <f t="shared" si="10"/>
        <v>0</v>
      </c>
      <c r="BI19" s="354">
        <f t="shared" si="11"/>
        <v>0</v>
      </c>
      <c r="BJ19" s="348">
        <f t="shared" si="12"/>
        <v>0</v>
      </c>
      <c r="BK19" s="348">
        <f t="shared" si="13"/>
        <v>382.03999999999996</v>
      </c>
      <c r="BL19" s="348">
        <f t="shared" si="13"/>
        <v>496</v>
      </c>
      <c r="BM19" s="348">
        <f t="shared" si="14"/>
        <v>427.53999999999996</v>
      </c>
      <c r="BN19" s="373">
        <f t="shared" si="14"/>
        <v>545</v>
      </c>
      <c r="BO19" s="348" t="s">
        <v>145</v>
      </c>
      <c r="BQ19" s="359"/>
      <c r="BR19" s="359"/>
    </row>
    <row r="20" spans="1:70" ht="15" customHeight="1" x14ac:dyDescent="0.25">
      <c r="A20" s="360" t="s">
        <v>9</v>
      </c>
      <c r="B20" s="361">
        <v>1294</v>
      </c>
      <c r="C20" s="362">
        <f t="shared" si="0"/>
        <v>9.2735703245749619</v>
      </c>
      <c r="D20" s="348"/>
      <c r="E20" s="349">
        <v>2.8</v>
      </c>
      <c r="F20" s="349">
        <v>11</v>
      </c>
      <c r="G20" s="375"/>
      <c r="H20" s="348"/>
      <c r="I20" s="348"/>
      <c r="J20" s="348"/>
      <c r="K20" s="348"/>
      <c r="L20" s="348"/>
      <c r="M20" s="348"/>
      <c r="N20" s="348"/>
      <c r="O20" s="348">
        <v>87.2</v>
      </c>
      <c r="P20" s="348">
        <v>120</v>
      </c>
      <c r="Q20" s="346">
        <f t="shared" si="2"/>
        <v>90</v>
      </c>
      <c r="R20" s="347">
        <f t="shared" si="2"/>
        <v>131</v>
      </c>
      <c r="S20" s="349"/>
      <c r="T20" s="349"/>
      <c r="U20" s="349"/>
      <c r="V20" s="349"/>
      <c r="W20" s="349"/>
      <c r="X20" s="349"/>
      <c r="Y20" s="349"/>
      <c r="Z20" s="349"/>
      <c r="AA20" s="348"/>
      <c r="AB20" s="348"/>
      <c r="AC20" s="348"/>
      <c r="AD20" s="348">
        <v>30</v>
      </c>
      <c r="AE20" s="377">
        <v>81</v>
      </c>
      <c r="AF20" s="346">
        <f t="shared" si="3"/>
        <v>30</v>
      </c>
      <c r="AG20" s="347">
        <f t="shared" si="3"/>
        <v>81</v>
      </c>
      <c r="AH20" s="348"/>
      <c r="AI20" s="377"/>
      <c r="AJ20" s="348"/>
      <c r="AK20" s="348"/>
      <c r="AL20" s="348"/>
      <c r="AM20" s="348"/>
      <c r="AN20" s="348"/>
      <c r="AO20" s="348"/>
      <c r="AP20" s="348"/>
      <c r="AQ20" s="348"/>
      <c r="AR20" s="348"/>
      <c r="AS20" s="348"/>
      <c r="AT20" s="348"/>
      <c r="AU20" s="346">
        <f t="shared" si="4"/>
        <v>0</v>
      </c>
      <c r="AV20" s="347">
        <f t="shared" si="4"/>
        <v>0</v>
      </c>
      <c r="AW20" s="348"/>
      <c r="AX20" s="348"/>
      <c r="AY20" s="378"/>
      <c r="AZ20" s="353">
        <f t="shared" si="5"/>
        <v>0</v>
      </c>
      <c r="BA20" s="354">
        <f t="shared" si="5"/>
        <v>2.8</v>
      </c>
      <c r="BB20" s="348">
        <f t="shared" si="6"/>
        <v>11</v>
      </c>
      <c r="BC20" s="378"/>
      <c r="BD20" s="348"/>
      <c r="BE20" s="348">
        <f t="shared" si="7"/>
        <v>0</v>
      </c>
      <c r="BF20" s="348">
        <f t="shared" si="8"/>
        <v>0</v>
      </c>
      <c r="BG20" s="354">
        <f t="shared" si="9"/>
        <v>0</v>
      </c>
      <c r="BH20" s="348">
        <f t="shared" si="10"/>
        <v>0</v>
      </c>
      <c r="BI20" s="354">
        <f t="shared" si="11"/>
        <v>0</v>
      </c>
      <c r="BJ20" s="348">
        <f t="shared" si="12"/>
        <v>0</v>
      </c>
      <c r="BK20" s="348">
        <f t="shared" si="13"/>
        <v>117.2</v>
      </c>
      <c r="BL20" s="348">
        <f t="shared" si="13"/>
        <v>201</v>
      </c>
      <c r="BM20" s="348">
        <f t="shared" si="14"/>
        <v>120</v>
      </c>
      <c r="BN20" s="373">
        <f t="shared" si="14"/>
        <v>212</v>
      </c>
      <c r="BO20" s="348"/>
      <c r="BQ20" s="359"/>
      <c r="BR20" s="359"/>
    </row>
    <row r="21" spans="1:70" ht="15" customHeight="1" x14ac:dyDescent="0.25">
      <c r="A21" s="360" t="s">
        <v>10</v>
      </c>
      <c r="B21" s="361">
        <v>1521</v>
      </c>
      <c r="C21" s="362">
        <f t="shared" si="0"/>
        <v>92.373438527284677</v>
      </c>
      <c r="D21" s="349"/>
      <c r="E21" s="380">
        <v>16</v>
      </c>
      <c r="F21" s="349">
        <v>17</v>
      </c>
      <c r="G21" s="349">
        <v>63</v>
      </c>
      <c r="H21" s="349">
        <v>81</v>
      </c>
      <c r="I21" s="349"/>
      <c r="J21" s="349"/>
      <c r="K21" s="349"/>
      <c r="L21" s="349"/>
      <c r="M21" s="349"/>
      <c r="N21" s="349"/>
      <c r="O21" s="349"/>
      <c r="P21" s="349"/>
      <c r="Q21" s="346">
        <f t="shared" si="2"/>
        <v>79</v>
      </c>
      <c r="R21" s="347">
        <f t="shared" si="2"/>
        <v>98</v>
      </c>
      <c r="S21" s="349"/>
      <c r="T21" s="349">
        <v>222</v>
      </c>
      <c r="U21" s="349">
        <v>395</v>
      </c>
      <c r="V21" s="349">
        <v>6</v>
      </c>
      <c r="W21" s="349">
        <v>2</v>
      </c>
      <c r="X21" s="349"/>
      <c r="Y21" s="349"/>
      <c r="Z21" s="349">
        <v>38</v>
      </c>
      <c r="AA21" s="349">
        <v>34</v>
      </c>
      <c r="AB21" s="349"/>
      <c r="AC21" s="348"/>
      <c r="AD21" s="348">
        <v>1060</v>
      </c>
      <c r="AE21" s="348">
        <v>1813</v>
      </c>
      <c r="AF21" s="346">
        <f t="shared" si="3"/>
        <v>1326</v>
      </c>
      <c r="AG21" s="347">
        <f t="shared" si="3"/>
        <v>2244</v>
      </c>
      <c r="AH21" s="348"/>
      <c r="AI21" s="377"/>
      <c r="AJ21" s="348"/>
      <c r="AK21" s="348"/>
      <c r="AL21" s="348"/>
      <c r="AM21" s="348"/>
      <c r="AN21" s="348"/>
      <c r="AO21" s="348"/>
      <c r="AP21" s="381"/>
      <c r="AQ21" s="348"/>
      <c r="AR21" s="348"/>
      <c r="AS21" s="348"/>
      <c r="AT21" s="348"/>
      <c r="AU21" s="346">
        <f t="shared" si="4"/>
        <v>0</v>
      </c>
      <c r="AV21" s="347">
        <f t="shared" si="4"/>
        <v>0</v>
      </c>
      <c r="AW21" s="348"/>
      <c r="AX21" s="348"/>
      <c r="AY21" s="348"/>
      <c r="AZ21" s="353">
        <f t="shared" si="5"/>
        <v>0</v>
      </c>
      <c r="BA21" s="354">
        <f t="shared" si="5"/>
        <v>238</v>
      </c>
      <c r="BB21" s="348">
        <f t="shared" si="6"/>
        <v>412</v>
      </c>
      <c r="BC21" s="382"/>
      <c r="BD21" s="348"/>
      <c r="BE21" s="348">
        <f t="shared" si="7"/>
        <v>0</v>
      </c>
      <c r="BF21" s="348">
        <f t="shared" si="8"/>
        <v>0</v>
      </c>
      <c r="BG21" s="354">
        <f t="shared" si="9"/>
        <v>38</v>
      </c>
      <c r="BH21" s="348">
        <f t="shared" si="10"/>
        <v>34</v>
      </c>
      <c r="BI21" s="354">
        <f t="shared" si="11"/>
        <v>0</v>
      </c>
      <c r="BJ21" s="348">
        <f t="shared" si="12"/>
        <v>0</v>
      </c>
      <c r="BK21" s="348">
        <f t="shared" si="13"/>
        <v>1060</v>
      </c>
      <c r="BL21" s="348">
        <f t="shared" si="13"/>
        <v>1813</v>
      </c>
      <c r="BM21" s="348">
        <f t="shared" si="14"/>
        <v>1405</v>
      </c>
      <c r="BN21" s="373">
        <f t="shared" si="14"/>
        <v>2342</v>
      </c>
      <c r="BO21" s="348"/>
      <c r="BQ21" s="392"/>
      <c r="BR21" s="392"/>
    </row>
    <row r="22" spans="1:70" ht="15" customHeight="1" x14ac:dyDescent="0.25">
      <c r="A22" s="360" t="s">
        <v>11</v>
      </c>
      <c r="B22" s="361">
        <v>184</v>
      </c>
      <c r="C22" s="362">
        <f t="shared" si="0"/>
        <v>0</v>
      </c>
      <c r="D22" s="374"/>
      <c r="E22" s="349"/>
      <c r="F22" s="349"/>
      <c r="G22" s="383"/>
      <c r="H22" s="348"/>
      <c r="I22" s="348"/>
      <c r="J22" s="348"/>
      <c r="K22" s="376"/>
      <c r="L22" s="348"/>
      <c r="M22" s="384"/>
      <c r="N22" s="348"/>
      <c r="O22" s="348"/>
      <c r="P22" s="348"/>
      <c r="Q22" s="346">
        <f t="shared" si="2"/>
        <v>0</v>
      </c>
      <c r="R22" s="347">
        <f t="shared" si="2"/>
        <v>0</v>
      </c>
      <c r="S22" s="349"/>
      <c r="T22" s="349"/>
      <c r="U22" s="349"/>
      <c r="V22" s="349"/>
      <c r="W22" s="348"/>
      <c r="X22" s="348"/>
      <c r="Y22" s="348"/>
      <c r="Z22" s="348"/>
      <c r="AA22" s="348"/>
      <c r="AB22" s="348"/>
      <c r="AC22" s="348"/>
      <c r="AD22" s="348"/>
      <c r="AE22" s="348"/>
      <c r="AF22" s="346">
        <f t="shared" si="3"/>
        <v>0</v>
      </c>
      <c r="AG22" s="347">
        <f t="shared" si="3"/>
        <v>0</v>
      </c>
      <c r="AH22" s="348"/>
      <c r="AI22" s="377"/>
      <c r="AJ22" s="348"/>
      <c r="AK22" s="379"/>
      <c r="AL22" s="348"/>
      <c r="AM22" s="348"/>
      <c r="AN22" s="348"/>
      <c r="AO22" s="348"/>
      <c r="AP22" s="374"/>
      <c r="AQ22" s="374"/>
      <c r="AR22" s="348"/>
      <c r="AS22" s="348"/>
      <c r="AT22" s="348"/>
      <c r="AU22" s="346">
        <f t="shared" si="4"/>
        <v>0</v>
      </c>
      <c r="AV22" s="347">
        <f t="shared" si="4"/>
        <v>0</v>
      </c>
      <c r="AW22" s="348"/>
      <c r="AX22" s="348"/>
      <c r="AY22" s="348"/>
      <c r="AZ22" s="353">
        <f t="shared" si="5"/>
        <v>0</v>
      </c>
      <c r="BA22" s="354">
        <f t="shared" si="5"/>
        <v>0</v>
      </c>
      <c r="BB22" s="348">
        <f t="shared" si="6"/>
        <v>0</v>
      </c>
      <c r="BC22" s="376"/>
      <c r="BD22" s="348"/>
      <c r="BE22" s="348">
        <f t="shared" si="7"/>
        <v>0</v>
      </c>
      <c r="BF22" s="348">
        <f t="shared" si="8"/>
        <v>0</v>
      </c>
      <c r="BG22" s="354">
        <f t="shared" si="9"/>
        <v>0</v>
      </c>
      <c r="BH22" s="348">
        <f t="shared" si="10"/>
        <v>0</v>
      </c>
      <c r="BI22" s="354">
        <f t="shared" si="11"/>
        <v>0</v>
      </c>
      <c r="BJ22" s="348">
        <f t="shared" si="12"/>
        <v>0</v>
      </c>
      <c r="BK22" s="348">
        <f t="shared" si="13"/>
        <v>0</v>
      </c>
      <c r="BL22" s="348">
        <f t="shared" si="13"/>
        <v>0</v>
      </c>
      <c r="BM22" s="348">
        <f t="shared" si="14"/>
        <v>0</v>
      </c>
      <c r="BN22" s="373">
        <f t="shared" si="14"/>
        <v>0</v>
      </c>
      <c r="BO22" s="348"/>
    </row>
    <row r="23" spans="1:70" ht="15" customHeight="1" x14ac:dyDescent="0.25">
      <c r="A23" s="360" t="s">
        <v>12</v>
      </c>
      <c r="B23" s="361">
        <v>197.5</v>
      </c>
      <c r="C23" s="362">
        <f t="shared" si="0"/>
        <v>42.465822784810129</v>
      </c>
      <c r="D23" s="349"/>
      <c r="E23" s="349">
        <v>14.72</v>
      </c>
      <c r="F23" s="349">
        <v>23</v>
      </c>
      <c r="G23" s="349"/>
      <c r="H23" s="349"/>
      <c r="I23" s="349">
        <v>4</v>
      </c>
      <c r="J23" s="349">
        <v>7</v>
      </c>
      <c r="K23" s="349">
        <v>3.25</v>
      </c>
      <c r="L23" s="349">
        <v>4</v>
      </c>
      <c r="M23" s="384">
        <v>6.97</v>
      </c>
      <c r="N23" s="348">
        <v>14</v>
      </c>
      <c r="O23" s="349"/>
      <c r="P23" s="349"/>
      <c r="Q23" s="346">
        <f t="shared" si="2"/>
        <v>28.939999999999998</v>
      </c>
      <c r="R23" s="347">
        <f t="shared" si="2"/>
        <v>48</v>
      </c>
      <c r="S23" s="374"/>
      <c r="T23" s="374">
        <v>0.25</v>
      </c>
      <c r="U23" s="374">
        <v>1</v>
      </c>
      <c r="V23" s="374"/>
      <c r="W23" s="374"/>
      <c r="X23" s="374"/>
      <c r="Y23" s="349"/>
      <c r="Z23" s="349"/>
      <c r="AA23" s="349"/>
      <c r="AB23" s="349">
        <v>39.799999999999997</v>
      </c>
      <c r="AC23" s="348">
        <v>48</v>
      </c>
      <c r="AD23" s="348">
        <v>14.88</v>
      </c>
      <c r="AE23" s="348">
        <v>27</v>
      </c>
      <c r="AF23" s="346">
        <f t="shared" si="3"/>
        <v>54.93</v>
      </c>
      <c r="AG23" s="347">
        <f t="shared" si="3"/>
        <v>76</v>
      </c>
      <c r="AH23" s="348"/>
      <c r="AI23" s="377"/>
      <c r="AJ23" s="348"/>
      <c r="AK23" s="377"/>
      <c r="AL23" s="348"/>
      <c r="AM23" s="348"/>
      <c r="AN23" s="348"/>
      <c r="AO23" s="348"/>
      <c r="AP23" s="348"/>
      <c r="AQ23" s="348"/>
      <c r="AR23" s="348"/>
      <c r="AS23" s="348"/>
      <c r="AT23" s="348"/>
      <c r="AU23" s="346">
        <f t="shared" si="4"/>
        <v>0</v>
      </c>
      <c r="AV23" s="347">
        <f t="shared" si="4"/>
        <v>0</v>
      </c>
      <c r="AW23" s="348"/>
      <c r="AX23" s="348"/>
      <c r="AY23" s="348"/>
      <c r="AZ23" s="353">
        <f t="shared" si="5"/>
        <v>0</v>
      </c>
      <c r="BA23" s="354">
        <f t="shared" si="5"/>
        <v>14.97</v>
      </c>
      <c r="BB23" s="348">
        <f t="shared" si="6"/>
        <v>24</v>
      </c>
      <c r="BC23" s="348"/>
      <c r="BD23" s="348"/>
      <c r="BE23" s="348">
        <f t="shared" si="7"/>
        <v>4</v>
      </c>
      <c r="BF23" s="348">
        <f t="shared" si="8"/>
        <v>7</v>
      </c>
      <c r="BG23" s="354">
        <f t="shared" si="9"/>
        <v>3.25</v>
      </c>
      <c r="BH23" s="348">
        <f t="shared" si="10"/>
        <v>4</v>
      </c>
      <c r="BI23" s="354">
        <f t="shared" si="11"/>
        <v>46.769999999999996</v>
      </c>
      <c r="BJ23" s="348">
        <f t="shared" si="12"/>
        <v>62</v>
      </c>
      <c r="BK23" s="348">
        <f t="shared" si="13"/>
        <v>14.88</v>
      </c>
      <c r="BL23" s="348">
        <f t="shared" si="13"/>
        <v>27</v>
      </c>
      <c r="BM23" s="348">
        <f t="shared" si="14"/>
        <v>83.87</v>
      </c>
      <c r="BN23" s="373">
        <f t="shared" si="14"/>
        <v>124</v>
      </c>
      <c r="BO23" s="348"/>
    </row>
    <row r="24" spans="1:70" ht="15" customHeight="1" x14ac:dyDescent="0.25">
      <c r="A24" s="360" t="s">
        <v>13</v>
      </c>
      <c r="B24" s="361">
        <v>369</v>
      </c>
      <c r="C24" s="362">
        <f t="shared" si="0"/>
        <v>3.7425474254742546</v>
      </c>
      <c r="D24" s="349"/>
      <c r="E24" s="349"/>
      <c r="F24" s="349"/>
      <c r="G24" s="349"/>
      <c r="H24" s="349"/>
      <c r="I24" s="349"/>
      <c r="J24" s="349"/>
      <c r="K24" s="349"/>
      <c r="L24" s="349"/>
      <c r="M24" s="349"/>
      <c r="N24" s="349"/>
      <c r="O24" s="349"/>
      <c r="P24" s="349"/>
      <c r="Q24" s="346">
        <f t="shared" si="2"/>
        <v>0</v>
      </c>
      <c r="R24" s="347">
        <f t="shared" si="2"/>
        <v>0</v>
      </c>
      <c r="S24" s="349"/>
      <c r="T24" s="349">
        <v>2</v>
      </c>
      <c r="U24" s="349">
        <v>9</v>
      </c>
      <c r="V24" s="349">
        <v>2.2599999999999998</v>
      </c>
      <c r="W24" s="349">
        <v>8</v>
      </c>
      <c r="X24" s="349">
        <v>2.5499999999999998</v>
      </c>
      <c r="Y24" s="349">
        <v>5</v>
      </c>
      <c r="Z24" s="349"/>
      <c r="AA24" s="349"/>
      <c r="AB24" s="349"/>
      <c r="AC24" s="348"/>
      <c r="AD24" s="348">
        <v>7</v>
      </c>
      <c r="AE24" s="348">
        <v>11</v>
      </c>
      <c r="AF24" s="346">
        <f t="shared" si="3"/>
        <v>13.81</v>
      </c>
      <c r="AG24" s="347">
        <f t="shared" si="3"/>
        <v>33</v>
      </c>
      <c r="AH24" s="348"/>
      <c r="AI24" s="377"/>
      <c r="AJ24" s="348"/>
      <c r="AK24" s="377"/>
      <c r="AL24" s="348"/>
      <c r="AM24" s="348"/>
      <c r="AN24" s="348"/>
      <c r="AO24" s="348"/>
      <c r="AP24" s="348"/>
      <c r="AQ24" s="348"/>
      <c r="AR24" s="348"/>
      <c r="AS24" s="348"/>
      <c r="AT24" s="348"/>
      <c r="AU24" s="346">
        <f t="shared" si="4"/>
        <v>0</v>
      </c>
      <c r="AV24" s="347">
        <f t="shared" si="4"/>
        <v>0</v>
      </c>
      <c r="AW24" s="348"/>
      <c r="AX24" s="348"/>
      <c r="AY24" s="348"/>
      <c r="AZ24" s="353">
        <f t="shared" si="5"/>
        <v>0</v>
      </c>
      <c r="BA24" s="354">
        <f t="shared" si="5"/>
        <v>2</v>
      </c>
      <c r="BB24" s="348">
        <f t="shared" si="6"/>
        <v>9</v>
      </c>
      <c r="BC24" s="348"/>
      <c r="BD24" s="348"/>
      <c r="BE24" s="348">
        <f t="shared" si="7"/>
        <v>2.5499999999999998</v>
      </c>
      <c r="BF24" s="348">
        <f t="shared" si="8"/>
        <v>5</v>
      </c>
      <c r="BG24" s="354">
        <f t="shared" si="9"/>
        <v>0</v>
      </c>
      <c r="BH24" s="348">
        <f t="shared" si="10"/>
        <v>0</v>
      </c>
      <c r="BI24" s="354">
        <f t="shared" si="11"/>
        <v>0</v>
      </c>
      <c r="BJ24" s="348">
        <f t="shared" si="12"/>
        <v>0</v>
      </c>
      <c r="BK24" s="348">
        <f t="shared" si="13"/>
        <v>7</v>
      </c>
      <c r="BL24" s="348">
        <f t="shared" si="13"/>
        <v>11</v>
      </c>
      <c r="BM24" s="348">
        <f t="shared" si="14"/>
        <v>13.81</v>
      </c>
      <c r="BN24" s="373">
        <f t="shared" si="14"/>
        <v>33</v>
      </c>
      <c r="BO24" s="348" t="s">
        <v>145</v>
      </c>
    </row>
    <row r="25" spans="1:70" ht="15" customHeight="1" x14ac:dyDescent="0.25">
      <c r="A25" s="360" t="s">
        <v>14</v>
      </c>
      <c r="B25" s="361">
        <v>146.47999999999999</v>
      </c>
      <c r="C25" s="362">
        <f t="shared" si="0"/>
        <v>45.944838885854729</v>
      </c>
      <c r="D25" s="348"/>
      <c r="E25" s="349"/>
      <c r="F25" s="349"/>
      <c r="G25" s="349">
        <v>1.7</v>
      </c>
      <c r="H25" s="349">
        <v>9</v>
      </c>
      <c r="I25" s="349"/>
      <c r="J25" s="349"/>
      <c r="K25" s="349"/>
      <c r="L25" s="349"/>
      <c r="M25" s="349"/>
      <c r="N25" s="349"/>
      <c r="O25" s="349">
        <v>63.3</v>
      </c>
      <c r="P25" s="349">
        <v>139</v>
      </c>
      <c r="Q25" s="346">
        <f t="shared" si="2"/>
        <v>65</v>
      </c>
      <c r="R25" s="347">
        <f t="shared" si="2"/>
        <v>148</v>
      </c>
      <c r="S25" s="349"/>
      <c r="T25" s="349"/>
      <c r="U25" s="349"/>
      <c r="V25" s="349"/>
      <c r="W25" s="349"/>
      <c r="X25" s="349"/>
      <c r="Y25" s="349"/>
      <c r="Z25" s="349"/>
      <c r="AA25" s="349"/>
      <c r="AB25" s="349"/>
      <c r="AC25" s="348"/>
      <c r="AD25" s="348">
        <v>2.2999999999999998</v>
      </c>
      <c r="AE25" s="348">
        <v>5</v>
      </c>
      <c r="AF25" s="346">
        <f t="shared" si="3"/>
        <v>2.2999999999999998</v>
      </c>
      <c r="AG25" s="347">
        <f t="shared" si="3"/>
        <v>5</v>
      </c>
      <c r="AH25" s="348"/>
      <c r="AI25" s="348"/>
      <c r="AJ25" s="348"/>
      <c r="AK25" s="348"/>
      <c r="AL25" s="348"/>
      <c r="AM25" s="348"/>
      <c r="AN25" s="348"/>
      <c r="AO25" s="348"/>
      <c r="AP25" s="348"/>
      <c r="AQ25" s="348"/>
      <c r="AR25" s="348"/>
      <c r="AS25" s="348"/>
      <c r="AT25" s="348"/>
      <c r="AU25" s="346">
        <f t="shared" si="4"/>
        <v>0</v>
      </c>
      <c r="AV25" s="347">
        <f t="shared" si="4"/>
        <v>0</v>
      </c>
      <c r="AW25" s="348"/>
      <c r="AX25" s="348"/>
      <c r="AY25" s="348"/>
      <c r="AZ25" s="353">
        <f t="shared" si="5"/>
        <v>0</v>
      </c>
      <c r="BA25" s="354">
        <f t="shared" si="5"/>
        <v>0</v>
      </c>
      <c r="BB25" s="348">
        <f t="shared" si="6"/>
        <v>0</v>
      </c>
      <c r="BC25" s="348"/>
      <c r="BD25" s="348"/>
      <c r="BE25" s="348">
        <f t="shared" si="7"/>
        <v>0</v>
      </c>
      <c r="BF25" s="348">
        <f t="shared" si="8"/>
        <v>0</v>
      </c>
      <c r="BG25" s="354">
        <f t="shared" si="9"/>
        <v>0</v>
      </c>
      <c r="BH25" s="348">
        <f t="shared" si="10"/>
        <v>0</v>
      </c>
      <c r="BI25" s="354">
        <f t="shared" si="11"/>
        <v>0</v>
      </c>
      <c r="BJ25" s="348">
        <f t="shared" si="12"/>
        <v>0</v>
      </c>
      <c r="BK25" s="348">
        <f t="shared" si="13"/>
        <v>65.599999999999994</v>
      </c>
      <c r="BL25" s="348">
        <f t="shared" si="13"/>
        <v>144</v>
      </c>
      <c r="BM25" s="348">
        <f t="shared" si="14"/>
        <v>67.3</v>
      </c>
      <c r="BN25" s="373">
        <f t="shared" si="14"/>
        <v>153</v>
      </c>
      <c r="BO25" s="348" t="s">
        <v>187</v>
      </c>
    </row>
    <row r="26" spans="1:70" ht="15" customHeight="1" x14ac:dyDescent="0.25">
      <c r="A26" s="360" t="s">
        <v>15</v>
      </c>
      <c r="B26" s="361">
        <v>278</v>
      </c>
      <c r="C26" s="362">
        <f t="shared" si="0"/>
        <v>9.6402877697841713</v>
      </c>
      <c r="D26" s="349"/>
      <c r="E26" s="349"/>
      <c r="F26" s="349"/>
      <c r="G26" s="349"/>
      <c r="H26" s="349"/>
      <c r="I26" s="349"/>
      <c r="J26" s="349"/>
      <c r="K26" s="349"/>
      <c r="L26" s="349"/>
      <c r="M26" s="349"/>
      <c r="N26" s="349"/>
      <c r="O26" s="349"/>
      <c r="P26" s="349"/>
      <c r="Q26" s="346">
        <f t="shared" si="2"/>
        <v>0</v>
      </c>
      <c r="R26" s="347">
        <f t="shared" si="2"/>
        <v>0</v>
      </c>
      <c r="S26" s="349"/>
      <c r="T26" s="349">
        <v>6.4</v>
      </c>
      <c r="U26" s="349">
        <v>25</v>
      </c>
      <c r="V26" s="349"/>
      <c r="W26" s="349"/>
      <c r="X26" s="349"/>
      <c r="Y26" s="349"/>
      <c r="Z26" s="349"/>
      <c r="AA26" s="349"/>
      <c r="AB26" s="349"/>
      <c r="AC26" s="349"/>
      <c r="AD26" s="349">
        <v>20.399999999999999</v>
      </c>
      <c r="AE26" s="349">
        <v>72</v>
      </c>
      <c r="AF26" s="346">
        <f t="shared" si="3"/>
        <v>26.799999999999997</v>
      </c>
      <c r="AG26" s="347">
        <f t="shared" si="3"/>
        <v>97</v>
      </c>
      <c r="AH26" s="377"/>
      <c r="AI26" s="377"/>
      <c r="AJ26" s="377"/>
      <c r="AK26" s="348"/>
      <c r="AL26" s="348"/>
      <c r="AM26" s="348"/>
      <c r="AN26" s="348"/>
      <c r="AO26" s="348"/>
      <c r="AP26" s="348"/>
      <c r="AQ26" s="348"/>
      <c r="AR26" s="348"/>
      <c r="AS26" s="348"/>
      <c r="AT26" s="348"/>
      <c r="AU26" s="346">
        <f t="shared" si="4"/>
        <v>0</v>
      </c>
      <c r="AV26" s="347">
        <f t="shared" si="4"/>
        <v>0</v>
      </c>
      <c r="AW26" s="348"/>
      <c r="AX26" s="348"/>
      <c r="AY26" s="348"/>
      <c r="AZ26" s="353">
        <f t="shared" si="5"/>
        <v>0</v>
      </c>
      <c r="BA26" s="354">
        <f t="shared" si="5"/>
        <v>6.4</v>
      </c>
      <c r="BB26" s="348">
        <f t="shared" si="6"/>
        <v>25</v>
      </c>
      <c r="BC26" s="348"/>
      <c r="BD26" s="348"/>
      <c r="BE26" s="348">
        <f t="shared" si="7"/>
        <v>0</v>
      </c>
      <c r="BF26" s="348">
        <f t="shared" si="8"/>
        <v>0</v>
      </c>
      <c r="BG26" s="354">
        <f t="shared" si="9"/>
        <v>0</v>
      </c>
      <c r="BH26" s="348">
        <f t="shared" si="10"/>
        <v>0</v>
      </c>
      <c r="BI26" s="354">
        <f t="shared" si="11"/>
        <v>0</v>
      </c>
      <c r="BJ26" s="348">
        <f t="shared" si="12"/>
        <v>0</v>
      </c>
      <c r="BK26" s="348">
        <f t="shared" si="13"/>
        <v>20.399999999999999</v>
      </c>
      <c r="BL26" s="348">
        <f t="shared" si="13"/>
        <v>72</v>
      </c>
      <c r="BM26" s="348">
        <f t="shared" si="14"/>
        <v>26.799999999999997</v>
      </c>
      <c r="BN26" s="373">
        <f t="shared" si="14"/>
        <v>97</v>
      </c>
      <c r="BO26" s="348"/>
    </row>
    <row r="27" spans="1:70" ht="15" customHeight="1" x14ac:dyDescent="0.25">
      <c r="A27" s="360" t="s">
        <v>16</v>
      </c>
      <c r="B27" s="361">
        <v>980.5</v>
      </c>
      <c r="C27" s="362">
        <f t="shared" si="0"/>
        <v>0</v>
      </c>
      <c r="D27" s="349"/>
      <c r="E27" s="349"/>
      <c r="F27" s="349"/>
      <c r="G27" s="349"/>
      <c r="H27" s="349"/>
      <c r="I27" s="349"/>
      <c r="J27" s="349"/>
      <c r="K27" s="349"/>
      <c r="L27" s="349"/>
      <c r="M27" s="349"/>
      <c r="N27" s="349"/>
      <c r="O27" s="349"/>
      <c r="P27" s="349"/>
      <c r="Q27" s="346">
        <f t="shared" si="2"/>
        <v>0</v>
      </c>
      <c r="R27" s="347">
        <f t="shared" si="2"/>
        <v>0</v>
      </c>
      <c r="S27" s="349"/>
      <c r="T27" s="349"/>
      <c r="U27" s="349"/>
      <c r="V27" s="349"/>
      <c r="W27" s="349"/>
      <c r="X27" s="349"/>
      <c r="Y27" s="349"/>
      <c r="Z27" s="349"/>
      <c r="AA27" s="349"/>
      <c r="AB27" s="349"/>
      <c r="AC27" s="349"/>
      <c r="AD27" s="349"/>
      <c r="AE27" s="349"/>
      <c r="AF27" s="346">
        <f t="shared" si="3"/>
        <v>0</v>
      </c>
      <c r="AG27" s="347">
        <f t="shared" si="3"/>
        <v>0</v>
      </c>
      <c r="AH27" s="349"/>
      <c r="AI27" s="349"/>
      <c r="AJ27" s="349"/>
      <c r="AK27" s="349"/>
      <c r="AL27" s="349"/>
      <c r="AM27" s="349"/>
      <c r="AN27" s="349"/>
      <c r="AO27" s="349"/>
      <c r="AP27" s="349"/>
      <c r="AQ27" s="349"/>
      <c r="AR27" s="349"/>
      <c r="AS27" s="349"/>
      <c r="AT27" s="349"/>
      <c r="AU27" s="346">
        <f t="shared" si="4"/>
        <v>0</v>
      </c>
      <c r="AV27" s="347">
        <f t="shared" si="4"/>
        <v>0</v>
      </c>
      <c r="AW27" s="349"/>
      <c r="AX27" s="349"/>
      <c r="AY27" s="349"/>
      <c r="AZ27" s="353">
        <f t="shared" si="5"/>
        <v>0</v>
      </c>
      <c r="BA27" s="354">
        <f t="shared" si="5"/>
        <v>0</v>
      </c>
      <c r="BB27" s="348">
        <f t="shared" si="6"/>
        <v>0</v>
      </c>
      <c r="BC27" s="349"/>
      <c r="BD27" s="348"/>
      <c r="BE27" s="348">
        <f t="shared" si="7"/>
        <v>0</v>
      </c>
      <c r="BF27" s="348">
        <f t="shared" si="8"/>
        <v>0</v>
      </c>
      <c r="BG27" s="354">
        <f t="shared" si="9"/>
        <v>0</v>
      </c>
      <c r="BH27" s="348">
        <f t="shared" si="10"/>
        <v>0</v>
      </c>
      <c r="BI27" s="354">
        <f t="shared" si="11"/>
        <v>0</v>
      </c>
      <c r="BJ27" s="348">
        <f t="shared" si="12"/>
        <v>0</v>
      </c>
      <c r="BK27" s="348">
        <f t="shared" si="13"/>
        <v>0</v>
      </c>
      <c r="BL27" s="348">
        <f t="shared" si="13"/>
        <v>0</v>
      </c>
      <c r="BM27" s="348">
        <f t="shared" si="14"/>
        <v>0</v>
      </c>
      <c r="BN27" s="373">
        <f t="shared" si="14"/>
        <v>0</v>
      </c>
      <c r="BO27" s="358"/>
    </row>
    <row r="28" spans="1:70" ht="15" customHeight="1" x14ac:dyDescent="0.25">
      <c r="A28" s="360" t="s">
        <v>18</v>
      </c>
      <c r="B28" s="361">
        <v>1250</v>
      </c>
      <c r="C28" s="362">
        <f t="shared" si="0"/>
        <v>0</v>
      </c>
      <c r="D28" s="374"/>
      <c r="E28" s="348"/>
      <c r="F28" s="348"/>
      <c r="G28" s="348"/>
      <c r="H28" s="348"/>
      <c r="I28" s="348"/>
      <c r="J28" s="348"/>
      <c r="K28" s="348"/>
      <c r="L28" s="348"/>
      <c r="M28" s="348"/>
      <c r="N28" s="348"/>
      <c r="O28" s="348"/>
      <c r="P28" s="348"/>
      <c r="Q28" s="346">
        <f t="shared" si="2"/>
        <v>0</v>
      </c>
      <c r="R28" s="347">
        <f t="shared" si="2"/>
        <v>0</v>
      </c>
      <c r="S28" s="348"/>
      <c r="T28" s="348"/>
      <c r="U28" s="348"/>
      <c r="V28" s="348"/>
      <c r="W28" s="349"/>
      <c r="X28" s="349"/>
      <c r="Y28" s="348"/>
      <c r="Z28" s="347"/>
      <c r="AA28" s="348"/>
      <c r="AB28" s="348"/>
      <c r="AC28" s="349"/>
      <c r="AD28" s="349"/>
      <c r="AE28" s="349"/>
      <c r="AF28" s="346">
        <f t="shared" si="3"/>
        <v>0</v>
      </c>
      <c r="AG28" s="347">
        <f t="shared" si="3"/>
        <v>0</v>
      </c>
      <c r="AH28" s="349"/>
      <c r="AI28" s="349"/>
      <c r="AJ28" s="349"/>
      <c r="AK28" s="349"/>
      <c r="AL28" s="349"/>
      <c r="AM28" s="349"/>
      <c r="AN28" s="348"/>
      <c r="AO28" s="349"/>
      <c r="AP28" s="349"/>
      <c r="AQ28" s="348"/>
      <c r="AR28" s="351"/>
      <c r="AS28" s="351"/>
      <c r="AT28" s="352"/>
      <c r="AU28" s="346">
        <f t="shared" si="4"/>
        <v>0</v>
      </c>
      <c r="AV28" s="347">
        <f t="shared" si="4"/>
        <v>0</v>
      </c>
      <c r="AW28" s="352"/>
      <c r="AX28" s="352"/>
      <c r="AY28" s="352"/>
      <c r="AZ28" s="353">
        <f t="shared" si="5"/>
        <v>0</v>
      </c>
      <c r="BA28" s="354">
        <f t="shared" si="5"/>
        <v>0</v>
      </c>
      <c r="BB28" s="348">
        <f t="shared" si="6"/>
        <v>0</v>
      </c>
      <c r="BC28" s="351"/>
      <c r="BD28" s="355"/>
      <c r="BE28" s="348">
        <f t="shared" si="7"/>
        <v>0</v>
      </c>
      <c r="BF28" s="348">
        <f t="shared" si="8"/>
        <v>0</v>
      </c>
      <c r="BG28" s="354">
        <f t="shared" si="9"/>
        <v>0</v>
      </c>
      <c r="BH28" s="348">
        <f t="shared" si="10"/>
        <v>0</v>
      </c>
      <c r="BI28" s="354">
        <f t="shared" si="11"/>
        <v>0</v>
      </c>
      <c r="BJ28" s="348">
        <f t="shared" si="12"/>
        <v>0</v>
      </c>
      <c r="BK28" s="348">
        <f t="shared" si="13"/>
        <v>0</v>
      </c>
      <c r="BL28" s="348">
        <f t="shared" si="13"/>
        <v>0</v>
      </c>
      <c r="BM28" s="348">
        <f t="shared" si="14"/>
        <v>0</v>
      </c>
      <c r="BN28" s="373">
        <f t="shared" si="14"/>
        <v>0</v>
      </c>
      <c r="BO28" s="348" t="s">
        <v>183</v>
      </c>
    </row>
    <row r="29" spans="1:70" ht="15" customHeight="1" x14ac:dyDescent="0.25">
      <c r="A29" s="360" t="s">
        <v>19</v>
      </c>
      <c r="B29" s="361">
        <v>608.35</v>
      </c>
      <c r="C29" s="362">
        <f t="shared" si="0"/>
        <v>8.0710117531026544</v>
      </c>
      <c r="D29" s="348"/>
      <c r="E29" s="348">
        <v>8.6</v>
      </c>
      <c r="F29" s="348">
        <v>19</v>
      </c>
      <c r="G29" s="348">
        <v>1</v>
      </c>
      <c r="H29" s="348">
        <v>2</v>
      </c>
      <c r="I29" s="348"/>
      <c r="J29" s="348"/>
      <c r="K29" s="348">
        <v>1</v>
      </c>
      <c r="L29" s="348">
        <v>2</v>
      </c>
      <c r="M29" s="348">
        <v>14</v>
      </c>
      <c r="N29" s="348">
        <v>42</v>
      </c>
      <c r="O29" s="348"/>
      <c r="P29" s="348"/>
      <c r="Q29" s="346">
        <f t="shared" si="2"/>
        <v>24.6</v>
      </c>
      <c r="R29" s="347">
        <f t="shared" si="2"/>
        <v>65</v>
      </c>
      <c r="S29" s="349"/>
      <c r="T29" s="349">
        <v>21</v>
      </c>
      <c r="U29" s="349">
        <v>58</v>
      </c>
      <c r="V29" s="349">
        <v>1.5</v>
      </c>
      <c r="W29" s="349">
        <v>3</v>
      </c>
      <c r="X29" s="349"/>
      <c r="Y29" s="349"/>
      <c r="Z29" s="349">
        <v>2</v>
      </c>
      <c r="AA29" s="348">
        <v>1</v>
      </c>
      <c r="AB29" s="348"/>
      <c r="AC29" s="348"/>
      <c r="AD29" s="348"/>
      <c r="AE29" s="348"/>
      <c r="AF29" s="346">
        <f t="shared" si="3"/>
        <v>24.5</v>
      </c>
      <c r="AG29" s="347">
        <f t="shared" si="3"/>
        <v>62</v>
      </c>
      <c r="AH29" s="348"/>
      <c r="AI29" s="348"/>
      <c r="AJ29" s="348"/>
      <c r="AK29" s="349"/>
      <c r="AL29" s="348"/>
      <c r="AM29" s="349"/>
      <c r="AN29" s="348"/>
      <c r="AO29" s="348"/>
      <c r="AP29" s="349"/>
      <c r="AQ29" s="348"/>
      <c r="AR29" s="348"/>
      <c r="AS29" s="348"/>
      <c r="AT29" s="348"/>
      <c r="AU29" s="346">
        <f t="shared" si="4"/>
        <v>0</v>
      </c>
      <c r="AV29" s="347">
        <f t="shared" si="4"/>
        <v>0</v>
      </c>
      <c r="AW29" s="348"/>
      <c r="AX29" s="348"/>
      <c r="AY29" s="348"/>
      <c r="AZ29" s="353">
        <f t="shared" si="5"/>
        <v>0</v>
      </c>
      <c r="BA29" s="354">
        <f t="shared" si="5"/>
        <v>29.6</v>
      </c>
      <c r="BB29" s="348">
        <f t="shared" si="6"/>
        <v>77</v>
      </c>
      <c r="BC29" s="351"/>
      <c r="BD29" s="355"/>
      <c r="BE29" s="348">
        <f t="shared" si="7"/>
        <v>0</v>
      </c>
      <c r="BF29" s="348">
        <f t="shared" si="8"/>
        <v>0</v>
      </c>
      <c r="BG29" s="354">
        <f t="shared" si="9"/>
        <v>3</v>
      </c>
      <c r="BH29" s="348">
        <f t="shared" si="10"/>
        <v>3</v>
      </c>
      <c r="BI29" s="354">
        <f t="shared" si="11"/>
        <v>14</v>
      </c>
      <c r="BJ29" s="348">
        <f t="shared" si="12"/>
        <v>42</v>
      </c>
      <c r="BK29" s="348">
        <f t="shared" si="13"/>
        <v>0</v>
      </c>
      <c r="BL29" s="348">
        <f t="shared" si="13"/>
        <v>0</v>
      </c>
      <c r="BM29" s="348">
        <f t="shared" si="14"/>
        <v>49.1</v>
      </c>
      <c r="BN29" s="373">
        <f t="shared" si="14"/>
        <v>127</v>
      </c>
      <c r="BO29" s="348" t="s">
        <v>188</v>
      </c>
    </row>
    <row r="30" spans="1:70" ht="15" customHeight="1" x14ac:dyDescent="0.25">
      <c r="A30" s="385" t="s">
        <v>20</v>
      </c>
      <c r="B30" s="386">
        <v>324.49</v>
      </c>
      <c r="C30" s="362">
        <f t="shared" si="0"/>
        <v>47.656322228728158</v>
      </c>
      <c r="D30" s="387"/>
      <c r="E30" s="376">
        <v>29.88</v>
      </c>
      <c r="F30" s="347">
        <v>114</v>
      </c>
      <c r="G30" s="348"/>
      <c r="H30" s="348"/>
      <c r="I30" s="348"/>
      <c r="J30" s="348"/>
      <c r="K30" s="376"/>
      <c r="L30" s="348"/>
      <c r="M30" s="348"/>
      <c r="N30" s="348"/>
      <c r="O30" s="348">
        <v>43.15</v>
      </c>
      <c r="P30" s="348">
        <v>181</v>
      </c>
      <c r="Q30" s="346">
        <f t="shared" si="2"/>
        <v>73.03</v>
      </c>
      <c r="R30" s="347">
        <f t="shared" si="2"/>
        <v>295</v>
      </c>
      <c r="S30" s="349"/>
      <c r="T30" s="346">
        <v>26.96</v>
      </c>
      <c r="U30" s="347">
        <v>28</v>
      </c>
      <c r="V30" s="349"/>
      <c r="W30" s="349"/>
      <c r="X30" s="349"/>
      <c r="Y30" s="349"/>
      <c r="Z30" s="349"/>
      <c r="AA30" s="348"/>
      <c r="AB30" s="348"/>
      <c r="AC30" s="348"/>
      <c r="AD30" s="348">
        <v>54.65</v>
      </c>
      <c r="AE30" s="348">
        <v>185</v>
      </c>
      <c r="AF30" s="346">
        <f t="shared" si="3"/>
        <v>81.61</v>
      </c>
      <c r="AG30" s="347">
        <f t="shared" si="3"/>
        <v>213</v>
      </c>
      <c r="AH30" s="348"/>
      <c r="AI30" s="377"/>
      <c r="AJ30" s="348"/>
      <c r="AK30" s="348"/>
      <c r="AL30" s="348"/>
      <c r="AM30" s="348"/>
      <c r="AN30" s="348"/>
      <c r="AO30" s="348"/>
      <c r="AP30" s="348"/>
      <c r="AQ30" s="348"/>
      <c r="AR30" s="348"/>
      <c r="AS30" s="348"/>
      <c r="AT30" s="348"/>
      <c r="AU30" s="346">
        <f t="shared" si="4"/>
        <v>0</v>
      </c>
      <c r="AV30" s="347">
        <f t="shared" si="4"/>
        <v>0</v>
      </c>
      <c r="AW30" s="348"/>
      <c r="AX30" s="348"/>
      <c r="AY30" s="348"/>
      <c r="AZ30" s="353">
        <f t="shared" si="5"/>
        <v>0</v>
      </c>
      <c r="BA30" s="354">
        <f t="shared" si="5"/>
        <v>56.84</v>
      </c>
      <c r="BB30" s="348">
        <f t="shared" si="6"/>
        <v>142</v>
      </c>
      <c r="BC30" s="347"/>
      <c r="BD30" s="348"/>
      <c r="BE30" s="348">
        <f t="shared" si="7"/>
        <v>0</v>
      </c>
      <c r="BF30" s="348">
        <f t="shared" si="8"/>
        <v>0</v>
      </c>
      <c r="BG30" s="354">
        <f t="shared" si="9"/>
        <v>0</v>
      </c>
      <c r="BH30" s="348">
        <f t="shared" si="10"/>
        <v>0</v>
      </c>
      <c r="BI30" s="354">
        <f t="shared" si="11"/>
        <v>0</v>
      </c>
      <c r="BJ30" s="348">
        <f t="shared" si="12"/>
        <v>0</v>
      </c>
      <c r="BK30" s="348">
        <f t="shared" si="13"/>
        <v>97.8</v>
      </c>
      <c r="BL30" s="348">
        <f t="shared" si="13"/>
        <v>366</v>
      </c>
      <c r="BM30" s="348">
        <f t="shared" si="14"/>
        <v>154.63999999999999</v>
      </c>
      <c r="BN30" s="373">
        <f t="shared" si="14"/>
        <v>508</v>
      </c>
      <c r="BO30" s="348" t="s">
        <v>189</v>
      </c>
    </row>
    <row r="31" spans="1:70" ht="15" customHeight="1" x14ac:dyDescent="0.25">
      <c r="A31" s="385" t="s">
        <v>21</v>
      </c>
      <c r="B31" s="386">
        <v>4130</v>
      </c>
      <c r="C31" s="362">
        <f t="shared" si="0"/>
        <v>10.67772397094431</v>
      </c>
      <c r="D31" s="374"/>
      <c r="E31" s="348">
        <v>50.2</v>
      </c>
      <c r="F31" s="348">
        <v>29</v>
      </c>
      <c r="G31" s="348">
        <v>47.01</v>
      </c>
      <c r="H31" s="348">
        <v>16</v>
      </c>
      <c r="I31" s="348"/>
      <c r="J31" s="348"/>
      <c r="K31" s="378">
        <v>72.290000000000006</v>
      </c>
      <c r="L31" s="348">
        <v>56</v>
      </c>
      <c r="M31" s="348"/>
      <c r="N31" s="348"/>
      <c r="O31" s="348">
        <v>271.49</v>
      </c>
      <c r="P31" s="348">
        <v>252</v>
      </c>
      <c r="Q31" s="346">
        <f t="shared" si="2"/>
        <v>440.99</v>
      </c>
      <c r="R31" s="347">
        <f t="shared" si="2"/>
        <v>353</v>
      </c>
      <c r="S31" s="349"/>
      <c r="T31" s="349"/>
      <c r="U31" s="349"/>
      <c r="V31" s="349"/>
      <c r="W31" s="349"/>
      <c r="X31" s="349"/>
      <c r="Y31" s="349"/>
      <c r="Z31" s="349"/>
      <c r="AA31" s="349"/>
      <c r="AB31" s="349"/>
      <c r="AC31" s="348"/>
      <c r="AD31" s="348"/>
      <c r="AE31" s="349"/>
      <c r="AF31" s="346">
        <f t="shared" si="3"/>
        <v>0</v>
      </c>
      <c r="AG31" s="347">
        <f t="shared" si="3"/>
        <v>0</v>
      </c>
      <c r="AH31" s="349"/>
      <c r="AI31" s="377"/>
      <c r="AJ31" s="349"/>
      <c r="AK31" s="348"/>
      <c r="AL31" s="348"/>
      <c r="AM31" s="348"/>
      <c r="AN31" s="348"/>
      <c r="AO31" s="348"/>
      <c r="AP31" s="348"/>
      <c r="AQ31" s="348"/>
      <c r="AR31" s="348"/>
      <c r="AS31" s="375"/>
      <c r="AT31" s="348"/>
      <c r="AU31" s="346">
        <f t="shared" si="4"/>
        <v>0</v>
      </c>
      <c r="AV31" s="347">
        <f t="shared" si="4"/>
        <v>0</v>
      </c>
      <c r="AW31" s="348"/>
      <c r="AX31" s="348"/>
      <c r="AY31" s="376"/>
      <c r="AZ31" s="353">
        <f t="shared" si="5"/>
        <v>0</v>
      </c>
      <c r="BA31" s="354">
        <f t="shared" si="5"/>
        <v>50.2</v>
      </c>
      <c r="BB31" s="348">
        <f t="shared" si="6"/>
        <v>29</v>
      </c>
      <c r="BC31" s="379"/>
      <c r="BD31" s="348"/>
      <c r="BE31" s="348">
        <f t="shared" si="7"/>
        <v>0</v>
      </c>
      <c r="BF31" s="348">
        <f t="shared" si="8"/>
        <v>0</v>
      </c>
      <c r="BG31" s="354">
        <f t="shared" si="9"/>
        <v>72.290000000000006</v>
      </c>
      <c r="BH31" s="348">
        <f t="shared" si="10"/>
        <v>56</v>
      </c>
      <c r="BI31" s="354">
        <f t="shared" si="11"/>
        <v>0</v>
      </c>
      <c r="BJ31" s="348">
        <f t="shared" si="12"/>
        <v>0</v>
      </c>
      <c r="BK31" s="348">
        <f t="shared" si="13"/>
        <v>271.49</v>
      </c>
      <c r="BL31" s="348">
        <f t="shared" si="13"/>
        <v>252</v>
      </c>
      <c r="BM31" s="348">
        <f t="shared" si="14"/>
        <v>440.99</v>
      </c>
      <c r="BN31" s="373">
        <f t="shared" si="14"/>
        <v>353</v>
      </c>
      <c r="BO31" s="348" t="s">
        <v>145</v>
      </c>
    </row>
    <row r="32" spans="1:70" ht="15" customHeight="1" x14ac:dyDescent="0.25">
      <c r="A32" s="385" t="s">
        <v>22</v>
      </c>
      <c r="B32" s="386">
        <v>926</v>
      </c>
      <c r="C32" s="362">
        <f t="shared" si="0"/>
        <v>11.886609071274297</v>
      </c>
      <c r="D32" s="348"/>
      <c r="E32" s="388">
        <v>10.75</v>
      </c>
      <c r="F32" s="388">
        <v>20</v>
      </c>
      <c r="G32" s="388"/>
      <c r="H32" s="388"/>
      <c r="I32" s="388">
        <v>8.25</v>
      </c>
      <c r="J32" s="388">
        <v>20</v>
      </c>
      <c r="K32" s="388">
        <v>17.5</v>
      </c>
      <c r="L32" s="388">
        <v>22</v>
      </c>
      <c r="M32" s="348"/>
      <c r="N32" s="348"/>
      <c r="O32" s="348"/>
      <c r="P32" s="348"/>
      <c r="Q32" s="346">
        <f t="shared" si="2"/>
        <v>36.5</v>
      </c>
      <c r="R32" s="347">
        <f t="shared" si="2"/>
        <v>62</v>
      </c>
      <c r="S32" s="349"/>
      <c r="T32" s="389">
        <v>12</v>
      </c>
      <c r="U32" s="390">
        <v>27</v>
      </c>
      <c r="V32" s="390"/>
      <c r="W32" s="390"/>
      <c r="X32" s="391">
        <v>10.75</v>
      </c>
      <c r="Y32" s="391">
        <v>19</v>
      </c>
      <c r="Z32" s="391">
        <v>24.47</v>
      </c>
      <c r="AA32" s="391">
        <v>37</v>
      </c>
      <c r="AB32" s="392">
        <v>22.35</v>
      </c>
      <c r="AC32" s="392">
        <v>33</v>
      </c>
      <c r="AD32" s="392"/>
      <c r="AE32" s="377"/>
      <c r="AF32" s="346">
        <f t="shared" si="3"/>
        <v>69.569999999999993</v>
      </c>
      <c r="AG32" s="347">
        <f t="shared" si="3"/>
        <v>116</v>
      </c>
      <c r="AH32" s="348"/>
      <c r="AI32" s="377"/>
      <c r="AJ32" s="348"/>
      <c r="AK32" s="348"/>
      <c r="AL32" s="348"/>
      <c r="AM32" s="348"/>
      <c r="AN32" s="348"/>
      <c r="AO32" s="393">
        <v>3</v>
      </c>
      <c r="AP32" s="393">
        <v>9</v>
      </c>
      <c r="AQ32" s="392">
        <v>1</v>
      </c>
      <c r="AR32" s="392">
        <v>1</v>
      </c>
      <c r="AS32" s="394"/>
      <c r="AT32" s="395"/>
      <c r="AU32" s="346">
        <f t="shared" si="4"/>
        <v>4</v>
      </c>
      <c r="AV32" s="347">
        <f t="shared" si="4"/>
        <v>10</v>
      </c>
      <c r="AW32" s="392"/>
      <c r="AX32" s="348"/>
      <c r="AY32" s="378"/>
      <c r="AZ32" s="353">
        <f t="shared" si="5"/>
        <v>0</v>
      </c>
      <c r="BA32" s="354">
        <f t="shared" si="5"/>
        <v>22.75</v>
      </c>
      <c r="BB32" s="348">
        <f t="shared" si="6"/>
        <v>47</v>
      </c>
      <c r="BC32" s="378"/>
      <c r="BD32" s="348"/>
      <c r="BE32" s="348">
        <f t="shared" si="7"/>
        <v>19</v>
      </c>
      <c r="BF32" s="348">
        <f t="shared" si="8"/>
        <v>39</v>
      </c>
      <c r="BG32" s="354">
        <f t="shared" si="9"/>
        <v>44.97</v>
      </c>
      <c r="BH32" s="348">
        <f t="shared" si="10"/>
        <v>68</v>
      </c>
      <c r="BI32" s="354">
        <f t="shared" si="11"/>
        <v>23.35</v>
      </c>
      <c r="BJ32" s="348">
        <f t="shared" si="12"/>
        <v>34</v>
      </c>
      <c r="BK32" s="348">
        <f t="shared" si="13"/>
        <v>0</v>
      </c>
      <c r="BL32" s="348">
        <f t="shared" si="13"/>
        <v>0</v>
      </c>
      <c r="BM32" s="348">
        <f t="shared" si="14"/>
        <v>110.07</v>
      </c>
      <c r="BN32" s="373">
        <f t="shared" si="14"/>
        <v>188</v>
      </c>
      <c r="BO32" s="348" t="s">
        <v>190</v>
      </c>
    </row>
    <row r="33" spans="1:67" ht="15" customHeight="1" x14ac:dyDescent="0.25">
      <c r="A33" s="385" t="s">
        <v>23</v>
      </c>
      <c r="B33" s="386">
        <v>529</v>
      </c>
      <c r="C33" s="362">
        <f t="shared" si="0"/>
        <v>0</v>
      </c>
      <c r="D33" s="349"/>
      <c r="E33" s="380"/>
      <c r="F33" s="349"/>
      <c r="G33" s="349"/>
      <c r="H33" s="349"/>
      <c r="I33" s="349"/>
      <c r="J33" s="349"/>
      <c r="K33" s="349"/>
      <c r="L33" s="349"/>
      <c r="M33" s="349"/>
      <c r="N33" s="349"/>
      <c r="O33" s="349"/>
      <c r="P33" s="349"/>
      <c r="Q33" s="346">
        <f t="shared" si="2"/>
        <v>0</v>
      </c>
      <c r="R33" s="347">
        <f t="shared" si="2"/>
        <v>0</v>
      </c>
      <c r="S33" s="349"/>
      <c r="T33" s="349"/>
      <c r="U33" s="349"/>
      <c r="V33" s="349"/>
      <c r="W33" s="349"/>
      <c r="X33" s="349"/>
      <c r="Y33" s="349"/>
      <c r="Z33" s="349"/>
      <c r="AA33" s="349"/>
      <c r="AB33" s="349"/>
      <c r="AC33" s="348"/>
      <c r="AD33" s="348"/>
      <c r="AE33" s="348"/>
      <c r="AF33" s="346">
        <f t="shared" si="3"/>
        <v>0</v>
      </c>
      <c r="AG33" s="347">
        <f t="shared" si="3"/>
        <v>0</v>
      </c>
      <c r="AH33" s="348"/>
      <c r="AI33" s="377"/>
      <c r="AJ33" s="348"/>
      <c r="AK33" s="348"/>
      <c r="AL33" s="348"/>
      <c r="AM33" s="348"/>
      <c r="AN33" s="348"/>
      <c r="AO33" s="348"/>
      <c r="AP33" s="381"/>
      <c r="AQ33" s="348"/>
      <c r="AR33" s="348"/>
      <c r="AS33" s="348"/>
      <c r="AT33" s="348"/>
      <c r="AU33" s="346">
        <f t="shared" si="4"/>
        <v>0</v>
      </c>
      <c r="AV33" s="347">
        <f t="shared" si="4"/>
        <v>0</v>
      </c>
      <c r="AW33" s="348"/>
      <c r="AX33" s="348"/>
      <c r="AY33" s="348"/>
      <c r="AZ33" s="353">
        <f t="shared" si="5"/>
        <v>0</v>
      </c>
      <c r="BA33" s="354">
        <f t="shared" si="5"/>
        <v>0</v>
      </c>
      <c r="BB33" s="348">
        <f t="shared" si="6"/>
        <v>0</v>
      </c>
      <c r="BC33" s="382"/>
      <c r="BD33" s="348"/>
      <c r="BE33" s="348">
        <f t="shared" si="7"/>
        <v>0</v>
      </c>
      <c r="BF33" s="348">
        <f t="shared" si="8"/>
        <v>0</v>
      </c>
      <c r="BG33" s="354">
        <f t="shared" si="9"/>
        <v>0</v>
      </c>
      <c r="BH33" s="348">
        <f t="shared" si="10"/>
        <v>0</v>
      </c>
      <c r="BI33" s="354">
        <f t="shared" si="11"/>
        <v>0</v>
      </c>
      <c r="BJ33" s="348">
        <f t="shared" si="12"/>
        <v>0</v>
      </c>
      <c r="BK33" s="348">
        <f t="shared" si="13"/>
        <v>0</v>
      </c>
      <c r="BL33" s="348">
        <f t="shared" si="13"/>
        <v>0</v>
      </c>
      <c r="BM33" s="348">
        <f t="shared" si="14"/>
        <v>0</v>
      </c>
      <c r="BN33" s="373">
        <f t="shared" si="14"/>
        <v>0</v>
      </c>
      <c r="BO33" s="348"/>
    </row>
    <row r="34" spans="1:67" ht="15" customHeight="1" x14ac:dyDescent="0.25">
      <c r="A34" s="385" t="s">
        <v>24</v>
      </c>
      <c r="B34" s="386">
        <v>547</v>
      </c>
      <c r="C34" s="362">
        <f t="shared" si="0"/>
        <v>0</v>
      </c>
      <c r="D34" s="374"/>
      <c r="E34" s="349"/>
      <c r="F34" s="349"/>
      <c r="G34" s="382"/>
      <c r="H34" s="348"/>
      <c r="I34" s="348"/>
      <c r="J34" s="348"/>
      <c r="K34" s="375"/>
      <c r="L34" s="348"/>
      <c r="M34" s="396"/>
      <c r="N34" s="348"/>
      <c r="O34" s="396"/>
      <c r="P34" s="348"/>
      <c r="Q34" s="346">
        <f t="shared" si="2"/>
        <v>0</v>
      </c>
      <c r="R34" s="347">
        <f t="shared" si="2"/>
        <v>0</v>
      </c>
      <c r="S34" s="349"/>
      <c r="T34" s="349"/>
      <c r="U34" s="349"/>
      <c r="V34" s="349"/>
      <c r="W34" s="348"/>
      <c r="X34" s="348"/>
      <c r="Y34" s="348"/>
      <c r="Z34" s="348"/>
      <c r="AA34" s="348"/>
      <c r="AB34" s="348"/>
      <c r="AC34" s="348"/>
      <c r="AD34" s="348"/>
      <c r="AE34" s="348"/>
      <c r="AF34" s="346">
        <f t="shared" si="3"/>
        <v>0</v>
      </c>
      <c r="AG34" s="347">
        <f t="shared" si="3"/>
        <v>0</v>
      </c>
      <c r="AH34" s="348"/>
      <c r="AI34" s="377"/>
      <c r="AJ34" s="348"/>
      <c r="AK34" s="379"/>
      <c r="AL34" s="348"/>
      <c r="AM34" s="348"/>
      <c r="AN34" s="348"/>
      <c r="AO34" s="348"/>
      <c r="AP34" s="374"/>
      <c r="AQ34" s="374"/>
      <c r="AR34" s="348"/>
      <c r="AS34" s="348"/>
      <c r="AT34" s="348"/>
      <c r="AU34" s="346">
        <f t="shared" si="4"/>
        <v>0</v>
      </c>
      <c r="AV34" s="347">
        <f t="shared" si="4"/>
        <v>0</v>
      </c>
      <c r="AW34" s="348"/>
      <c r="AX34" s="348"/>
      <c r="AY34" s="348"/>
      <c r="AZ34" s="353">
        <f t="shared" si="5"/>
        <v>0</v>
      </c>
      <c r="BA34" s="354">
        <f t="shared" si="5"/>
        <v>0</v>
      </c>
      <c r="BB34" s="348">
        <f t="shared" si="6"/>
        <v>0</v>
      </c>
      <c r="BC34" s="376"/>
      <c r="BD34" s="348"/>
      <c r="BE34" s="348">
        <f t="shared" si="7"/>
        <v>0</v>
      </c>
      <c r="BF34" s="348">
        <f t="shared" si="8"/>
        <v>0</v>
      </c>
      <c r="BG34" s="354">
        <f t="shared" si="9"/>
        <v>0</v>
      </c>
      <c r="BH34" s="348">
        <f t="shared" si="10"/>
        <v>0</v>
      </c>
      <c r="BI34" s="354">
        <f t="shared" si="11"/>
        <v>0</v>
      </c>
      <c r="BJ34" s="348">
        <f t="shared" si="12"/>
        <v>0</v>
      </c>
      <c r="BK34" s="348">
        <f t="shared" si="13"/>
        <v>0</v>
      </c>
      <c r="BL34" s="348">
        <f t="shared" si="13"/>
        <v>0</v>
      </c>
      <c r="BM34" s="348">
        <f t="shared" si="14"/>
        <v>0</v>
      </c>
      <c r="BN34" s="373">
        <f t="shared" si="14"/>
        <v>0</v>
      </c>
      <c r="BO34" s="348"/>
    </row>
    <row r="35" spans="1:67" ht="15" customHeight="1" x14ac:dyDescent="0.25">
      <c r="A35" s="385" t="s">
        <v>114</v>
      </c>
      <c r="B35" s="386">
        <v>461</v>
      </c>
      <c r="C35" s="362">
        <f t="shared" si="0"/>
        <v>0</v>
      </c>
      <c r="D35" s="349"/>
      <c r="E35" s="349"/>
      <c r="F35" s="349"/>
      <c r="G35" s="349"/>
      <c r="H35" s="349"/>
      <c r="I35" s="349"/>
      <c r="J35" s="349"/>
      <c r="K35" s="349"/>
      <c r="L35" s="349"/>
      <c r="M35" s="349"/>
      <c r="N35" s="349"/>
      <c r="O35" s="349"/>
      <c r="P35" s="349"/>
      <c r="Q35" s="346">
        <f t="shared" si="2"/>
        <v>0</v>
      </c>
      <c r="R35" s="347">
        <f t="shared" si="2"/>
        <v>0</v>
      </c>
      <c r="S35" s="374"/>
      <c r="T35" s="374"/>
      <c r="U35" s="374"/>
      <c r="V35" s="374"/>
      <c r="W35" s="374"/>
      <c r="X35" s="374"/>
      <c r="Y35" s="349"/>
      <c r="Z35" s="397"/>
      <c r="AA35" s="398"/>
      <c r="AB35" s="397"/>
      <c r="AC35" s="398"/>
      <c r="AD35" s="397"/>
      <c r="AE35" s="398"/>
      <c r="AF35" s="346">
        <f t="shared" si="3"/>
        <v>0</v>
      </c>
      <c r="AG35" s="347">
        <f t="shared" si="3"/>
        <v>0</v>
      </c>
      <c r="AH35" s="348"/>
      <c r="AI35" s="377"/>
      <c r="AJ35" s="348"/>
      <c r="AK35" s="377"/>
      <c r="AL35" s="348"/>
      <c r="AM35" s="348"/>
      <c r="AN35" s="348"/>
      <c r="AO35" s="348"/>
      <c r="AP35" s="348"/>
      <c r="AQ35" s="348"/>
      <c r="AR35" s="348"/>
      <c r="AS35" s="348"/>
      <c r="AT35" s="348"/>
      <c r="AU35" s="346">
        <f t="shared" si="4"/>
        <v>0</v>
      </c>
      <c r="AV35" s="347">
        <f t="shared" si="4"/>
        <v>0</v>
      </c>
      <c r="AW35" s="348"/>
      <c r="AX35" s="348"/>
      <c r="AY35" s="348"/>
      <c r="AZ35" s="353">
        <f t="shared" si="5"/>
        <v>0</v>
      </c>
      <c r="BA35" s="354">
        <f t="shared" si="5"/>
        <v>0</v>
      </c>
      <c r="BB35" s="348">
        <f t="shared" si="6"/>
        <v>0</v>
      </c>
      <c r="BC35" s="348"/>
      <c r="BD35" s="348"/>
      <c r="BE35" s="348">
        <f t="shared" si="7"/>
        <v>0</v>
      </c>
      <c r="BF35" s="348">
        <f t="shared" si="8"/>
        <v>0</v>
      </c>
      <c r="BG35" s="354">
        <f t="shared" si="9"/>
        <v>0</v>
      </c>
      <c r="BH35" s="348">
        <f t="shared" si="10"/>
        <v>0</v>
      </c>
      <c r="BI35" s="354">
        <f t="shared" si="11"/>
        <v>0</v>
      </c>
      <c r="BJ35" s="348">
        <f t="shared" si="12"/>
        <v>0</v>
      </c>
      <c r="BK35" s="348">
        <f t="shared" si="13"/>
        <v>0</v>
      </c>
      <c r="BL35" s="348">
        <f t="shared" si="13"/>
        <v>0</v>
      </c>
      <c r="BM35" s="348">
        <f t="shared" si="14"/>
        <v>0</v>
      </c>
      <c r="BN35" s="373">
        <f t="shared" si="14"/>
        <v>0</v>
      </c>
      <c r="BO35" s="348" t="s">
        <v>183</v>
      </c>
    </row>
    <row r="36" spans="1:67" ht="15" customHeight="1" x14ac:dyDescent="0.25">
      <c r="A36" s="385" t="s">
        <v>26</v>
      </c>
      <c r="B36" s="386">
        <v>984.53</v>
      </c>
      <c r="C36" s="362">
        <f t="shared" si="0"/>
        <v>11.120026814825348</v>
      </c>
      <c r="D36" s="348"/>
      <c r="E36" s="349">
        <v>18</v>
      </c>
      <c r="F36" s="349">
        <v>30</v>
      </c>
      <c r="G36" s="349"/>
      <c r="H36" s="349"/>
      <c r="I36" s="349"/>
      <c r="J36" s="349"/>
      <c r="K36" s="349"/>
      <c r="L36" s="349"/>
      <c r="M36" s="349"/>
      <c r="N36" s="349"/>
      <c r="O36" s="349"/>
      <c r="P36" s="349"/>
      <c r="Q36" s="346">
        <f t="shared" si="2"/>
        <v>18</v>
      </c>
      <c r="R36" s="347">
        <f t="shared" si="2"/>
        <v>30</v>
      </c>
      <c r="S36" s="349"/>
      <c r="T36" s="349">
        <v>1.75</v>
      </c>
      <c r="U36" s="349">
        <v>5</v>
      </c>
      <c r="V36" s="349">
        <v>1</v>
      </c>
      <c r="W36" s="349">
        <v>2</v>
      </c>
      <c r="X36" s="349">
        <v>3.5</v>
      </c>
      <c r="Y36" s="349">
        <v>6</v>
      </c>
      <c r="Z36" s="349"/>
      <c r="AA36" s="349"/>
      <c r="AB36" s="349"/>
      <c r="AC36" s="348"/>
      <c r="AD36" s="348">
        <v>83.73</v>
      </c>
      <c r="AE36" s="348">
        <v>105</v>
      </c>
      <c r="AF36" s="346">
        <f t="shared" si="3"/>
        <v>89.98</v>
      </c>
      <c r="AG36" s="347">
        <f t="shared" si="3"/>
        <v>118</v>
      </c>
      <c r="AH36" s="348"/>
      <c r="AI36" s="377"/>
      <c r="AJ36" s="348"/>
      <c r="AK36" s="377"/>
      <c r="AL36" s="348"/>
      <c r="AM36" s="348"/>
      <c r="AN36" s="348"/>
      <c r="AO36" s="348">
        <v>1.5</v>
      </c>
      <c r="AP36" s="348">
        <v>1</v>
      </c>
      <c r="AQ36" s="348"/>
      <c r="AR36" s="348"/>
      <c r="AS36" s="348"/>
      <c r="AT36" s="348"/>
      <c r="AU36" s="346">
        <f t="shared" ref="AU36:AV51" si="15">SUM(AS36,AQ36,AO36,AM36,AK36,AI36)</f>
        <v>1.5</v>
      </c>
      <c r="AV36" s="347">
        <f t="shared" si="15"/>
        <v>1</v>
      </c>
      <c r="AW36" s="348"/>
      <c r="AX36" s="348"/>
      <c r="AY36" s="348"/>
      <c r="AZ36" s="353">
        <f t="shared" si="5"/>
        <v>0</v>
      </c>
      <c r="BA36" s="354">
        <f t="shared" si="5"/>
        <v>19.75</v>
      </c>
      <c r="BB36" s="348">
        <f t="shared" si="6"/>
        <v>35</v>
      </c>
      <c r="BC36" s="348"/>
      <c r="BD36" s="348"/>
      <c r="BE36" s="348">
        <f t="shared" si="7"/>
        <v>3.5</v>
      </c>
      <c r="BF36" s="348">
        <f t="shared" si="8"/>
        <v>6</v>
      </c>
      <c r="BG36" s="354">
        <f t="shared" si="9"/>
        <v>1.5</v>
      </c>
      <c r="BH36" s="348">
        <f t="shared" si="10"/>
        <v>1</v>
      </c>
      <c r="BI36" s="354">
        <f t="shared" si="11"/>
        <v>0</v>
      </c>
      <c r="BJ36" s="348">
        <f t="shared" si="12"/>
        <v>0</v>
      </c>
      <c r="BK36" s="348">
        <f t="shared" si="13"/>
        <v>83.73</v>
      </c>
      <c r="BL36" s="348">
        <f t="shared" si="13"/>
        <v>105</v>
      </c>
      <c r="BM36" s="348">
        <f t="shared" si="14"/>
        <v>109.48</v>
      </c>
      <c r="BN36" s="373">
        <f t="shared" si="14"/>
        <v>149</v>
      </c>
      <c r="BO36" s="348" t="s">
        <v>188</v>
      </c>
    </row>
    <row r="37" spans="1:67" ht="15" customHeight="1" x14ac:dyDescent="0.25">
      <c r="A37" s="385" t="s">
        <v>27</v>
      </c>
      <c r="B37" s="386">
        <v>590</v>
      </c>
      <c r="C37" s="362">
        <f t="shared" si="0"/>
        <v>93.728813559322035</v>
      </c>
      <c r="D37" s="349"/>
      <c r="E37" s="349"/>
      <c r="F37" s="349"/>
      <c r="G37" s="349"/>
      <c r="H37" s="349"/>
      <c r="I37" s="349"/>
      <c r="J37" s="349"/>
      <c r="K37" s="349"/>
      <c r="L37" s="349"/>
      <c r="M37" s="349"/>
      <c r="N37" s="349"/>
      <c r="O37" s="349"/>
      <c r="P37" s="349"/>
      <c r="Q37" s="346">
        <f t="shared" si="2"/>
        <v>0</v>
      </c>
      <c r="R37" s="347">
        <f t="shared" si="2"/>
        <v>0</v>
      </c>
      <c r="S37" s="349"/>
      <c r="T37" s="349">
        <v>6</v>
      </c>
      <c r="U37" s="349">
        <v>3</v>
      </c>
      <c r="V37" s="349"/>
      <c r="W37" s="349"/>
      <c r="X37" s="349"/>
      <c r="Y37" s="349"/>
      <c r="Z37" s="349"/>
      <c r="AA37" s="349"/>
      <c r="AB37" s="349"/>
      <c r="AC37" s="348"/>
      <c r="AD37" s="348">
        <v>547</v>
      </c>
      <c r="AE37" s="348">
        <v>1619</v>
      </c>
      <c r="AF37" s="346">
        <f t="shared" si="3"/>
        <v>553</v>
      </c>
      <c r="AG37" s="347">
        <f t="shared" si="3"/>
        <v>1622</v>
      </c>
      <c r="AH37" s="348"/>
      <c r="AI37" s="348"/>
      <c r="AJ37" s="348"/>
      <c r="AK37" s="348"/>
      <c r="AL37" s="348"/>
      <c r="AM37" s="348"/>
      <c r="AN37" s="348"/>
      <c r="AO37" s="348"/>
      <c r="AP37" s="348"/>
      <c r="AQ37" s="348"/>
      <c r="AR37" s="348"/>
      <c r="AS37" s="348"/>
      <c r="AT37" s="348"/>
      <c r="AU37" s="346">
        <f t="shared" si="15"/>
        <v>0</v>
      </c>
      <c r="AV37" s="347">
        <f t="shared" si="15"/>
        <v>0</v>
      </c>
      <c r="AW37" s="348"/>
      <c r="AX37" s="348"/>
      <c r="AY37" s="348"/>
      <c r="AZ37" s="353">
        <f t="shared" si="5"/>
        <v>0</v>
      </c>
      <c r="BA37" s="354">
        <f t="shared" si="5"/>
        <v>6</v>
      </c>
      <c r="BB37" s="348">
        <f t="shared" si="6"/>
        <v>3</v>
      </c>
      <c r="BC37" s="348"/>
      <c r="BD37" s="348"/>
      <c r="BE37" s="348">
        <f t="shared" si="7"/>
        <v>0</v>
      </c>
      <c r="BF37" s="348">
        <f t="shared" si="8"/>
        <v>0</v>
      </c>
      <c r="BG37" s="354">
        <f t="shared" si="9"/>
        <v>0</v>
      </c>
      <c r="BH37" s="348">
        <f t="shared" si="10"/>
        <v>0</v>
      </c>
      <c r="BI37" s="354">
        <f t="shared" si="11"/>
        <v>0</v>
      </c>
      <c r="BJ37" s="348">
        <f t="shared" si="12"/>
        <v>0</v>
      </c>
      <c r="BK37" s="348">
        <f t="shared" si="13"/>
        <v>547</v>
      </c>
      <c r="BL37" s="348">
        <f t="shared" si="13"/>
        <v>1619</v>
      </c>
      <c r="BM37" s="348">
        <f t="shared" si="14"/>
        <v>553</v>
      </c>
      <c r="BN37" s="373">
        <f t="shared" si="14"/>
        <v>1622</v>
      </c>
      <c r="BO37" s="348"/>
    </row>
    <row r="38" spans="1:67" ht="15" customHeight="1" x14ac:dyDescent="0.25">
      <c r="A38" s="385" t="s">
        <v>28</v>
      </c>
      <c r="B38" s="386">
        <v>3649.92</v>
      </c>
      <c r="C38" s="362">
        <f t="shared" si="0"/>
        <v>4.123104068034368</v>
      </c>
      <c r="D38" s="349"/>
      <c r="E38" s="321">
        <v>38.25</v>
      </c>
      <c r="F38" s="321">
        <v>21</v>
      </c>
      <c r="G38" s="321">
        <v>8.5</v>
      </c>
      <c r="H38" s="321">
        <v>4</v>
      </c>
      <c r="I38" s="321">
        <v>13</v>
      </c>
      <c r="J38" s="321">
        <v>9</v>
      </c>
      <c r="K38" s="321">
        <v>4</v>
      </c>
      <c r="L38" s="321">
        <v>4</v>
      </c>
      <c r="M38" s="321">
        <v>18</v>
      </c>
      <c r="N38" s="321">
        <v>12</v>
      </c>
      <c r="O38" s="321">
        <v>1.25</v>
      </c>
      <c r="P38" s="321">
        <v>3</v>
      </c>
      <c r="Q38" s="346">
        <f>SUM(O38,M38,K38,I38,G38,E38)</f>
        <v>83</v>
      </c>
      <c r="R38" s="347">
        <f>SUM(P38,N38,L38,J38,H38,F38)</f>
        <v>53</v>
      </c>
      <c r="S38" s="349"/>
      <c r="T38" s="321">
        <v>15.33</v>
      </c>
      <c r="U38" s="321">
        <v>11</v>
      </c>
      <c r="V38" s="321">
        <v>7.5</v>
      </c>
      <c r="W38" s="321">
        <v>5</v>
      </c>
      <c r="X38" s="321">
        <v>0</v>
      </c>
      <c r="Y38" s="321">
        <v>0</v>
      </c>
      <c r="Z38" s="321">
        <v>11.25</v>
      </c>
      <c r="AA38" s="321">
        <v>11</v>
      </c>
      <c r="AB38" s="321">
        <v>13.145</v>
      </c>
      <c r="AC38" s="321">
        <v>23</v>
      </c>
      <c r="AD38" s="321">
        <v>20.015000000000001</v>
      </c>
      <c r="AE38" s="321">
        <v>28</v>
      </c>
      <c r="AF38" s="346">
        <f t="shared" si="3"/>
        <v>67.239999999999995</v>
      </c>
      <c r="AG38" s="347">
        <f t="shared" si="3"/>
        <v>78</v>
      </c>
      <c r="AH38" s="377"/>
      <c r="AI38" s="377"/>
      <c r="AJ38" s="377"/>
      <c r="AK38" s="348"/>
      <c r="AL38" s="348"/>
      <c r="AM38" s="348"/>
      <c r="AN38" s="348"/>
      <c r="AO38" s="348"/>
      <c r="AP38" s="348"/>
      <c r="AQ38" s="348"/>
      <c r="AR38" s="348"/>
      <c r="AS38" s="348">
        <v>0.25</v>
      </c>
      <c r="AT38" s="348">
        <v>1</v>
      </c>
      <c r="AU38" s="346">
        <f t="shared" si="15"/>
        <v>0.25</v>
      </c>
      <c r="AV38" s="347">
        <f t="shared" si="15"/>
        <v>1</v>
      </c>
      <c r="AW38" s="348"/>
      <c r="AX38" s="348"/>
      <c r="AY38" s="348"/>
      <c r="AZ38" s="353">
        <f t="shared" si="5"/>
        <v>0</v>
      </c>
      <c r="BA38" s="354">
        <f t="shared" si="5"/>
        <v>53.58</v>
      </c>
      <c r="BB38" s="348">
        <f t="shared" si="6"/>
        <v>32</v>
      </c>
      <c r="BC38" s="348"/>
      <c r="BD38" s="348"/>
      <c r="BE38" s="348">
        <f t="shared" si="7"/>
        <v>13</v>
      </c>
      <c r="BF38" s="348">
        <f t="shared" si="8"/>
        <v>9</v>
      </c>
      <c r="BG38" s="354">
        <f t="shared" si="9"/>
        <v>15.25</v>
      </c>
      <c r="BH38" s="348">
        <f t="shared" si="10"/>
        <v>15</v>
      </c>
      <c r="BI38" s="354">
        <f t="shared" si="11"/>
        <v>31.145</v>
      </c>
      <c r="BJ38" s="348">
        <f t="shared" si="12"/>
        <v>35</v>
      </c>
      <c r="BK38" s="348">
        <f t="shared" si="13"/>
        <v>21.515000000000001</v>
      </c>
      <c r="BL38" s="348">
        <f t="shared" si="13"/>
        <v>32</v>
      </c>
      <c r="BM38" s="348">
        <f t="shared" si="14"/>
        <v>150.49</v>
      </c>
      <c r="BN38" s="373">
        <f t="shared" si="14"/>
        <v>132</v>
      </c>
      <c r="BO38" s="348" t="s">
        <v>191</v>
      </c>
    </row>
    <row r="39" spans="1:67" s="409" customFormat="1" ht="15" customHeight="1" x14ac:dyDescent="0.3">
      <c r="A39" s="399" t="s">
        <v>29</v>
      </c>
      <c r="B39" s="400">
        <v>2527</v>
      </c>
      <c r="C39" s="362">
        <f t="shared" si="0"/>
        <v>21.096161456272259</v>
      </c>
      <c r="D39" s="401"/>
      <c r="E39" s="402">
        <v>124.55</v>
      </c>
      <c r="F39" s="403">
        <v>141</v>
      </c>
      <c r="G39" s="404">
        <v>1</v>
      </c>
      <c r="H39" s="403">
        <v>1</v>
      </c>
      <c r="I39" s="404">
        <v>31</v>
      </c>
      <c r="J39" s="403">
        <v>34</v>
      </c>
      <c r="K39" s="404">
        <v>326.5</v>
      </c>
      <c r="L39" s="403">
        <v>228</v>
      </c>
      <c r="M39" s="404"/>
      <c r="N39" s="403"/>
      <c r="O39" s="404"/>
      <c r="P39" s="403"/>
      <c r="Q39" s="346">
        <f t="shared" si="2"/>
        <v>483.05</v>
      </c>
      <c r="R39" s="347">
        <f t="shared" si="2"/>
        <v>404</v>
      </c>
      <c r="S39" s="404"/>
      <c r="T39" s="404">
        <v>5.55</v>
      </c>
      <c r="U39" s="403">
        <v>13</v>
      </c>
      <c r="V39" s="404"/>
      <c r="W39" s="403"/>
      <c r="X39" s="404">
        <v>10</v>
      </c>
      <c r="Y39" s="403">
        <v>9</v>
      </c>
      <c r="Z39" s="404">
        <v>34.5</v>
      </c>
      <c r="AA39" s="403">
        <v>21</v>
      </c>
      <c r="AB39" s="404"/>
      <c r="AC39" s="403"/>
      <c r="AD39" s="404"/>
      <c r="AE39" s="403"/>
      <c r="AF39" s="346">
        <f t="shared" si="3"/>
        <v>50.05</v>
      </c>
      <c r="AG39" s="347">
        <f t="shared" si="3"/>
        <v>43</v>
      </c>
      <c r="AH39" s="401"/>
      <c r="AI39" s="401"/>
      <c r="AJ39" s="401"/>
      <c r="AK39" s="401"/>
      <c r="AL39" s="401"/>
      <c r="AM39" s="401"/>
      <c r="AN39" s="401"/>
      <c r="AO39" s="401"/>
      <c r="AP39" s="401"/>
      <c r="AQ39" s="401"/>
      <c r="AR39" s="401"/>
      <c r="AS39" s="401"/>
      <c r="AT39" s="401"/>
      <c r="AU39" s="346">
        <f t="shared" si="15"/>
        <v>0</v>
      </c>
      <c r="AV39" s="347">
        <f t="shared" si="15"/>
        <v>0</v>
      </c>
      <c r="AW39" s="401"/>
      <c r="AX39" s="401"/>
      <c r="AY39" s="401"/>
      <c r="AZ39" s="405">
        <f t="shared" si="5"/>
        <v>0</v>
      </c>
      <c r="BA39" s="406">
        <f t="shared" si="5"/>
        <v>130.1</v>
      </c>
      <c r="BB39" s="407">
        <f t="shared" si="6"/>
        <v>154</v>
      </c>
      <c r="BC39" s="401"/>
      <c r="BD39" s="407"/>
      <c r="BE39" s="407">
        <f t="shared" si="7"/>
        <v>41</v>
      </c>
      <c r="BF39" s="407">
        <f t="shared" si="8"/>
        <v>43</v>
      </c>
      <c r="BG39" s="406">
        <f t="shared" si="9"/>
        <v>361</v>
      </c>
      <c r="BH39" s="407">
        <f t="shared" si="10"/>
        <v>249</v>
      </c>
      <c r="BI39" s="406">
        <f t="shared" si="11"/>
        <v>0</v>
      </c>
      <c r="BJ39" s="407">
        <f t="shared" si="12"/>
        <v>0</v>
      </c>
      <c r="BK39" s="407">
        <f t="shared" si="13"/>
        <v>0</v>
      </c>
      <c r="BL39" s="407">
        <f t="shared" si="13"/>
        <v>0</v>
      </c>
      <c r="BM39" s="407">
        <f t="shared" si="14"/>
        <v>533.1</v>
      </c>
      <c r="BN39" s="408">
        <f t="shared" si="14"/>
        <v>447</v>
      </c>
      <c r="BO39" s="407"/>
    </row>
    <row r="40" spans="1:67" ht="15" customHeight="1" x14ac:dyDescent="0.25">
      <c r="A40" s="385" t="s">
        <v>30</v>
      </c>
      <c r="B40" s="386">
        <v>2182.5</v>
      </c>
      <c r="C40" s="362">
        <f t="shared" si="0"/>
        <v>0.67583046964490268</v>
      </c>
      <c r="D40" s="374"/>
      <c r="E40" s="348">
        <v>10.25</v>
      </c>
      <c r="F40" s="348">
        <v>9</v>
      </c>
      <c r="G40" s="348"/>
      <c r="H40" s="348"/>
      <c r="I40" s="348"/>
      <c r="J40" s="348"/>
      <c r="K40" s="348"/>
      <c r="L40" s="348"/>
      <c r="M40" s="348">
        <v>2.25</v>
      </c>
      <c r="N40" s="348">
        <v>3</v>
      </c>
      <c r="O40" s="348">
        <v>2.25</v>
      </c>
      <c r="P40" s="348">
        <v>6</v>
      </c>
      <c r="Q40" s="346">
        <f t="shared" si="2"/>
        <v>14.75</v>
      </c>
      <c r="R40" s="347">
        <f t="shared" si="2"/>
        <v>18</v>
      </c>
      <c r="S40" s="348"/>
      <c r="T40" s="348"/>
      <c r="U40" s="348"/>
      <c r="V40" s="348"/>
      <c r="W40" s="349"/>
      <c r="X40" s="349"/>
      <c r="Y40" s="348"/>
      <c r="Z40" s="347"/>
      <c r="AA40" s="348"/>
      <c r="AB40" s="348"/>
      <c r="AC40" s="349"/>
      <c r="AD40" s="349"/>
      <c r="AE40" s="349"/>
      <c r="AF40" s="346">
        <f t="shared" si="3"/>
        <v>0</v>
      </c>
      <c r="AG40" s="347">
        <f t="shared" si="3"/>
        <v>0</v>
      </c>
      <c r="AH40" s="349"/>
      <c r="AI40" s="349"/>
      <c r="AJ40" s="349"/>
      <c r="AK40" s="349"/>
      <c r="AL40" s="349"/>
      <c r="AM40" s="349"/>
      <c r="AN40" s="348"/>
      <c r="AO40" s="349"/>
      <c r="AP40" s="349"/>
      <c r="AQ40" s="348"/>
      <c r="AR40" s="351"/>
      <c r="AS40" s="351"/>
      <c r="AT40" s="352"/>
      <c r="AU40" s="346">
        <f t="shared" si="15"/>
        <v>0</v>
      </c>
      <c r="AV40" s="347">
        <f t="shared" si="15"/>
        <v>0</v>
      </c>
      <c r="AW40" s="352"/>
      <c r="AX40" s="352"/>
      <c r="AY40" s="352"/>
      <c r="AZ40" s="353">
        <f t="shared" si="5"/>
        <v>0</v>
      </c>
      <c r="BA40" s="354">
        <f t="shared" si="5"/>
        <v>10.25</v>
      </c>
      <c r="BB40" s="348">
        <f t="shared" si="6"/>
        <v>9</v>
      </c>
      <c r="BC40" s="351"/>
      <c r="BD40" s="355"/>
      <c r="BE40" s="348">
        <f t="shared" si="7"/>
        <v>0</v>
      </c>
      <c r="BF40" s="348">
        <f t="shared" si="8"/>
        <v>0</v>
      </c>
      <c r="BG40" s="354">
        <f t="shared" si="9"/>
        <v>0</v>
      </c>
      <c r="BH40" s="348">
        <f t="shared" si="10"/>
        <v>0</v>
      </c>
      <c r="BI40" s="354">
        <f t="shared" si="11"/>
        <v>2.25</v>
      </c>
      <c r="BJ40" s="348">
        <f t="shared" si="12"/>
        <v>3</v>
      </c>
      <c r="BK40" s="348">
        <f t="shared" si="13"/>
        <v>2.25</v>
      </c>
      <c r="BL40" s="348">
        <f t="shared" si="13"/>
        <v>6</v>
      </c>
      <c r="BM40" s="348">
        <f t="shared" si="14"/>
        <v>14.75</v>
      </c>
      <c r="BN40" s="373">
        <f t="shared" si="14"/>
        <v>18</v>
      </c>
      <c r="BO40" s="348"/>
    </row>
    <row r="41" spans="1:67" ht="15" customHeight="1" x14ac:dyDescent="0.25">
      <c r="A41" s="385" t="s">
        <v>31</v>
      </c>
      <c r="B41" s="386">
        <v>7199</v>
      </c>
      <c r="C41" s="362">
        <f t="shared" si="0"/>
        <v>0</v>
      </c>
      <c r="D41" s="374"/>
      <c r="E41" s="348"/>
      <c r="F41" s="348"/>
      <c r="G41" s="348"/>
      <c r="H41" s="348"/>
      <c r="I41" s="348"/>
      <c r="J41" s="348"/>
      <c r="K41" s="348"/>
      <c r="L41" s="348"/>
      <c r="M41" s="348"/>
      <c r="N41" s="348"/>
      <c r="O41" s="348"/>
      <c r="P41" s="348"/>
      <c r="Q41" s="346">
        <f t="shared" si="2"/>
        <v>0</v>
      </c>
      <c r="R41" s="347">
        <f t="shared" si="2"/>
        <v>0</v>
      </c>
      <c r="S41" s="349"/>
      <c r="T41" s="349"/>
      <c r="U41" s="349"/>
      <c r="V41" s="349"/>
      <c r="W41" s="349"/>
      <c r="X41" s="349"/>
      <c r="Y41" s="349"/>
      <c r="Z41" s="349"/>
      <c r="AA41" s="348"/>
      <c r="AB41" s="348"/>
      <c r="AC41" s="348"/>
      <c r="AD41" s="348"/>
      <c r="AE41" s="348"/>
      <c r="AF41" s="346">
        <f t="shared" si="3"/>
        <v>0</v>
      </c>
      <c r="AG41" s="347">
        <f t="shared" si="3"/>
        <v>0</v>
      </c>
      <c r="AH41" s="348"/>
      <c r="AI41" s="348"/>
      <c r="AJ41" s="348"/>
      <c r="AK41" s="349"/>
      <c r="AL41" s="348"/>
      <c r="AM41" s="349"/>
      <c r="AN41" s="348"/>
      <c r="AO41" s="348"/>
      <c r="AP41" s="349"/>
      <c r="AQ41" s="348"/>
      <c r="AR41" s="348"/>
      <c r="AS41" s="348"/>
      <c r="AT41" s="348"/>
      <c r="AU41" s="346">
        <f t="shared" si="15"/>
        <v>0</v>
      </c>
      <c r="AV41" s="347">
        <f t="shared" si="15"/>
        <v>0</v>
      </c>
      <c r="AW41" s="348"/>
      <c r="AX41" s="348"/>
      <c r="AY41" s="348"/>
      <c r="AZ41" s="353">
        <f t="shared" si="5"/>
        <v>0</v>
      </c>
      <c r="BA41" s="354">
        <f t="shared" si="5"/>
        <v>0</v>
      </c>
      <c r="BB41" s="348">
        <f t="shared" si="6"/>
        <v>0</v>
      </c>
      <c r="BC41" s="351"/>
      <c r="BD41" s="355"/>
      <c r="BE41" s="348">
        <f t="shared" si="7"/>
        <v>0</v>
      </c>
      <c r="BF41" s="348">
        <f t="shared" si="8"/>
        <v>0</v>
      </c>
      <c r="BG41" s="354">
        <f t="shared" si="9"/>
        <v>0</v>
      </c>
      <c r="BH41" s="348">
        <f t="shared" si="10"/>
        <v>0</v>
      </c>
      <c r="BI41" s="354">
        <f t="shared" si="11"/>
        <v>0</v>
      </c>
      <c r="BJ41" s="348">
        <f t="shared" si="12"/>
        <v>0</v>
      </c>
      <c r="BK41" s="348">
        <f t="shared" si="13"/>
        <v>0</v>
      </c>
      <c r="BL41" s="348">
        <f t="shared" si="13"/>
        <v>0</v>
      </c>
      <c r="BM41" s="348">
        <f t="shared" si="14"/>
        <v>0</v>
      </c>
      <c r="BN41" s="373">
        <f t="shared" si="14"/>
        <v>0</v>
      </c>
      <c r="BO41" s="348"/>
    </row>
    <row r="42" spans="1:67" ht="15" customHeight="1" x14ac:dyDescent="0.25">
      <c r="A42" s="385" t="s">
        <v>33</v>
      </c>
      <c r="B42" s="386">
        <v>1701</v>
      </c>
      <c r="C42" s="362">
        <f t="shared" si="0"/>
        <v>1.6460905349794239</v>
      </c>
      <c r="D42" s="374"/>
      <c r="E42" s="375">
        <v>13.5</v>
      </c>
      <c r="F42" s="348">
        <v>21</v>
      </c>
      <c r="G42" s="348"/>
      <c r="H42" s="348"/>
      <c r="I42" s="348"/>
      <c r="J42" s="348"/>
      <c r="K42" s="376"/>
      <c r="L42" s="348"/>
      <c r="M42" s="348">
        <v>1.5</v>
      </c>
      <c r="N42" s="348">
        <v>3</v>
      </c>
      <c r="O42" s="348">
        <v>13</v>
      </c>
      <c r="P42" s="348">
        <v>36</v>
      </c>
      <c r="Q42" s="346">
        <f t="shared" si="2"/>
        <v>28</v>
      </c>
      <c r="R42" s="347">
        <f t="shared" si="2"/>
        <v>60</v>
      </c>
      <c r="S42" s="349"/>
      <c r="T42" s="349"/>
      <c r="U42" s="349"/>
      <c r="V42" s="349"/>
      <c r="W42" s="349"/>
      <c r="X42" s="349"/>
      <c r="Y42" s="349"/>
      <c r="Z42" s="349"/>
      <c r="AA42" s="348"/>
      <c r="AB42" s="348"/>
      <c r="AC42" s="348"/>
      <c r="AD42" s="348"/>
      <c r="AE42" s="348"/>
      <c r="AF42" s="346">
        <f t="shared" si="3"/>
        <v>0</v>
      </c>
      <c r="AG42" s="347">
        <f t="shared" si="3"/>
        <v>0</v>
      </c>
      <c r="AH42" s="348"/>
      <c r="AI42" s="377"/>
      <c r="AJ42" s="348"/>
      <c r="AK42" s="348"/>
      <c r="AL42" s="348"/>
      <c r="AM42" s="348"/>
      <c r="AN42" s="348"/>
      <c r="AO42" s="348"/>
      <c r="AP42" s="348"/>
      <c r="AQ42" s="348"/>
      <c r="AR42" s="348"/>
      <c r="AS42" s="348"/>
      <c r="AT42" s="348"/>
      <c r="AU42" s="346">
        <f t="shared" si="15"/>
        <v>0</v>
      </c>
      <c r="AV42" s="347">
        <f t="shared" si="15"/>
        <v>0</v>
      </c>
      <c r="AW42" s="348"/>
      <c r="AX42" s="348"/>
      <c r="AY42" s="348"/>
      <c r="AZ42" s="353">
        <f t="shared" si="5"/>
        <v>0</v>
      </c>
      <c r="BA42" s="354">
        <f t="shared" si="5"/>
        <v>13.5</v>
      </c>
      <c r="BB42" s="348">
        <f t="shared" si="6"/>
        <v>21</v>
      </c>
      <c r="BC42" s="347"/>
      <c r="BD42" s="348"/>
      <c r="BE42" s="348">
        <f t="shared" si="7"/>
        <v>0</v>
      </c>
      <c r="BF42" s="348">
        <f t="shared" si="8"/>
        <v>0</v>
      </c>
      <c r="BG42" s="354">
        <f t="shared" si="9"/>
        <v>0</v>
      </c>
      <c r="BH42" s="348">
        <f t="shared" si="10"/>
        <v>0</v>
      </c>
      <c r="BI42" s="354">
        <f t="shared" si="11"/>
        <v>1.5</v>
      </c>
      <c r="BJ42" s="348">
        <f t="shared" si="12"/>
        <v>3</v>
      </c>
      <c r="BK42" s="348">
        <f t="shared" si="13"/>
        <v>13</v>
      </c>
      <c r="BL42" s="348">
        <f t="shared" si="13"/>
        <v>36</v>
      </c>
      <c r="BM42" s="348">
        <f t="shared" si="14"/>
        <v>28</v>
      </c>
      <c r="BN42" s="373">
        <f t="shared" si="14"/>
        <v>60</v>
      </c>
      <c r="BO42" s="410" t="s">
        <v>192</v>
      </c>
    </row>
    <row r="43" spans="1:67" ht="15" customHeight="1" x14ac:dyDescent="0.25">
      <c r="A43" s="385" t="s">
        <v>34</v>
      </c>
      <c r="B43" s="386">
        <v>166.57</v>
      </c>
      <c r="C43" s="362">
        <f t="shared" si="0"/>
        <v>9.8156931019991607</v>
      </c>
      <c r="D43" s="374"/>
      <c r="E43" s="348"/>
      <c r="F43" s="348"/>
      <c r="G43" s="348"/>
      <c r="H43" s="348"/>
      <c r="I43" s="348"/>
      <c r="J43" s="348"/>
      <c r="K43" s="376"/>
      <c r="L43" s="348"/>
      <c r="M43" s="348"/>
      <c r="N43" s="348"/>
      <c r="O43" s="348"/>
      <c r="P43" s="348"/>
      <c r="Q43" s="346">
        <f t="shared" si="2"/>
        <v>0</v>
      </c>
      <c r="R43" s="347">
        <f t="shared" si="2"/>
        <v>0</v>
      </c>
      <c r="S43" s="349"/>
      <c r="T43" s="349"/>
      <c r="U43" s="349"/>
      <c r="V43" s="349"/>
      <c r="W43" s="349"/>
      <c r="X43" s="349"/>
      <c r="Y43" s="349"/>
      <c r="Z43" s="349">
        <v>16.350000000000001</v>
      </c>
      <c r="AA43" s="349">
        <v>39</v>
      </c>
      <c r="AB43" s="349"/>
      <c r="AC43" s="348"/>
      <c r="AD43" s="348"/>
      <c r="AE43" s="349"/>
      <c r="AF43" s="346">
        <f t="shared" si="3"/>
        <v>16.350000000000001</v>
      </c>
      <c r="AG43" s="347">
        <f t="shared" si="3"/>
        <v>39</v>
      </c>
      <c r="AH43" s="349"/>
      <c r="AI43" s="377"/>
      <c r="AJ43" s="349"/>
      <c r="AK43" s="348"/>
      <c r="AL43" s="348"/>
      <c r="AM43" s="348"/>
      <c r="AN43" s="348"/>
      <c r="AO43" s="348"/>
      <c r="AP43" s="348"/>
      <c r="AQ43" s="348"/>
      <c r="AR43" s="348"/>
      <c r="AS43" s="375"/>
      <c r="AT43" s="348"/>
      <c r="AU43" s="346">
        <f t="shared" si="15"/>
        <v>0</v>
      </c>
      <c r="AV43" s="347">
        <f t="shared" si="15"/>
        <v>0</v>
      </c>
      <c r="AW43" s="348"/>
      <c r="AX43" s="348"/>
      <c r="AY43" s="376"/>
      <c r="AZ43" s="353">
        <f t="shared" si="5"/>
        <v>0</v>
      </c>
      <c r="BA43" s="354">
        <f t="shared" si="5"/>
        <v>0</v>
      </c>
      <c r="BB43" s="348">
        <f t="shared" si="6"/>
        <v>0</v>
      </c>
      <c r="BC43" s="379"/>
      <c r="BD43" s="348"/>
      <c r="BE43" s="348">
        <f t="shared" si="7"/>
        <v>0</v>
      </c>
      <c r="BF43" s="348">
        <f t="shared" si="8"/>
        <v>0</v>
      </c>
      <c r="BG43" s="354">
        <f t="shared" si="9"/>
        <v>16.350000000000001</v>
      </c>
      <c r="BH43" s="348">
        <f t="shared" si="10"/>
        <v>39</v>
      </c>
      <c r="BI43" s="354">
        <f t="shared" si="11"/>
        <v>0</v>
      </c>
      <c r="BJ43" s="348">
        <f t="shared" si="12"/>
        <v>0</v>
      </c>
      <c r="BK43" s="348">
        <f t="shared" si="13"/>
        <v>0</v>
      </c>
      <c r="BL43" s="348">
        <f t="shared" si="13"/>
        <v>0</v>
      </c>
      <c r="BM43" s="348">
        <f t="shared" si="14"/>
        <v>16.350000000000001</v>
      </c>
      <c r="BN43" s="373">
        <f t="shared" si="14"/>
        <v>39</v>
      </c>
      <c r="BO43" s="348" t="s">
        <v>189</v>
      </c>
    </row>
    <row r="44" spans="1:67" ht="15" customHeight="1" x14ac:dyDescent="0.25">
      <c r="A44" s="385" t="s">
        <v>35</v>
      </c>
      <c r="B44" s="386">
        <v>1008</v>
      </c>
      <c r="C44" s="362">
        <f t="shared" si="0"/>
        <v>11.458333333333332</v>
      </c>
      <c r="D44" s="348"/>
      <c r="E44" s="349">
        <v>32</v>
      </c>
      <c r="F44" s="349">
        <v>46</v>
      </c>
      <c r="G44" s="375">
        <v>1</v>
      </c>
      <c r="H44" s="348">
        <v>1</v>
      </c>
      <c r="I44" s="348">
        <v>4</v>
      </c>
      <c r="J44" s="348">
        <v>4</v>
      </c>
      <c r="K44" s="348">
        <v>1</v>
      </c>
      <c r="L44" s="348">
        <v>1</v>
      </c>
      <c r="M44" s="348">
        <v>1</v>
      </c>
      <c r="N44" s="348">
        <v>1</v>
      </c>
      <c r="O44" s="348">
        <v>34.5</v>
      </c>
      <c r="P44" s="348">
        <v>56</v>
      </c>
      <c r="Q44" s="346">
        <f t="shared" si="2"/>
        <v>73.5</v>
      </c>
      <c r="R44" s="347">
        <f t="shared" si="2"/>
        <v>109</v>
      </c>
      <c r="S44" s="349"/>
      <c r="T44" s="349">
        <v>5</v>
      </c>
      <c r="U44" s="349">
        <v>7</v>
      </c>
      <c r="V44" s="349"/>
      <c r="W44" s="349"/>
      <c r="X44" s="349">
        <v>4</v>
      </c>
      <c r="Y44" s="349">
        <v>7</v>
      </c>
      <c r="Z44" s="349"/>
      <c r="AA44" s="348"/>
      <c r="AB44" s="348"/>
      <c r="AC44" s="348"/>
      <c r="AD44" s="348">
        <v>33</v>
      </c>
      <c r="AE44" s="377">
        <v>46</v>
      </c>
      <c r="AF44" s="346">
        <f t="shared" si="3"/>
        <v>42</v>
      </c>
      <c r="AG44" s="347">
        <f t="shared" si="3"/>
        <v>60</v>
      </c>
      <c r="AH44" s="348"/>
      <c r="AI44" s="377"/>
      <c r="AJ44" s="348"/>
      <c r="AK44" s="348"/>
      <c r="AL44" s="348"/>
      <c r="AM44" s="348"/>
      <c r="AN44" s="348"/>
      <c r="AO44" s="348"/>
      <c r="AP44" s="348"/>
      <c r="AQ44" s="348"/>
      <c r="AR44" s="348"/>
      <c r="AS44" s="348"/>
      <c r="AT44" s="348"/>
      <c r="AU44" s="346">
        <f t="shared" si="15"/>
        <v>0</v>
      </c>
      <c r="AV44" s="347">
        <f t="shared" si="15"/>
        <v>0</v>
      </c>
      <c r="AW44" s="348"/>
      <c r="AX44" s="348"/>
      <c r="AY44" s="378"/>
      <c r="AZ44" s="353">
        <f t="shared" si="5"/>
        <v>0</v>
      </c>
      <c r="BA44" s="354">
        <f t="shared" si="5"/>
        <v>37</v>
      </c>
      <c r="BB44" s="348">
        <f t="shared" si="6"/>
        <v>53</v>
      </c>
      <c r="BC44" s="378"/>
      <c r="BD44" s="348"/>
      <c r="BE44" s="348">
        <f t="shared" si="7"/>
        <v>8</v>
      </c>
      <c r="BF44" s="348">
        <f t="shared" si="8"/>
        <v>11</v>
      </c>
      <c r="BG44" s="354">
        <f t="shared" si="9"/>
        <v>1</v>
      </c>
      <c r="BH44" s="348">
        <f t="shared" si="10"/>
        <v>1</v>
      </c>
      <c r="BI44" s="354">
        <f t="shared" si="11"/>
        <v>1</v>
      </c>
      <c r="BJ44" s="348">
        <f t="shared" si="12"/>
        <v>1</v>
      </c>
      <c r="BK44" s="348">
        <f t="shared" si="13"/>
        <v>67.5</v>
      </c>
      <c r="BL44" s="348">
        <f t="shared" si="13"/>
        <v>102</v>
      </c>
      <c r="BM44" s="348">
        <f t="shared" si="14"/>
        <v>115.5</v>
      </c>
      <c r="BN44" s="373">
        <f t="shared" si="14"/>
        <v>169</v>
      </c>
      <c r="BO44" s="411" t="s">
        <v>145</v>
      </c>
    </row>
    <row r="45" spans="1:67" ht="15" customHeight="1" x14ac:dyDescent="0.25">
      <c r="A45" s="385" t="s">
        <v>36</v>
      </c>
      <c r="B45" s="386">
        <v>1140.8399999999999</v>
      </c>
      <c r="C45" s="362">
        <f t="shared" si="0"/>
        <v>89.879387118263736</v>
      </c>
      <c r="D45" s="349"/>
      <c r="E45" s="412">
        <v>291.19</v>
      </c>
      <c r="F45" s="349">
        <v>281</v>
      </c>
      <c r="G45" s="346">
        <v>7</v>
      </c>
      <c r="H45" s="349">
        <v>6</v>
      </c>
      <c r="I45" s="349">
        <v>1</v>
      </c>
      <c r="J45" s="349">
        <v>1</v>
      </c>
      <c r="K45" s="349">
        <v>2</v>
      </c>
      <c r="L45" s="349">
        <v>1</v>
      </c>
      <c r="M45" s="346">
        <v>592.53</v>
      </c>
      <c r="N45" s="349">
        <v>1020</v>
      </c>
      <c r="O45" s="349">
        <v>1.5</v>
      </c>
      <c r="P45" s="349">
        <v>2</v>
      </c>
      <c r="Q45" s="346">
        <f t="shared" si="2"/>
        <v>895.22</v>
      </c>
      <c r="R45" s="347">
        <f t="shared" si="2"/>
        <v>1311</v>
      </c>
      <c r="S45" s="349"/>
      <c r="T45" s="349"/>
      <c r="U45" s="349"/>
      <c r="V45" s="349"/>
      <c r="W45" s="349"/>
      <c r="X45" s="349">
        <v>1.79</v>
      </c>
      <c r="Y45" s="349">
        <v>4</v>
      </c>
      <c r="Z45" s="346"/>
      <c r="AA45" s="349"/>
      <c r="AB45" s="348">
        <v>62.01</v>
      </c>
      <c r="AC45" s="348">
        <v>133</v>
      </c>
      <c r="AD45" s="348"/>
      <c r="AE45" s="348"/>
      <c r="AF45" s="346">
        <f t="shared" si="3"/>
        <v>63.8</v>
      </c>
      <c r="AG45" s="347">
        <f t="shared" si="3"/>
        <v>137</v>
      </c>
      <c r="AH45" s="348"/>
      <c r="AI45" s="377">
        <v>2.56</v>
      </c>
      <c r="AJ45" s="348">
        <v>4</v>
      </c>
      <c r="AK45" s="348">
        <v>0</v>
      </c>
      <c r="AL45" s="348">
        <v>0</v>
      </c>
      <c r="AM45" s="348">
        <v>1.79</v>
      </c>
      <c r="AN45" s="348">
        <v>4</v>
      </c>
      <c r="AO45" s="348">
        <v>0</v>
      </c>
      <c r="AP45" s="381">
        <v>0</v>
      </c>
      <c r="AQ45" s="348">
        <v>62.01</v>
      </c>
      <c r="AR45" s="348">
        <v>133</v>
      </c>
      <c r="AS45" s="348">
        <v>0</v>
      </c>
      <c r="AT45" s="348">
        <v>0</v>
      </c>
      <c r="AU45" s="346">
        <f t="shared" si="15"/>
        <v>66.36</v>
      </c>
      <c r="AV45" s="347">
        <f t="shared" si="15"/>
        <v>141</v>
      </c>
      <c r="AW45" s="348"/>
      <c r="AX45" s="348"/>
      <c r="AY45" s="348"/>
      <c r="AZ45" s="353">
        <f t="shared" si="5"/>
        <v>0</v>
      </c>
      <c r="BA45" s="354">
        <f t="shared" si="5"/>
        <v>293.75</v>
      </c>
      <c r="BB45" s="348">
        <f t="shared" si="6"/>
        <v>285</v>
      </c>
      <c r="BC45" s="382"/>
      <c r="BD45" s="348"/>
      <c r="BE45" s="348">
        <f t="shared" si="7"/>
        <v>4.58</v>
      </c>
      <c r="BF45" s="348">
        <f t="shared" si="8"/>
        <v>9</v>
      </c>
      <c r="BG45" s="354">
        <f t="shared" si="9"/>
        <v>2</v>
      </c>
      <c r="BH45" s="348">
        <f t="shared" si="10"/>
        <v>1</v>
      </c>
      <c r="BI45" s="354">
        <f t="shared" si="11"/>
        <v>716.55</v>
      </c>
      <c r="BJ45" s="348">
        <f t="shared" si="12"/>
        <v>1286</v>
      </c>
      <c r="BK45" s="348">
        <f t="shared" si="13"/>
        <v>1.5</v>
      </c>
      <c r="BL45" s="348">
        <f t="shared" si="13"/>
        <v>2</v>
      </c>
      <c r="BM45" s="348">
        <f t="shared" si="14"/>
        <v>1025.3799999999999</v>
      </c>
      <c r="BN45" s="373">
        <f t="shared" si="14"/>
        <v>1589</v>
      </c>
      <c r="BO45" s="377" t="s">
        <v>193</v>
      </c>
    </row>
    <row r="46" spans="1:67" ht="15" customHeight="1" x14ac:dyDescent="0.25">
      <c r="A46" s="385" t="s">
        <v>37</v>
      </c>
      <c r="B46" s="386">
        <v>1657</v>
      </c>
      <c r="C46" s="362">
        <f t="shared" si="0"/>
        <v>2.4290887145443576</v>
      </c>
      <c r="D46" s="374"/>
      <c r="E46" s="349">
        <v>38</v>
      </c>
      <c r="F46" s="349">
        <v>61</v>
      </c>
      <c r="G46" s="382"/>
      <c r="H46" s="348"/>
      <c r="I46" s="348"/>
      <c r="J46" s="348"/>
      <c r="K46" s="375"/>
      <c r="L46" s="348"/>
      <c r="M46" s="384">
        <v>2.25</v>
      </c>
      <c r="N46" s="348">
        <v>8</v>
      </c>
      <c r="O46" s="348"/>
      <c r="P46" s="348"/>
      <c r="Q46" s="346">
        <f t="shared" si="2"/>
        <v>40.25</v>
      </c>
      <c r="R46" s="347">
        <f t="shared" si="2"/>
        <v>69</v>
      </c>
      <c r="S46" s="349"/>
      <c r="T46" s="349"/>
      <c r="U46" s="349"/>
      <c r="V46" s="349"/>
      <c r="W46" s="348"/>
      <c r="X46" s="348"/>
      <c r="Y46" s="348"/>
      <c r="Z46" s="348"/>
      <c r="AA46" s="348"/>
      <c r="AB46" s="348"/>
      <c r="AC46" s="348"/>
      <c r="AD46" s="348"/>
      <c r="AE46" s="348"/>
      <c r="AF46" s="346">
        <f t="shared" si="3"/>
        <v>0</v>
      </c>
      <c r="AG46" s="347">
        <f t="shared" si="3"/>
        <v>0</v>
      </c>
      <c r="AH46" s="348"/>
      <c r="AI46" s="377"/>
      <c r="AJ46" s="348"/>
      <c r="AK46" s="379"/>
      <c r="AL46" s="348"/>
      <c r="AM46" s="348"/>
      <c r="AN46" s="348"/>
      <c r="AO46" s="348"/>
      <c r="AP46" s="374"/>
      <c r="AQ46" s="374"/>
      <c r="AR46" s="348"/>
      <c r="AS46" s="348"/>
      <c r="AT46" s="348"/>
      <c r="AU46" s="346">
        <f t="shared" si="15"/>
        <v>0</v>
      </c>
      <c r="AV46" s="347">
        <f t="shared" si="15"/>
        <v>0</v>
      </c>
      <c r="AW46" s="348"/>
      <c r="AX46" s="348"/>
      <c r="AY46" s="348"/>
      <c r="AZ46" s="353">
        <f t="shared" si="5"/>
        <v>0</v>
      </c>
      <c r="BA46" s="354">
        <f t="shared" si="5"/>
        <v>38</v>
      </c>
      <c r="BB46" s="348">
        <f t="shared" si="6"/>
        <v>61</v>
      </c>
      <c r="BC46" s="376"/>
      <c r="BD46" s="348"/>
      <c r="BE46" s="348">
        <f t="shared" si="7"/>
        <v>0</v>
      </c>
      <c r="BF46" s="348">
        <f t="shared" si="8"/>
        <v>0</v>
      </c>
      <c r="BG46" s="354">
        <f t="shared" si="9"/>
        <v>0</v>
      </c>
      <c r="BH46" s="348">
        <f t="shared" si="10"/>
        <v>0</v>
      </c>
      <c r="BI46" s="354">
        <f t="shared" si="11"/>
        <v>2.25</v>
      </c>
      <c r="BJ46" s="348">
        <f t="shared" si="12"/>
        <v>8</v>
      </c>
      <c r="BK46" s="348">
        <f t="shared" si="13"/>
        <v>0</v>
      </c>
      <c r="BL46" s="348">
        <f t="shared" si="13"/>
        <v>0</v>
      </c>
      <c r="BM46" s="348">
        <f t="shared" si="14"/>
        <v>40.25</v>
      </c>
      <c r="BN46" s="373">
        <f t="shared" si="14"/>
        <v>69</v>
      </c>
      <c r="BO46" s="348"/>
    </row>
    <row r="47" spans="1:67" ht="15" customHeight="1" x14ac:dyDescent="0.25">
      <c r="A47" s="385" t="s">
        <v>38</v>
      </c>
      <c r="B47" s="386">
        <v>3677.73</v>
      </c>
      <c r="C47" s="362">
        <f t="shared" si="0"/>
        <v>11.439121414568225</v>
      </c>
      <c r="D47" s="349"/>
      <c r="E47" s="349">
        <v>33.700000000000003</v>
      </c>
      <c r="F47" s="349">
        <v>46</v>
      </c>
      <c r="G47" s="349">
        <v>30</v>
      </c>
      <c r="H47" s="349">
        <v>16</v>
      </c>
      <c r="I47" s="349">
        <v>11.55</v>
      </c>
      <c r="J47" s="349">
        <v>16</v>
      </c>
      <c r="K47" s="349">
        <v>85.95</v>
      </c>
      <c r="L47" s="349">
        <v>42</v>
      </c>
      <c r="M47" s="413">
        <v>241.75</v>
      </c>
      <c r="N47" s="349">
        <v>215</v>
      </c>
      <c r="O47" s="349">
        <v>6.5</v>
      </c>
      <c r="P47" s="349">
        <v>10</v>
      </c>
      <c r="Q47" s="346">
        <f t="shared" si="2"/>
        <v>409.45</v>
      </c>
      <c r="R47" s="347">
        <f t="shared" si="2"/>
        <v>345</v>
      </c>
      <c r="S47" s="414"/>
      <c r="T47" s="374"/>
      <c r="U47" s="374"/>
      <c r="V47" s="374"/>
      <c r="W47" s="374"/>
      <c r="X47" s="374"/>
      <c r="Y47" s="349"/>
      <c r="Z47" s="349"/>
      <c r="AA47" s="349"/>
      <c r="AB47" s="349">
        <v>8.5</v>
      </c>
      <c r="AC47" s="348">
        <v>16</v>
      </c>
      <c r="AD47" s="348">
        <v>2.75</v>
      </c>
      <c r="AE47" s="348">
        <v>4</v>
      </c>
      <c r="AF47" s="346">
        <f t="shared" si="3"/>
        <v>11.25</v>
      </c>
      <c r="AG47" s="347">
        <f t="shared" si="3"/>
        <v>20</v>
      </c>
      <c r="AH47" s="348"/>
      <c r="AI47" s="377"/>
      <c r="AJ47" s="348"/>
      <c r="AK47" s="377"/>
      <c r="AL47" s="348"/>
      <c r="AM47" s="348"/>
      <c r="AN47" s="348"/>
      <c r="AO47" s="348"/>
      <c r="AP47" s="348"/>
      <c r="AQ47" s="348"/>
      <c r="AR47" s="348"/>
      <c r="AS47" s="348"/>
      <c r="AT47" s="348"/>
      <c r="AU47" s="346">
        <f t="shared" si="15"/>
        <v>0</v>
      </c>
      <c r="AV47" s="347">
        <f t="shared" si="15"/>
        <v>0</v>
      </c>
      <c r="AW47" s="348"/>
      <c r="AX47" s="348"/>
      <c r="AY47" s="348"/>
      <c r="AZ47" s="353">
        <f t="shared" si="5"/>
        <v>0</v>
      </c>
      <c r="BA47" s="354">
        <f t="shared" si="5"/>
        <v>33.700000000000003</v>
      </c>
      <c r="BB47" s="348">
        <f t="shared" si="6"/>
        <v>46</v>
      </c>
      <c r="BC47" s="348"/>
      <c r="BD47" s="348"/>
      <c r="BE47" s="348">
        <f t="shared" si="7"/>
        <v>11.55</v>
      </c>
      <c r="BF47" s="348">
        <f t="shared" si="8"/>
        <v>16</v>
      </c>
      <c r="BG47" s="354">
        <f t="shared" si="9"/>
        <v>85.95</v>
      </c>
      <c r="BH47" s="348">
        <f t="shared" si="10"/>
        <v>42</v>
      </c>
      <c r="BI47" s="354">
        <f t="shared" si="11"/>
        <v>250.25</v>
      </c>
      <c r="BJ47" s="348">
        <f t="shared" si="12"/>
        <v>231</v>
      </c>
      <c r="BK47" s="348">
        <f t="shared" si="13"/>
        <v>9.25</v>
      </c>
      <c r="BL47" s="348">
        <f t="shared" si="13"/>
        <v>14</v>
      </c>
      <c r="BM47" s="348">
        <f t="shared" si="14"/>
        <v>420.7</v>
      </c>
      <c r="BN47" s="373">
        <f t="shared" si="14"/>
        <v>365</v>
      </c>
      <c r="BO47" s="348" t="s">
        <v>145</v>
      </c>
    </row>
    <row r="48" spans="1:67" ht="15" customHeight="1" x14ac:dyDescent="0.25">
      <c r="A48" s="385" t="s">
        <v>39</v>
      </c>
      <c r="B48" s="386">
        <v>506.5</v>
      </c>
      <c r="C48" s="362">
        <f t="shared" si="0"/>
        <v>2.0236920039486672</v>
      </c>
      <c r="D48" s="349"/>
      <c r="E48" s="349">
        <v>0.75</v>
      </c>
      <c r="F48" s="349">
        <v>1</v>
      </c>
      <c r="G48" s="349"/>
      <c r="H48" s="349"/>
      <c r="I48" s="349"/>
      <c r="J48" s="349"/>
      <c r="K48" s="349"/>
      <c r="L48" s="349"/>
      <c r="M48" s="349"/>
      <c r="N48" s="349"/>
      <c r="O48" s="349"/>
      <c r="P48" s="349"/>
      <c r="Q48" s="346">
        <f t="shared" si="2"/>
        <v>0.75</v>
      </c>
      <c r="R48" s="347">
        <f t="shared" si="2"/>
        <v>1</v>
      </c>
      <c r="S48" s="349"/>
      <c r="T48" s="349">
        <v>3</v>
      </c>
      <c r="U48" s="349">
        <v>7</v>
      </c>
      <c r="V48" s="349"/>
      <c r="W48" s="349"/>
      <c r="X48" s="349"/>
      <c r="Y48" s="349"/>
      <c r="Z48" s="349"/>
      <c r="AA48" s="349"/>
      <c r="AB48" s="349">
        <v>6.5</v>
      </c>
      <c r="AC48" s="348">
        <v>8</v>
      </c>
      <c r="AD48" s="348"/>
      <c r="AE48" s="348"/>
      <c r="AF48" s="346">
        <f t="shared" si="3"/>
        <v>9.5</v>
      </c>
      <c r="AG48" s="347">
        <f t="shared" si="3"/>
        <v>15</v>
      </c>
      <c r="AH48" s="348"/>
      <c r="AI48" s="377"/>
      <c r="AJ48" s="348"/>
      <c r="AK48" s="377"/>
      <c r="AL48" s="348"/>
      <c r="AM48" s="348"/>
      <c r="AN48" s="348"/>
      <c r="AO48" s="348"/>
      <c r="AP48" s="348"/>
      <c r="AQ48" s="348"/>
      <c r="AR48" s="348"/>
      <c r="AS48" s="348"/>
      <c r="AT48" s="348"/>
      <c r="AU48" s="346">
        <f t="shared" si="15"/>
        <v>0</v>
      </c>
      <c r="AV48" s="347">
        <f t="shared" si="15"/>
        <v>0</v>
      </c>
      <c r="AW48" s="348"/>
      <c r="AX48" s="348"/>
      <c r="AY48" s="348"/>
      <c r="AZ48" s="353">
        <f t="shared" si="5"/>
        <v>0</v>
      </c>
      <c r="BA48" s="354">
        <f t="shared" si="5"/>
        <v>3.75</v>
      </c>
      <c r="BB48" s="348">
        <f t="shared" si="6"/>
        <v>8</v>
      </c>
      <c r="BC48" s="348"/>
      <c r="BD48" s="348"/>
      <c r="BE48" s="348">
        <f t="shared" si="7"/>
        <v>0</v>
      </c>
      <c r="BF48" s="348">
        <f t="shared" si="8"/>
        <v>0</v>
      </c>
      <c r="BG48" s="354">
        <f t="shared" si="9"/>
        <v>0</v>
      </c>
      <c r="BH48" s="348">
        <f t="shared" si="10"/>
        <v>0</v>
      </c>
      <c r="BI48" s="354">
        <f t="shared" si="11"/>
        <v>6.5</v>
      </c>
      <c r="BJ48" s="348">
        <f t="shared" si="12"/>
        <v>8</v>
      </c>
      <c r="BK48" s="348">
        <f t="shared" si="13"/>
        <v>0</v>
      </c>
      <c r="BL48" s="348">
        <f t="shared" si="13"/>
        <v>0</v>
      </c>
      <c r="BM48" s="348">
        <f t="shared" si="14"/>
        <v>10.25</v>
      </c>
      <c r="BN48" s="373">
        <f t="shared" si="14"/>
        <v>16</v>
      </c>
      <c r="BO48" s="348"/>
    </row>
    <row r="49" spans="1:67" ht="15" customHeight="1" x14ac:dyDescent="0.25">
      <c r="A49" s="385" t="s">
        <v>40</v>
      </c>
      <c r="B49" s="386">
        <v>572</v>
      </c>
      <c r="C49" s="362">
        <f t="shared" si="0"/>
        <v>0</v>
      </c>
      <c r="D49" s="349"/>
      <c r="E49" s="349"/>
      <c r="F49" s="349"/>
      <c r="G49" s="349"/>
      <c r="H49" s="349"/>
      <c r="I49" s="349"/>
      <c r="J49" s="349"/>
      <c r="K49" s="349"/>
      <c r="L49" s="349"/>
      <c r="M49" s="349"/>
      <c r="N49" s="349"/>
      <c r="O49" s="349"/>
      <c r="P49" s="349"/>
      <c r="Q49" s="346">
        <f t="shared" si="2"/>
        <v>0</v>
      </c>
      <c r="R49" s="347">
        <f t="shared" si="2"/>
        <v>0</v>
      </c>
      <c r="S49" s="349"/>
      <c r="T49" s="349"/>
      <c r="U49" s="349"/>
      <c r="V49" s="349"/>
      <c r="W49" s="349"/>
      <c r="X49" s="349"/>
      <c r="Y49" s="349"/>
      <c r="Z49" s="349"/>
      <c r="AA49" s="349"/>
      <c r="AB49" s="349"/>
      <c r="AC49" s="348"/>
      <c r="AD49" s="348"/>
      <c r="AE49" s="348"/>
      <c r="AF49" s="346">
        <f t="shared" si="3"/>
        <v>0</v>
      </c>
      <c r="AG49" s="347">
        <f t="shared" si="3"/>
        <v>0</v>
      </c>
      <c r="AH49" s="348"/>
      <c r="AI49" s="348"/>
      <c r="AJ49" s="348"/>
      <c r="AK49" s="348"/>
      <c r="AL49" s="348"/>
      <c r="AM49" s="348"/>
      <c r="AN49" s="348"/>
      <c r="AO49" s="348"/>
      <c r="AP49" s="348"/>
      <c r="AQ49" s="348"/>
      <c r="AR49" s="348"/>
      <c r="AS49" s="348"/>
      <c r="AT49" s="348"/>
      <c r="AU49" s="346">
        <f t="shared" si="15"/>
        <v>0</v>
      </c>
      <c r="AV49" s="347">
        <f t="shared" si="15"/>
        <v>0</v>
      </c>
      <c r="AW49" s="348"/>
      <c r="AX49" s="348"/>
      <c r="AY49" s="348"/>
      <c r="AZ49" s="353">
        <f t="shared" si="5"/>
        <v>0</v>
      </c>
      <c r="BA49" s="354">
        <f t="shared" si="5"/>
        <v>0</v>
      </c>
      <c r="BB49" s="348">
        <f t="shared" si="6"/>
        <v>0</v>
      </c>
      <c r="BC49" s="348"/>
      <c r="BD49" s="348"/>
      <c r="BE49" s="348">
        <f t="shared" si="7"/>
        <v>0</v>
      </c>
      <c r="BF49" s="348">
        <f t="shared" si="8"/>
        <v>0</v>
      </c>
      <c r="BG49" s="354">
        <f t="shared" si="9"/>
        <v>0</v>
      </c>
      <c r="BH49" s="348">
        <f t="shared" si="10"/>
        <v>0</v>
      </c>
      <c r="BI49" s="354">
        <f t="shared" si="11"/>
        <v>0</v>
      </c>
      <c r="BJ49" s="348">
        <f t="shared" si="12"/>
        <v>0</v>
      </c>
      <c r="BK49" s="348">
        <f t="shared" si="13"/>
        <v>0</v>
      </c>
      <c r="BL49" s="348">
        <f t="shared" si="13"/>
        <v>0</v>
      </c>
      <c r="BM49" s="348">
        <f t="shared" si="14"/>
        <v>0</v>
      </c>
      <c r="BN49" s="373">
        <f t="shared" si="14"/>
        <v>0</v>
      </c>
      <c r="BO49" s="348"/>
    </row>
    <row r="50" spans="1:67" ht="15" customHeight="1" x14ac:dyDescent="0.25">
      <c r="A50" s="385" t="s">
        <v>103</v>
      </c>
      <c r="B50" s="386">
        <v>1050</v>
      </c>
      <c r="C50" s="362">
        <f t="shared" si="0"/>
        <v>32.5</v>
      </c>
      <c r="D50" s="346"/>
      <c r="E50" s="348">
        <v>185.25</v>
      </c>
      <c r="F50" s="348">
        <v>248</v>
      </c>
      <c r="G50" s="348"/>
      <c r="H50" s="348"/>
      <c r="I50" s="348">
        <v>20.75</v>
      </c>
      <c r="J50" s="348">
        <v>25</v>
      </c>
      <c r="K50" s="348">
        <v>71.5</v>
      </c>
      <c r="L50" s="348">
        <v>128</v>
      </c>
      <c r="M50" s="375">
        <v>1.5</v>
      </c>
      <c r="N50" s="348">
        <v>5</v>
      </c>
      <c r="O50" s="348">
        <v>46</v>
      </c>
      <c r="P50" s="348">
        <v>104</v>
      </c>
      <c r="Q50" s="346">
        <f t="shared" si="2"/>
        <v>325</v>
      </c>
      <c r="R50" s="347">
        <f t="shared" si="2"/>
        <v>510</v>
      </c>
      <c r="S50" s="349"/>
      <c r="T50" s="349"/>
      <c r="U50" s="349"/>
      <c r="V50" s="349"/>
      <c r="W50" s="349"/>
      <c r="X50" s="349"/>
      <c r="Y50" s="349"/>
      <c r="Z50" s="349"/>
      <c r="AA50" s="349"/>
      <c r="AB50" s="349"/>
      <c r="AC50" s="348"/>
      <c r="AD50" s="348">
        <v>16.25</v>
      </c>
      <c r="AE50" s="348">
        <v>55</v>
      </c>
      <c r="AF50" s="346">
        <f t="shared" si="3"/>
        <v>16.25</v>
      </c>
      <c r="AG50" s="347">
        <f t="shared" si="3"/>
        <v>55</v>
      </c>
      <c r="AH50" s="377"/>
      <c r="AI50" s="377"/>
      <c r="AJ50" s="377"/>
      <c r="AK50" s="348"/>
      <c r="AL50" s="348"/>
      <c r="AM50" s="348"/>
      <c r="AN50" s="348"/>
      <c r="AO50" s="348"/>
      <c r="AP50" s="348"/>
      <c r="AQ50" s="348"/>
      <c r="AR50" s="348"/>
      <c r="AS50" s="348"/>
      <c r="AT50" s="348"/>
      <c r="AU50" s="346">
        <f t="shared" si="15"/>
        <v>0</v>
      </c>
      <c r="AV50" s="347">
        <f t="shared" si="15"/>
        <v>0</v>
      </c>
      <c r="AW50" s="348"/>
      <c r="AX50" s="348"/>
      <c r="AY50" s="348"/>
      <c r="AZ50" s="353">
        <f t="shared" si="5"/>
        <v>0</v>
      </c>
      <c r="BA50" s="354">
        <f t="shared" si="5"/>
        <v>185.25</v>
      </c>
      <c r="BB50" s="348">
        <f t="shared" si="6"/>
        <v>248</v>
      </c>
      <c r="BC50" s="348"/>
      <c r="BD50" s="348"/>
      <c r="BE50" s="348">
        <f t="shared" si="7"/>
        <v>20.75</v>
      </c>
      <c r="BF50" s="348">
        <f t="shared" si="8"/>
        <v>25</v>
      </c>
      <c r="BG50" s="354">
        <f t="shared" si="9"/>
        <v>71.5</v>
      </c>
      <c r="BH50" s="348">
        <f t="shared" si="10"/>
        <v>128</v>
      </c>
      <c r="BI50" s="354">
        <f t="shared" si="11"/>
        <v>1.5</v>
      </c>
      <c r="BJ50" s="348">
        <f t="shared" si="12"/>
        <v>5</v>
      </c>
      <c r="BK50" s="348">
        <f t="shared" si="13"/>
        <v>62.25</v>
      </c>
      <c r="BL50" s="348">
        <f t="shared" si="13"/>
        <v>159</v>
      </c>
      <c r="BM50" s="348">
        <f t="shared" si="14"/>
        <v>341.25</v>
      </c>
      <c r="BN50" s="373">
        <f t="shared" si="14"/>
        <v>565</v>
      </c>
      <c r="BO50" s="348" t="s">
        <v>194</v>
      </c>
    </row>
    <row r="51" spans="1:67" ht="15" customHeight="1" x14ac:dyDescent="0.25">
      <c r="A51" s="385" t="s">
        <v>42</v>
      </c>
      <c r="B51" s="386">
        <v>2479.4499999999998</v>
      </c>
      <c r="C51" s="362">
        <f t="shared" si="0"/>
        <v>0</v>
      </c>
      <c r="D51" s="415"/>
      <c r="E51" s="416"/>
      <c r="F51" s="349"/>
      <c r="G51" s="349"/>
      <c r="H51" s="349"/>
      <c r="I51" s="349"/>
      <c r="J51" s="349"/>
      <c r="K51" s="349"/>
      <c r="L51" s="349"/>
      <c r="M51" s="349"/>
      <c r="N51" s="349"/>
      <c r="O51" s="348"/>
      <c r="P51" s="348"/>
      <c r="Q51" s="346">
        <f t="shared" si="2"/>
        <v>0</v>
      </c>
      <c r="R51" s="347">
        <f t="shared" si="2"/>
        <v>0</v>
      </c>
      <c r="S51" s="348"/>
      <c r="T51" s="349"/>
      <c r="U51" s="349"/>
      <c r="V51" s="349"/>
      <c r="W51" s="349"/>
      <c r="X51" s="349"/>
      <c r="Y51" s="349"/>
      <c r="Z51" s="349"/>
      <c r="AA51" s="349"/>
      <c r="AB51" s="349"/>
      <c r="AC51" s="349"/>
      <c r="AD51" s="348"/>
      <c r="AE51" s="348"/>
      <c r="AF51" s="346">
        <f t="shared" si="3"/>
        <v>0</v>
      </c>
      <c r="AG51" s="347">
        <f t="shared" si="3"/>
        <v>0</v>
      </c>
      <c r="AH51" s="349"/>
      <c r="AI51" s="349"/>
      <c r="AJ51" s="349"/>
      <c r="AK51" s="349"/>
      <c r="AL51" s="349"/>
      <c r="AM51" s="349"/>
      <c r="AN51" s="349"/>
      <c r="AO51" s="349"/>
      <c r="AP51" s="349"/>
      <c r="AQ51" s="349"/>
      <c r="AR51" s="349"/>
      <c r="AS51" s="349"/>
      <c r="AT51" s="349"/>
      <c r="AU51" s="346">
        <f t="shared" si="15"/>
        <v>0</v>
      </c>
      <c r="AV51" s="347">
        <f t="shared" si="15"/>
        <v>0</v>
      </c>
      <c r="AW51" s="349"/>
      <c r="AX51" s="349"/>
      <c r="AY51" s="349"/>
      <c r="AZ51" s="353">
        <f t="shared" si="5"/>
        <v>0</v>
      </c>
      <c r="BA51" s="354">
        <f t="shared" si="5"/>
        <v>0</v>
      </c>
      <c r="BB51" s="348">
        <f t="shared" si="6"/>
        <v>0</v>
      </c>
      <c r="BC51" s="349"/>
      <c r="BD51" s="348"/>
      <c r="BE51" s="348">
        <f t="shared" si="7"/>
        <v>0</v>
      </c>
      <c r="BF51" s="348">
        <f t="shared" si="8"/>
        <v>0</v>
      </c>
      <c r="BG51" s="354">
        <f t="shared" si="9"/>
        <v>0</v>
      </c>
      <c r="BH51" s="348">
        <f t="shared" si="10"/>
        <v>0</v>
      </c>
      <c r="BI51" s="354">
        <f t="shared" si="11"/>
        <v>0</v>
      </c>
      <c r="BJ51" s="348">
        <f t="shared" si="12"/>
        <v>0</v>
      </c>
      <c r="BK51" s="348">
        <f t="shared" si="13"/>
        <v>0</v>
      </c>
      <c r="BL51" s="348">
        <f t="shared" si="13"/>
        <v>0</v>
      </c>
      <c r="BM51" s="348">
        <f t="shared" si="14"/>
        <v>0</v>
      </c>
      <c r="BN51" s="373">
        <f t="shared" si="14"/>
        <v>0</v>
      </c>
      <c r="BO51" s="348"/>
    </row>
    <row r="52" spans="1:67" ht="15" customHeight="1" x14ac:dyDescent="0.25">
      <c r="A52" s="385" t="s">
        <v>43</v>
      </c>
      <c r="B52" s="386">
        <v>849.88</v>
      </c>
      <c r="C52" s="362">
        <f t="shared" si="0"/>
        <v>10.306160869769853</v>
      </c>
      <c r="D52" s="374"/>
      <c r="E52" s="388">
        <v>7.76</v>
      </c>
      <c r="F52" s="388">
        <v>17</v>
      </c>
      <c r="G52" s="388">
        <v>0.9</v>
      </c>
      <c r="H52" s="388">
        <v>1</v>
      </c>
      <c r="I52" s="388">
        <v>12.63</v>
      </c>
      <c r="J52" s="388">
        <v>13</v>
      </c>
      <c r="K52" s="388">
        <v>9.82</v>
      </c>
      <c r="L52" s="388">
        <v>17</v>
      </c>
      <c r="M52" s="388">
        <v>54.83</v>
      </c>
      <c r="N52" s="388">
        <v>112</v>
      </c>
      <c r="O52" s="388">
        <v>0.25</v>
      </c>
      <c r="P52" s="388">
        <v>1</v>
      </c>
      <c r="Q52" s="346">
        <f t="shared" si="2"/>
        <v>86.190000000000012</v>
      </c>
      <c r="R52" s="347">
        <f t="shared" si="2"/>
        <v>161</v>
      </c>
      <c r="S52" s="349"/>
      <c r="T52" s="349"/>
      <c r="U52" s="349"/>
      <c r="V52" s="349"/>
      <c r="W52" s="349"/>
      <c r="X52" s="349">
        <v>1.4</v>
      </c>
      <c r="Y52" s="349">
        <v>3</v>
      </c>
      <c r="Z52" s="349"/>
      <c r="AA52" s="348"/>
      <c r="AB52" s="348"/>
      <c r="AC52" s="348"/>
      <c r="AD52" s="348"/>
      <c r="AE52" s="348"/>
      <c r="AF52" s="346">
        <f t="shared" si="3"/>
        <v>1.4</v>
      </c>
      <c r="AG52" s="347">
        <f t="shared" si="3"/>
        <v>3</v>
      </c>
      <c r="AH52" s="348"/>
      <c r="AI52" s="377"/>
      <c r="AJ52" s="348"/>
      <c r="AK52" s="348"/>
      <c r="AL52" s="348"/>
      <c r="AM52" s="348"/>
      <c r="AN52" s="348"/>
      <c r="AO52" s="348"/>
      <c r="AP52" s="348"/>
      <c r="AQ52" s="348"/>
      <c r="AR52" s="348"/>
      <c r="AS52" s="348"/>
      <c r="AT52" s="348"/>
      <c r="AU52" s="346">
        <f t="shared" ref="AU52:AV60" si="16">SUM(AS52,AQ52,AO52,AM52,AK52,AI52)</f>
        <v>0</v>
      </c>
      <c r="AV52" s="347">
        <f t="shared" si="16"/>
        <v>0</v>
      </c>
      <c r="AW52" s="348"/>
      <c r="AX52" s="348"/>
      <c r="AY52" s="348"/>
      <c r="AZ52" s="353">
        <f t="shared" si="5"/>
        <v>0</v>
      </c>
      <c r="BA52" s="354">
        <f t="shared" si="5"/>
        <v>7.76</v>
      </c>
      <c r="BB52" s="348">
        <f t="shared" si="6"/>
        <v>17</v>
      </c>
      <c r="BC52" s="347"/>
      <c r="BD52" s="348"/>
      <c r="BE52" s="348">
        <f t="shared" si="7"/>
        <v>14.030000000000001</v>
      </c>
      <c r="BF52" s="348">
        <f t="shared" si="8"/>
        <v>16</v>
      </c>
      <c r="BG52" s="354">
        <f t="shared" si="9"/>
        <v>9.82</v>
      </c>
      <c r="BH52" s="348">
        <f t="shared" si="10"/>
        <v>17</v>
      </c>
      <c r="BI52" s="354">
        <f t="shared" si="11"/>
        <v>54.83</v>
      </c>
      <c r="BJ52" s="348">
        <f t="shared" si="12"/>
        <v>112</v>
      </c>
      <c r="BK52" s="348">
        <f t="shared" si="13"/>
        <v>0.25</v>
      </c>
      <c r="BL52" s="348">
        <f t="shared" si="13"/>
        <v>1</v>
      </c>
      <c r="BM52" s="348">
        <f t="shared" si="14"/>
        <v>87.590000000000018</v>
      </c>
      <c r="BN52" s="373">
        <f t="shared" si="14"/>
        <v>164</v>
      </c>
      <c r="BO52" s="348" t="s">
        <v>145</v>
      </c>
    </row>
    <row r="53" spans="1:67" ht="15" customHeight="1" x14ac:dyDescent="0.25">
      <c r="A53" s="385" t="s">
        <v>44</v>
      </c>
      <c r="B53" s="386">
        <v>84</v>
      </c>
      <c r="C53" s="362">
        <f t="shared" si="0"/>
        <v>0</v>
      </c>
      <c r="D53" s="374"/>
      <c r="E53" s="348"/>
      <c r="F53" s="348"/>
      <c r="G53" s="348"/>
      <c r="H53" s="348"/>
      <c r="I53" s="348"/>
      <c r="J53" s="348"/>
      <c r="K53" s="376"/>
      <c r="L53" s="348"/>
      <c r="M53" s="348"/>
      <c r="N53" s="348"/>
      <c r="O53" s="348"/>
      <c r="P53" s="348"/>
      <c r="Q53" s="346">
        <f t="shared" si="2"/>
        <v>0</v>
      </c>
      <c r="R53" s="347">
        <f t="shared" si="2"/>
        <v>0</v>
      </c>
      <c r="S53" s="417"/>
      <c r="T53" s="349"/>
      <c r="U53" s="349"/>
      <c r="V53" s="349"/>
      <c r="W53" s="349"/>
      <c r="X53" s="349"/>
      <c r="Y53" s="349"/>
      <c r="Z53" s="349"/>
      <c r="AA53" s="349"/>
      <c r="AB53" s="349"/>
      <c r="AC53" s="348"/>
      <c r="AD53" s="348"/>
      <c r="AE53" s="349"/>
      <c r="AF53" s="346">
        <f t="shared" si="3"/>
        <v>0</v>
      </c>
      <c r="AG53" s="347">
        <f t="shared" si="3"/>
        <v>0</v>
      </c>
      <c r="AH53" s="349"/>
      <c r="AI53" s="377"/>
      <c r="AJ53" s="349"/>
      <c r="AK53" s="348"/>
      <c r="AL53" s="348"/>
      <c r="AM53" s="348"/>
      <c r="AN53" s="348"/>
      <c r="AO53" s="348"/>
      <c r="AP53" s="348"/>
      <c r="AQ53" s="348"/>
      <c r="AR53" s="348"/>
      <c r="AS53" s="375"/>
      <c r="AT53" s="348"/>
      <c r="AU53" s="346">
        <f t="shared" si="16"/>
        <v>0</v>
      </c>
      <c r="AV53" s="347">
        <f t="shared" si="16"/>
        <v>0</v>
      </c>
      <c r="AW53" s="348"/>
      <c r="AX53" s="348"/>
      <c r="AY53" s="376"/>
      <c r="AZ53" s="353">
        <f t="shared" si="5"/>
        <v>0</v>
      </c>
      <c r="BA53" s="354">
        <f t="shared" si="5"/>
        <v>0</v>
      </c>
      <c r="BB53" s="348">
        <f t="shared" si="6"/>
        <v>0</v>
      </c>
      <c r="BC53" s="379"/>
      <c r="BD53" s="348"/>
      <c r="BE53" s="348">
        <f t="shared" si="7"/>
        <v>0</v>
      </c>
      <c r="BF53" s="348">
        <f t="shared" si="8"/>
        <v>0</v>
      </c>
      <c r="BG53" s="354">
        <f t="shared" si="9"/>
        <v>0</v>
      </c>
      <c r="BH53" s="348">
        <f t="shared" si="10"/>
        <v>0</v>
      </c>
      <c r="BI53" s="354">
        <f t="shared" si="11"/>
        <v>0</v>
      </c>
      <c r="BJ53" s="348">
        <f t="shared" si="12"/>
        <v>0</v>
      </c>
      <c r="BK53" s="348">
        <f t="shared" si="13"/>
        <v>0</v>
      </c>
      <c r="BL53" s="348">
        <f t="shared" si="13"/>
        <v>0</v>
      </c>
      <c r="BM53" s="348">
        <f t="shared" si="14"/>
        <v>0</v>
      </c>
      <c r="BN53" s="373">
        <f t="shared" si="14"/>
        <v>0</v>
      </c>
      <c r="BO53" s="348" t="s">
        <v>195</v>
      </c>
    </row>
    <row r="54" spans="1:67" ht="15" customHeight="1" x14ac:dyDescent="0.25">
      <c r="A54" s="385" t="s">
        <v>45</v>
      </c>
      <c r="B54" s="386">
        <v>130</v>
      </c>
      <c r="C54" s="362">
        <f t="shared" si="0"/>
        <v>111.54615384615383</v>
      </c>
      <c r="D54" s="374"/>
      <c r="E54" s="349">
        <v>1.93</v>
      </c>
      <c r="F54" s="349">
        <v>8</v>
      </c>
      <c r="G54" s="375"/>
      <c r="H54" s="348"/>
      <c r="I54" s="348">
        <v>1</v>
      </c>
      <c r="J54" s="348">
        <v>1</v>
      </c>
      <c r="K54" s="348"/>
      <c r="L54" s="348"/>
      <c r="M54" s="348"/>
      <c r="N54" s="348"/>
      <c r="O54" s="348">
        <v>48.38</v>
      </c>
      <c r="P54" s="348">
        <v>80</v>
      </c>
      <c r="Q54" s="346">
        <f t="shared" si="2"/>
        <v>51.31</v>
      </c>
      <c r="R54" s="347">
        <f t="shared" si="2"/>
        <v>89</v>
      </c>
      <c r="S54" s="349"/>
      <c r="T54" s="349">
        <v>1</v>
      </c>
      <c r="U54" s="349">
        <v>5</v>
      </c>
      <c r="V54" s="349">
        <v>2</v>
      </c>
      <c r="W54" s="349">
        <v>2</v>
      </c>
      <c r="X54" s="349">
        <v>2</v>
      </c>
      <c r="Y54" s="349">
        <v>2</v>
      </c>
      <c r="Z54" s="349"/>
      <c r="AA54" s="348"/>
      <c r="AB54" s="348"/>
      <c r="AC54" s="348"/>
      <c r="AD54" s="348">
        <v>88.7</v>
      </c>
      <c r="AE54" s="377">
        <v>123</v>
      </c>
      <c r="AF54" s="346">
        <f t="shared" si="3"/>
        <v>93.7</v>
      </c>
      <c r="AG54" s="347">
        <f t="shared" si="3"/>
        <v>132</v>
      </c>
      <c r="AH54" s="348"/>
      <c r="AI54" s="377"/>
      <c r="AJ54" s="348"/>
      <c r="AK54" s="348"/>
      <c r="AL54" s="348"/>
      <c r="AM54" s="348"/>
      <c r="AN54" s="348"/>
      <c r="AO54" s="348"/>
      <c r="AP54" s="348"/>
      <c r="AQ54" s="348"/>
      <c r="AR54" s="348"/>
      <c r="AS54" s="348"/>
      <c r="AT54" s="348"/>
      <c r="AU54" s="346">
        <f t="shared" si="16"/>
        <v>0</v>
      </c>
      <c r="AV54" s="347">
        <f t="shared" si="16"/>
        <v>0</v>
      </c>
      <c r="AW54" s="348"/>
      <c r="AX54" s="348"/>
      <c r="AY54" s="378"/>
      <c r="AZ54" s="353">
        <f t="shared" si="5"/>
        <v>0</v>
      </c>
      <c r="BA54" s="354">
        <f t="shared" si="5"/>
        <v>2.9299999999999997</v>
      </c>
      <c r="BB54" s="348">
        <f t="shared" si="6"/>
        <v>13</v>
      </c>
      <c r="BC54" s="378"/>
      <c r="BD54" s="348"/>
      <c r="BE54" s="348">
        <f t="shared" si="7"/>
        <v>3</v>
      </c>
      <c r="BF54" s="348">
        <f t="shared" si="8"/>
        <v>3</v>
      </c>
      <c r="BG54" s="354">
        <f t="shared" si="9"/>
        <v>0</v>
      </c>
      <c r="BH54" s="348">
        <f t="shared" si="10"/>
        <v>0</v>
      </c>
      <c r="BI54" s="354">
        <f t="shared" si="11"/>
        <v>0</v>
      </c>
      <c r="BJ54" s="348">
        <f t="shared" si="12"/>
        <v>0</v>
      </c>
      <c r="BK54" s="348">
        <f t="shared" si="13"/>
        <v>137.08000000000001</v>
      </c>
      <c r="BL54" s="348">
        <f t="shared" si="13"/>
        <v>203</v>
      </c>
      <c r="BM54" s="348">
        <f t="shared" si="14"/>
        <v>145.01</v>
      </c>
      <c r="BN54" s="373">
        <f t="shared" si="14"/>
        <v>221</v>
      </c>
      <c r="BO54" s="348" t="s">
        <v>145</v>
      </c>
    </row>
    <row r="55" spans="1:67" ht="15" customHeight="1" x14ac:dyDescent="0.25">
      <c r="A55" s="385" t="s">
        <v>46</v>
      </c>
      <c r="B55" s="386">
        <v>391.65</v>
      </c>
      <c r="C55" s="362">
        <f t="shared" si="0"/>
        <v>8.1705604493808242</v>
      </c>
      <c r="D55" s="349"/>
      <c r="E55" s="412">
        <v>4.1500000000000004</v>
      </c>
      <c r="F55" s="349">
        <v>8</v>
      </c>
      <c r="G55" s="346"/>
      <c r="H55" s="349"/>
      <c r="I55" s="349">
        <v>0.5</v>
      </c>
      <c r="J55" s="349">
        <v>1</v>
      </c>
      <c r="K55" s="349"/>
      <c r="L55" s="349"/>
      <c r="M55" s="346">
        <v>10.25</v>
      </c>
      <c r="N55" s="349">
        <v>12</v>
      </c>
      <c r="O55" s="349"/>
      <c r="P55" s="349"/>
      <c r="Q55" s="346">
        <f t="shared" si="2"/>
        <v>14.9</v>
      </c>
      <c r="R55" s="347">
        <f t="shared" si="2"/>
        <v>21</v>
      </c>
      <c r="S55" s="349"/>
      <c r="T55" s="349">
        <v>1.5</v>
      </c>
      <c r="U55" s="349">
        <v>4</v>
      </c>
      <c r="V55" s="349"/>
      <c r="W55" s="349"/>
      <c r="X55" s="349"/>
      <c r="Y55" s="349"/>
      <c r="Z55" s="346"/>
      <c r="AA55" s="349"/>
      <c r="AB55" s="346">
        <v>15.6</v>
      </c>
      <c r="AC55" s="348">
        <v>28</v>
      </c>
      <c r="AD55" s="348"/>
      <c r="AE55" s="348"/>
      <c r="AF55" s="346">
        <f t="shared" si="3"/>
        <v>17.100000000000001</v>
      </c>
      <c r="AG55" s="347">
        <f t="shared" si="3"/>
        <v>32</v>
      </c>
      <c r="AH55" s="348"/>
      <c r="AI55" s="377"/>
      <c r="AJ55" s="348"/>
      <c r="AK55" s="348"/>
      <c r="AL55" s="348"/>
      <c r="AM55" s="348"/>
      <c r="AN55" s="348"/>
      <c r="AO55" s="348"/>
      <c r="AP55" s="381"/>
      <c r="AQ55" s="348"/>
      <c r="AR55" s="348"/>
      <c r="AS55" s="348"/>
      <c r="AT55" s="348"/>
      <c r="AU55" s="346">
        <f t="shared" si="16"/>
        <v>0</v>
      </c>
      <c r="AV55" s="347">
        <f t="shared" si="16"/>
        <v>0</v>
      </c>
      <c r="AW55" s="348"/>
      <c r="AX55" s="348"/>
      <c r="AY55" s="348"/>
      <c r="AZ55" s="353">
        <f t="shared" si="5"/>
        <v>0</v>
      </c>
      <c r="BA55" s="354">
        <f t="shared" si="5"/>
        <v>5.65</v>
      </c>
      <c r="BB55" s="348">
        <f t="shared" si="6"/>
        <v>12</v>
      </c>
      <c r="BC55" s="382"/>
      <c r="BD55" s="348"/>
      <c r="BE55" s="348">
        <f t="shared" si="7"/>
        <v>0.5</v>
      </c>
      <c r="BF55" s="348">
        <f t="shared" si="8"/>
        <v>1</v>
      </c>
      <c r="BG55" s="354">
        <f t="shared" si="9"/>
        <v>0</v>
      </c>
      <c r="BH55" s="348">
        <f t="shared" si="10"/>
        <v>0</v>
      </c>
      <c r="BI55" s="354">
        <f t="shared" si="11"/>
        <v>25.85</v>
      </c>
      <c r="BJ55" s="348">
        <f t="shared" si="12"/>
        <v>40</v>
      </c>
      <c r="BK55" s="348">
        <f t="shared" si="13"/>
        <v>0</v>
      </c>
      <c r="BL55" s="348">
        <f t="shared" si="13"/>
        <v>0</v>
      </c>
      <c r="BM55" s="348">
        <f t="shared" si="14"/>
        <v>32</v>
      </c>
      <c r="BN55" s="373">
        <f t="shared" si="14"/>
        <v>53</v>
      </c>
      <c r="BO55" s="348"/>
    </row>
    <row r="56" spans="1:67" ht="15" customHeight="1" x14ac:dyDescent="0.25">
      <c r="A56" s="385" t="s">
        <v>47</v>
      </c>
      <c r="B56" s="386">
        <v>1406.05</v>
      </c>
      <c r="C56" s="362">
        <f t="shared" si="0"/>
        <v>0</v>
      </c>
      <c r="D56" s="374"/>
      <c r="E56" s="349"/>
      <c r="F56" s="349"/>
      <c r="G56" s="382"/>
      <c r="H56" s="348"/>
      <c r="I56" s="348"/>
      <c r="J56" s="348"/>
      <c r="K56" s="375"/>
      <c r="L56" s="348"/>
      <c r="M56" s="384"/>
      <c r="N56" s="348"/>
      <c r="O56" s="348"/>
      <c r="P56" s="348"/>
      <c r="Q56" s="346">
        <f t="shared" si="2"/>
        <v>0</v>
      </c>
      <c r="R56" s="347">
        <f t="shared" si="2"/>
        <v>0</v>
      </c>
      <c r="S56" s="349"/>
      <c r="T56" s="349"/>
      <c r="U56" s="349"/>
      <c r="V56" s="349"/>
      <c r="W56" s="348"/>
      <c r="X56" s="348"/>
      <c r="Y56" s="348"/>
      <c r="Z56" s="348"/>
      <c r="AA56" s="348"/>
      <c r="AB56" s="348"/>
      <c r="AC56" s="348"/>
      <c r="AD56" s="348"/>
      <c r="AE56" s="348"/>
      <c r="AF56" s="346">
        <f t="shared" si="3"/>
        <v>0</v>
      </c>
      <c r="AG56" s="347">
        <f t="shared" si="3"/>
        <v>0</v>
      </c>
      <c r="AH56" s="348"/>
      <c r="AI56" s="377"/>
      <c r="AJ56" s="348"/>
      <c r="AK56" s="379"/>
      <c r="AL56" s="348"/>
      <c r="AM56" s="348"/>
      <c r="AN56" s="348"/>
      <c r="AO56" s="348"/>
      <c r="AP56" s="374"/>
      <c r="AQ56" s="374"/>
      <c r="AR56" s="348"/>
      <c r="AS56" s="348"/>
      <c r="AT56" s="348"/>
      <c r="AU56" s="346">
        <f t="shared" si="16"/>
        <v>0</v>
      </c>
      <c r="AV56" s="347">
        <f t="shared" si="16"/>
        <v>0</v>
      </c>
      <c r="AW56" s="348"/>
      <c r="AX56" s="348"/>
      <c r="AY56" s="348"/>
      <c r="AZ56" s="353">
        <f t="shared" si="5"/>
        <v>0</v>
      </c>
      <c r="BA56" s="354">
        <f t="shared" si="5"/>
        <v>0</v>
      </c>
      <c r="BB56" s="348">
        <f t="shared" si="6"/>
        <v>0</v>
      </c>
      <c r="BC56" s="376"/>
      <c r="BD56" s="348"/>
      <c r="BE56" s="348">
        <f t="shared" si="7"/>
        <v>0</v>
      </c>
      <c r="BF56" s="348">
        <f t="shared" si="8"/>
        <v>0</v>
      </c>
      <c r="BG56" s="354">
        <f t="shared" si="9"/>
        <v>0</v>
      </c>
      <c r="BH56" s="348">
        <f t="shared" si="10"/>
        <v>0</v>
      </c>
      <c r="BI56" s="354">
        <f t="shared" si="11"/>
        <v>0</v>
      </c>
      <c r="BJ56" s="348">
        <f t="shared" si="12"/>
        <v>0</v>
      </c>
      <c r="BK56" s="348">
        <f t="shared" si="13"/>
        <v>0</v>
      </c>
      <c r="BL56" s="348">
        <f t="shared" si="13"/>
        <v>0</v>
      </c>
      <c r="BM56" s="348">
        <f t="shared" si="14"/>
        <v>0</v>
      </c>
      <c r="BN56" s="373">
        <f t="shared" si="14"/>
        <v>0</v>
      </c>
      <c r="BO56" s="348" t="s">
        <v>183</v>
      </c>
    </row>
    <row r="57" spans="1:67" ht="15" customHeight="1" x14ac:dyDescent="0.25">
      <c r="A57" s="385" t="s">
        <v>48</v>
      </c>
      <c r="B57" s="386">
        <v>3944.61</v>
      </c>
      <c r="C57" s="362">
        <f t="shared" si="0"/>
        <v>10.505728069441592</v>
      </c>
      <c r="D57" s="349"/>
      <c r="E57" s="346">
        <v>35.700000000000003</v>
      </c>
      <c r="F57" s="349">
        <v>43</v>
      </c>
      <c r="G57" s="349">
        <v>6.2</v>
      </c>
      <c r="H57" s="349">
        <v>14</v>
      </c>
      <c r="I57" s="349">
        <v>48</v>
      </c>
      <c r="J57" s="349">
        <v>40</v>
      </c>
      <c r="K57" s="349">
        <v>180</v>
      </c>
      <c r="L57" s="349">
        <v>98</v>
      </c>
      <c r="M57" s="413">
        <v>63.66</v>
      </c>
      <c r="N57" s="349">
        <v>104</v>
      </c>
      <c r="O57" s="349">
        <v>8.5</v>
      </c>
      <c r="P57" s="349">
        <v>10</v>
      </c>
      <c r="Q57" s="346">
        <f t="shared" si="2"/>
        <v>342.05999999999995</v>
      </c>
      <c r="R57" s="347">
        <f t="shared" si="2"/>
        <v>309</v>
      </c>
      <c r="S57" s="387"/>
      <c r="T57" s="374">
        <v>4.6500000000000004</v>
      </c>
      <c r="U57" s="374">
        <v>8</v>
      </c>
      <c r="V57" s="374">
        <v>2</v>
      </c>
      <c r="W57" s="374">
        <v>4</v>
      </c>
      <c r="X57" s="374"/>
      <c r="Y57" s="349"/>
      <c r="Z57" s="349">
        <v>43.95</v>
      </c>
      <c r="AA57" s="349">
        <v>36</v>
      </c>
      <c r="AB57" s="349">
        <v>20.75</v>
      </c>
      <c r="AC57" s="348">
        <v>24</v>
      </c>
      <c r="AD57" s="348">
        <v>1</v>
      </c>
      <c r="AE57" s="348">
        <v>4</v>
      </c>
      <c r="AF57" s="346">
        <f t="shared" si="3"/>
        <v>72.350000000000009</v>
      </c>
      <c r="AG57" s="347">
        <f t="shared" si="3"/>
        <v>76</v>
      </c>
      <c r="AH57" s="348"/>
      <c r="AI57" s="377"/>
      <c r="AJ57" s="348"/>
      <c r="AK57" s="377"/>
      <c r="AL57" s="348"/>
      <c r="AM57" s="348"/>
      <c r="AN57" s="348"/>
      <c r="AO57" s="348"/>
      <c r="AP57" s="348"/>
      <c r="AQ57" s="348"/>
      <c r="AR57" s="348"/>
      <c r="AS57" s="348"/>
      <c r="AT57" s="348"/>
      <c r="AU57" s="346">
        <f t="shared" si="16"/>
        <v>0</v>
      </c>
      <c r="AV57" s="347">
        <f t="shared" si="16"/>
        <v>0</v>
      </c>
      <c r="AW57" s="348"/>
      <c r="AX57" s="348"/>
      <c r="AY57" s="348"/>
      <c r="AZ57" s="353">
        <f t="shared" si="5"/>
        <v>0</v>
      </c>
      <c r="BA57" s="354">
        <f t="shared" si="5"/>
        <v>40.35</v>
      </c>
      <c r="BB57" s="348">
        <f t="shared" si="6"/>
        <v>51</v>
      </c>
      <c r="BC57" s="348"/>
      <c r="BD57" s="348"/>
      <c r="BE57" s="348">
        <f t="shared" si="7"/>
        <v>48</v>
      </c>
      <c r="BF57" s="348">
        <f t="shared" si="8"/>
        <v>40</v>
      </c>
      <c r="BG57" s="354">
        <f t="shared" si="9"/>
        <v>223.95</v>
      </c>
      <c r="BH57" s="348">
        <f t="shared" si="10"/>
        <v>134</v>
      </c>
      <c r="BI57" s="354">
        <f t="shared" si="11"/>
        <v>84.41</v>
      </c>
      <c r="BJ57" s="348">
        <f t="shared" si="12"/>
        <v>128</v>
      </c>
      <c r="BK57" s="348">
        <f t="shared" si="13"/>
        <v>9.5</v>
      </c>
      <c r="BL57" s="348">
        <f t="shared" si="13"/>
        <v>14</v>
      </c>
      <c r="BM57" s="348">
        <f t="shared" si="14"/>
        <v>414.40999999999997</v>
      </c>
      <c r="BN57" s="373">
        <f t="shared" si="14"/>
        <v>385</v>
      </c>
      <c r="BO57" s="348" t="s">
        <v>196</v>
      </c>
    </row>
    <row r="58" spans="1:67" ht="15" customHeight="1" x14ac:dyDescent="0.25">
      <c r="A58" s="385" t="s">
        <v>49</v>
      </c>
      <c r="B58" s="386">
        <v>558</v>
      </c>
      <c r="C58" s="362">
        <f t="shared" si="0"/>
        <v>99.681003584229401</v>
      </c>
      <c r="D58" s="349"/>
      <c r="E58" s="346"/>
      <c r="F58" s="349"/>
      <c r="G58" s="349"/>
      <c r="H58" s="349"/>
      <c r="I58" s="349"/>
      <c r="J58" s="349"/>
      <c r="K58" s="349"/>
      <c r="L58" s="349"/>
      <c r="M58" s="413"/>
      <c r="N58" s="349"/>
      <c r="O58" s="346"/>
      <c r="P58" s="349"/>
      <c r="Q58" s="346">
        <f t="shared" si="2"/>
        <v>0</v>
      </c>
      <c r="R58" s="347">
        <f t="shared" si="2"/>
        <v>0</v>
      </c>
      <c r="S58" s="387"/>
      <c r="T58" s="374">
        <v>27</v>
      </c>
      <c r="U58" s="374">
        <v>51</v>
      </c>
      <c r="V58" s="374"/>
      <c r="W58" s="374"/>
      <c r="X58" s="374">
        <v>3.45</v>
      </c>
      <c r="Y58" s="349">
        <v>10</v>
      </c>
      <c r="Z58" s="349"/>
      <c r="AA58" s="349"/>
      <c r="AB58" s="349"/>
      <c r="AC58" s="348"/>
      <c r="AD58" s="348">
        <v>525.77</v>
      </c>
      <c r="AE58" s="348">
        <v>1727</v>
      </c>
      <c r="AF58" s="346">
        <f t="shared" si="3"/>
        <v>556.22</v>
      </c>
      <c r="AG58" s="347">
        <f t="shared" si="3"/>
        <v>1788</v>
      </c>
      <c r="AH58" s="348"/>
      <c r="AI58" s="377"/>
      <c r="AJ58" s="348"/>
      <c r="AK58" s="377"/>
      <c r="AL58" s="348"/>
      <c r="AM58" s="348"/>
      <c r="AN58" s="348"/>
      <c r="AO58" s="348"/>
      <c r="AP58" s="348"/>
      <c r="AQ58" s="348"/>
      <c r="AR58" s="348"/>
      <c r="AS58" s="348"/>
      <c r="AT58" s="348"/>
      <c r="AU58" s="346">
        <f t="shared" si="16"/>
        <v>0</v>
      </c>
      <c r="AV58" s="347">
        <f t="shared" si="16"/>
        <v>0</v>
      </c>
      <c r="AW58" s="348"/>
      <c r="AX58" s="348"/>
      <c r="AY58" s="348"/>
      <c r="AZ58" s="353">
        <f t="shared" si="5"/>
        <v>0</v>
      </c>
      <c r="BA58" s="354">
        <f t="shared" si="5"/>
        <v>27</v>
      </c>
      <c r="BB58" s="348">
        <f t="shared" si="6"/>
        <v>51</v>
      </c>
      <c r="BC58" s="348"/>
      <c r="BD58" s="348"/>
      <c r="BE58" s="348">
        <f t="shared" si="7"/>
        <v>3.45</v>
      </c>
      <c r="BF58" s="348">
        <f t="shared" si="8"/>
        <v>10</v>
      </c>
      <c r="BG58" s="354">
        <f t="shared" si="9"/>
        <v>0</v>
      </c>
      <c r="BH58" s="348">
        <f t="shared" si="10"/>
        <v>0</v>
      </c>
      <c r="BI58" s="354">
        <f t="shared" si="11"/>
        <v>0</v>
      </c>
      <c r="BJ58" s="348">
        <f t="shared" si="12"/>
        <v>0</v>
      </c>
      <c r="BK58" s="348">
        <f t="shared" si="13"/>
        <v>525.77</v>
      </c>
      <c r="BL58" s="348">
        <f t="shared" si="13"/>
        <v>1727</v>
      </c>
      <c r="BM58" s="348">
        <f t="shared" si="14"/>
        <v>556.22</v>
      </c>
      <c r="BN58" s="373">
        <f t="shared" si="14"/>
        <v>1788</v>
      </c>
      <c r="BO58" s="348" t="s">
        <v>145</v>
      </c>
    </row>
    <row r="59" spans="1:67" ht="15" customHeight="1" x14ac:dyDescent="0.25">
      <c r="A59" s="385" t="s">
        <v>50</v>
      </c>
      <c r="B59" s="386">
        <v>2431.71</v>
      </c>
      <c r="C59" s="362">
        <f t="shared" si="0"/>
        <v>6.2231927326860523</v>
      </c>
      <c r="D59" s="349"/>
      <c r="E59" s="346">
        <v>30.15</v>
      </c>
      <c r="F59" s="349">
        <v>45</v>
      </c>
      <c r="G59" s="349">
        <v>8.5</v>
      </c>
      <c r="H59" s="349">
        <v>3</v>
      </c>
      <c r="I59" s="349">
        <v>2.5</v>
      </c>
      <c r="J59" s="349">
        <v>8</v>
      </c>
      <c r="K59" s="349">
        <v>50</v>
      </c>
      <c r="L59" s="349">
        <v>50</v>
      </c>
      <c r="M59" s="413">
        <v>52.18</v>
      </c>
      <c r="N59" s="349">
        <v>139</v>
      </c>
      <c r="O59" s="349">
        <v>8</v>
      </c>
      <c r="P59" s="349">
        <v>24</v>
      </c>
      <c r="Q59" s="346">
        <f t="shared" si="2"/>
        <v>151.33000000000001</v>
      </c>
      <c r="R59" s="347">
        <f t="shared" si="2"/>
        <v>269</v>
      </c>
      <c r="S59" s="387"/>
      <c r="T59" s="374"/>
      <c r="U59" s="374"/>
      <c r="V59" s="374"/>
      <c r="W59" s="374"/>
      <c r="X59" s="374"/>
      <c r="Y59" s="349"/>
      <c r="Z59" s="349"/>
      <c r="AA59" s="349"/>
      <c r="AB59" s="349"/>
      <c r="AC59" s="348"/>
      <c r="AD59" s="348"/>
      <c r="AE59" s="348"/>
      <c r="AF59" s="346">
        <f t="shared" si="3"/>
        <v>0</v>
      </c>
      <c r="AG59" s="347">
        <f t="shared" si="3"/>
        <v>0</v>
      </c>
      <c r="AH59" s="348"/>
      <c r="AI59" s="377"/>
      <c r="AJ59" s="348"/>
      <c r="AK59" s="377"/>
      <c r="AL59" s="348"/>
      <c r="AM59" s="348"/>
      <c r="AN59" s="348"/>
      <c r="AO59" s="348"/>
      <c r="AP59" s="348"/>
      <c r="AQ59" s="348"/>
      <c r="AR59" s="348"/>
      <c r="AS59" s="348"/>
      <c r="AT59" s="348"/>
      <c r="AU59" s="346">
        <f t="shared" si="16"/>
        <v>0</v>
      </c>
      <c r="AV59" s="347">
        <f t="shared" si="16"/>
        <v>0</v>
      </c>
      <c r="AW59" s="348"/>
      <c r="AX59" s="348"/>
      <c r="AY59" s="348"/>
      <c r="AZ59" s="353">
        <f t="shared" si="5"/>
        <v>0</v>
      </c>
      <c r="BA59" s="354">
        <f t="shared" si="5"/>
        <v>30.15</v>
      </c>
      <c r="BB59" s="348">
        <f t="shared" si="6"/>
        <v>45</v>
      </c>
      <c r="BC59" s="348"/>
      <c r="BD59" s="348"/>
      <c r="BE59" s="348">
        <f t="shared" si="7"/>
        <v>2.5</v>
      </c>
      <c r="BF59" s="348">
        <f t="shared" si="8"/>
        <v>8</v>
      </c>
      <c r="BG59" s="354">
        <f t="shared" si="9"/>
        <v>50</v>
      </c>
      <c r="BH59" s="348">
        <f t="shared" si="10"/>
        <v>50</v>
      </c>
      <c r="BI59" s="354">
        <f t="shared" si="11"/>
        <v>52.18</v>
      </c>
      <c r="BJ59" s="348">
        <f t="shared" si="12"/>
        <v>139</v>
      </c>
      <c r="BK59" s="348">
        <f t="shared" si="13"/>
        <v>8</v>
      </c>
      <c r="BL59" s="348">
        <f t="shared" si="13"/>
        <v>24</v>
      </c>
      <c r="BM59" s="348">
        <f t="shared" si="14"/>
        <v>151.33000000000001</v>
      </c>
      <c r="BN59" s="373">
        <f t="shared" si="14"/>
        <v>269</v>
      </c>
      <c r="BO59" s="377" t="s">
        <v>197</v>
      </c>
    </row>
    <row r="60" spans="1:67" ht="15" customHeight="1" x14ac:dyDescent="0.25">
      <c r="A60" s="385" t="s">
        <v>51</v>
      </c>
      <c r="B60" s="386">
        <v>818.06</v>
      </c>
      <c r="C60" s="362">
        <f t="shared" si="0"/>
        <v>37.718504755152438</v>
      </c>
      <c r="D60" s="349"/>
      <c r="E60" s="418">
        <v>31.25</v>
      </c>
      <c r="F60" s="418">
        <v>71</v>
      </c>
      <c r="G60" s="418"/>
      <c r="H60" s="418"/>
      <c r="I60" s="418">
        <v>1.5</v>
      </c>
      <c r="J60" s="418">
        <v>3</v>
      </c>
      <c r="K60" s="418">
        <v>4.8499999999999996</v>
      </c>
      <c r="L60" s="418">
        <v>8</v>
      </c>
      <c r="M60" s="418">
        <v>8.5</v>
      </c>
      <c r="N60" s="418">
        <v>10</v>
      </c>
      <c r="O60" s="418">
        <v>262.20999999999998</v>
      </c>
      <c r="P60" s="418">
        <v>291</v>
      </c>
      <c r="Q60" s="346">
        <f t="shared" si="2"/>
        <v>308.31</v>
      </c>
      <c r="R60" s="347">
        <f t="shared" si="2"/>
        <v>383</v>
      </c>
      <c r="S60" s="387"/>
      <c r="T60" s="376">
        <v>0.25</v>
      </c>
      <c r="U60" s="375">
        <v>1</v>
      </c>
      <c r="V60" s="374"/>
      <c r="W60" s="374"/>
      <c r="X60" s="374"/>
      <c r="Y60" s="349"/>
      <c r="Z60" s="349"/>
      <c r="AA60" s="349"/>
      <c r="AB60" s="349"/>
      <c r="AC60" s="348"/>
      <c r="AD60" s="348"/>
      <c r="AE60" s="348"/>
      <c r="AF60" s="346">
        <f t="shared" si="3"/>
        <v>0.25</v>
      </c>
      <c r="AG60" s="347">
        <f t="shared" si="3"/>
        <v>1</v>
      </c>
      <c r="AH60" s="348"/>
      <c r="AI60" s="377"/>
      <c r="AJ60" s="348"/>
      <c r="AK60" s="377"/>
      <c r="AL60" s="348"/>
      <c r="AM60" s="348"/>
      <c r="AN60" s="348"/>
      <c r="AO60" s="348"/>
      <c r="AP60" s="348"/>
      <c r="AQ60" s="345"/>
      <c r="AR60" s="345"/>
      <c r="AS60" s="348"/>
      <c r="AT60" s="348"/>
      <c r="AU60" s="346">
        <f t="shared" si="16"/>
        <v>0</v>
      </c>
      <c r="AV60" s="347">
        <f t="shared" si="16"/>
        <v>0</v>
      </c>
      <c r="AW60" s="348"/>
      <c r="AX60" s="348"/>
      <c r="AY60" s="348"/>
      <c r="AZ60" s="353">
        <f t="shared" si="5"/>
        <v>0</v>
      </c>
      <c r="BA60" s="354">
        <f t="shared" si="5"/>
        <v>31.5</v>
      </c>
      <c r="BB60" s="348">
        <f t="shared" si="6"/>
        <v>72</v>
      </c>
      <c r="BC60" s="348"/>
      <c r="BD60" s="348"/>
      <c r="BE60" s="348">
        <f t="shared" si="7"/>
        <v>1.5</v>
      </c>
      <c r="BF60" s="348">
        <f t="shared" si="8"/>
        <v>3</v>
      </c>
      <c r="BG60" s="354">
        <f t="shared" si="9"/>
        <v>4.8499999999999996</v>
      </c>
      <c r="BH60" s="348">
        <f t="shared" si="10"/>
        <v>8</v>
      </c>
      <c r="BI60" s="354">
        <f t="shared" si="11"/>
        <v>8.5</v>
      </c>
      <c r="BJ60" s="348">
        <f t="shared" si="12"/>
        <v>10</v>
      </c>
      <c r="BK60" s="348">
        <f t="shared" si="13"/>
        <v>262.20999999999998</v>
      </c>
      <c r="BL60" s="348">
        <f t="shared" si="13"/>
        <v>291</v>
      </c>
      <c r="BM60" s="348">
        <f t="shared" si="14"/>
        <v>308.56</v>
      </c>
      <c r="BN60" s="373">
        <f t="shared" si="14"/>
        <v>384</v>
      </c>
      <c r="BO60" s="348" t="s">
        <v>145</v>
      </c>
    </row>
    <row r="61" spans="1:67" ht="15" customHeight="1" x14ac:dyDescent="0.25">
      <c r="A61" s="419"/>
      <c r="B61" s="420"/>
      <c r="C61" s="421"/>
      <c r="D61" s="391"/>
      <c r="E61" s="388"/>
      <c r="F61" s="388"/>
      <c r="G61" s="388"/>
      <c r="H61" s="388"/>
      <c r="I61" s="388"/>
      <c r="J61" s="388"/>
      <c r="K61" s="388"/>
      <c r="L61" s="388"/>
      <c r="M61" s="388"/>
      <c r="N61" s="388"/>
      <c r="O61" s="388"/>
      <c r="P61" s="388"/>
      <c r="Q61" s="394"/>
      <c r="R61" s="395"/>
      <c r="S61" s="422"/>
      <c r="T61" s="423"/>
      <c r="U61" s="389"/>
      <c r="V61" s="390"/>
      <c r="W61" s="390"/>
      <c r="X61" s="390"/>
      <c r="Y61" s="391"/>
      <c r="Z61" s="391"/>
      <c r="AA61" s="391"/>
      <c r="AB61" s="391"/>
      <c r="AC61" s="392"/>
      <c r="AD61" s="392"/>
      <c r="AE61" s="392"/>
      <c r="AF61" s="394"/>
      <c r="AG61" s="395"/>
      <c r="AH61" s="392"/>
      <c r="AI61" s="424"/>
      <c r="AJ61" s="392"/>
      <c r="AK61" s="424"/>
      <c r="AL61" s="392"/>
      <c r="AM61" s="392"/>
      <c r="AN61" s="392"/>
      <c r="AO61" s="392"/>
      <c r="AP61" s="392"/>
      <c r="AQ61" s="393"/>
      <c r="AR61" s="393"/>
      <c r="AS61" s="392"/>
      <c r="AT61" s="392"/>
      <c r="AU61" s="394"/>
      <c r="AV61" s="395"/>
      <c r="AW61" s="392"/>
      <c r="AX61" s="392"/>
      <c r="AY61" s="392"/>
      <c r="AZ61" s="425"/>
      <c r="BA61" s="426"/>
      <c r="BB61" s="392"/>
      <c r="BC61" s="392"/>
      <c r="BD61" s="392"/>
      <c r="BE61" s="392"/>
      <c r="BF61" s="392"/>
      <c r="BG61" s="426"/>
      <c r="BH61" s="392"/>
      <c r="BI61" s="426"/>
      <c r="BJ61" s="392"/>
      <c r="BK61" s="392"/>
      <c r="BL61" s="392"/>
      <c r="BM61" s="392"/>
      <c r="BN61" s="392"/>
      <c r="BO61" s="392"/>
    </row>
    <row r="62" spans="1:67" ht="15" customHeight="1" x14ac:dyDescent="0.25">
      <c r="A62" s="419"/>
      <c r="B62" s="420"/>
      <c r="C62" s="421"/>
      <c r="D62" s="391"/>
      <c r="E62" s="388"/>
      <c r="F62" s="388"/>
      <c r="G62" s="388"/>
      <c r="H62" s="388"/>
      <c r="I62" s="388"/>
      <c r="J62" s="388"/>
      <c r="K62" s="388"/>
      <c r="L62" s="388"/>
      <c r="M62" s="388"/>
      <c r="N62" s="388"/>
      <c r="O62" s="388"/>
      <c r="P62" s="388"/>
      <c r="Q62" s="394"/>
      <c r="R62" s="395"/>
      <c r="S62" s="422"/>
      <c r="T62" s="423"/>
      <c r="U62" s="389"/>
      <c r="V62" s="390"/>
      <c r="W62" s="390"/>
      <c r="X62" s="390"/>
      <c r="Y62" s="391"/>
      <c r="Z62" s="391"/>
      <c r="AA62" s="391"/>
      <c r="AB62" s="391"/>
      <c r="AC62" s="392"/>
      <c r="AD62" s="392"/>
      <c r="AE62" s="392"/>
      <c r="AF62" s="394"/>
      <c r="AG62" s="395"/>
      <c r="AH62" s="392"/>
      <c r="AI62" s="424"/>
      <c r="AJ62" s="392"/>
      <c r="AK62" s="424"/>
      <c r="AL62" s="392"/>
      <c r="AM62" s="392"/>
      <c r="AN62" s="392"/>
      <c r="AO62" s="392"/>
      <c r="AP62" s="392"/>
      <c r="AQ62" s="393"/>
      <c r="AR62" s="393"/>
      <c r="AS62" s="392"/>
      <c r="AT62" s="392"/>
      <c r="AU62" s="394"/>
      <c r="AV62" s="395"/>
      <c r="AW62" s="392"/>
      <c r="AX62" s="392"/>
      <c r="AY62" s="392"/>
      <c r="AZ62" s="425"/>
      <c r="BA62" s="426"/>
      <c r="BB62" s="392"/>
      <c r="BC62" s="392"/>
      <c r="BD62" s="392"/>
      <c r="BE62" s="392"/>
      <c r="BF62" s="392"/>
      <c r="BG62" s="426"/>
      <c r="BH62" s="392"/>
      <c r="BI62" s="426"/>
      <c r="BJ62" s="392"/>
      <c r="BK62" s="392"/>
      <c r="BL62" s="392"/>
      <c r="BM62" s="392"/>
      <c r="BN62" s="392"/>
      <c r="BO62" s="392"/>
    </row>
    <row r="63" spans="1:67" ht="15" customHeight="1" x14ac:dyDescent="0.25">
      <c r="A63" s="419"/>
      <c r="B63" s="420"/>
      <c r="C63" s="421"/>
      <c r="D63" s="391"/>
      <c r="E63" s="388"/>
      <c r="F63" s="388"/>
      <c r="G63" s="388"/>
      <c r="H63" s="388"/>
      <c r="I63" s="388"/>
      <c r="J63" s="388"/>
      <c r="K63" s="388"/>
      <c r="L63" s="388"/>
      <c r="M63" s="388"/>
      <c r="N63" s="388"/>
      <c r="O63" s="388"/>
      <c r="P63" s="388"/>
      <c r="Q63" s="394"/>
      <c r="R63" s="395"/>
      <c r="S63" s="422"/>
      <c r="T63" s="423"/>
      <c r="U63" s="389"/>
      <c r="V63" s="390"/>
      <c r="W63" s="390"/>
      <c r="X63" s="390"/>
      <c r="Y63" s="391"/>
      <c r="Z63" s="391"/>
      <c r="AA63" s="391"/>
      <c r="AB63" s="391"/>
      <c r="AC63" s="392"/>
      <c r="AD63" s="392"/>
      <c r="AE63" s="392"/>
      <c r="AF63" s="394"/>
      <c r="AG63" s="395"/>
      <c r="AH63" s="392"/>
      <c r="AI63" s="424"/>
      <c r="AJ63" s="392"/>
      <c r="AK63" s="424"/>
      <c r="AL63" s="392"/>
      <c r="AM63" s="392"/>
      <c r="AN63" s="392"/>
      <c r="AO63" s="392"/>
      <c r="AP63" s="392"/>
      <c r="AQ63" s="393"/>
      <c r="AR63" s="393"/>
      <c r="AS63" s="392"/>
      <c r="AT63" s="392"/>
      <c r="AU63" s="394"/>
      <c r="AV63" s="395"/>
      <c r="AW63" s="392"/>
      <c r="AX63" s="392"/>
      <c r="AY63" s="392"/>
      <c r="AZ63" s="425"/>
      <c r="BA63" s="426"/>
      <c r="BB63" s="392"/>
      <c r="BC63" s="392"/>
      <c r="BD63" s="392"/>
      <c r="BE63" s="392"/>
      <c r="BF63" s="392"/>
      <c r="BG63" s="426"/>
      <c r="BH63" s="392"/>
      <c r="BI63" s="426"/>
      <c r="BJ63" s="392"/>
      <c r="BK63" s="392"/>
      <c r="BL63" s="392"/>
      <c r="BM63" s="392"/>
      <c r="BN63" s="392"/>
      <c r="BO63" s="392"/>
    </row>
    <row r="64" spans="1:67" ht="15" customHeight="1" x14ac:dyDescent="0.25">
      <c r="A64" s="419"/>
      <c r="B64" s="420"/>
      <c r="C64" s="421"/>
      <c r="D64" s="391"/>
      <c r="E64" s="388"/>
      <c r="F64" s="388"/>
      <c r="G64" s="388"/>
      <c r="H64" s="388"/>
      <c r="I64" s="388"/>
      <c r="J64" s="388"/>
      <c r="K64" s="388"/>
      <c r="L64" s="388"/>
      <c r="M64" s="388"/>
      <c r="N64" s="388"/>
      <c r="O64" s="388"/>
      <c r="P64" s="388"/>
      <c r="Q64" s="394"/>
      <c r="R64" s="395"/>
      <c r="S64" s="422">
        <v>62</v>
      </c>
      <c r="T64" s="423"/>
      <c r="U64" s="389"/>
      <c r="V64" s="390"/>
      <c r="W64" s="390"/>
      <c r="X64" s="390"/>
      <c r="Y64" s="391"/>
      <c r="Z64" s="391"/>
      <c r="AA64" s="391"/>
      <c r="AB64" s="391"/>
      <c r="AC64" s="392"/>
      <c r="AD64" s="392"/>
      <c r="AE64" s="392"/>
      <c r="AF64" s="394"/>
      <c r="AG64" s="395"/>
      <c r="AH64" s="392"/>
      <c r="AI64" s="424"/>
      <c r="AJ64" s="392"/>
      <c r="AK64" s="424"/>
      <c r="AL64" s="392"/>
      <c r="AM64" s="392"/>
      <c r="AN64" s="392"/>
      <c r="AO64" s="392"/>
      <c r="AP64" s="392"/>
      <c r="AQ64" s="393"/>
      <c r="AR64" s="393"/>
      <c r="AS64" s="392"/>
      <c r="AT64" s="392"/>
      <c r="AU64" s="394"/>
      <c r="AV64" s="395"/>
      <c r="AW64" s="392"/>
      <c r="AX64" s="392"/>
      <c r="AY64" s="392"/>
      <c r="AZ64" s="425"/>
      <c r="BA64" s="426"/>
      <c r="BB64" s="392"/>
      <c r="BC64" s="392"/>
      <c r="BD64" s="392"/>
      <c r="BE64" s="392"/>
      <c r="BF64" s="392"/>
      <c r="BG64" s="426"/>
      <c r="BH64" s="392"/>
      <c r="BI64" s="426"/>
      <c r="BJ64" s="392"/>
      <c r="BK64" s="392"/>
      <c r="BL64" s="392"/>
      <c r="BM64" s="392"/>
      <c r="BN64" s="392"/>
      <c r="BO64" s="392"/>
    </row>
    <row r="65" spans="5:70" ht="15.6" customHeight="1" x14ac:dyDescent="0.25">
      <c r="E65" s="427"/>
      <c r="F65" s="427"/>
      <c r="G65" s="427"/>
      <c r="H65" s="427"/>
      <c r="I65" s="427"/>
      <c r="J65" s="427"/>
      <c r="K65" s="427"/>
      <c r="L65" s="427"/>
      <c r="M65" s="427"/>
      <c r="N65" s="427"/>
      <c r="O65" s="427"/>
      <c r="P65" s="427"/>
      <c r="Q65" s="427"/>
      <c r="R65" s="427"/>
      <c r="S65" s="427"/>
      <c r="T65" s="427"/>
      <c r="U65" s="427"/>
      <c r="V65" s="427"/>
      <c r="W65" s="427"/>
      <c r="X65" s="427"/>
      <c r="Y65" s="427"/>
      <c r="Z65" s="427"/>
      <c r="AA65" s="427"/>
      <c r="AB65" s="427"/>
      <c r="AC65" s="427"/>
      <c r="AD65" s="427"/>
      <c r="AE65" s="427"/>
      <c r="AF65" s="427"/>
      <c r="AG65" s="427"/>
      <c r="BA65" s="428"/>
      <c r="BB65" s="428" t="s">
        <v>154</v>
      </c>
      <c r="BC65" s="428"/>
      <c r="BD65" s="428"/>
      <c r="BE65" s="428"/>
      <c r="BF65" s="428" t="s">
        <v>135</v>
      </c>
      <c r="BG65" s="428"/>
      <c r="BH65" s="428"/>
      <c r="BI65" s="428"/>
      <c r="BJ65" s="428" t="s">
        <v>137</v>
      </c>
      <c r="BK65" s="428"/>
      <c r="BL65" s="428"/>
      <c r="BM65" s="428"/>
      <c r="BN65" s="428" t="s">
        <v>155</v>
      </c>
      <c r="BO65" s="428"/>
      <c r="BR65" s="428"/>
    </row>
    <row r="66" spans="5:70" ht="15.6" customHeight="1" x14ac:dyDescent="0.25">
      <c r="BA66" s="429"/>
      <c r="BB66" s="429" t="s">
        <v>141</v>
      </c>
      <c r="BC66" s="429"/>
      <c r="BD66" s="429"/>
      <c r="BE66" s="429"/>
      <c r="BF66" s="429" t="s">
        <v>140</v>
      </c>
      <c r="BG66" s="429"/>
      <c r="BH66" s="429"/>
      <c r="BI66" s="429"/>
      <c r="BJ66" s="429" t="s">
        <v>156</v>
      </c>
      <c r="BK66" s="429"/>
      <c r="BL66" s="429"/>
      <c r="BM66" s="429"/>
      <c r="BN66" s="429" t="s">
        <v>157</v>
      </c>
      <c r="BO66" s="429"/>
      <c r="BR66" s="429"/>
    </row>
    <row r="90" ht="12.75" customHeight="1" x14ac:dyDescent="0.25"/>
  </sheetData>
  <mergeCells count="105">
    <mergeCell ref="AZ8:BN9"/>
    <mergeCell ref="D10:D14"/>
    <mergeCell ref="E10:F11"/>
    <mergeCell ref="G10:J10"/>
    <mergeCell ref="K10:L11"/>
    <mergeCell ref="M10:N11"/>
    <mergeCell ref="O10:P11"/>
    <mergeCell ref="Q10:R11"/>
    <mergeCell ref="A2:AB2"/>
    <mergeCell ref="A3:AB3"/>
    <mergeCell ref="A4:AB4"/>
    <mergeCell ref="A5:AB5"/>
    <mergeCell ref="A8:A14"/>
    <mergeCell ref="D8:R9"/>
    <mergeCell ref="S8:AG9"/>
    <mergeCell ref="S10:S14"/>
    <mergeCell ref="T10:U11"/>
    <mergeCell ref="V10:Y10"/>
    <mergeCell ref="AF10:AG11"/>
    <mergeCell ref="AH10:AH14"/>
    <mergeCell ref="AI10:AJ11"/>
    <mergeCell ref="AD12:AD14"/>
    <mergeCell ref="AE12:AE14"/>
    <mergeCell ref="AF12:AF14"/>
    <mergeCell ref="AG12:AG14"/>
    <mergeCell ref="AH8:AV9"/>
    <mergeCell ref="AW8:AY11"/>
    <mergeCell ref="X11:Y11"/>
    <mergeCell ref="AK11:AL11"/>
    <mergeCell ref="AM11:AN11"/>
    <mergeCell ref="BA10:BB11"/>
    <mergeCell ref="BC10:BF10"/>
    <mergeCell ref="BG10:BH11"/>
    <mergeCell ref="Z10:AA11"/>
    <mergeCell ref="AB10:AC11"/>
    <mergeCell ref="AD10:AE11"/>
    <mergeCell ref="AI12:AI14"/>
    <mergeCell ref="AJ12:AJ14"/>
    <mergeCell ref="X12:X14"/>
    <mergeCell ref="Y12:Y14"/>
    <mergeCell ref="Z12:Z14"/>
    <mergeCell ref="AA12:AA14"/>
    <mergeCell ref="AB12:AB14"/>
    <mergeCell ref="AC12:AC14"/>
    <mergeCell ref="BE12:BE14"/>
    <mergeCell ref="AS12:AS14"/>
    <mergeCell ref="AT12:AT14"/>
    <mergeCell ref="AU12:AU14"/>
    <mergeCell ref="BI10:BJ11"/>
    <mergeCell ref="BK10:BL11"/>
    <mergeCell ref="BM10:BN11"/>
    <mergeCell ref="BC11:BD11"/>
    <mergeCell ref="BE11:BF11"/>
    <mergeCell ref="AK10:AN10"/>
    <mergeCell ref="AO10:AP11"/>
    <mergeCell ref="AQ10:AR11"/>
    <mergeCell ref="AS10:AT11"/>
    <mergeCell ref="AU10:AV11"/>
    <mergeCell ref="AZ10:AZ14"/>
    <mergeCell ref="AO12:AO14"/>
    <mergeCell ref="AP12:AP14"/>
    <mergeCell ref="AQ12:AQ14"/>
    <mergeCell ref="AR12:AR14"/>
    <mergeCell ref="AK12:AK14"/>
    <mergeCell ref="AL12:AL14"/>
    <mergeCell ref="AM12:AM14"/>
    <mergeCell ref="AN12:AN14"/>
    <mergeCell ref="AY12:AY14"/>
    <mergeCell ref="BA12:BA14"/>
    <mergeCell ref="BB12:BB14"/>
    <mergeCell ref="BC12:BC14"/>
    <mergeCell ref="BD12:BD14"/>
    <mergeCell ref="E12:E14"/>
    <mergeCell ref="F12:F14"/>
    <mergeCell ref="G12:G14"/>
    <mergeCell ref="H12:H14"/>
    <mergeCell ref="I12:I14"/>
    <mergeCell ref="J12:J14"/>
    <mergeCell ref="G11:H11"/>
    <mergeCell ref="I11:J11"/>
    <mergeCell ref="V11:W11"/>
    <mergeCell ref="Q12:Q14"/>
    <mergeCell ref="R12:R14"/>
    <mergeCell ref="T12:T14"/>
    <mergeCell ref="U12:U14"/>
    <mergeCell ref="V12:V14"/>
    <mergeCell ref="W12:W14"/>
    <mergeCell ref="K12:K14"/>
    <mergeCell ref="L12:L14"/>
    <mergeCell ref="M12:M14"/>
    <mergeCell ref="N12:N14"/>
    <mergeCell ref="O12:O14"/>
    <mergeCell ref="P12:P14"/>
    <mergeCell ref="AV12:AV14"/>
    <mergeCell ref="AW12:AW14"/>
    <mergeCell ref="AX12:AX14"/>
    <mergeCell ref="BL12:BL14"/>
    <mergeCell ref="BM12:BM14"/>
    <mergeCell ref="BN12:BN14"/>
    <mergeCell ref="BF12:BF14"/>
    <mergeCell ref="BG12:BG14"/>
    <mergeCell ref="BH12:BH14"/>
    <mergeCell ref="BI12:BI14"/>
    <mergeCell ref="BJ12:BJ14"/>
    <mergeCell ref="BK12:BK14"/>
  </mergeCells>
  <conditionalFormatting sqref="Z35:AE35">
    <cfRule type="cellIs" dxfId="11" priority="1" stopIfTrue="1" operator="equal">
      <formula>0</formula>
    </cfRule>
  </conditionalFormatting>
  <pageMargins left="0.75" right="0.75" top="1" bottom="1" header="0.5" footer="0.5"/>
  <pageSetup paperSize="5" orientation="portrait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N65"/>
  <sheetViews>
    <sheetView topLeftCell="A12" zoomScale="80" zoomScaleNormal="80" workbookViewId="0">
      <pane xSplit="87" ySplit="2" topLeftCell="CJ14" activePane="bottomRight" state="frozen"/>
      <selection activeCell="A12" sqref="A12"/>
      <selection pane="topRight" activeCell="CJ12" sqref="CJ12"/>
      <selection pane="bottomLeft" activeCell="A14" sqref="A14"/>
      <selection pane="bottomRight" activeCell="CR21" sqref="CR21:CR22"/>
    </sheetView>
  </sheetViews>
  <sheetFormatPr defaultRowHeight="12.75" x14ac:dyDescent="0.2"/>
  <cols>
    <col min="1" max="1" width="13.140625" style="429" customWidth="1"/>
    <col min="2" max="2" width="9.140625" style="429" hidden="1" customWidth="1"/>
    <col min="3" max="3" width="10.28515625" style="429" hidden="1" customWidth="1"/>
    <col min="4" max="4" width="11.5703125" style="429" hidden="1" customWidth="1"/>
    <col min="5" max="5" width="0" style="429" hidden="1" customWidth="1"/>
    <col min="6" max="6" width="9" style="429" hidden="1" customWidth="1"/>
    <col min="7" max="7" width="10.140625" style="429" hidden="1" customWidth="1"/>
    <col min="8" max="9" width="9" style="429" hidden="1" customWidth="1"/>
    <col min="10" max="10" width="9.7109375" style="429" hidden="1" customWidth="1"/>
    <col min="11" max="11" width="0" style="429" hidden="1" customWidth="1"/>
    <col min="12" max="15" width="9" style="429" hidden="1" customWidth="1"/>
    <col min="16" max="16" width="9.85546875" style="429" hidden="1" customWidth="1"/>
    <col min="17" max="17" width="9.28515625" style="429" hidden="1" customWidth="1"/>
    <col min="18" max="19" width="9" style="429" hidden="1" customWidth="1"/>
    <col min="20" max="20" width="9.28515625" style="429" hidden="1" customWidth="1"/>
    <col min="21" max="36" width="0" style="429" hidden="1" customWidth="1"/>
    <col min="37" max="37" width="9.28515625" style="429" hidden="1" customWidth="1"/>
    <col min="38" max="38" width="10.5703125" style="429" hidden="1" customWidth="1"/>
    <col min="39" max="39" width="9" style="429" hidden="1" customWidth="1"/>
    <col min="40" max="40" width="10.140625" style="429" hidden="1" customWidth="1"/>
    <col min="41" max="41" width="10.5703125" style="429" hidden="1" customWidth="1"/>
    <col min="42" max="42" width="9" style="429" hidden="1" customWidth="1"/>
    <col min="43" max="43" width="10.140625" style="429" hidden="1" customWidth="1"/>
    <col min="44" max="44" width="10.5703125" style="429" hidden="1" customWidth="1"/>
    <col min="45" max="45" width="9" style="429" hidden="1" customWidth="1"/>
    <col min="46" max="66" width="0" style="429" hidden="1" customWidth="1"/>
    <col min="67" max="74" width="9" style="429" hidden="1" customWidth="1"/>
    <col min="75" max="87" width="0" style="429" hidden="1" customWidth="1"/>
    <col min="88" max="90" width="8.85546875" style="429"/>
    <col min="91" max="91" width="21.7109375" style="429" customWidth="1"/>
    <col min="92" max="256" width="8.85546875" style="429"/>
    <col min="257" max="257" width="13.140625" style="429" customWidth="1"/>
    <col min="258" max="258" width="9.140625" style="429" customWidth="1"/>
    <col min="259" max="259" width="10.28515625" style="429" customWidth="1"/>
    <col min="260" max="260" width="11.5703125" style="429" customWidth="1"/>
    <col min="261" max="261" width="8.85546875" style="429"/>
    <col min="262" max="262" width="9" style="429" bestFit="1" customWidth="1"/>
    <col min="263" max="263" width="10.140625" style="429" customWidth="1"/>
    <col min="264" max="265" width="9" style="429" bestFit="1" customWidth="1"/>
    <col min="266" max="266" width="9.7109375" style="429" customWidth="1"/>
    <col min="267" max="267" width="8.85546875" style="429"/>
    <col min="268" max="271" width="9" style="429" bestFit="1" customWidth="1"/>
    <col min="272" max="272" width="9.85546875" style="429" customWidth="1"/>
    <col min="273" max="273" width="9.28515625" style="429" bestFit="1" customWidth="1"/>
    <col min="274" max="275" width="9" style="429" bestFit="1" customWidth="1"/>
    <col min="276" max="276" width="9.28515625" style="429" bestFit="1" customWidth="1"/>
    <col min="277" max="292" width="8.85546875" style="429"/>
    <col min="293" max="293" width="9.28515625" style="429" bestFit="1" customWidth="1"/>
    <col min="294" max="294" width="10.5703125" style="429" bestFit="1" customWidth="1"/>
    <col min="295" max="295" width="9" style="429" bestFit="1" customWidth="1"/>
    <col min="296" max="296" width="10.140625" style="429" bestFit="1" customWidth="1"/>
    <col min="297" max="297" width="10.5703125" style="429" bestFit="1" customWidth="1"/>
    <col min="298" max="298" width="9" style="429" bestFit="1" customWidth="1"/>
    <col min="299" max="299" width="10.140625" style="429" bestFit="1" customWidth="1"/>
    <col min="300" max="300" width="10.5703125" style="429" bestFit="1" customWidth="1"/>
    <col min="301" max="301" width="9" style="429" bestFit="1" customWidth="1"/>
    <col min="302" max="325" width="0" style="429" hidden="1" customWidth="1"/>
    <col min="326" max="330" width="9" style="429" bestFit="1" customWidth="1"/>
    <col min="331" max="346" width="8.85546875" style="429"/>
    <col min="347" max="347" width="21.7109375" style="429" customWidth="1"/>
    <col min="348" max="512" width="8.85546875" style="429"/>
    <col min="513" max="513" width="13.140625" style="429" customWidth="1"/>
    <col min="514" max="514" width="9.140625" style="429" customWidth="1"/>
    <col min="515" max="515" width="10.28515625" style="429" customWidth="1"/>
    <col min="516" max="516" width="11.5703125" style="429" customWidth="1"/>
    <col min="517" max="517" width="8.85546875" style="429"/>
    <col min="518" max="518" width="9" style="429" bestFit="1" customWidth="1"/>
    <col min="519" max="519" width="10.140625" style="429" customWidth="1"/>
    <col min="520" max="521" width="9" style="429" bestFit="1" customWidth="1"/>
    <col min="522" max="522" width="9.7109375" style="429" customWidth="1"/>
    <col min="523" max="523" width="8.85546875" style="429"/>
    <col min="524" max="527" width="9" style="429" bestFit="1" customWidth="1"/>
    <col min="528" max="528" width="9.85546875" style="429" customWidth="1"/>
    <col min="529" max="529" width="9.28515625" style="429" bestFit="1" customWidth="1"/>
    <col min="530" max="531" width="9" style="429" bestFit="1" customWidth="1"/>
    <col min="532" max="532" width="9.28515625" style="429" bestFit="1" customWidth="1"/>
    <col min="533" max="548" width="8.85546875" style="429"/>
    <col min="549" max="549" width="9.28515625" style="429" bestFit="1" customWidth="1"/>
    <col min="550" max="550" width="10.5703125" style="429" bestFit="1" customWidth="1"/>
    <col min="551" max="551" width="9" style="429" bestFit="1" customWidth="1"/>
    <col min="552" max="552" width="10.140625" style="429" bestFit="1" customWidth="1"/>
    <col min="553" max="553" width="10.5703125" style="429" bestFit="1" customWidth="1"/>
    <col min="554" max="554" width="9" style="429" bestFit="1" customWidth="1"/>
    <col min="555" max="555" width="10.140625" style="429" bestFit="1" customWidth="1"/>
    <col min="556" max="556" width="10.5703125" style="429" bestFit="1" customWidth="1"/>
    <col min="557" max="557" width="9" style="429" bestFit="1" customWidth="1"/>
    <col min="558" max="581" width="0" style="429" hidden="1" customWidth="1"/>
    <col min="582" max="586" width="9" style="429" bestFit="1" customWidth="1"/>
    <col min="587" max="602" width="8.85546875" style="429"/>
    <col min="603" max="603" width="21.7109375" style="429" customWidth="1"/>
    <col min="604" max="768" width="8.85546875" style="429"/>
    <col min="769" max="769" width="13.140625" style="429" customWidth="1"/>
    <col min="770" max="770" width="9.140625" style="429" customWidth="1"/>
    <col min="771" max="771" width="10.28515625" style="429" customWidth="1"/>
    <col min="772" max="772" width="11.5703125" style="429" customWidth="1"/>
    <col min="773" max="773" width="8.85546875" style="429"/>
    <col min="774" max="774" width="9" style="429" bestFit="1" customWidth="1"/>
    <col min="775" max="775" width="10.140625" style="429" customWidth="1"/>
    <col min="776" max="777" width="9" style="429" bestFit="1" customWidth="1"/>
    <col min="778" max="778" width="9.7109375" style="429" customWidth="1"/>
    <col min="779" max="779" width="8.85546875" style="429"/>
    <col min="780" max="783" width="9" style="429" bestFit="1" customWidth="1"/>
    <col min="784" max="784" width="9.85546875" style="429" customWidth="1"/>
    <col min="785" max="785" width="9.28515625" style="429" bestFit="1" customWidth="1"/>
    <col min="786" max="787" width="9" style="429" bestFit="1" customWidth="1"/>
    <col min="788" max="788" width="9.28515625" style="429" bestFit="1" customWidth="1"/>
    <col min="789" max="804" width="8.85546875" style="429"/>
    <col min="805" max="805" width="9.28515625" style="429" bestFit="1" customWidth="1"/>
    <col min="806" max="806" width="10.5703125" style="429" bestFit="1" customWidth="1"/>
    <col min="807" max="807" width="9" style="429" bestFit="1" customWidth="1"/>
    <col min="808" max="808" width="10.140625" style="429" bestFit="1" customWidth="1"/>
    <col min="809" max="809" width="10.5703125" style="429" bestFit="1" customWidth="1"/>
    <col min="810" max="810" width="9" style="429" bestFit="1" customWidth="1"/>
    <col min="811" max="811" width="10.140625" style="429" bestFit="1" customWidth="1"/>
    <col min="812" max="812" width="10.5703125" style="429" bestFit="1" customWidth="1"/>
    <col min="813" max="813" width="9" style="429" bestFit="1" customWidth="1"/>
    <col min="814" max="837" width="0" style="429" hidden="1" customWidth="1"/>
    <col min="838" max="842" width="9" style="429" bestFit="1" customWidth="1"/>
    <col min="843" max="858" width="8.85546875" style="429"/>
    <col min="859" max="859" width="21.7109375" style="429" customWidth="1"/>
    <col min="860" max="1024" width="8.85546875" style="429"/>
    <col min="1025" max="1025" width="13.140625" style="429" customWidth="1"/>
    <col min="1026" max="1026" width="9.140625" style="429" customWidth="1"/>
    <col min="1027" max="1027" width="10.28515625" style="429" customWidth="1"/>
    <col min="1028" max="1028" width="11.5703125" style="429" customWidth="1"/>
    <col min="1029" max="1029" width="8.85546875" style="429"/>
    <col min="1030" max="1030" width="9" style="429" bestFit="1" customWidth="1"/>
    <col min="1031" max="1031" width="10.140625" style="429" customWidth="1"/>
    <col min="1032" max="1033" width="9" style="429" bestFit="1" customWidth="1"/>
    <col min="1034" max="1034" width="9.7109375" style="429" customWidth="1"/>
    <col min="1035" max="1035" width="8.85546875" style="429"/>
    <col min="1036" max="1039" width="9" style="429" bestFit="1" customWidth="1"/>
    <col min="1040" max="1040" width="9.85546875" style="429" customWidth="1"/>
    <col min="1041" max="1041" width="9.28515625" style="429" bestFit="1" customWidth="1"/>
    <col min="1042" max="1043" width="9" style="429" bestFit="1" customWidth="1"/>
    <col min="1044" max="1044" width="9.28515625" style="429" bestFit="1" customWidth="1"/>
    <col min="1045" max="1060" width="8.85546875" style="429"/>
    <col min="1061" max="1061" width="9.28515625" style="429" bestFit="1" customWidth="1"/>
    <col min="1062" max="1062" width="10.5703125" style="429" bestFit="1" customWidth="1"/>
    <col min="1063" max="1063" width="9" style="429" bestFit="1" customWidth="1"/>
    <col min="1064" max="1064" width="10.140625" style="429" bestFit="1" customWidth="1"/>
    <col min="1065" max="1065" width="10.5703125" style="429" bestFit="1" customWidth="1"/>
    <col min="1066" max="1066" width="9" style="429" bestFit="1" customWidth="1"/>
    <col min="1067" max="1067" width="10.140625" style="429" bestFit="1" customWidth="1"/>
    <col min="1068" max="1068" width="10.5703125" style="429" bestFit="1" customWidth="1"/>
    <col min="1069" max="1069" width="9" style="429" bestFit="1" customWidth="1"/>
    <col min="1070" max="1093" width="0" style="429" hidden="1" customWidth="1"/>
    <col min="1094" max="1098" width="9" style="429" bestFit="1" customWidth="1"/>
    <col min="1099" max="1114" width="8.85546875" style="429"/>
    <col min="1115" max="1115" width="21.7109375" style="429" customWidth="1"/>
    <col min="1116" max="1280" width="8.85546875" style="429"/>
    <col min="1281" max="1281" width="13.140625" style="429" customWidth="1"/>
    <col min="1282" max="1282" width="9.140625" style="429" customWidth="1"/>
    <col min="1283" max="1283" width="10.28515625" style="429" customWidth="1"/>
    <col min="1284" max="1284" width="11.5703125" style="429" customWidth="1"/>
    <col min="1285" max="1285" width="8.85546875" style="429"/>
    <col min="1286" max="1286" width="9" style="429" bestFit="1" customWidth="1"/>
    <col min="1287" max="1287" width="10.140625" style="429" customWidth="1"/>
    <col min="1288" max="1289" width="9" style="429" bestFit="1" customWidth="1"/>
    <col min="1290" max="1290" width="9.7109375" style="429" customWidth="1"/>
    <col min="1291" max="1291" width="8.85546875" style="429"/>
    <col min="1292" max="1295" width="9" style="429" bestFit="1" customWidth="1"/>
    <col min="1296" max="1296" width="9.85546875" style="429" customWidth="1"/>
    <col min="1297" max="1297" width="9.28515625" style="429" bestFit="1" customWidth="1"/>
    <col min="1298" max="1299" width="9" style="429" bestFit="1" customWidth="1"/>
    <col min="1300" max="1300" width="9.28515625" style="429" bestFit="1" customWidth="1"/>
    <col min="1301" max="1316" width="8.85546875" style="429"/>
    <col min="1317" max="1317" width="9.28515625" style="429" bestFit="1" customWidth="1"/>
    <col min="1318" max="1318" width="10.5703125" style="429" bestFit="1" customWidth="1"/>
    <col min="1319" max="1319" width="9" style="429" bestFit="1" customWidth="1"/>
    <col min="1320" max="1320" width="10.140625" style="429" bestFit="1" customWidth="1"/>
    <col min="1321" max="1321" width="10.5703125" style="429" bestFit="1" customWidth="1"/>
    <col min="1322" max="1322" width="9" style="429" bestFit="1" customWidth="1"/>
    <col min="1323" max="1323" width="10.140625" style="429" bestFit="1" customWidth="1"/>
    <col min="1324" max="1324" width="10.5703125" style="429" bestFit="1" customWidth="1"/>
    <col min="1325" max="1325" width="9" style="429" bestFit="1" customWidth="1"/>
    <col min="1326" max="1349" width="0" style="429" hidden="1" customWidth="1"/>
    <col min="1350" max="1354" width="9" style="429" bestFit="1" customWidth="1"/>
    <col min="1355" max="1370" width="8.85546875" style="429"/>
    <col min="1371" max="1371" width="21.7109375" style="429" customWidth="1"/>
    <col min="1372" max="1536" width="8.85546875" style="429"/>
    <col min="1537" max="1537" width="13.140625" style="429" customWidth="1"/>
    <col min="1538" max="1538" width="9.140625" style="429" customWidth="1"/>
    <col min="1539" max="1539" width="10.28515625" style="429" customWidth="1"/>
    <col min="1540" max="1540" width="11.5703125" style="429" customWidth="1"/>
    <col min="1541" max="1541" width="8.85546875" style="429"/>
    <col min="1542" max="1542" width="9" style="429" bestFit="1" customWidth="1"/>
    <col min="1543" max="1543" width="10.140625" style="429" customWidth="1"/>
    <col min="1544" max="1545" width="9" style="429" bestFit="1" customWidth="1"/>
    <col min="1546" max="1546" width="9.7109375" style="429" customWidth="1"/>
    <col min="1547" max="1547" width="8.85546875" style="429"/>
    <col min="1548" max="1551" width="9" style="429" bestFit="1" customWidth="1"/>
    <col min="1552" max="1552" width="9.85546875" style="429" customWidth="1"/>
    <col min="1553" max="1553" width="9.28515625" style="429" bestFit="1" customWidth="1"/>
    <col min="1554" max="1555" width="9" style="429" bestFit="1" customWidth="1"/>
    <col min="1556" max="1556" width="9.28515625" style="429" bestFit="1" customWidth="1"/>
    <col min="1557" max="1572" width="8.85546875" style="429"/>
    <col min="1573" max="1573" width="9.28515625" style="429" bestFit="1" customWidth="1"/>
    <col min="1574" max="1574" width="10.5703125" style="429" bestFit="1" customWidth="1"/>
    <col min="1575" max="1575" width="9" style="429" bestFit="1" customWidth="1"/>
    <col min="1576" max="1576" width="10.140625" style="429" bestFit="1" customWidth="1"/>
    <col min="1577" max="1577" width="10.5703125" style="429" bestFit="1" customWidth="1"/>
    <col min="1578" max="1578" width="9" style="429" bestFit="1" customWidth="1"/>
    <col min="1579" max="1579" width="10.140625" style="429" bestFit="1" customWidth="1"/>
    <col min="1580" max="1580" width="10.5703125" style="429" bestFit="1" customWidth="1"/>
    <col min="1581" max="1581" width="9" style="429" bestFit="1" customWidth="1"/>
    <col min="1582" max="1605" width="0" style="429" hidden="1" customWidth="1"/>
    <col min="1606" max="1610" width="9" style="429" bestFit="1" customWidth="1"/>
    <col min="1611" max="1626" width="8.85546875" style="429"/>
    <col min="1627" max="1627" width="21.7109375" style="429" customWidth="1"/>
    <col min="1628" max="1792" width="8.85546875" style="429"/>
    <col min="1793" max="1793" width="13.140625" style="429" customWidth="1"/>
    <col min="1794" max="1794" width="9.140625" style="429" customWidth="1"/>
    <col min="1795" max="1795" width="10.28515625" style="429" customWidth="1"/>
    <col min="1796" max="1796" width="11.5703125" style="429" customWidth="1"/>
    <col min="1797" max="1797" width="8.85546875" style="429"/>
    <col min="1798" max="1798" width="9" style="429" bestFit="1" customWidth="1"/>
    <col min="1799" max="1799" width="10.140625" style="429" customWidth="1"/>
    <col min="1800" max="1801" width="9" style="429" bestFit="1" customWidth="1"/>
    <col min="1802" max="1802" width="9.7109375" style="429" customWidth="1"/>
    <col min="1803" max="1803" width="8.85546875" style="429"/>
    <col min="1804" max="1807" width="9" style="429" bestFit="1" customWidth="1"/>
    <col min="1808" max="1808" width="9.85546875" style="429" customWidth="1"/>
    <col min="1809" max="1809" width="9.28515625" style="429" bestFit="1" customWidth="1"/>
    <col min="1810" max="1811" width="9" style="429" bestFit="1" customWidth="1"/>
    <col min="1812" max="1812" width="9.28515625" style="429" bestFit="1" customWidth="1"/>
    <col min="1813" max="1828" width="8.85546875" style="429"/>
    <col min="1829" max="1829" width="9.28515625" style="429" bestFit="1" customWidth="1"/>
    <col min="1830" max="1830" width="10.5703125" style="429" bestFit="1" customWidth="1"/>
    <col min="1831" max="1831" width="9" style="429" bestFit="1" customWidth="1"/>
    <col min="1832" max="1832" width="10.140625" style="429" bestFit="1" customWidth="1"/>
    <col min="1833" max="1833" width="10.5703125" style="429" bestFit="1" customWidth="1"/>
    <col min="1834" max="1834" width="9" style="429" bestFit="1" customWidth="1"/>
    <col min="1835" max="1835" width="10.140625" style="429" bestFit="1" customWidth="1"/>
    <col min="1836" max="1836" width="10.5703125" style="429" bestFit="1" customWidth="1"/>
    <col min="1837" max="1837" width="9" style="429" bestFit="1" customWidth="1"/>
    <col min="1838" max="1861" width="0" style="429" hidden="1" customWidth="1"/>
    <col min="1862" max="1866" width="9" style="429" bestFit="1" customWidth="1"/>
    <col min="1867" max="1882" width="8.85546875" style="429"/>
    <col min="1883" max="1883" width="21.7109375" style="429" customWidth="1"/>
    <col min="1884" max="2048" width="8.85546875" style="429"/>
    <col min="2049" max="2049" width="13.140625" style="429" customWidth="1"/>
    <col min="2050" max="2050" width="9.140625" style="429" customWidth="1"/>
    <col min="2051" max="2051" width="10.28515625" style="429" customWidth="1"/>
    <col min="2052" max="2052" width="11.5703125" style="429" customWidth="1"/>
    <col min="2053" max="2053" width="8.85546875" style="429"/>
    <col min="2054" max="2054" width="9" style="429" bestFit="1" customWidth="1"/>
    <col min="2055" max="2055" width="10.140625" style="429" customWidth="1"/>
    <col min="2056" max="2057" width="9" style="429" bestFit="1" customWidth="1"/>
    <col min="2058" max="2058" width="9.7109375" style="429" customWidth="1"/>
    <col min="2059" max="2059" width="8.85546875" style="429"/>
    <col min="2060" max="2063" width="9" style="429" bestFit="1" customWidth="1"/>
    <col min="2064" max="2064" width="9.85546875" style="429" customWidth="1"/>
    <col min="2065" max="2065" width="9.28515625" style="429" bestFit="1" customWidth="1"/>
    <col min="2066" max="2067" width="9" style="429" bestFit="1" customWidth="1"/>
    <col min="2068" max="2068" width="9.28515625" style="429" bestFit="1" customWidth="1"/>
    <col min="2069" max="2084" width="8.85546875" style="429"/>
    <col min="2085" max="2085" width="9.28515625" style="429" bestFit="1" customWidth="1"/>
    <col min="2086" max="2086" width="10.5703125" style="429" bestFit="1" customWidth="1"/>
    <col min="2087" max="2087" width="9" style="429" bestFit="1" customWidth="1"/>
    <col min="2088" max="2088" width="10.140625" style="429" bestFit="1" customWidth="1"/>
    <col min="2089" max="2089" width="10.5703125" style="429" bestFit="1" customWidth="1"/>
    <col min="2090" max="2090" width="9" style="429" bestFit="1" customWidth="1"/>
    <col min="2091" max="2091" width="10.140625" style="429" bestFit="1" customWidth="1"/>
    <col min="2092" max="2092" width="10.5703125" style="429" bestFit="1" customWidth="1"/>
    <col min="2093" max="2093" width="9" style="429" bestFit="1" customWidth="1"/>
    <col min="2094" max="2117" width="0" style="429" hidden="1" customWidth="1"/>
    <col min="2118" max="2122" width="9" style="429" bestFit="1" customWidth="1"/>
    <col min="2123" max="2138" width="8.85546875" style="429"/>
    <col min="2139" max="2139" width="21.7109375" style="429" customWidth="1"/>
    <col min="2140" max="2304" width="8.85546875" style="429"/>
    <col min="2305" max="2305" width="13.140625" style="429" customWidth="1"/>
    <col min="2306" max="2306" width="9.140625" style="429" customWidth="1"/>
    <col min="2307" max="2307" width="10.28515625" style="429" customWidth="1"/>
    <col min="2308" max="2308" width="11.5703125" style="429" customWidth="1"/>
    <col min="2309" max="2309" width="8.85546875" style="429"/>
    <col min="2310" max="2310" width="9" style="429" bestFit="1" customWidth="1"/>
    <col min="2311" max="2311" width="10.140625" style="429" customWidth="1"/>
    <col min="2312" max="2313" width="9" style="429" bestFit="1" customWidth="1"/>
    <col min="2314" max="2314" width="9.7109375" style="429" customWidth="1"/>
    <col min="2315" max="2315" width="8.85546875" style="429"/>
    <col min="2316" max="2319" width="9" style="429" bestFit="1" customWidth="1"/>
    <col min="2320" max="2320" width="9.85546875" style="429" customWidth="1"/>
    <col min="2321" max="2321" width="9.28515625" style="429" bestFit="1" customWidth="1"/>
    <col min="2322" max="2323" width="9" style="429" bestFit="1" customWidth="1"/>
    <col min="2324" max="2324" width="9.28515625" style="429" bestFit="1" customWidth="1"/>
    <col min="2325" max="2340" width="8.85546875" style="429"/>
    <col min="2341" max="2341" width="9.28515625" style="429" bestFit="1" customWidth="1"/>
    <col min="2342" max="2342" width="10.5703125" style="429" bestFit="1" customWidth="1"/>
    <col min="2343" max="2343" width="9" style="429" bestFit="1" customWidth="1"/>
    <col min="2344" max="2344" width="10.140625" style="429" bestFit="1" customWidth="1"/>
    <col min="2345" max="2345" width="10.5703125" style="429" bestFit="1" customWidth="1"/>
    <col min="2346" max="2346" width="9" style="429" bestFit="1" customWidth="1"/>
    <col min="2347" max="2347" width="10.140625" style="429" bestFit="1" customWidth="1"/>
    <col min="2348" max="2348" width="10.5703125" style="429" bestFit="1" customWidth="1"/>
    <col min="2349" max="2349" width="9" style="429" bestFit="1" customWidth="1"/>
    <col min="2350" max="2373" width="0" style="429" hidden="1" customWidth="1"/>
    <col min="2374" max="2378" width="9" style="429" bestFit="1" customWidth="1"/>
    <col min="2379" max="2394" width="8.85546875" style="429"/>
    <col min="2395" max="2395" width="21.7109375" style="429" customWidth="1"/>
    <col min="2396" max="2560" width="8.85546875" style="429"/>
    <col min="2561" max="2561" width="13.140625" style="429" customWidth="1"/>
    <col min="2562" max="2562" width="9.140625" style="429" customWidth="1"/>
    <col min="2563" max="2563" width="10.28515625" style="429" customWidth="1"/>
    <col min="2564" max="2564" width="11.5703125" style="429" customWidth="1"/>
    <col min="2565" max="2565" width="8.85546875" style="429"/>
    <col min="2566" max="2566" width="9" style="429" bestFit="1" customWidth="1"/>
    <col min="2567" max="2567" width="10.140625" style="429" customWidth="1"/>
    <col min="2568" max="2569" width="9" style="429" bestFit="1" customWidth="1"/>
    <col min="2570" max="2570" width="9.7109375" style="429" customWidth="1"/>
    <col min="2571" max="2571" width="8.85546875" style="429"/>
    <col min="2572" max="2575" width="9" style="429" bestFit="1" customWidth="1"/>
    <col min="2576" max="2576" width="9.85546875" style="429" customWidth="1"/>
    <col min="2577" max="2577" width="9.28515625" style="429" bestFit="1" customWidth="1"/>
    <col min="2578" max="2579" width="9" style="429" bestFit="1" customWidth="1"/>
    <col min="2580" max="2580" width="9.28515625" style="429" bestFit="1" customWidth="1"/>
    <col min="2581" max="2596" width="8.85546875" style="429"/>
    <col min="2597" max="2597" width="9.28515625" style="429" bestFit="1" customWidth="1"/>
    <col min="2598" max="2598" width="10.5703125" style="429" bestFit="1" customWidth="1"/>
    <col min="2599" max="2599" width="9" style="429" bestFit="1" customWidth="1"/>
    <col min="2600" max="2600" width="10.140625" style="429" bestFit="1" customWidth="1"/>
    <col min="2601" max="2601" width="10.5703125" style="429" bestFit="1" customWidth="1"/>
    <col min="2602" max="2602" width="9" style="429" bestFit="1" customWidth="1"/>
    <col min="2603" max="2603" width="10.140625" style="429" bestFit="1" customWidth="1"/>
    <col min="2604" max="2604" width="10.5703125" style="429" bestFit="1" customWidth="1"/>
    <col min="2605" max="2605" width="9" style="429" bestFit="1" customWidth="1"/>
    <col min="2606" max="2629" width="0" style="429" hidden="1" customWidth="1"/>
    <col min="2630" max="2634" width="9" style="429" bestFit="1" customWidth="1"/>
    <col min="2635" max="2650" width="8.85546875" style="429"/>
    <col min="2651" max="2651" width="21.7109375" style="429" customWidth="1"/>
    <col min="2652" max="2816" width="8.85546875" style="429"/>
    <col min="2817" max="2817" width="13.140625" style="429" customWidth="1"/>
    <col min="2818" max="2818" width="9.140625" style="429" customWidth="1"/>
    <col min="2819" max="2819" width="10.28515625" style="429" customWidth="1"/>
    <col min="2820" max="2820" width="11.5703125" style="429" customWidth="1"/>
    <col min="2821" max="2821" width="8.85546875" style="429"/>
    <col min="2822" max="2822" width="9" style="429" bestFit="1" customWidth="1"/>
    <col min="2823" max="2823" width="10.140625" style="429" customWidth="1"/>
    <col min="2824" max="2825" width="9" style="429" bestFit="1" customWidth="1"/>
    <col min="2826" max="2826" width="9.7109375" style="429" customWidth="1"/>
    <col min="2827" max="2827" width="8.85546875" style="429"/>
    <col min="2828" max="2831" width="9" style="429" bestFit="1" customWidth="1"/>
    <col min="2832" max="2832" width="9.85546875" style="429" customWidth="1"/>
    <col min="2833" max="2833" width="9.28515625" style="429" bestFit="1" customWidth="1"/>
    <col min="2834" max="2835" width="9" style="429" bestFit="1" customWidth="1"/>
    <col min="2836" max="2836" width="9.28515625" style="429" bestFit="1" customWidth="1"/>
    <col min="2837" max="2852" width="8.85546875" style="429"/>
    <col min="2853" max="2853" width="9.28515625" style="429" bestFit="1" customWidth="1"/>
    <col min="2854" max="2854" width="10.5703125" style="429" bestFit="1" customWidth="1"/>
    <col min="2855" max="2855" width="9" style="429" bestFit="1" customWidth="1"/>
    <col min="2856" max="2856" width="10.140625" style="429" bestFit="1" customWidth="1"/>
    <col min="2857" max="2857" width="10.5703125" style="429" bestFit="1" customWidth="1"/>
    <col min="2858" max="2858" width="9" style="429" bestFit="1" customWidth="1"/>
    <col min="2859" max="2859" width="10.140625" style="429" bestFit="1" customWidth="1"/>
    <col min="2860" max="2860" width="10.5703125" style="429" bestFit="1" customWidth="1"/>
    <col min="2861" max="2861" width="9" style="429" bestFit="1" customWidth="1"/>
    <col min="2862" max="2885" width="0" style="429" hidden="1" customWidth="1"/>
    <col min="2886" max="2890" width="9" style="429" bestFit="1" customWidth="1"/>
    <col min="2891" max="2906" width="8.85546875" style="429"/>
    <col min="2907" max="2907" width="21.7109375" style="429" customWidth="1"/>
    <col min="2908" max="3072" width="8.85546875" style="429"/>
    <col min="3073" max="3073" width="13.140625" style="429" customWidth="1"/>
    <col min="3074" max="3074" width="9.140625" style="429" customWidth="1"/>
    <col min="3075" max="3075" width="10.28515625" style="429" customWidth="1"/>
    <col min="3076" max="3076" width="11.5703125" style="429" customWidth="1"/>
    <col min="3077" max="3077" width="8.85546875" style="429"/>
    <col min="3078" max="3078" width="9" style="429" bestFit="1" customWidth="1"/>
    <col min="3079" max="3079" width="10.140625" style="429" customWidth="1"/>
    <col min="3080" max="3081" width="9" style="429" bestFit="1" customWidth="1"/>
    <col min="3082" max="3082" width="9.7109375" style="429" customWidth="1"/>
    <col min="3083" max="3083" width="8.85546875" style="429"/>
    <col min="3084" max="3087" width="9" style="429" bestFit="1" customWidth="1"/>
    <col min="3088" max="3088" width="9.85546875" style="429" customWidth="1"/>
    <col min="3089" max="3089" width="9.28515625" style="429" bestFit="1" customWidth="1"/>
    <col min="3090" max="3091" width="9" style="429" bestFit="1" customWidth="1"/>
    <col min="3092" max="3092" width="9.28515625" style="429" bestFit="1" customWidth="1"/>
    <col min="3093" max="3108" width="8.85546875" style="429"/>
    <col min="3109" max="3109" width="9.28515625" style="429" bestFit="1" customWidth="1"/>
    <col min="3110" max="3110" width="10.5703125" style="429" bestFit="1" customWidth="1"/>
    <col min="3111" max="3111" width="9" style="429" bestFit="1" customWidth="1"/>
    <col min="3112" max="3112" width="10.140625" style="429" bestFit="1" customWidth="1"/>
    <col min="3113" max="3113" width="10.5703125" style="429" bestFit="1" customWidth="1"/>
    <col min="3114" max="3114" width="9" style="429" bestFit="1" customWidth="1"/>
    <col min="3115" max="3115" width="10.140625" style="429" bestFit="1" customWidth="1"/>
    <col min="3116" max="3116" width="10.5703125" style="429" bestFit="1" customWidth="1"/>
    <col min="3117" max="3117" width="9" style="429" bestFit="1" customWidth="1"/>
    <col min="3118" max="3141" width="0" style="429" hidden="1" customWidth="1"/>
    <col min="3142" max="3146" width="9" style="429" bestFit="1" customWidth="1"/>
    <col min="3147" max="3162" width="8.85546875" style="429"/>
    <col min="3163" max="3163" width="21.7109375" style="429" customWidth="1"/>
    <col min="3164" max="3328" width="8.85546875" style="429"/>
    <col min="3329" max="3329" width="13.140625" style="429" customWidth="1"/>
    <col min="3330" max="3330" width="9.140625" style="429" customWidth="1"/>
    <col min="3331" max="3331" width="10.28515625" style="429" customWidth="1"/>
    <col min="3332" max="3332" width="11.5703125" style="429" customWidth="1"/>
    <col min="3333" max="3333" width="8.85546875" style="429"/>
    <col min="3334" max="3334" width="9" style="429" bestFit="1" customWidth="1"/>
    <col min="3335" max="3335" width="10.140625" style="429" customWidth="1"/>
    <col min="3336" max="3337" width="9" style="429" bestFit="1" customWidth="1"/>
    <col min="3338" max="3338" width="9.7109375" style="429" customWidth="1"/>
    <col min="3339" max="3339" width="8.85546875" style="429"/>
    <col min="3340" max="3343" width="9" style="429" bestFit="1" customWidth="1"/>
    <col min="3344" max="3344" width="9.85546875" style="429" customWidth="1"/>
    <col min="3345" max="3345" width="9.28515625" style="429" bestFit="1" customWidth="1"/>
    <col min="3346" max="3347" width="9" style="429" bestFit="1" customWidth="1"/>
    <col min="3348" max="3348" width="9.28515625" style="429" bestFit="1" customWidth="1"/>
    <col min="3349" max="3364" width="8.85546875" style="429"/>
    <col min="3365" max="3365" width="9.28515625" style="429" bestFit="1" customWidth="1"/>
    <col min="3366" max="3366" width="10.5703125" style="429" bestFit="1" customWidth="1"/>
    <col min="3367" max="3367" width="9" style="429" bestFit="1" customWidth="1"/>
    <col min="3368" max="3368" width="10.140625" style="429" bestFit="1" customWidth="1"/>
    <col min="3369" max="3369" width="10.5703125" style="429" bestFit="1" customWidth="1"/>
    <col min="3370" max="3370" width="9" style="429" bestFit="1" customWidth="1"/>
    <col min="3371" max="3371" width="10.140625" style="429" bestFit="1" customWidth="1"/>
    <col min="3372" max="3372" width="10.5703125" style="429" bestFit="1" customWidth="1"/>
    <col min="3373" max="3373" width="9" style="429" bestFit="1" customWidth="1"/>
    <col min="3374" max="3397" width="0" style="429" hidden="1" customWidth="1"/>
    <col min="3398" max="3402" width="9" style="429" bestFit="1" customWidth="1"/>
    <col min="3403" max="3418" width="8.85546875" style="429"/>
    <col min="3419" max="3419" width="21.7109375" style="429" customWidth="1"/>
    <col min="3420" max="3584" width="8.85546875" style="429"/>
    <col min="3585" max="3585" width="13.140625" style="429" customWidth="1"/>
    <col min="3586" max="3586" width="9.140625" style="429" customWidth="1"/>
    <col min="3587" max="3587" width="10.28515625" style="429" customWidth="1"/>
    <col min="3588" max="3588" width="11.5703125" style="429" customWidth="1"/>
    <col min="3589" max="3589" width="8.85546875" style="429"/>
    <col min="3590" max="3590" width="9" style="429" bestFit="1" customWidth="1"/>
    <col min="3591" max="3591" width="10.140625" style="429" customWidth="1"/>
    <col min="3592" max="3593" width="9" style="429" bestFit="1" customWidth="1"/>
    <col min="3594" max="3594" width="9.7109375" style="429" customWidth="1"/>
    <col min="3595" max="3595" width="8.85546875" style="429"/>
    <col min="3596" max="3599" width="9" style="429" bestFit="1" customWidth="1"/>
    <col min="3600" max="3600" width="9.85546875" style="429" customWidth="1"/>
    <col min="3601" max="3601" width="9.28515625" style="429" bestFit="1" customWidth="1"/>
    <col min="3602" max="3603" width="9" style="429" bestFit="1" customWidth="1"/>
    <col min="3604" max="3604" width="9.28515625" style="429" bestFit="1" customWidth="1"/>
    <col min="3605" max="3620" width="8.85546875" style="429"/>
    <col min="3621" max="3621" width="9.28515625" style="429" bestFit="1" customWidth="1"/>
    <col min="3622" max="3622" width="10.5703125" style="429" bestFit="1" customWidth="1"/>
    <col min="3623" max="3623" width="9" style="429" bestFit="1" customWidth="1"/>
    <col min="3624" max="3624" width="10.140625" style="429" bestFit="1" customWidth="1"/>
    <col min="3625" max="3625" width="10.5703125" style="429" bestFit="1" customWidth="1"/>
    <col min="3626" max="3626" width="9" style="429" bestFit="1" customWidth="1"/>
    <col min="3627" max="3627" width="10.140625" style="429" bestFit="1" customWidth="1"/>
    <col min="3628" max="3628" width="10.5703125" style="429" bestFit="1" customWidth="1"/>
    <col min="3629" max="3629" width="9" style="429" bestFit="1" customWidth="1"/>
    <col min="3630" max="3653" width="0" style="429" hidden="1" customWidth="1"/>
    <col min="3654" max="3658" width="9" style="429" bestFit="1" customWidth="1"/>
    <col min="3659" max="3674" width="8.85546875" style="429"/>
    <col min="3675" max="3675" width="21.7109375" style="429" customWidth="1"/>
    <col min="3676" max="3840" width="8.85546875" style="429"/>
    <col min="3841" max="3841" width="13.140625" style="429" customWidth="1"/>
    <col min="3842" max="3842" width="9.140625" style="429" customWidth="1"/>
    <col min="3843" max="3843" width="10.28515625" style="429" customWidth="1"/>
    <col min="3844" max="3844" width="11.5703125" style="429" customWidth="1"/>
    <col min="3845" max="3845" width="8.85546875" style="429"/>
    <col min="3846" max="3846" width="9" style="429" bestFit="1" customWidth="1"/>
    <col min="3847" max="3847" width="10.140625" style="429" customWidth="1"/>
    <col min="3848" max="3849" width="9" style="429" bestFit="1" customWidth="1"/>
    <col min="3850" max="3850" width="9.7109375" style="429" customWidth="1"/>
    <col min="3851" max="3851" width="8.85546875" style="429"/>
    <col min="3852" max="3855" width="9" style="429" bestFit="1" customWidth="1"/>
    <col min="3856" max="3856" width="9.85546875" style="429" customWidth="1"/>
    <col min="3857" max="3857" width="9.28515625" style="429" bestFit="1" customWidth="1"/>
    <col min="3858" max="3859" width="9" style="429" bestFit="1" customWidth="1"/>
    <col min="3860" max="3860" width="9.28515625" style="429" bestFit="1" customWidth="1"/>
    <col min="3861" max="3876" width="8.85546875" style="429"/>
    <col min="3877" max="3877" width="9.28515625" style="429" bestFit="1" customWidth="1"/>
    <col min="3878" max="3878" width="10.5703125" style="429" bestFit="1" customWidth="1"/>
    <col min="3879" max="3879" width="9" style="429" bestFit="1" customWidth="1"/>
    <col min="3880" max="3880" width="10.140625" style="429" bestFit="1" customWidth="1"/>
    <col min="3881" max="3881" width="10.5703125" style="429" bestFit="1" customWidth="1"/>
    <col min="3882" max="3882" width="9" style="429" bestFit="1" customWidth="1"/>
    <col min="3883" max="3883" width="10.140625" style="429" bestFit="1" customWidth="1"/>
    <col min="3884" max="3884" width="10.5703125" style="429" bestFit="1" customWidth="1"/>
    <col min="3885" max="3885" width="9" style="429" bestFit="1" customWidth="1"/>
    <col min="3886" max="3909" width="0" style="429" hidden="1" customWidth="1"/>
    <col min="3910" max="3914" width="9" style="429" bestFit="1" customWidth="1"/>
    <col min="3915" max="3930" width="8.85546875" style="429"/>
    <col min="3931" max="3931" width="21.7109375" style="429" customWidth="1"/>
    <col min="3932" max="4096" width="8.85546875" style="429"/>
    <col min="4097" max="4097" width="13.140625" style="429" customWidth="1"/>
    <col min="4098" max="4098" width="9.140625" style="429" customWidth="1"/>
    <col min="4099" max="4099" width="10.28515625" style="429" customWidth="1"/>
    <col min="4100" max="4100" width="11.5703125" style="429" customWidth="1"/>
    <col min="4101" max="4101" width="8.85546875" style="429"/>
    <col min="4102" max="4102" width="9" style="429" bestFit="1" customWidth="1"/>
    <col min="4103" max="4103" width="10.140625" style="429" customWidth="1"/>
    <col min="4104" max="4105" width="9" style="429" bestFit="1" customWidth="1"/>
    <col min="4106" max="4106" width="9.7109375" style="429" customWidth="1"/>
    <col min="4107" max="4107" width="8.85546875" style="429"/>
    <col min="4108" max="4111" width="9" style="429" bestFit="1" customWidth="1"/>
    <col min="4112" max="4112" width="9.85546875" style="429" customWidth="1"/>
    <col min="4113" max="4113" width="9.28515625" style="429" bestFit="1" customWidth="1"/>
    <col min="4114" max="4115" width="9" style="429" bestFit="1" customWidth="1"/>
    <col min="4116" max="4116" width="9.28515625" style="429" bestFit="1" customWidth="1"/>
    <col min="4117" max="4132" width="8.85546875" style="429"/>
    <col min="4133" max="4133" width="9.28515625" style="429" bestFit="1" customWidth="1"/>
    <col min="4134" max="4134" width="10.5703125" style="429" bestFit="1" customWidth="1"/>
    <col min="4135" max="4135" width="9" style="429" bestFit="1" customWidth="1"/>
    <col min="4136" max="4136" width="10.140625" style="429" bestFit="1" customWidth="1"/>
    <col min="4137" max="4137" width="10.5703125" style="429" bestFit="1" customWidth="1"/>
    <col min="4138" max="4138" width="9" style="429" bestFit="1" customWidth="1"/>
    <col min="4139" max="4139" width="10.140625" style="429" bestFit="1" customWidth="1"/>
    <col min="4140" max="4140" width="10.5703125" style="429" bestFit="1" customWidth="1"/>
    <col min="4141" max="4141" width="9" style="429" bestFit="1" customWidth="1"/>
    <col min="4142" max="4165" width="0" style="429" hidden="1" customWidth="1"/>
    <col min="4166" max="4170" width="9" style="429" bestFit="1" customWidth="1"/>
    <col min="4171" max="4186" width="8.85546875" style="429"/>
    <col min="4187" max="4187" width="21.7109375" style="429" customWidth="1"/>
    <col min="4188" max="4352" width="8.85546875" style="429"/>
    <col min="4353" max="4353" width="13.140625" style="429" customWidth="1"/>
    <col min="4354" max="4354" width="9.140625" style="429" customWidth="1"/>
    <col min="4355" max="4355" width="10.28515625" style="429" customWidth="1"/>
    <col min="4356" max="4356" width="11.5703125" style="429" customWidth="1"/>
    <col min="4357" max="4357" width="8.85546875" style="429"/>
    <col min="4358" max="4358" width="9" style="429" bestFit="1" customWidth="1"/>
    <col min="4359" max="4359" width="10.140625" style="429" customWidth="1"/>
    <col min="4360" max="4361" width="9" style="429" bestFit="1" customWidth="1"/>
    <col min="4362" max="4362" width="9.7109375" style="429" customWidth="1"/>
    <col min="4363" max="4363" width="8.85546875" style="429"/>
    <col min="4364" max="4367" width="9" style="429" bestFit="1" customWidth="1"/>
    <col min="4368" max="4368" width="9.85546875" style="429" customWidth="1"/>
    <col min="4369" max="4369" width="9.28515625" style="429" bestFit="1" customWidth="1"/>
    <col min="4370" max="4371" width="9" style="429" bestFit="1" customWidth="1"/>
    <col min="4372" max="4372" width="9.28515625" style="429" bestFit="1" customWidth="1"/>
    <col min="4373" max="4388" width="8.85546875" style="429"/>
    <col min="4389" max="4389" width="9.28515625" style="429" bestFit="1" customWidth="1"/>
    <col min="4390" max="4390" width="10.5703125" style="429" bestFit="1" customWidth="1"/>
    <col min="4391" max="4391" width="9" style="429" bestFit="1" customWidth="1"/>
    <col min="4392" max="4392" width="10.140625" style="429" bestFit="1" customWidth="1"/>
    <col min="4393" max="4393" width="10.5703125" style="429" bestFit="1" customWidth="1"/>
    <col min="4394" max="4394" width="9" style="429" bestFit="1" customWidth="1"/>
    <col min="4395" max="4395" width="10.140625" style="429" bestFit="1" customWidth="1"/>
    <col min="4396" max="4396" width="10.5703125" style="429" bestFit="1" customWidth="1"/>
    <col min="4397" max="4397" width="9" style="429" bestFit="1" customWidth="1"/>
    <col min="4398" max="4421" width="0" style="429" hidden="1" customWidth="1"/>
    <col min="4422" max="4426" width="9" style="429" bestFit="1" customWidth="1"/>
    <col min="4427" max="4442" width="8.85546875" style="429"/>
    <col min="4443" max="4443" width="21.7109375" style="429" customWidth="1"/>
    <col min="4444" max="4608" width="8.85546875" style="429"/>
    <col min="4609" max="4609" width="13.140625" style="429" customWidth="1"/>
    <col min="4610" max="4610" width="9.140625" style="429" customWidth="1"/>
    <col min="4611" max="4611" width="10.28515625" style="429" customWidth="1"/>
    <col min="4612" max="4612" width="11.5703125" style="429" customWidth="1"/>
    <col min="4613" max="4613" width="8.85546875" style="429"/>
    <col min="4614" max="4614" width="9" style="429" bestFit="1" customWidth="1"/>
    <col min="4615" max="4615" width="10.140625" style="429" customWidth="1"/>
    <col min="4616" max="4617" width="9" style="429" bestFit="1" customWidth="1"/>
    <col min="4618" max="4618" width="9.7109375" style="429" customWidth="1"/>
    <col min="4619" max="4619" width="8.85546875" style="429"/>
    <col min="4620" max="4623" width="9" style="429" bestFit="1" customWidth="1"/>
    <col min="4624" max="4624" width="9.85546875" style="429" customWidth="1"/>
    <col min="4625" max="4625" width="9.28515625" style="429" bestFit="1" customWidth="1"/>
    <col min="4626" max="4627" width="9" style="429" bestFit="1" customWidth="1"/>
    <col min="4628" max="4628" width="9.28515625" style="429" bestFit="1" customWidth="1"/>
    <col min="4629" max="4644" width="8.85546875" style="429"/>
    <col min="4645" max="4645" width="9.28515625" style="429" bestFit="1" customWidth="1"/>
    <col min="4646" max="4646" width="10.5703125" style="429" bestFit="1" customWidth="1"/>
    <col min="4647" max="4647" width="9" style="429" bestFit="1" customWidth="1"/>
    <col min="4648" max="4648" width="10.140625" style="429" bestFit="1" customWidth="1"/>
    <col min="4649" max="4649" width="10.5703125" style="429" bestFit="1" customWidth="1"/>
    <col min="4650" max="4650" width="9" style="429" bestFit="1" customWidth="1"/>
    <col min="4651" max="4651" width="10.140625" style="429" bestFit="1" customWidth="1"/>
    <col min="4652" max="4652" width="10.5703125" style="429" bestFit="1" customWidth="1"/>
    <col min="4653" max="4653" width="9" style="429" bestFit="1" customWidth="1"/>
    <col min="4654" max="4677" width="0" style="429" hidden="1" customWidth="1"/>
    <col min="4678" max="4682" width="9" style="429" bestFit="1" customWidth="1"/>
    <col min="4683" max="4698" width="8.85546875" style="429"/>
    <col min="4699" max="4699" width="21.7109375" style="429" customWidth="1"/>
    <col min="4700" max="4864" width="8.85546875" style="429"/>
    <col min="4865" max="4865" width="13.140625" style="429" customWidth="1"/>
    <col min="4866" max="4866" width="9.140625" style="429" customWidth="1"/>
    <col min="4867" max="4867" width="10.28515625" style="429" customWidth="1"/>
    <col min="4868" max="4868" width="11.5703125" style="429" customWidth="1"/>
    <col min="4869" max="4869" width="8.85546875" style="429"/>
    <col min="4870" max="4870" width="9" style="429" bestFit="1" customWidth="1"/>
    <col min="4871" max="4871" width="10.140625" style="429" customWidth="1"/>
    <col min="4872" max="4873" width="9" style="429" bestFit="1" customWidth="1"/>
    <col min="4874" max="4874" width="9.7109375" style="429" customWidth="1"/>
    <col min="4875" max="4875" width="8.85546875" style="429"/>
    <col min="4876" max="4879" width="9" style="429" bestFit="1" customWidth="1"/>
    <col min="4880" max="4880" width="9.85546875" style="429" customWidth="1"/>
    <col min="4881" max="4881" width="9.28515625" style="429" bestFit="1" customWidth="1"/>
    <col min="4882" max="4883" width="9" style="429" bestFit="1" customWidth="1"/>
    <col min="4884" max="4884" width="9.28515625" style="429" bestFit="1" customWidth="1"/>
    <col min="4885" max="4900" width="8.85546875" style="429"/>
    <col min="4901" max="4901" width="9.28515625" style="429" bestFit="1" customWidth="1"/>
    <col min="4902" max="4902" width="10.5703125" style="429" bestFit="1" customWidth="1"/>
    <col min="4903" max="4903" width="9" style="429" bestFit="1" customWidth="1"/>
    <col min="4904" max="4904" width="10.140625" style="429" bestFit="1" customWidth="1"/>
    <col min="4905" max="4905" width="10.5703125" style="429" bestFit="1" customWidth="1"/>
    <col min="4906" max="4906" width="9" style="429" bestFit="1" customWidth="1"/>
    <col min="4907" max="4907" width="10.140625" style="429" bestFit="1" customWidth="1"/>
    <col min="4908" max="4908" width="10.5703125" style="429" bestFit="1" customWidth="1"/>
    <col min="4909" max="4909" width="9" style="429" bestFit="1" customWidth="1"/>
    <col min="4910" max="4933" width="0" style="429" hidden="1" customWidth="1"/>
    <col min="4934" max="4938" width="9" style="429" bestFit="1" customWidth="1"/>
    <col min="4939" max="4954" width="8.85546875" style="429"/>
    <col min="4955" max="4955" width="21.7109375" style="429" customWidth="1"/>
    <col min="4956" max="5120" width="8.85546875" style="429"/>
    <col min="5121" max="5121" width="13.140625" style="429" customWidth="1"/>
    <col min="5122" max="5122" width="9.140625" style="429" customWidth="1"/>
    <col min="5123" max="5123" width="10.28515625" style="429" customWidth="1"/>
    <col min="5124" max="5124" width="11.5703125" style="429" customWidth="1"/>
    <col min="5125" max="5125" width="8.85546875" style="429"/>
    <col min="5126" max="5126" width="9" style="429" bestFit="1" customWidth="1"/>
    <col min="5127" max="5127" width="10.140625" style="429" customWidth="1"/>
    <col min="5128" max="5129" width="9" style="429" bestFit="1" customWidth="1"/>
    <col min="5130" max="5130" width="9.7109375" style="429" customWidth="1"/>
    <col min="5131" max="5131" width="8.85546875" style="429"/>
    <col min="5132" max="5135" width="9" style="429" bestFit="1" customWidth="1"/>
    <col min="5136" max="5136" width="9.85546875" style="429" customWidth="1"/>
    <col min="5137" max="5137" width="9.28515625" style="429" bestFit="1" customWidth="1"/>
    <col min="5138" max="5139" width="9" style="429" bestFit="1" customWidth="1"/>
    <col min="5140" max="5140" width="9.28515625" style="429" bestFit="1" customWidth="1"/>
    <col min="5141" max="5156" width="8.85546875" style="429"/>
    <col min="5157" max="5157" width="9.28515625" style="429" bestFit="1" customWidth="1"/>
    <col min="5158" max="5158" width="10.5703125" style="429" bestFit="1" customWidth="1"/>
    <col min="5159" max="5159" width="9" style="429" bestFit="1" customWidth="1"/>
    <col min="5160" max="5160" width="10.140625" style="429" bestFit="1" customWidth="1"/>
    <col min="5161" max="5161" width="10.5703125" style="429" bestFit="1" customWidth="1"/>
    <col min="5162" max="5162" width="9" style="429" bestFit="1" customWidth="1"/>
    <col min="5163" max="5163" width="10.140625" style="429" bestFit="1" customWidth="1"/>
    <col min="5164" max="5164" width="10.5703125" style="429" bestFit="1" customWidth="1"/>
    <col min="5165" max="5165" width="9" style="429" bestFit="1" customWidth="1"/>
    <col min="5166" max="5189" width="0" style="429" hidden="1" customWidth="1"/>
    <col min="5190" max="5194" width="9" style="429" bestFit="1" customWidth="1"/>
    <col min="5195" max="5210" width="8.85546875" style="429"/>
    <col min="5211" max="5211" width="21.7109375" style="429" customWidth="1"/>
    <col min="5212" max="5376" width="8.85546875" style="429"/>
    <col min="5377" max="5377" width="13.140625" style="429" customWidth="1"/>
    <col min="5378" max="5378" width="9.140625" style="429" customWidth="1"/>
    <col min="5379" max="5379" width="10.28515625" style="429" customWidth="1"/>
    <col min="5380" max="5380" width="11.5703125" style="429" customWidth="1"/>
    <col min="5381" max="5381" width="8.85546875" style="429"/>
    <col min="5382" max="5382" width="9" style="429" bestFit="1" customWidth="1"/>
    <col min="5383" max="5383" width="10.140625" style="429" customWidth="1"/>
    <col min="5384" max="5385" width="9" style="429" bestFit="1" customWidth="1"/>
    <col min="5386" max="5386" width="9.7109375" style="429" customWidth="1"/>
    <col min="5387" max="5387" width="8.85546875" style="429"/>
    <col min="5388" max="5391" width="9" style="429" bestFit="1" customWidth="1"/>
    <col min="5392" max="5392" width="9.85546875" style="429" customWidth="1"/>
    <col min="5393" max="5393" width="9.28515625" style="429" bestFit="1" customWidth="1"/>
    <col min="5394" max="5395" width="9" style="429" bestFit="1" customWidth="1"/>
    <col min="5396" max="5396" width="9.28515625" style="429" bestFit="1" customWidth="1"/>
    <col min="5397" max="5412" width="8.85546875" style="429"/>
    <col min="5413" max="5413" width="9.28515625" style="429" bestFit="1" customWidth="1"/>
    <col min="5414" max="5414" width="10.5703125" style="429" bestFit="1" customWidth="1"/>
    <col min="5415" max="5415" width="9" style="429" bestFit="1" customWidth="1"/>
    <col min="5416" max="5416" width="10.140625" style="429" bestFit="1" customWidth="1"/>
    <col min="5417" max="5417" width="10.5703125" style="429" bestFit="1" customWidth="1"/>
    <col min="5418" max="5418" width="9" style="429" bestFit="1" customWidth="1"/>
    <col min="5419" max="5419" width="10.140625" style="429" bestFit="1" customWidth="1"/>
    <col min="5420" max="5420" width="10.5703125" style="429" bestFit="1" customWidth="1"/>
    <col min="5421" max="5421" width="9" style="429" bestFit="1" customWidth="1"/>
    <col min="5422" max="5445" width="0" style="429" hidden="1" customWidth="1"/>
    <col min="5446" max="5450" width="9" style="429" bestFit="1" customWidth="1"/>
    <col min="5451" max="5466" width="8.85546875" style="429"/>
    <col min="5467" max="5467" width="21.7109375" style="429" customWidth="1"/>
    <col min="5468" max="5632" width="8.85546875" style="429"/>
    <col min="5633" max="5633" width="13.140625" style="429" customWidth="1"/>
    <col min="5634" max="5634" width="9.140625" style="429" customWidth="1"/>
    <col min="5635" max="5635" width="10.28515625" style="429" customWidth="1"/>
    <col min="5636" max="5636" width="11.5703125" style="429" customWidth="1"/>
    <col min="5637" max="5637" width="8.85546875" style="429"/>
    <col min="5638" max="5638" width="9" style="429" bestFit="1" customWidth="1"/>
    <col min="5639" max="5639" width="10.140625" style="429" customWidth="1"/>
    <col min="5640" max="5641" width="9" style="429" bestFit="1" customWidth="1"/>
    <col min="5642" max="5642" width="9.7109375" style="429" customWidth="1"/>
    <col min="5643" max="5643" width="8.85546875" style="429"/>
    <col min="5644" max="5647" width="9" style="429" bestFit="1" customWidth="1"/>
    <col min="5648" max="5648" width="9.85546875" style="429" customWidth="1"/>
    <col min="5649" max="5649" width="9.28515625" style="429" bestFit="1" customWidth="1"/>
    <col min="5650" max="5651" width="9" style="429" bestFit="1" customWidth="1"/>
    <col min="5652" max="5652" width="9.28515625" style="429" bestFit="1" customWidth="1"/>
    <col min="5653" max="5668" width="8.85546875" style="429"/>
    <col min="5669" max="5669" width="9.28515625" style="429" bestFit="1" customWidth="1"/>
    <col min="5670" max="5670" width="10.5703125" style="429" bestFit="1" customWidth="1"/>
    <col min="5671" max="5671" width="9" style="429" bestFit="1" customWidth="1"/>
    <col min="5672" max="5672" width="10.140625" style="429" bestFit="1" customWidth="1"/>
    <col min="5673" max="5673" width="10.5703125" style="429" bestFit="1" customWidth="1"/>
    <col min="5674" max="5674" width="9" style="429" bestFit="1" customWidth="1"/>
    <col min="5675" max="5675" width="10.140625" style="429" bestFit="1" customWidth="1"/>
    <col min="5676" max="5676" width="10.5703125" style="429" bestFit="1" customWidth="1"/>
    <col min="5677" max="5677" width="9" style="429" bestFit="1" customWidth="1"/>
    <col min="5678" max="5701" width="0" style="429" hidden="1" customWidth="1"/>
    <col min="5702" max="5706" width="9" style="429" bestFit="1" customWidth="1"/>
    <col min="5707" max="5722" width="8.85546875" style="429"/>
    <col min="5723" max="5723" width="21.7109375" style="429" customWidth="1"/>
    <col min="5724" max="5888" width="8.85546875" style="429"/>
    <col min="5889" max="5889" width="13.140625" style="429" customWidth="1"/>
    <col min="5890" max="5890" width="9.140625" style="429" customWidth="1"/>
    <col min="5891" max="5891" width="10.28515625" style="429" customWidth="1"/>
    <col min="5892" max="5892" width="11.5703125" style="429" customWidth="1"/>
    <col min="5893" max="5893" width="8.85546875" style="429"/>
    <col min="5894" max="5894" width="9" style="429" bestFit="1" customWidth="1"/>
    <col min="5895" max="5895" width="10.140625" style="429" customWidth="1"/>
    <col min="5896" max="5897" width="9" style="429" bestFit="1" customWidth="1"/>
    <col min="5898" max="5898" width="9.7109375" style="429" customWidth="1"/>
    <col min="5899" max="5899" width="8.85546875" style="429"/>
    <col min="5900" max="5903" width="9" style="429" bestFit="1" customWidth="1"/>
    <col min="5904" max="5904" width="9.85546875" style="429" customWidth="1"/>
    <col min="5905" max="5905" width="9.28515625" style="429" bestFit="1" customWidth="1"/>
    <col min="5906" max="5907" width="9" style="429" bestFit="1" customWidth="1"/>
    <col min="5908" max="5908" width="9.28515625" style="429" bestFit="1" customWidth="1"/>
    <col min="5909" max="5924" width="8.85546875" style="429"/>
    <col min="5925" max="5925" width="9.28515625" style="429" bestFit="1" customWidth="1"/>
    <col min="5926" max="5926" width="10.5703125" style="429" bestFit="1" customWidth="1"/>
    <col min="5927" max="5927" width="9" style="429" bestFit="1" customWidth="1"/>
    <col min="5928" max="5928" width="10.140625" style="429" bestFit="1" customWidth="1"/>
    <col min="5929" max="5929" width="10.5703125" style="429" bestFit="1" customWidth="1"/>
    <col min="5930" max="5930" width="9" style="429" bestFit="1" customWidth="1"/>
    <col min="5931" max="5931" width="10.140625" style="429" bestFit="1" customWidth="1"/>
    <col min="5932" max="5932" width="10.5703125" style="429" bestFit="1" customWidth="1"/>
    <col min="5933" max="5933" width="9" style="429" bestFit="1" customWidth="1"/>
    <col min="5934" max="5957" width="0" style="429" hidden="1" customWidth="1"/>
    <col min="5958" max="5962" width="9" style="429" bestFit="1" customWidth="1"/>
    <col min="5963" max="5978" width="8.85546875" style="429"/>
    <col min="5979" max="5979" width="21.7109375" style="429" customWidth="1"/>
    <col min="5980" max="6144" width="8.85546875" style="429"/>
    <col min="6145" max="6145" width="13.140625" style="429" customWidth="1"/>
    <col min="6146" max="6146" width="9.140625" style="429" customWidth="1"/>
    <col min="6147" max="6147" width="10.28515625" style="429" customWidth="1"/>
    <col min="6148" max="6148" width="11.5703125" style="429" customWidth="1"/>
    <col min="6149" max="6149" width="8.85546875" style="429"/>
    <col min="6150" max="6150" width="9" style="429" bestFit="1" customWidth="1"/>
    <col min="6151" max="6151" width="10.140625" style="429" customWidth="1"/>
    <col min="6152" max="6153" width="9" style="429" bestFit="1" customWidth="1"/>
    <col min="6154" max="6154" width="9.7109375" style="429" customWidth="1"/>
    <col min="6155" max="6155" width="8.85546875" style="429"/>
    <col min="6156" max="6159" width="9" style="429" bestFit="1" customWidth="1"/>
    <col min="6160" max="6160" width="9.85546875" style="429" customWidth="1"/>
    <col min="6161" max="6161" width="9.28515625" style="429" bestFit="1" customWidth="1"/>
    <col min="6162" max="6163" width="9" style="429" bestFit="1" customWidth="1"/>
    <col min="6164" max="6164" width="9.28515625" style="429" bestFit="1" customWidth="1"/>
    <col min="6165" max="6180" width="8.85546875" style="429"/>
    <col min="6181" max="6181" width="9.28515625" style="429" bestFit="1" customWidth="1"/>
    <col min="6182" max="6182" width="10.5703125" style="429" bestFit="1" customWidth="1"/>
    <col min="6183" max="6183" width="9" style="429" bestFit="1" customWidth="1"/>
    <col min="6184" max="6184" width="10.140625" style="429" bestFit="1" customWidth="1"/>
    <col min="6185" max="6185" width="10.5703125" style="429" bestFit="1" customWidth="1"/>
    <col min="6186" max="6186" width="9" style="429" bestFit="1" customWidth="1"/>
    <col min="6187" max="6187" width="10.140625" style="429" bestFit="1" customWidth="1"/>
    <col min="6188" max="6188" width="10.5703125" style="429" bestFit="1" customWidth="1"/>
    <col min="6189" max="6189" width="9" style="429" bestFit="1" customWidth="1"/>
    <col min="6190" max="6213" width="0" style="429" hidden="1" customWidth="1"/>
    <col min="6214" max="6218" width="9" style="429" bestFit="1" customWidth="1"/>
    <col min="6219" max="6234" width="8.85546875" style="429"/>
    <col min="6235" max="6235" width="21.7109375" style="429" customWidth="1"/>
    <col min="6236" max="6400" width="8.85546875" style="429"/>
    <col min="6401" max="6401" width="13.140625" style="429" customWidth="1"/>
    <col min="6402" max="6402" width="9.140625" style="429" customWidth="1"/>
    <col min="6403" max="6403" width="10.28515625" style="429" customWidth="1"/>
    <col min="6404" max="6404" width="11.5703125" style="429" customWidth="1"/>
    <col min="6405" max="6405" width="8.85546875" style="429"/>
    <col min="6406" max="6406" width="9" style="429" bestFit="1" customWidth="1"/>
    <col min="6407" max="6407" width="10.140625" style="429" customWidth="1"/>
    <col min="6408" max="6409" width="9" style="429" bestFit="1" customWidth="1"/>
    <col min="6410" max="6410" width="9.7109375" style="429" customWidth="1"/>
    <col min="6411" max="6411" width="8.85546875" style="429"/>
    <col min="6412" max="6415" width="9" style="429" bestFit="1" customWidth="1"/>
    <col min="6416" max="6416" width="9.85546875" style="429" customWidth="1"/>
    <col min="6417" max="6417" width="9.28515625" style="429" bestFit="1" customWidth="1"/>
    <col min="6418" max="6419" width="9" style="429" bestFit="1" customWidth="1"/>
    <col min="6420" max="6420" width="9.28515625" style="429" bestFit="1" customWidth="1"/>
    <col min="6421" max="6436" width="8.85546875" style="429"/>
    <col min="6437" max="6437" width="9.28515625" style="429" bestFit="1" customWidth="1"/>
    <col min="6438" max="6438" width="10.5703125" style="429" bestFit="1" customWidth="1"/>
    <col min="6439" max="6439" width="9" style="429" bestFit="1" customWidth="1"/>
    <col min="6440" max="6440" width="10.140625" style="429" bestFit="1" customWidth="1"/>
    <col min="6441" max="6441" width="10.5703125" style="429" bestFit="1" customWidth="1"/>
    <col min="6442" max="6442" width="9" style="429" bestFit="1" customWidth="1"/>
    <col min="6443" max="6443" width="10.140625" style="429" bestFit="1" customWidth="1"/>
    <col min="6444" max="6444" width="10.5703125" style="429" bestFit="1" customWidth="1"/>
    <col min="6445" max="6445" width="9" style="429" bestFit="1" customWidth="1"/>
    <col min="6446" max="6469" width="0" style="429" hidden="1" customWidth="1"/>
    <col min="6470" max="6474" width="9" style="429" bestFit="1" customWidth="1"/>
    <col min="6475" max="6490" width="8.85546875" style="429"/>
    <col min="6491" max="6491" width="21.7109375" style="429" customWidth="1"/>
    <col min="6492" max="6656" width="8.85546875" style="429"/>
    <col min="6657" max="6657" width="13.140625" style="429" customWidth="1"/>
    <col min="6658" max="6658" width="9.140625" style="429" customWidth="1"/>
    <col min="6659" max="6659" width="10.28515625" style="429" customWidth="1"/>
    <col min="6660" max="6660" width="11.5703125" style="429" customWidth="1"/>
    <col min="6661" max="6661" width="8.85546875" style="429"/>
    <col min="6662" max="6662" width="9" style="429" bestFit="1" customWidth="1"/>
    <col min="6663" max="6663" width="10.140625" style="429" customWidth="1"/>
    <col min="6664" max="6665" width="9" style="429" bestFit="1" customWidth="1"/>
    <col min="6666" max="6666" width="9.7109375" style="429" customWidth="1"/>
    <col min="6667" max="6667" width="8.85546875" style="429"/>
    <col min="6668" max="6671" width="9" style="429" bestFit="1" customWidth="1"/>
    <col min="6672" max="6672" width="9.85546875" style="429" customWidth="1"/>
    <col min="6673" max="6673" width="9.28515625" style="429" bestFit="1" customWidth="1"/>
    <col min="6674" max="6675" width="9" style="429" bestFit="1" customWidth="1"/>
    <col min="6676" max="6676" width="9.28515625" style="429" bestFit="1" customWidth="1"/>
    <col min="6677" max="6692" width="8.85546875" style="429"/>
    <col min="6693" max="6693" width="9.28515625" style="429" bestFit="1" customWidth="1"/>
    <col min="6694" max="6694" width="10.5703125" style="429" bestFit="1" customWidth="1"/>
    <col min="6695" max="6695" width="9" style="429" bestFit="1" customWidth="1"/>
    <col min="6696" max="6696" width="10.140625" style="429" bestFit="1" customWidth="1"/>
    <col min="6697" max="6697" width="10.5703125" style="429" bestFit="1" customWidth="1"/>
    <col min="6698" max="6698" width="9" style="429" bestFit="1" customWidth="1"/>
    <col min="6699" max="6699" width="10.140625" style="429" bestFit="1" customWidth="1"/>
    <col min="6700" max="6700" width="10.5703125" style="429" bestFit="1" customWidth="1"/>
    <col min="6701" max="6701" width="9" style="429" bestFit="1" customWidth="1"/>
    <col min="6702" max="6725" width="0" style="429" hidden="1" customWidth="1"/>
    <col min="6726" max="6730" width="9" style="429" bestFit="1" customWidth="1"/>
    <col min="6731" max="6746" width="8.85546875" style="429"/>
    <col min="6747" max="6747" width="21.7109375" style="429" customWidth="1"/>
    <col min="6748" max="6912" width="8.85546875" style="429"/>
    <col min="6913" max="6913" width="13.140625" style="429" customWidth="1"/>
    <col min="6914" max="6914" width="9.140625" style="429" customWidth="1"/>
    <col min="6915" max="6915" width="10.28515625" style="429" customWidth="1"/>
    <col min="6916" max="6916" width="11.5703125" style="429" customWidth="1"/>
    <col min="6917" max="6917" width="8.85546875" style="429"/>
    <col min="6918" max="6918" width="9" style="429" bestFit="1" customWidth="1"/>
    <col min="6919" max="6919" width="10.140625" style="429" customWidth="1"/>
    <col min="6920" max="6921" width="9" style="429" bestFit="1" customWidth="1"/>
    <col min="6922" max="6922" width="9.7109375" style="429" customWidth="1"/>
    <col min="6923" max="6923" width="8.85546875" style="429"/>
    <col min="6924" max="6927" width="9" style="429" bestFit="1" customWidth="1"/>
    <col min="6928" max="6928" width="9.85546875" style="429" customWidth="1"/>
    <col min="6929" max="6929" width="9.28515625" style="429" bestFit="1" customWidth="1"/>
    <col min="6930" max="6931" width="9" style="429" bestFit="1" customWidth="1"/>
    <col min="6932" max="6932" width="9.28515625" style="429" bestFit="1" customWidth="1"/>
    <col min="6933" max="6948" width="8.85546875" style="429"/>
    <col min="6949" max="6949" width="9.28515625" style="429" bestFit="1" customWidth="1"/>
    <col min="6950" max="6950" width="10.5703125" style="429" bestFit="1" customWidth="1"/>
    <col min="6951" max="6951" width="9" style="429" bestFit="1" customWidth="1"/>
    <col min="6952" max="6952" width="10.140625" style="429" bestFit="1" customWidth="1"/>
    <col min="6953" max="6953" width="10.5703125" style="429" bestFit="1" customWidth="1"/>
    <col min="6954" max="6954" width="9" style="429" bestFit="1" customWidth="1"/>
    <col min="6955" max="6955" width="10.140625" style="429" bestFit="1" customWidth="1"/>
    <col min="6956" max="6956" width="10.5703125" style="429" bestFit="1" customWidth="1"/>
    <col min="6957" max="6957" width="9" style="429" bestFit="1" customWidth="1"/>
    <col min="6958" max="6981" width="0" style="429" hidden="1" customWidth="1"/>
    <col min="6982" max="6986" width="9" style="429" bestFit="1" customWidth="1"/>
    <col min="6987" max="7002" width="8.85546875" style="429"/>
    <col min="7003" max="7003" width="21.7109375" style="429" customWidth="1"/>
    <col min="7004" max="7168" width="8.85546875" style="429"/>
    <col min="7169" max="7169" width="13.140625" style="429" customWidth="1"/>
    <col min="7170" max="7170" width="9.140625" style="429" customWidth="1"/>
    <col min="7171" max="7171" width="10.28515625" style="429" customWidth="1"/>
    <col min="7172" max="7172" width="11.5703125" style="429" customWidth="1"/>
    <col min="7173" max="7173" width="8.85546875" style="429"/>
    <col min="7174" max="7174" width="9" style="429" bestFit="1" customWidth="1"/>
    <col min="7175" max="7175" width="10.140625" style="429" customWidth="1"/>
    <col min="7176" max="7177" width="9" style="429" bestFit="1" customWidth="1"/>
    <col min="7178" max="7178" width="9.7109375" style="429" customWidth="1"/>
    <col min="7179" max="7179" width="8.85546875" style="429"/>
    <col min="7180" max="7183" width="9" style="429" bestFit="1" customWidth="1"/>
    <col min="7184" max="7184" width="9.85546875" style="429" customWidth="1"/>
    <col min="7185" max="7185" width="9.28515625" style="429" bestFit="1" customWidth="1"/>
    <col min="7186" max="7187" width="9" style="429" bestFit="1" customWidth="1"/>
    <col min="7188" max="7188" width="9.28515625" style="429" bestFit="1" customWidth="1"/>
    <col min="7189" max="7204" width="8.85546875" style="429"/>
    <col min="7205" max="7205" width="9.28515625" style="429" bestFit="1" customWidth="1"/>
    <col min="7206" max="7206" width="10.5703125" style="429" bestFit="1" customWidth="1"/>
    <col min="7207" max="7207" width="9" style="429" bestFit="1" customWidth="1"/>
    <col min="7208" max="7208" width="10.140625" style="429" bestFit="1" customWidth="1"/>
    <col min="7209" max="7209" width="10.5703125" style="429" bestFit="1" customWidth="1"/>
    <col min="7210" max="7210" width="9" style="429" bestFit="1" customWidth="1"/>
    <col min="7211" max="7211" width="10.140625" style="429" bestFit="1" customWidth="1"/>
    <col min="7212" max="7212" width="10.5703125" style="429" bestFit="1" customWidth="1"/>
    <col min="7213" max="7213" width="9" style="429" bestFit="1" customWidth="1"/>
    <col min="7214" max="7237" width="0" style="429" hidden="1" customWidth="1"/>
    <col min="7238" max="7242" width="9" style="429" bestFit="1" customWidth="1"/>
    <col min="7243" max="7258" width="8.85546875" style="429"/>
    <col min="7259" max="7259" width="21.7109375" style="429" customWidth="1"/>
    <col min="7260" max="7424" width="8.85546875" style="429"/>
    <col min="7425" max="7425" width="13.140625" style="429" customWidth="1"/>
    <col min="7426" max="7426" width="9.140625" style="429" customWidth="1"/>
    <col min="7427" max="7427" width="10.28515625" style="429" customWidth="1"/>
    <col min="7428" max="7428" width="11.5703125" style="429" customWidth="1"/>
    <col min="7429" max="7429" width="8.85546875" style="429"/>
    <col min="7430" max="7430" width="9" style="429" bestFit="1" customWidth="1"/>
    <col min="7431" max="7431" width="10.140625" style="429" customWidth="1"/>
    <col min="7432" max="7433" width="9" style="429" bestFit="1" customWidth="1"/>
    <col min="7434" max="7434" width="9.7109375" style="429" customWidth="1"/>
    <col min="7435" max="7435" width="8.85546875" style="429"/>
    <col min="7436" max="7439" width="9" style="429" bestFit="1" customWidth="1"/>
    <col min="7440" max="7440" width="9.85546875" style="429" customWidth="1"/>
    <col min="7441" max="7441" width="9.28515625" style="429" bestFit="1" customWidth="1"/>
    <col min="7442" max="7443" width="9" style="429" bestFit="1" customWidth="1"/>
    <col min="7444" max="7444" width="9.28515625" style="429" bestFit="1" customWidth="1"/>
    <col min="7445" max="7460" width="8.85546875" style="429"/>
    <col min="7461" max="7461" width="9.28515625" style="429" bestFit="1" customWidth="1"/>
    <col min="7462" max="7462" width="10.5703125" style="429" bestFit="1" customWidth="1"/>
    <col min="7463" max="7463" width="9" style="429" bestFit="1" customWidth="1"/>
    <col min="7464" max="7464" width="10.140625" style="429" bestFit="1" customWidth="1"/>
    <col min="7465" max="7465" width="10.5703125" style="429" bestFit="1" customWidth="1"/>
    <col min="7466" max="7466" width="9" style="429" bestFit="1" customWidth="1"/>
    <col min="7467" max="7467" width="10.140625" style="429" bestFit="1" customWidth="1"/>
    <col min="7468" max="7468" width="10.5703125" style="429" bestFit="1" customWidth="1"/>
    <col min="7469" max="7469" width="9" style="429" bestFit="1" customWidth="1"/>
    <col min="7470" max="7493" width="0" style="429" hidden="1" customWidth="1"/>
    <col min="7494" max="7498" width="9" style="429" bestFit="1" customWidth="1"/>
    <col min="7499" max="7514" width="8.85546875" style="429"/>
    <col min="7515" max="7515" width="21.7109375" style="429" customWidth="1"/>
    <col min="7516" max="7680" width="8.85546875" style="429"/>
    <col min="7681" max="7681" width="13.140625" style="429" customWidth="1"/>
    <col min="7682" max="7682" width="9.140625" style="429" customWidth="1"/>
    <col min="7683" max="7683" width="10.28515625" style="429" customWidth="1"/>
    <col min="7684" max="7684" width="11.5703125" style="429" customWidth="1"/>
    <col min="7685" max="7685" width="8.85546875" style="429"/>
    <col min="7686" max="7686" width="9" style="429" bestFit="1" customWidth="1"/>
    <col min="7687" max="7687" width="10.140625" style="429" customWidth="1"/>
    <col min="7688" max="7689" width="9" style="429" bestFit="1" customWidth="1"/>
    <col min="7690" max="7690" width="9.7109375" style="429" customWidth="1"/>
    <col min="7691" max="7691" width="8.85546875" style="429"/>
    <col min="7692" max="7695" width="9" style="429" bestFit="1" customWidth="1"/>
    <col min="7696" max="7696" width="9.85546875" style="429" customWidth="1"/>
    <col min="7697" max="7697" width="9.28515625" style="429" bestFit="1" customWidth="1"/>
    <col min="7698" max="7699" width="9" style="429" bestFit="1" customWidth="1"/>
    <col min="7700" max="7700" width="9.28515625" style="429" bestFit="1" customWidth="1"/>
    <col min="7701" max="7716" width="8.85546875" style="429"/>
    <col min="7717" max="7717" width="9.28515625" style="429" bestFit="1" customWidth="1"/>
    <col min="7718" max="7718" width="10.5703125" style="429" bestFit="1" customWidth="1"/>
    <col min="7719" max="7719" width="9" style="429" bestFit="1" customWidth="1"/>
    <col min="7720" max="7720" width="10.140625" style="429" bestFit="1" customWidth="1"/>
    <col min="7721" max="7721" width="10.5703125" style="429" bestFit="1" customWidth="1"/>
    <col min="7722" max="7722" width="9" style="429" bestFit="1" customWidth="1"/>
    <col min="7723" max="7723" width="10.140625" style="429" bestFit="1" customWidth="1"/>
    <col min="7724" max="7724" width="10.5703125" style="429" bestFit="1" customWidth="1"/>
    <col min="7725" max="7725" width="9" style="429" bestFit="1" customWidth="1"/>
    <col min="7726" max="7749" width="0" style="429" hidden="1" customWidth="1"/>
    <col min="7750" max="7754" width="9" style="429" bestFit="1" customWidth="1"/>
    <col min="7755" max="7770" width="8.85546875" style="429"/>
    <col min="7771" max="7771" width="21.7109375" style="429" customWidth="1"/>
    <col min="7772" max="7936" width="8.85546875" style="429"/>
    <col min="7937" max="7937" width="13.140625" style="429" customWidth="1"/>
    <col min="7938" max="7938" width="9.140625" style="429" customWidth="1"/>
    <col min="7939" max="7939" width="10.28515625" style="429" customWidth="1"/>
    <col min="7940" max="7940" width="11.5703125" style="429" customWidth="1"/>
    <col min="7941" max="7941" width="8.85546875" style="429"/>
    <col min="7942" max="7942" width="9" style="429" bestFit="1" customWidth="1"/>
    <col min="7943" max="7943" width="10.140625" style="429" customWidth="1"/>
    <col min="7944" max="7945" width="9" style="429" bestFit="1" customWidth="1"/>
    <col min="7946" max="7946" width="9.7109375" style="429" customWidth="1"/>
    <col min="7947" max="7947" width="8.85546875" style="429"/>
    <col min="7948" max="7951" width="9" style="429" bestFit="1" customWidth="1"/>
    <col min="7952" max="7952" width="9.85546875" style="429" customWidth="1"/>
    <col min="7953" max="7953" width="9.28515625" style="429" bestFit="1" customWidth="1"/>
    <col min="7954" max="7955" width="9" style="429" bestFit="1" customWidth="1"/>
    <col min="7956" max="7956" width="9.28515625" style="429" bestFit="1" customWidth="1"/>
    <col min="7957" max="7972" width="8.85546875" style="429"/>
    <col min="7973" max="7973" width="9.28515625" style="429" bestFit="1" customWidth="1"/>
    <col min="7974" max="7974" width="10.5703125" style="429" bestFit="1" customWidth="1"/>
    <col min="7975" max="7975" width="9" style="429" bestFit="1" customWidth="1"/>
    <col min="7976" max="7976" width="10.140625" style="429" bestFit="1" customWidth="1"/>
    <col min="7977" max="7977" width="10.5703125" style="429" bestFit="1" customWidth="1"/>
    <col min="7978" max="7978" width="9" style="429" bestFit="1" customWidth="1"/>
    <col min="7979" max="7979" width="10.140625" style="429" bestFit="1" customWidth="1"/>
    <col min="7980" max="7980" width="10.5703125" style="429" bestFit="1" customWidth="1"/>
    <col min="7981" max="7981" width="9" style="429" bestFit="1" customWidth="1"/>
    <col min="7982" max="8005" width="0" style="429" hidden="1" customWidth="1"/>
    <col min="8006" max="8010" width="9" style="429" bestFit="1" customWidth="1"/>
    <col min="8011" max="8026" width="8.85546875" style="429"/>
    <col min="8027" max="8027" width="21.7109375" style="429" customWidth="1"/>
    <col min="8028" max="8192" width="8.85546875" style="429"/>
    <col min="8193" max="8193" width="13.140625" style="429" customWidth="1"/>
    <col min="8194" max="8194" width="9.140625" style="429" customWidth="1"/>
    <col min="8195" max="8195" width="10.28515625" style="429" customWidth="1"/>
    <col min="8196" max="8196" width="11.5703125" style="429" customWidth="1"/>
    <col min="8197" max="8197" width="8.85546875" style="429"/>
    <col min="8198" max="8198" width="9" style="429" bestFit="1" customWidth="1"/>
    <col min="8199" max="8199" width="10.140625" style="429" customWidth="1"/>
    <col min="8200" max="8201" width="9" style="429" bestFit="1" customWidth="1"/>
    <col min="8202" max="8202" width="9.7109375" style="429" customWidth="1"/>
    <col min="8203" max="8203" width="8.85546875" style="429"/>
    <col min="8204" max="8207" width="9" style="429" bestFit="1" customWidth="1"/>
    <col min="8208" max="8208" width="9.85546875" style="429" customWidth="1"/>
    <col min="8209" max="8209" width="9.28515625" style="429" bestFit="1" customWidth="1"/>
    <col min="8210" max="8211" width="9" style="429" bestFit="1" customWidth="1"/>
    <col min="8212" max="8212" width="9.28515625" style="429" bestFit="1" customWidth="1"/>
    <col min="8213" max="8228" width="8.85546875" style="429"/>
    <col min="8229" max="8229" width="9.28515625" style="429" bestFit="1" customWidth="1"/>
    <col min="8230" max="8230" width="10.5703125" style="429" bestFit="1" customWidth="1"/>
    <col min="8231" max="8231" width="9" style="429" bestFit="1" customWidth="1"/>
    <col min="8232" max="8232" width="10.140625" style="429" bestFit="1" customWidth="1"/>
    <col min="8233" max="8233" width="10.5703125" style="429" bestFit="1" customWidth="1"/>
    <col min="8234" max="8234" width="9" style="429" bestFit="1" customWidth="1"/>
    <col min="8235" max="8235" width="10.140625" style="429" bestFit="1" customWidth="1"/>
    <col min="8236" max="8236" width="10.5703125" style="429" bestFit="1" customWidth="1"/>
    <col min="8237" max="8237" width="9" style="429" bestFit="1" customWidth="1"/>
    <col min="8238" max="8261" width="0" style="429" hidden="1" customWidth="1"/>
    <col min="8262" max="8266" width="9" style="429" bestFit="1" customWidth="1"/>
    <col min="8267" max="8282" width="8.85546875" style="429"/>
    <col min="8283" max="8283" width="21.7109375" style="429" customWidth="1"/>
    <col min="8284" max="8448" width="8.85546875" style="429"/>
    <col min="8449" max="8449" width="13.140625" style="429" customWidth="1"/>
    <col min="8450" max="8450" width="9.140625" style="429" customWidth="1"/>
    <col min="8451" max="8451" width="10.28515625" style="429" customWidth="1"/>
    <col min="8452" max="8452" width="11.5703125" style="429" customWidth="1"/>
    <col min="8453" max="8453" width="8.85546875" style="429"/>
    <col min="8454" max="8454" width="9" style="429" bestFit="1" customWidth="1"/>
    <col min="8455" max="8455" width="10.140625" style="429" customWidth="1"/>
    <col min="8456" max="8457" width="9" style="429" bestFit="1" customWidth="1"/>
    <col min="8458" max="8458" width="9.7109375" style="429" customWidth="1"/>
    <col min="8459" max="8459" width="8.85546875" style="429"/>
    <col min="8460" max="8463" width="9" style="429" bestFit="1" customWidth="1"/>
    <col min="8464" max="8464" width="9.85546875" style="429" customWidth="1"/>
    <col min="8465" max="8465" width="9.28515625" style="429" bestFit="1" customWidth="1"/>
    <col min="8466" max="8467" width="9" style="429" bestFit="1" customWidth="1"/>
    <col min="8468" max="8468" width="9.28515625" style="429" bestFit="1" customWidth="1"/>
    <col min="8469" max="8484" width="8.85546875" style="429"/>
    <col min="8485" max="8485" width="9.28515625" style="429" bestFit="1" customWidth="1"/>
    <col min="8486" max="8486" width="10.5703125" style="429" bestFit="1" customWidth="1"/>
    <col min="8487" max="8487" width="9" style="429" bestFit="1" customWidth="1"/>
    <col min="8488" max="8488" width="10.140625" style="429" bestFit="1" customWidth="1"/>
    <col min="8489" max="8489" width="10.5703125" style="429" bestFit="1" customWidth="1"/>
    <col min="8490" max="8490" width="9" style="429" bestFit="1" customWidth="1"/>
    <col min="8491" max="8491" width="10.140625" style="429" bestFit="1" customWidth="1"/>
    <col min="8492" max="8492" width="10.5703125" style="429" bestFit="1" customWidth="1"/>
    <col min="8493" max="8493" width="9" style="429" bestFit="1" customWidth="1"/>
    <col min="8494" max="8517" width="0" style="429" hidden="1" customWidth="1"/>
    <col min="8518" max="8522" width="9" style="429" bestFit="1" customWidth="1"/>
    <col min="8523" max="8538" width="8.85546875" style="429"/>
    <col min="8539" max="8539" width="21.7109375" style="429" customWidth="1"/>
    <col min="8540" max="8704" width="8.85546875" style="429"/>
    <col min="8705" max="8705" width="13.140625" style="429" customWidth="1"/>
    <col min="8706" max="8706" width="9.140625" style="429" customWidth="1"/>
    <col min="8707" max="8707" width="10.28515625" style="429" customWidth="1"/>
    <col min="8708" max="8708" width="11.5703125" style="429" customWidth="1"/>
    <col min="8709" max="8709" width="8.85546875" style="429"/>
    <col min="8710" max="8710" width="9" style="429" bestFit="1" customWidth="1"/>
    <col min="8711" max="8711" width="10.140625" style="429" customWidth="1"/>
    <col min="8712" max="8713" width="9" style="429" bestFit="1" customWidth="1"/>
    <col min="8714" max="8714" width="9.7109375" style="429" customWidth="1"/>
    <col min="8715" max="8715" width="8.85546875" style="429"/>
    <col min="8716" max="8719" width="9" style="429" bestFit="1" customWidth="1"/>
    <col min="8720" max="8720" width="9.85546875" style="429" customWidth="1"/>
    <col min="8721" max="8721" width="9.28515625" style="429" bestFit="1" customWidth="1"/>
    <col min="8722" max="8723" width="9" style="429" bestFit="1" customWidth="1"/>
    <col min="8724" max="8724" width="9.28515625" style="429" bestFit="1" customWidth="1"/>
    <col min="8725" max="8740" width="8.85546875" style="429"/>
    <col min="8741" max="8741" width="9.28515625" style="429" bestFit="1" customWidth="1"/>
    <col min="8742" max="8742" width="10.5703125" style="429" bestFit="1" customWidth="1"/>
    <col min="8743" max="8743" width="9" style="429" bestFit="1" customWidth="1"/>
    <col min="8744" max="8744" width="10.140625" style="429" bestFit="1" customWidth="1"/>
    <col min="8745" max="8745" width="10.5703125" style="429" bestFit="1" customWidth="1"/>
    <col min="8746" max="8746" width="9" style="429" bestFit="1" customWidth="1"/>
    <col min="8747" max="8747" width="10.140625" style="429" bestFit="1" customWidth="1"/>
    <col min="8748" max="8748" width="10.5703125" style="429" bestFit="1" customWidth="1"/>
    <col min="8749" max="8749" width="9" style="429" bestFit="1" customWidth="1"/>
    <col min="8750" max="8773" width="0" style="429" hidden="1" customWidth="1"/>
    <col min="8774" max="8778" width="9" style="429" bestFit="1" customWidth="1"/>
    <col min="8779" max="8794" width="8.85546875" style="429"/>
    <col min="8795" max="8795" width="21.7109375" style="429" customWidth="1"/>
    <col min="8796" max="8960" width="8.85546875" style="429"/>
    <col min="8961" max="8961" width="13.140625" style="429" customWidth="1"/>
    <col min="8962" max="8962" width="9.140625" style="429" customWidth="1"/>
    <col min="8963" max="8963" width="10.28515625" style="429" customWidth="1"/>
    <col min="8964" max="8964" width="11.5703125" style="429" customWidth="1"/>
    <col min="8965" max="8965" width="8.85546875" style="429"/>
    <col min="8966" max="8966" width="9" style="429" bestFit="1" customWidth="1"/>
    <col min="8967" max="8967" width="10.140625" style="429" customWidth="1"/>
    <col min="8968" max="8969" width="9" style="429" bestFit="1" customWidth="1"/>
    <col min="8970" max="8970" width="9.7109375" style="429" customWidth="1"/>
    <col min="8971" max="8971" width="8.85546875" style="429"/>
    <col min="8972" max="8975" width="9" style="429" bestFit="1" customWidth="1"/>
    <col min="8976" max="8976" width="9.85546875" style="429" customWidth="1"/>
    <col min="8977" max="8977" width="9.28515625" style="429" bestFit="1" customWidth="1"/>
    <col min="8978" max="8979" width="9" style="429" bestFit="1" customWidth="1"/>
    <col min="8980" max="8980" width="9.28515625" style="429" bestFit="1" customWidth="1"/>
    <col min="8981" max="8996" width="8.85546875" style="429"/>
    <col min="8997" max="8997" width="9.28515625" style="429" bestFit="1" customWidth="1"/>
    <col min="8998" max="8998" width="10.5703125" style="429" bestFit="1" customWidth="1"/>
    <col min="8999" max="8999" width="9" style="429" bestFit="1" customWidth="1"/>
    <col min="9000" max="9000" width="10.140625" style="429" bestFit="1" customWidth="1"/>
    <col min="9001" max="9001" width="10.5703125" style="429" bestFit="1" customWidth="1"/>
    <col min="9002" max="9002" width="9" style="429" bestFit="1" customWidth="1"/>
    <col min="9003" max="9003" width="10.140625" style="429" bestFit="1" customWidth="1"/>
    <col min="9004" max="9004" width="10.5703125" style="429" bestFit="1" customWidth="1"/>
    <col min="9005" max="9005" width="9" style="429" bestFit="1" customWidth="1"/>
    <col min="9006" max="9029" width="0" style="429" hidden="1" customWidth="1"/>
    <col min="9030" max="9034" width="9" style="429" bestFit="1" customWidth="1"/>
    <col min="9035" max="9050" width="8.85546875" style="429"/>
    <col min="9051" max="9051" width="21.7109375" style="429" customWidth="1"/>
    <col min="9052" max="9216" width="8.85546875" style="429"/>
    <col min="9217" max="9217" width="13.140625" style="429" customWidth="1"/>
    <col min="9218" max="9218" width="9.140625" style="429" customWidth="1"/>
    <col min="9219" max="9219" width="10.28515625" style="429" customWidth="1"/>
    <col min="9220" max="9220" width="11.5703125" style="429" customWidth="1"/>
    <col min="9221" max="9221" width="8.85546875" style="429"/>
    <col min="9222" max="9222" width="9" style="429" bestFit="1" customWidth="1"/>
    <col min="9223" max="9223" width="10.140625" style="429" customWidth="1"/>
    <col min="9224" max="9225" width="9" style="429" bestFit="1" customWidth="1"/>
    <col min="9226" max="9226" width="9.7109375" style="429" customWidth="1"/>
    <col min="9227" max="9227" width="8.85546875" style="429"/>
    <col min="9228" max="9231" width="9" style="429" bestFit="1" customWidth="1"/>
    <col min="9232" max="9232" width="9.85546875" style="429" customWidth="1"/>
    <col min="9233" max="9233" width="9.28515625" style="429" bestFit="1" customWidth="1"/>
    <col min="9234" max="9235" width="9" style="429" bestFit="1" customWidth="1"/>
    <col min="9236" max="9236" width="9.28515625" style="429" bestFit="1" customWidth="1"/>
    <col min="9237" max="9252" width="8.85546875" style="429"/>
    <col min="9253" max="9253" width="9.28515625" style="429" bestFit="1" customWidth="1"/>
    <col min="9254" max="9254" width="10.5703125" style="429" bestFit="1" customWidth="1"/>
    <col min="9255" max="9255" width="9" style="429" bestFit="1" customWidth="1"/>
    <col min="9256" max="9256" width="10.140625" style="429" bestFit="1" customWidth="1"/>
    <col min="9257" max="9257" width="10.5703125" style="429" bestFit="1" customWidth="1"/>
    <col min="9258" max="9258" width="9" style="429" bestFit="1" customWidth="1"/>
    <col min="9259" max="9259" width="10.140625" style="429" bestFit="1" customWidth="1"/>
    <col min="9260" max="9260" width="10.5703125" style="429" bestFit="1" customWidth="1"/>
    <col min="9261" max="9261" width="9" style="429" bestFit="1" customWidth="1"/>
    <col min="9262" max="9285" width="0" style="429" hidden="1" customWidth="1"/>
    <col min="9286" max="9290" width="9" style="429" bestFit="1" customWidth="1"/>
    <col min="9291" max="9306" width="8.85546875" style="429"/>
    <col min="9307" max="9307" width="21.7109375" style="429" customWidth="1"/>
    <col min="9308" max="9472" width="8.85546875" style="429"/>
    <col min="9473" max="9473" width="13.140625" style="429" customWidth="1"/>
    <col min="9474" max="9474" width="9.140625" style="429" customWidth="1"/>
    <col min="9475" max="9475" width="10.28515625" style="429" customWidth="1"/>
    <col min="9476" max="9476" width="11.5703125" style="429" customWidth="1"/>
    <col min="9477" max="9477" width="8.85546875" style="429"/>
    <col min="9478" max="9478" width="9" style="429" bestFit="1" customWidth="1"/>
    <col min="9479" max="9479" width="10.140625" style="429" customWidth="1"/>
    <col min="9480" max="9481" width="9" style="429" bestFit="1" customWidth="1"/>
    <col min="9482" max="9482" width="9.7109375" style="429" customWidth="1"/>
    <col min="9483" max="9483" width="8.85546875" style="429"/>
    <col min="9484" max="9487" width="9" style="429" bestFit="1" customWidth="1"/>
    <col min="9488" max="9488" width="9.85546875" style="429" customWidth="1"/>
    <col min="9489" max="9489" width="9.28515625" style="429" bestFit="1" customWidth="1"/>
    <col min="9490" max="9491" width="9" style="429" bestFit="1" customWidth="1"/>
    <col min="9492" max="9492" width="9.28515625" style="429" bestFit="1" customWidth="1"/>
    <col min="9493" max="9508" width="8.85546875" style="429"/>
    <col min="9509" max="9509" width="9.28515625" style="429" bestFit="1" customWidth="1"/>
    <col min="9510" max="9510" width="10.5703125" style="429" bestFit="1" customWidth="1"/>
    <col min="9511" max="9511" width="9" style="429" bestFit="1" customWidth="1"/>
    <col min="9512" max="9512" width="10.140625" style="429" bestFit="1" customWidth="1"/>
    <col min="9513" max="9513" width="10.5703125" style="429" bestFit="1" customWidth="1"/>
    <col min="9514" max="9514" width="9" style="429" bestFit="1" customWidth="1"/>
    <col min="9515" max="9515" width="10.140625" style="429" bestFit="1" customWidth="1"/>
    <col min="9516" max="9516" width="10.5703125" style="429" bestFit="1" customWidth="1"/>
    <col min="9517" max="9517" width="9" style="429" bestFit="1" customWidth="1"/>
    <col min="9518" max="9541" width="0" style="429" hidden="1" customWidth="1"/>
    <col min="9542" max="9546" width="9" style="429" bestFit="1" customWidth="1"/>
    <col min="9547" max="9562" width="8.85546875" style="429"/>
    <col min="9563" max="9563" width="21.7109375" style="429" customWidth="1"/>
    <col min="9564" max="9728" width="8.85546875" style="429"/>
    <col min="9729" max="9729" width="13.140625" style="429" customWidth="1"/>
    <col min="9730" max="9730" width="9.140625" style="429" customWidth="1"/>
    <col min="9731" max="9731" width="10.28515625" style="429" customWidth="1"/>
    <col min="9732" max="9732" width="11.5703125" style="429" customWidth="1"/>
    <col min="9733" max="9733" width="8.85546875" style="429"/>
    <col min="9734" max="9734" width="9" style="429" bestFit="1" customWidth="1"/>
    <col min="9735" max="9735" width="10.140625" style="429" customWidth="1"/>
    <col min="9736" max="9737" width="9" style="429" bestFit="1" customWidth="1"/>
    <col min="9738" max="9738" width="9.7109375" style="429" customWidth="1"/>
    <col min="9739" max="9739" width="8.85546875" style="429"/>
    <col min="9740" max="9743" width="9" style="429" bestFit="1" customWidth="1"/>
    <col min="9744" max="9744" width="9.85546875" style="429" customWidth="1"/>
    <col min="9745" max="9745" width="9.28515625" style="429" bestFit="1" customWidth="1"/>
    <col min="9746" max="9747" width="9" style="429" bestFit="1" customWidth="1"/>
    <col min="9748" max="9748" width="9.28515625" style="429" bestFit="1" customWidth="1"/>
    <col min="9749" max="9764" width="8.85546875" style="429"/>
    <col min="9765" max="9765" width="9.28515625" style="429" bestFit="1" customWidth="1"/>
    <col min="9766" max="9766" width="10.5703125" style="429" bestFit="1" customWidth="1"/>
    <col min="9767" max="9767" width="9" style="429" bestFit="1" customWidth="1"/>
    <col min="9768" max="9768" width="10.140625" style="429" bestFit="1" customWidth="1"/>
    <col min="9769" max="9769" width="10.5703125" style="429" bestFit="1" customWidth="1"/>
    <col min="9770" max="9770" width="9" style="429" bestFit="1" customWidth="1"/>
    <col min="9771" max="9771" width="10.140625" style="429" bestFit="1" customWidth="1"/>
    <col min="9772" max="9772" width="10.5703125" style="429" bestFit="1" customWidth="1"/>
    <col min="9773" max="9773" width="9" style="429" bestFit="1" customWidth="1"/>
    <col min="9774" max="9797" width="0" style="429" hidden="1" customWidth="1"/>
    <col min="9798" max="9802" width="9" style="429" bestFit="1" customWidth="1"/>
    <col min="9803" max="9818" width="8.85546875" style="429"/>
    <col min="9819" max="9819" width="21.7109375" style="429" customWidth="1"/>
    <col min="9820" max="9984" width="8.85546875" style="429"/>
    <col min="9985" max="9985" width="13.140625" style="429" customWidth="1"/>
    <col min="9986" max="9986" width="9.140625" style="429" customWidth="1"/>
    <col min="9987" max="9987" width="10.28515625" style="429" customWidth="1"/>
    <col min="9988" max="9988" width="11.5703125" style="429" customWidth="1"/>
    <col min="9989" max="9989" width="8.85546875" style="429"/>
    <col min="9990" max="9990" width="9" style="429" bestFit="1" customWidth="1"/>
    <col min="9991" max="9991" width="10.140625" style="429" customWidth="1"/>
    <col min="9992" max="9993" width="9" style="429" bestFit="1" customWidth="1"/>
    <col min="9994" max="9994" width="9.7109375" style="429" customWidth="1"/>
    <col min="9995" max="9995" width="8.85546875" style="429"/>
    <col min="9996" max="9999" width="9" style="429" bestFit="1" customWidth="1"/>
    <col min="10000" max="10000" width="9.85546875" style="429" customWidth="1"/>
    <col min="10001" max="10001" width="9.28515625" style="429" bestFit="1" customWidth="1"/>
    <col min="10002" max="10003" width="9" style="429" bestFit="1" customWidth="1"/>
    <col min="10004" max="10004" width="9.28515625" style="429" bestFit="1" customWidth="1"/>
    <col min="10005" max="10020" width="8.85546875" style="429"/>
    <col min="10021" max="10021" width="9.28515625" style="429" bestFit="1" customWidth="1"/>
    <col min="10022" max="10022" width="10.5703125" style="429" bestFit="1" customWidth="1"/>
    <col min="10023" max="10023" width="9" style="429" bestFit="1" customWidth="1"/>
    <col min="10024" max="10024" width="10.140625" style="429" bestFit="1" customWidth="1"/>
    <col min="10025" max="10025" width="10.5703125" style="429" bestFit="1" customWidth="1"/>
    <col min="10026" max="10026" width="9" style="429" bestFit="1" customWidth="1"/>
    <col min="10027" max="10027" width="10.140625" style="429" bestFit="1" customWidth="1"/>
    <col min="10028" max="10028" width="10.5703125" style="429" bestFit="1" customWidth="1"/>
    <col min="10029" max="10029" width="9" style="429" bestFit="1" customWidth="1"/>
    <col min="10030" max="10053" width="0" style="429" hidden="1" customWidth="1"/>
    <col min="10054" max="10058" width="9" style="429" bestFit="1" customWidth="1"/>
    <col min="10059" max="10074" width="8.85546875" style="429"/>
    <col min="10075" max="10075" width="21.7109375" style="429" customWidth="1"/>
    <col min="10076" max="10240" width="8.85546875" style="429"/>
    <col min="10241" max="10241" width="13.140625" style="429" customWidth="1"/>
    <col min="10242" max="10242" width="9.140625" style="429" customWidth="1"/>
    <col min="10243" max="10243" width="10.28515625" style="429" customWidth="1"/>
    <col min="10244" max="10244" width="11.5703125" style="429" customWidth="1"/>
    <col min="10245" max="10245" width="8.85546875" style="429"/>
    <col min="10246" max="10246" width="9" style="429" bestFit="1" customWidth="1"/>
    <col min="10247" max="10247" width="10.140625" style="429" customWidth="1"/>
    <col min="10248" max="10249" width="9" style="429" bestFit="1" customWidth="1"/>
    <col min="10250" max="10250" width="9.7109375" style="429" customWidth="1"/>
    <col min="10251" max="10251" width="8.85546875" style="429"/>
    <col min="10252" max="10255" width="9" style="429" bestFit="1" customWidth="1"/>
    <col min="10256" max="10256" width="9.85546875" style="429" customWidth="1"/>
    <col min="10257" max="10257" width="9.28515625" style="429" bestFit="1" customWidth="1"/>
    <col min="10258" max="10259" width="9" style="429" bestFit="1" customWidth="1"/>
    <col min="10260" max="10260" width="9.28515625" style="429" bestFit="1" customWidth="1"/>
    <col min="10261" max="10276" width="8.85546875" style="429"/>
    <col min="10277" max="10277" width="9.28515625" style="429" bestFit="1" customWidth="1"/>
    <col min="10278" max="10278" width="10.5703125" style="429" bestFit="1" customWidth="1"/>
    <col min="10279" max="10279" width="9" style="429" bestFit="1" customWidth="1"/>
    <col min="10280" max="10280" width="10.140625" style="429" bestFit="1" customWidth="1"/>
    <col min="10281" max="10281" width="10.5703125" style="429" bestFit="1" customWidth="1"/>
    <col min="10282" max="10282" width="9" style="429" bestFit="1" customWidth="1"/>
    <col min="10283" max="10283" width="10.140625" style="429" bestFit="1" customWidth="1"/>
    <col min="10284" max="10284" width="10.5703125" style="429" bestFit="1" customWidth="1"/>
    <col min="10285" max="10285" width="9" style="429" bestFit="1" customWidth="1"/>
    <col min="10286" max="10309" width="0" style="429" hidden="1" customWidth="1"/>
    <col min="10310" max="10314" width="9" style="429" bestFit="1" customWidth="1"/>
    <col min="10315" max="10330" width="8.85546875" style="429"/>
    <col min="10331" max="10331" width="21.7109375" style="429" customWidth="1"/>
    <col min="10332" max="10496" width="8.85546875" style="429"/>
    <col min="10497" max="10497" width="13.140625" style="429" customWidth="1"/>
    <col min="10498" max="10498" width="9.140625" style="429" customWidth="1"/>
    <col min="10499" max="10499" width="10.28515625" style="429" customWidth="1"/>
    <col min="10500" max="10500" width="11.5703125" style="429" customWidth="1"/>
    <col min="10501" max="10501" width="8.85546875" style="429"/>
    <col min="10502" max="10502" width="9" style="429" bestFit="1" customWidth="1"/>
    <col min="10503" max="10503" width="10.140625" style="429" customWidth="1"/>
    <col min="10504" max="10505" width="9" style="429" bestFit="1" customWidth="1"/>
    <col min="10506" max="10506" width="9.7109375" style="429" customWidth="1"/>
    <col min="10507" max="10507" width="8.85546875" style="429"/>
    <col min="10508" max="10511" width="9" style="429" bestFit="1" customWidth="1"/>
    <col min="10512" max="10512" width="9.85546875" style="429" customWidth="1"/>
    <col min="10513" max="10513" width="9.28515625" style="429" bestFit="1" customWidth="1"/>
    <col min="10514" max="10515" width="9" style="429" bestFit="1" customWidth="1"/>
    <col min="10516" max="10516" width="9.28515625" style="429" bestFit="1" customWidth="1"/>
    <col min="10517" max="10532" width="8.85546875" style="429"/>
    <col min="10533" max="10533" width="9.28515625" style="429" bestFit="1" customWidth="1"/>
    <col min="10534" max="10534" width="10.5703125" style="429" bestFit="1" customWidth="1"/>
    <col min="10535" max="10535" width="9" style="429" bestFit="1" customWidth="1"/>
    <col min="10536" max="10536" width="10.140625" style="429" bestFit="1" customWidth="1"/>
    <col min="10537" max="10537" width="10.5703125" style="429" bestFit="1" customWidth="1"/>
    <col min="10538" max="10538" width="9" style="429" bestFit="1" customWidth="1"/>
    <col min="10539" max="10539" width="10.140625" style="429" bestFit="1" customWidth="1"/>
    <col min="10540" max="10540" width="10.5703125" style="429" bestFit="1" customWidth="1"/>
    <col min="10541" max="10541" width="9" style="429" bestFit="1" customWidth="1"/>
    <col min="10542" max="10565" width="0" style="429" hidden="1" customWidth="1"/>
    <col min="10566" max="10570" width="9" style="429" bestFit="1" customWidth="1"/>
    <col min="10571" max="10586" width="8.85546875" style="429"/>
    <col min="10587" max="10587" width="21.7109375" style="429" customWidth="1"/>
    <col min="10588" max="10752" width="8.85546875" style="429"/>
    <col min="10753" max="10753" width="13.140625" style="429" customWidth="1"/>
    <col min="10754" max="10754" width="9.140625" style="429" customWidth="1"/>
    <col min="10755" max="10755" width="10.28515625" style="429" customWidth="1"/>
    <col min="10756" max="10756" width="11.5703125" style="429" customWidth="1"/>
    <col min="10757" max="10757" width="8.85546875" style="429"/>
    <col min="10758" max="10758" width="9" style="429" bestFit="1" customWidth="1"/>
    <col min="10759" max="10759" width="10.140625" style="429" customWidth="1"/>
    <col min="10760" max="10761" width="9" style="429" bestFit="1" customWidth="1"/>
    <col min="10762" max="10762" width="9.7109375" style="429" customWidth="1"/>
    <col min="10763" max="10763" width="8.85546875" style="429"/>
    <col min="10764" max="10767" width="9" style="429" bestFit="1" customWidth="1"/>
    <col min="10768" max="10768" width="9.85546875" style="429" customWidth="1"/>
    <col min="10769" max="10769" width="9.28515625" style="429" bestFit="1" customWidth="1"/>
    <col min="10770" max="10771" width="9" style="429" bestFit="1" customWidth="1"/>
    <col min="10772" max="10772" width="9.28515625" style="429" bestFit="1" customWidth="1"/>
    <col min="10773" max="10788" width="8.85546875" style="429"/>
    <col min="10789" max="10789" width="9.28515625" style="429" bestFit="1" customWidth="1"/>
    <col min="10790" max="10790" width="10.5703125" style="429" bestFit="1" customWidth="1"/>
    <col min="10791" max="10791" width="9" style="429" bestFit="1" customWidth="1"/>
    <col min="10792" max="10792" width="10.140625" style="429" bestFit="1" customWidth="1"/>
    <col min="10793" max="10793" width="10.5703125" style="429" bestFit="1" customWidth="1"/>
    <col min="10794" max="10794" width="9" style="429" bestFit="1" customWidth="1"/>
    <col min="10795" max="10795" width="10.140625" style="429" bestFit="1" customWidth="1"/>
    <col min="10796" max="10796" width="10.5703125" style="429" bestFit="1" customWidth="1"/>
    <col min="10797" max="10797" width="9" style="429" bestFit="1" customWidth="1"/>
    <col min="10798" max="10821" width="0" style="429" hidden="1" customWidth="1"/>
    <col min="10822" max="10826" width="9" style="429" bestFit="1" customWidth="1"/>
    <col min="10827" max="10842" width="8.85546875" style="429"/>
    <col min="10843" max="10843" width="21.7109375" style="429" customWidth="1"/>
    <col min="10844" max="11008" width="8.85546875" style="429"/>
    <col min="11009" max="11009" width="13.140625" style="429" customWidth="1"/>
    <col min="11010" max="11010" width="9.140625" style="429" customWidth="1"/>
    <col min="11011" max="11011" width="10.28515625" style="429" customWidth="1"/>
    <col min="11012" max="11012" width="11.5703125" style="429" customWidth="1"/>
    <col min="11013" max="11013" width="8.85546875" style="429"/>
    <col min="11014" max="11014" width="9" style="429" bestFit="1" customWidth="1"/>
    <col min="11015" max="11015" width="10.140625" style="429" customWidth="1"/>
    <col min="11016" max="11017" width="9" style="429" bestFit="1" customWidth="1"/>
    <col min="11018" max="11018" width="9.7109375" style="429" customWidth="1"/>
    <col min="11019" max="11019" width="8.85546875" style="429"/>
    <col min="11020" max="11023" width="9" style="429" bestFit="1" customWidth="1"/>
    <col min="11024" max="11024" width="9.85546875" style="429" customWidth="1"/>
    <col min="11025" max="11025" width="9.28515625" style="429" bestFit="1" customWidth="1"/>
    <col min="11026" max="11027" width="9" style="429" bestFit="1" customWidth="1"/>
    <col min="11028" max="11028" width="9.28515625" style="429" bestFit="1" customWidth="1"/>
    <col min="11029" max="11044" width="8.85546875" style="429"/>
    <col min="11045" max="11045" width="9.28515625" style="429" bestFit="1" customWidth="1"/>
    <col min="11046" max="11046" width="10.5703125" style="429" bestFit="1" customWidth="1"/>
    <col min="11047" max="11047" width="9" style="429" bestFit="1" customWidth="1"/>
    <col min="11048" max="11048" width="10.140625" style="429" bestFit="1" customWidth="1"/>
    <col min="11049" max="11049" width="10.5703125" style="429" bestFit="1" customWidth="1"/>
    <col min="11050" max="11050" width="9" style="429" bestFit="1" customWidth="1"/>
    <col min="11051" max="11051" width="10.140625" style="429" bestFit="1" customWidth="1"/>
    <col min="11052" max="11052" width="10.5703125" style="429" bestFit="1" customWidth="1"/>
    <col min="11053" max="11053" width="9" style="429" bestFit="1" customWidth="1"/>
    <col min="11054" max="11077" width="0" style="429" hidden="1" customWidth="1"/>
    <col min="11078" max="11082" width="9" style="429" bestFit="1" customWidth="1"/>
    <col min="11083" max="11098" width="8.85546875" style="429"/>
    <col min="11099" max="11099" width="21.7109375" style="429" customWidth="1"/>
    <col min="11100" max="11264" width="8.85546875" style="429"/>
    <col min="11265" max="11265" width="13.140625" style="429" customWidth="1"/>
    <col min="11266" max="11266" width="9.140625" style="429" customWidth="1"/>
    <col min="11267" max="11267" width="10.28515625" style="429" customWidth="1"/>
    <col min="11268" max="11268" width="11.5703125" style="429" customWidth="1"/>
    <col min="11269" max="11269" width="8.85546875" style="429"/>
    <col min="11270" max="11270" width="9" style="429" bestFit="1" customWidth="1"/>
    <col min="11271" max="11271" width="10.140625" style="429" customWidth="1"/>
    <col min="11272" max="11273" width="9" style="429" bestFit="1" customWidth="1"/>
    <col min="11274" max="11274" width="9.7109375" style="429" customWidth="1"/>
    <col min="11275" max="11275" width="8.85546875" style="429"/>
    <col min="11276" max="11279" width="9" style="429" bestFit="1" customWidth="1"/>
    <col min="11280" max="11280" width="9.85546875" style="429" customWidth="1"/>
    <col min="11281" max="11281" width="9.28515625" style="429" bestFit="1" customWidth="1"/>
    <col min="11282" max="11283" width="9" style="429" bestFit="1" customWidth="1"/>
    <col min="11284" max="11284" width="9.28515625" style="429" bestFit="1" customWidth="1"/>
    <col min="11285" max="11300" width="8.85546875" style="429"/>
    <col min="11301" max="11301" width="9.28515625" style="429" bestFit="1" customWidth="1"/>
    <col min="11302" max="11302" width="10.5703125" style="429" bestFit="1" customWidth="1"/>
    <col min="11303" max="11303" width="9" style="429" bestFit="1" customWidth="1"/>
    <col min="11304" max="11304" width="10.140625" style="429" bestFit="1" customWidth="1"/>
    <col min="11305" max="11305" width="10.5703125" style="429" bestFit="1" customWidth="1"/>
    <col min="11306" max="11306" width="9" style="429" bestFit="1" customWidth="1"/>
    <col min="11307" max="11307" width="10.140625" style="429" bestFit="1" customWidth="1"/>
    <col min="11308" max="11308" width="10.5703125" style="429" bestFit="1" customWidth="1"/>
    <col min="11309" max="11309" width="9" style="429" bestFit="1" customWidth="1"/>
    <col min="11310" max="11333" width="0" style="429" hidden="1" customWidth="1"/>
    <col min="11334" max="11338" width="9" style="429" bestFit="1" customWidth="1"/>
    <col min="11339" max="11354" width="8.85546875" style="429"/>
    <col min="11355" max="11355" width="21.7109375" style="429" customWidth="1"/>
    <col min="11356" max="11520" width="8.85546875" style="429"/>
    <col min="11521" max="11521" width="13.140625" style="429" customWidth="1"/>
    <col min="11522" max="11522" width="9.140625" style="429" customWidth="1"/>
    <col min="11523" max="11523" width="10.28515625" style="429" customWidth="1"/>
    <col min="11524" max="11524" width="11.5703125" style="429" customWidth="1"/>
    <col min="11525" max="11525" width="8.85546875" style="429"/>
    <col min="11526" max="11526" width="9" style="429" bestFit="1" customWidth="1"/>
    <col min="11527" max="11527" width="10.140625" style="429" customWidth="1"/>
    <col min="11528" max="11529" width="9" style="429" bestFit="1" customWidth="1"/>
    <col min="11530" max="11530" width="9.7109375" style="429" customWidth="1"/>
    <col min="11531" max="11531" width="8.85546875" style="429"/>
    <col min="11532" max="11535" width="9" style="429" bestFit="1" customWidth="1"/>
    <col min="11536" max="11536" width="9.85546875" style="429" customWidth="1"/>
    <col min="11537" max="11537" width="9.28515625" style="429" bestFit="1" customWidth="1"/>
    <col min="11538" max="11539" width="9" style="429" bestFit="1" customWidth="1"/>
    <col min="11540" max="11540" width="9.28515625" style="429" bestFit="1" customWidth="1"/>
    <col min="11541" max="11556" width="8.85546875" style="429"/>
    <col min="11557" max="11557" width="9.28515625" style="429" bestFit="1" customWidth="1"/>
    <col min="11558" max="11558" width="10.5703125" style="429" bestFit="1" customWidth="1"/>
    <col min="11559" max="11559" width="9" style="429" bestFit="1" customWidth="1"/>
    <col min="11560" max="11560" width="10.140625" style="429" bestFit="1" customWidth="1"/>
    <col min="11561" max="11561" width="10.5703125" style="429" bestFit="1" customWidth="1"/>
    <col min="11562" max="11562" width="9" style="429" bestFit="1" customWidth="1"/>
    <col min="11563" max="11563" width="10.140625" style="429" bestFit="1" customWidth="1"/>
    <col min="11564" max="11564" width="10.5703125" style="429" bestFit="1" customWidth="1"/>
    <col min="11565" max="11565" width="9" style="429" bestFit="1" customWidth="1"/>
    <col min="11566" max="11589" width="0" style="429" hidden="1" customWidth="1"/>
    <col min="11590" max="11594" width="9" style="429" bestFit="1" customWidth="1"/>
    <col min="11595" max="11610" width="8.85546875" style="429"/>
    <col min="11611" max="11611" width="21.7109375" style="429" customWidth="1"/>
    <col min="11612" max="11776" width="8.85546875" style="429"/>
    <col min="11777" max="11777" width="13.140625" style="429" customWidth="1"/>
    <col min="11778" max="11778" width="9.140625" style="429" customWidth="1"/>
    <col min="11779" max="11779" width="10.28515625" style="429" customWidth="1"/>
    <col min="11780" max="11780" width="11.5703125" style="429" customWidth="1"/>
    <col min="11781" max="11781" width="8.85546875" style="429"/>
    <col min="11782" max="11782" width="9" style="429" bestFit="1" customWidth="1"/>
    <col min="11783" max="11783" width="10.140625" style="429" customWidth="1"/>
    <col min="11784" max="11785" width="9" style="429" bestFit="1" customWidth="1"/>
    <col min="11786" max="11786" width="9.7109375" style="429" customWidth="1"/>
    <col min="11787" max="11787" width="8.85546875" style="429"/>
    <col min="11788" max="11791" width="9" style="429" bestFit="1" customWidth="1"/>
    <col min="11792" max="11792" width="9.85546875" style="429" customWidth="1"/>
    <col min="11793" max="11793" width="9.28515625" style="429" bestFit="1" customWidth="1"/>
    <col min="11794" max="11795" width="9" style="429" bestFit="1" customWidth="1"/>
    <col min="11796" max="11796" width="9.28515625" style="429" bestFit="1" customWidth="1"/>
    <col min="11797" max="11812" width="8.85546875" style="429"/>
    <col min="11813" max="11813" width="9.28515625" style="429" bestFit="1" customWidth="1"/>
    <col min="11814" max="11814" width="10.5703125" style="429" bestFit="1" customWidth="1"/>
    <col min="11815" max="11815" width="9" style="429" bestFit="1" customWidth="1"/>
    <col min="11816" max="11816" width="10.140625" style="429" bestFit="1" customWidth="1"/>
    <col min="11817" max="11817" width="10.5703125" style="429" bestFit="1" customWidth="1"/>
    <col min="11818" max="11818" width="9" style="429" bestFit="1" customWidth="1"/>
    <col min="11819" max="11819" width="10.140625" style="429" bestFit="1" customWidth="1"/>
    <col min="11820" max="11820" width="10.5703125" style="429" bestFit="1" customWidth="1"/>
    <col min="11821" max="11821" width="9" style="429" bestFit="1" customWidth="1"/>
    <col min="11822" max="11845" width="0" style="429" hidden="1" customWidth="1"/>
    <col min="11846" max="11850" width="9" style="429" bestFit="1" customWidth="1"/>
    <col min="11851" max="11866" width="8.85546875" style="429"/>
    <col min="11867" max="11867" width="21.7109375" style="429" customWidth="1"/>
    <col min="11868" max="12032" width="8.85546875" style="429"/>
    <col min="12033" max="12033" width="13.140625" style="429" customWidth="1"/>
    <col min="12034" max="12034" width="9.140625" style="429" customWidth="1"/>
    <col min="12035" max="12035" width="10.28515625" style="429" customWidth="1"/>
    <col min="12036" max="12036" width="11.5703125" style="429" customWidth="1"/>
    <col min="12037" max="12037" width="8.85546875" style="429"/>
    <col min="12038" max="12038" width="9" style="429" bestFit="1" customWidth="1"/>
    <col min="12039" max="12039" width="10.140625" style="429" customWidth="1"/>
    <col min="12040" max="12041" width="9" style="429" bestFit="1" customWidth="1"/>
    <col min="12042" max="12042" width="9.7109375" style="429" customWidth="1"/>
    <col min="12043" max="12043" width="8.85546875" style="429"/>
    <col min="12044" max="12047" width="9" style="429" bestFit="1" customWidth="1"/>
    <col min="12048" max="12048" width="9.85546875" style="429" customWidth="1"/>
    <col min="12049" max="12049" width="9.28515625" style="429" bestFit="1" customWidth="1"/>
    <col min="12050" max="12051" width="9" style="429" bestFit="1" customWidth="1"/>
    <col min="12052" max="12052" width="9.28515625" style="429" bestFit="1" customWidth="1"/>
    <col min="12053" max="12068" width="8.85546875" style="429"/>
    <col min="12069" max="12069" width="9.28515625" style="429" bestFit="1" customWidth="1"/>
    <col min="12070" max="12070" width="10.5703125" style="429" bestFit="1" customWidth="1"/>
    <col min="12071" max="12071" width="9" style="429" bestFit="1" customWidth="1"/>
    <col min="12072" max="12072" width="10.140625" style="429" bestFit="1" customWidth="1"/>
    <col min="12073" max="12073" width="10.5703125" style="429" bestFit="1" customWidth="1"/>
    <col min="12074" max="12074" width="9" style="429" bestFit="1" customWidth="1"/>
    <col min="12075" max="12075" width="10.140625" style="429" bestFit="1" customWidth="1"/>
    <col min="12076" max="12076" width="10.5703125" style="429" bestFit="1" customWidth="1"/>
    <col min="12077" max="12077" width="9" style="429" bestFit="1" customWidth="1"/>
    <col min="12078" max="12101" width="0" style="429" hidden="1" customWidth="1"/>
    <col min="12102" max="12106" width="9" style="429" bestFit="1" customWidth="1"/>
    <col min="12107" max="12122" width="8.85546875" style="429"/>
    <col min="12123" max="12123" width="21.7109375" style="429" customWidth="1"/>
    <col min="12124" max="12288" width="8.85546875" style="429"/>
    <col min="12289" max="12289" width="13.140625" style="429" customWidth="1"/>
    <col min="12290" max="12290" width="9.140625" style="429" customWidth="1"/>
    <col min="12291" max="12291" width="10.28515625" style="429" customWidth="1"/>
    <col min="12292" max="12292" width="11.5703125" style="429" customWidth="1"/>
    <col min="12293" max="12293" width="8.85546875" style="429"/>
    <col min="12294" max="12294" width="9" style="429" bestFit="1" customWidth="1"/>
    <col min="12295" max="12295" width="10.140625" style="429" customWidth="1"/>
    <col min="12296" max="12297" width="9" style="429" bestFit="1" customWidth="1"/>
    <col min="12298" max="12298" width="9.7109375" style="429" customWidth="1"/>
    <col min="12299" max="12299" width="8.85546875" style="429"/>
    <col min="12300" max="12303" width="9" style="429" bestFit="1" customWidth="1"/>
    <col min="12304" max="12304" width="9.85546875" style="429" customWidth="1"/>
    <col min="12305" max="12305" width="9.28515625" style="429" bestFit="1" customWidth="1"/>
    <col min="12306" max="12307" width="9" style="429" bestFit="1" customWidth="1"/>
    <col min="12308" max="12308" width="9.28515625" style="429" bestFit="1" customWidth="1"/>
    <col min="12309" max="12324" width="8.85546875" style="429"/>
    <col min="12325" max="12325" width="9.28515625" style="429" bestFit="1" customWidth="1"/>
    <col min="12326" max="12326" width="10.5703125" style="429" bestFit="1" customWidth="1"/>
    <col min="12327" max="12327" width="9" style="429" bestFit="1" customWidth="1"/>
    <col min="12328" max="12328" width="10.140625" style="429" bestFit="1" customWidth="1"/>
    <col min="12329" max="12329" width="10.5703125" style="429" bestFit="1" customWidth="1"/>
    <col min="12330" max="12330" width="9" style="429" bestFit="1" customWidth="1"/>
    <col min="12331" max="12331" width="10.140625" style="429" bestFit="1" customWidth="1"/>
    <col min="12332" max="12332" width="10.5703125" style="429" bestFit="1" customWidth="1"/>
    <col min="12333" max="12333" width="9" style="429" bestFit="1" customWidth="1"/>
    <col min="12334" max="12357" width="0" style="429" hidden="1" customWidth="1"/>
    <col min="12358" max="12362" width="9" style="429" bestFit="1" customWidth="1"/>
    <col min="12363" max="12378" width="8.85546875" style="429"/>
    <col min="12379" max="12379" width="21.7109375" style="429" customWidth="1"/>
    <col min="12380" max="12544" width="8.85546875" style="429"/>
    <col min="12545" max="12545" width="13.140625" style="429" customWidth="1"/>
    <col min="12546" max="12546" width="9.140625" style="429" customWidth="1"/>
    <col min="12547" max="12547" width="10.28515625" style="429" customWidth="1"/>
    <col min="12548" max="12548" width="11.5703125" style="429" customWidth="1"/>
    <col min="12549" max="12549" width="8.85546875" style="429"/>
    <col min="12550" max="12550" width="9" style="429" bestFit="1" customWidth="1"/>
    <col min="12551" max="12551" width="10.140625" style="429" customWidth="1"/>
    <col min="12552" max="12553" width="9" style="429" bestFit="1" customWidth="1"/>
    <col min="12554" max="12554" width="9.7109375" style="429" customWidth="1"/>
    <col min="12555" max="12555" width="8.85546875" style="429"/>
    <col min="12556" max="12559" width="9" style="429" bestFit="1" customWidth="1"/>
    <col min="12560" max="12560" width="9.85546875" style="429" customWidth="1"/>
    <col min="12561" max="12561" width="9.28515625" style="429" bestFit="1" customWidth="1"/>
    <col min="12562" max="12563" width="9" style="429" bestFit="1" customWidth="1"/>
    <col min="12564" max="12564" width="9.28515625" style="429" bestFit="1" customWidth="1"/>
    <col min="12565" max="12580" width="8.85546875" style="429"/>
    <col min="12581" max="12581" width="9.28515625" style="429" bestFit="1" customWidth="1"/>
    <col min="12582" max="12582" width="10.5703125" style="429" bestFit="1" customWidth="1"/>
    <col min="12583" max="12583" width="9" style="429" bestFit="1" customWidth="1"/>
    <col min="12584" max="12584" width="10.140625" style="429" bestFit="1" customWidth="1"/>
    <col min="12585" max="12585" width="10.5703125" style="429" bestFit="1" customWidth="1"/>
    <col min="12586" max="12586" width="9" style="429" bestFit="1" customWidth="1"/>
    <col min="12587" max="12587" width="10.140625" style="429" bestFit="1" customWidth="1"/>
    <col min="12588" max="12588" width="10.5703125" style="429" bestFit="1" customWidth="1"/>
    <col min="12589" max="12589" width="9" style="429" bestFit="1" customWidth="1"/>
    <col min="12590" max="12613" width="0" style="429" hidden="1" customWidth="1"/>
    <col min="12614" max="12618" width="9" style="429" bestFit="1" customWidth="1"/>
    <col min="12619" max="12634" width="8.85546875" style="429"/>
    <col min="12635" max="12635" width="21.7109375" style="429" customWidth="1"/>
    <col min="12636" max="12800" width="8.85546875" style="429"/>
    <col min="12801" max="12801" width="13.140625" style="429" customWidth="1"/>
    <col min="12802" max="12802" width="9.140625" style="429" customWidth="1"/>
    <col min="12803" max="12803" width="10.28515625" style="429" customWidth="1"/>
    <col min="12804" max="12804" width="11.5703125" style="429" customWidth="1"/>
    <col min="12805" max="12805" width="8.85546875" style="429"/>
    <col min="12806" max="12806" width="9" style="429" bestFit="1" customWidth="1"/>
    <col min="12807" max="12807" width="10.140625" style="429" customWidth="1"/>
    <col min="12808" max="12809" width="9" style="429" bestFit="1" customWidth="1"/>
    <col min="12810" max="12810" width="9.7109375" style="429" customWidth="1"/>
    <col min="12811" max="12811" width="8.85546875" style="429"/>
    <col min="12812" max="12815" width="9" style="429" bestFit="1" customWidth="1"/>
    <col min="12816" max="12816" width="9.85546875" style="429" customWidth="1"/>
    <col min="12817" max="12817" width="9.28515625" style="429" bestFit="1" customWidth="1"/>
    <col min="12818" max="12819" width="9" style="429" bestFit="1" customWidth="1"/>
    <col min="12820" max="12820" width="9.28515625" style="429" bestFit="1" customWidth="1"/>
    <col min="12821" max="12836" width="8.85546875" style="429"/>
    <col min="12837" max="12837" width="9.28515625" style="429" bestFit="1" customWidth="1"/>
    <col min="12838" max="12838" width="10.5703125" style="429" bestFit="1" customWidth="1"/>
    <col min="12839" max="12839" width="9" style="429" bestFit="1" customWidth="1"/>
    <col min="12840" max="12840" width="10.140625" style="429" bestFit="1" customWidth="1"/>
    <col min="12841" max="12841" width="10.5703125" style="429" bestFit="1" customWidth="1"/>
    <col min="12842" max="12842" width="9" style="429" bestFit="1" customWidth="1"/>
    <col min="12843" max="12843" width="10.140625" style="429" bestFit="1" customWidth="1"/>
    <col min="12844" max="12844" width="10.5703125" style="429" bestFit="1" customWidth="1"/>
    <col min="12845" max="12845" width="9" style="429" bestFit="1" customWidth="1"/>
    <col min="12846" max="12869" width="0" style="429" hidden="1" customWidth="1"/>
    <col min="12870" max="12874" width="9" style="429" bestFit="1" customWidth="1"/>
    <col min="12875" max="12890" width="8.85546875" style="429"/>
    <col min="12891" max="12891" width="21.7109375" style="429" customWidth="1"/>
    <col min="12892" max="13056" width="8.85546875" style="429"/>
    <col min="13057" max="13057" width="13.140625" style="429" customWidth="1"/>
    <col min="13058" max="13058" width="9.140625" style="429" customWidth="1"/>
    <col min="13059" max="13059" width="10.28515625" style="429" customWidth="1"/>
    <col min="13060" max="13060" width="11.5703125" style="429" customWidth="1"/>
    <col min="13061" max="13061" width="8.85546875" style="429"/>
    <col min="13062" max="13062" width="9" style="429" bestFit="1" customWidth="1"/>
    <col min="13063" max="13063" width="10.140625" style="429" customWidth="1"/>
    <col min="13064" max="13065" width="9" style="429" bestFit="1" customWidth="1"/>
    <col min="13066" max="13066" width="9.7109375" style="429" customWidth="1"/>
    <col min="13067" max="13067" width="8.85546875" style="429"/>
    <col min="13068" max="13071" width="9" style="429" bestFit="1" customWidth="1"/>
    <col min="13072" max="13072" width="9.85546875" style="429" customWidth="1"/>
    <col min="13073" max="13073" width="9.28515625" style="429" bestFit="1" customWidth="1"/>
    <col min="13074" max="13075" width="9" style="429" bestFit="1" customWidth="1"/>
    <col min="13076" max="13076" width="9.28515625" style="429" bestFit="1" customWidth="1"/>
    <col min="13077" max="13092" width="8.85546875" style="429"/>
    <col min="13093" max="13093" width="9.28515625" style="429" bestFit="1" customWidth="1"/>
    <col min="13094" max="13094" width="10.5703125" style="429" bestFit="1" customWidth="1"/>
    <col min="13095" max="13095" width="9" style="429" bestFit="1" customWidth="1"/>
    <col min="13096" max="13096" width="10.140625" style="429" bestFit="1" customWidth="1"/>
    <col min="13097" max="13097" width="10.5703125" style="429" bestFit="1" customWidth="1"/>
    <col min="13098" max="13098" width="9" style="429" bestFit="1" customWidth="1"/>
    <col min="13099" max="13099" width="10.140625" style="429" bestFit="1" customWidth="1"/>
    <col min="13100" max="13100" width="10.5703125" style="429" bestFit="1" customWidth="1"/>
    <col min="13101" max="13101" width="9" style="429" bestFit="1" customWidth="1"/>
    <col min="13102" max="13125" width="0" style="429" hidden="1" customWidth="1"/>
    <col min="13126" max="13130" width="9" style="429" bestFit="1" customWidth="1"/>
    <col min="13131" max="13146" width="8.85546875" style="429"/>
    <col min="13147" max="13147" width="21.7109375" style="429" customWidth="1"/>
    <col min="13148" max="13312" width="8.85546875" style="429"/>
    <col min="13313" max="13313" width="13.140625" style="429" customWidth="1"/>
    <col min="13314" max="13314" width="9.140625" style="429" customWidth="1"/>
    <col min="13315" max="13315" width="10.28515625" style="429" customWidth="1"/>
    <col min="13316" max="13316" width="11.5703125" style="429" customWidth="1"/>
    <col min="13317" max="13317" width="8.85546875" style="429"/>
    <col min="13318" max="13318" width="9" style="429" bestFit="1" customWidth="1"/>
    <col min="13319" max="13319" width="10.140625" style="429" customWidth="1"/>
    <col min="13320" max="13321" width="9" style="429" bestFit="1" customWidth="1"/>
    <col min="13322" max="13322" width="9.7109375" style="429" customWidth="1"/>
    <col min="13323" max="13323" width="8.85546875" style="429"/>
    <col min="13324" max="13327" width="9" style="429" bestFit="1" customWidth="1"/>
    <col min="13328" max="13328" width="9.85546875" style="429" customWidth="1"/>
    <col min="13329" max="13329" width="9.28515625" style="429" bestFit="1" customWidth="1"/>
    <col min="13330" max="13331" width="9" style="429" bestFit="1" customWidth="1"/>
    <col min="13332" max="13332" width="9.28515625" style="429" bestFit="1" customWidth="1"/>
    <col min="13333" max="13348" width="8.85546875" style="429"/>
    <col min="13349" max="13349" width="9.28515625" style="429" bestFit="1" customWidth="1"/>
    <col min="13350" max="13350" width="10.5703125" style="429" bestFit="1" customWidth="1"/>
    <col min="13351" max="13351" width="9" style="429" bestFit="1" customWidth="1"/>
    <col min="13352" max="13352" width="10.140625" style="429" bestFit="1" customWidth="1"/>
    <col min="13353" max="13353" width="10.5703125" style="429" bestFit="1" customWidth="1"/>
    <col min="13354" max="13354" width="9" style="429" bestFit="1" customWidth="1"/>
    <col min="13355" max="13355" width="10.140625" style="429" bestFit="1" customWidth="1"/>
    <col min="13356" max="13356" width="10.5703125" style="429" bestFit="1" customWidth="1"/>
    <col min="13357" max="13357" width="9" style="429" bestFit="1" customWidth="1"/>
    <col min="13358" max="13381" width="0" style="429" hidden="1" customWidth="1"/>
    <col min="13382" max="13386" width="9" style="429" bestFit="1" customWidth="1"/>
    <col min="13387" max="13402" width="8.85546875" style="429"/>
    <col min="13403" max="13403" width="21.7109375" style="429" customWidth="1"/>
    <col min="13404" max="13568" width="8.85546875" style="429"/>
    <col min="13569" max="13569" width="13.140625" style="429" customWidth="1"/>
    <col min="13570" max="13570" width="9.140625" style="429" customWidth="1"/>
    <col min="13571" max="13571" width="10.28515625" style="429" customWidth="1"/>
    <col min="13572" max="13572" width="11.5703125" style="429" customWidth="1"/>
    <col min="13573" max="13573" width="8.85546875" style="429"/>
    <col min="13574" max="13574" width="9" style="429" bestFit="1" customWidth="1"/>
    <col min="13575" max="13575" width="10.140625" style="429" customWidth="1"/>
    <col min="13576" max="13577" width="9" style="429" bestFit="1" customWidth="1"/>
    <col min="13578" max="13578" width="9.7109375" style="429" customWidth="1"/>
    <col min="13579" max="13579" width="8.85546875" style="429"/>
    <col min="13580" max="13583" width="9" style="429" bestFit="1" customWidth="1"/>
    <col min="13584" max="13584" width="9.85546875" style="429" customWidth="1"/>
    <col min="13585" max="13585" width="9.28515625" style="429" bestFit="1" customWidth="1"/>
    <col min="13586" max="13587" width="9" style="429" bestFit="1" customWidth="1"/>
    <col min="13588" max="13588" width="9.28515625" style="429" bestFit="1" customWidth="1"/>
    <col min="13589" max="13604" width="8.85546875" style="429"/>
    <col min="13605" max="13605" width="9.28515625" style="429" bestFit="1" customWidth="1"/>
    <col min="13606" max="13606" width="10.5703125" style="429" bestFit="1" customWidth="1"/>
    <col min="13607" max="13607" width="9" style="429" bestFit="1" customWidth="1"/>
    <col min="13608" max="13608" width="10.140625" style="429" bestFit="1" customWidth="1"/>
    <col min="13609" max="13609" width="10.5703125" style="429" bestFit="1" customWidth="1"/>
    <col min="13610" max="13610" width="9" style="429" bestFit="1" customWidth="1"/>
    <col min="13611" max="13611" width="10.140625" style="429" bestFit="1" customWidth="1"/>
    <col min="13612" max="13612" width="10.5703125" style="429" bestFit="1" customWidth="1"/>
    <col min="13613" max="13613" width="9" style="429" bestFit="1" customWidth="1"/>
    <col min="13614" max="13637" width="0" style="429" hidden="1" customWidth="1"/>
    <col min="13638" max="13642" width="9" style="429" bestFit="1" customWidth="1"/>
    <col min="13643" max="13658" width="8.85546875" style="429"/>
    <col min="13659" max="13659" width="21.7109375" style="429" customWidth="1"/>
    <col min="13660" max="13824" width="8.85546875" style="429"/>
    <col min="13825" max="13825" width="13.140625" style="429" customWidth="1"/>
    <col min="13826" max="13826" width="9.140625" style="429" customWidth="1"/>
    <col min="13827" max="13827" width="10.28515625" style="429" customWidth="1"/>
    <col min="13828" max="13828" width="11.5703125" style="429" customWidth="1"/>
    <col min="13829" max="13829" width="8.85546875" style="429"/>
    <col min="13830" max="13830" width="9" style="429" bestFit="1" customWidth="1"/>
    <col min="13831" max="13831" width="10.140625" style="429" customWidth="1"/>
    <col min="13832" max="13833" width="9" style="429" bestFit="1" customWidth="1"/>
    <col min="13834" max="13834" width="9.7109375" style="429" customWidth="1"/>
    <col min="13835" max="13835" width="8.85546875" style="429"/>
    <col min="13836" max="13839" width="9" style="429" bestFit="1" customWidth="1"/>
    <col min="13840" max="13840" width="9.85546875" style="429" customWidth="1"/>
    <col min="13841" max="13841" width="9.28515625" style="429" bestFit="1" customWidth="1"/>
    <col min="13842" max="13843" width="9" style="429" bestFit="1" customWidth="1"/>
    <col min="13844" max="13844" width="9.28515625" style="429" bestFit="1" customWidth="1"/>
    <col min="13845" max="13860" width="8.85546875" style="429"/>
    <col min="13861" max="13861" width="9.28515625" style="429" bestFit="1" customWidth="1"/>
    <col min="13862" max="13862" width="10.5703125" style="429" bestFit="1" customWidth="1"/>
    <col min="13863" max="13863" width="9" style="429" bestFit="1" customWidth="1"/>
    <col min="13864" max="13864" width="10.140625" style="429" bestFit="1" customWidth="1"/>
    <col min="13865" max="13865" width="10.5703125" style="429" bestFit="1" customWidth="1"/>
    <col min="13866" max="13866" width="9" style="429" bestFit="1" customWidth="1"/>
    <col min="13867" max="13867" width="10.140625" style="429" bestFit="1" customWidth="1"/>
    <col min="13868" max="13868" width="10.5703125" style="429" bestFit="1" customWidth="1"/>
    <col min="13869" max="13869" width="9" style="429" bestFit="1" customWidth="1"/>
    <col min="13870" max="13893" width="0" style="429" hidden="1" customWidth="1"/>
    <col min="13894" max="13898" width="9" style="429" bestFit="1" customWidth="1"/>
    <col min="13899" max="13914" width="8.85546875" style="429"/>
    <col min="13915" max="13915" width="21.7109375" style="429" customWidth="1"/>
    <col min="13916" max="14080" width="8.85546875" style="429"/>
    <col min="14081" max="14081" width="13.140625" style="429" customWidth="1"/>
    <col min="14082" max="14082" width="9.140625" style="429" customWidth="1"/>
    <col min="14083" max="14083" width="10.28515625" style="429" customWidth="1"/>
    <col min="14084" max="14084" width="11.5703125" style="429" customWidth="1"/>
    <col min="14085" max="14085" width="8.85546875" style="429"/>
    <col min="14086" max="14086" width="9" style="429" bestFit="1" customWidth="1"/>
    <col min="14087" max="14087" width="10.140625" style="429" customWidth="1"/>
    <col min="14088" max="14089" width="9" style="429" bestFit="1" customWidth="1"/>
    <col min="14090" max="14090" width="9.7109375" style="429" customWidth="1"/>
    <col min="14091" max="14091" width="8.85546875" style="429"/>
    <col min="14092" max="14095" width="9" style="429" bestFit="1" customWidth="1"/>
    <col min="14096" max="14096" width="9.85546875" style="429" customWidth="1"/>
    <col min="14097" max="14097" width="9.28515625" style="429" bestFit="1" customWidth="1"/>
    <col min="14098" max="14099" width="9" style="429" bestFit="1" customWidth="1"/>
    <col min="14100" max="14100" width="9.28515625" style="429" bestFit="1" customWidth="1"/>
    <col min="14101" max="14116" width="8.85546875" style="429"/>
    <col min="14117" max="14117" width="9.28515625" style="429" bestFit="1" customWidth="1"/>
    <col min="14118" max="14118" width="10.5703125" style="429" bestFit="1" customWidth="1"/>
    <col min="14119" max="14119" width="9" style="429" bestFit="1" customWidth="1"/>
    <col min="14120" max="14120" width="10.140625" style="429" bestFit="1" customWidth="1"/>
    <col min="14121" max="14121" width="10.5703125" style="429" bestFit="1" customWidth="1"/>
    <col min="14122" max="14122" width="9" style="429" bestFit="1" customWidth="1"/>
    <col min="14123" max="14123" width="10.140625" style="429" bestFit="1" customWidth="1"/>
    <col min="14124" max="14124" width="10.5703125" style="429" bestFit="1" customWidth="1"/>
    <col min="14125" max="14125" width="9" style="429" bestFit="1" customWidth="1"/>
    <col min="14126" max="14149" width="0" style="429" hidden="1" customWidth="1"/>
    <col min="14150" max="14154" width="9" style="429" bestFit="1" customWidth="1"/>
    <col min="14155" max="14170" width="8.85546875" style="429"/>
    <col min="14171" max="14171" width="21.7109375" style="429" customWidth="1"/>
    <col min="14172" max="14336" width="8.85546875" style="429"/>
    <col min="14337" max="14337" width="13.140625" style="429" customWidth="1"/>
    <col min="14338" max="14338" width="9.140625" style="429" customWidth="1"/>
    <col min="14339" max="14339" width="10.28515625" style="429" customWidth="1"/>
    <col min="14340" max="14340" width="11.5703125" style="429" customWidth="1"/>
    <col min="14341" max="14341" width="8.85546875" style="429"/>
    <col min="14342" max="14342" width="9" style="429" bestFit="1" customWidth="1"/>
    <col min="14343" max="14343" width="10.140625" style="429" customWidth="1"/>
    <col min="14344" max="14345" width="9" style="429" bestFit="1" customWidth="1"/>
    <col min="14346" max="14346" width="9.7109375" style="429" customWidth="1"/>
    <col min="14347" max="14347" width="8.85546875" style="429"/>
    <col min="14348" max="14351" width="9" style="429" bestFit="1" customWidth="1"/>
    <col min="14352" max="14352" width="9.85546875" style="429" customWidth="1"/>
    <col min="14353" max="14353" width="9.28515625" style="429" bestFit="1" customWidth="1"/>
    <col min="14354" max="14355" width="9" style="429" bestFit="1" customWidth="1"/>
    <col min="14356" max="14356" width="9.28515625" style="429" bestFit="1" customWidth="1"/>
    <col min="14357" max="14372" width="8.85546875" style="429"/>
    <col min="14373" max="14373" width="9.28515625" style="429" bestFit="1" customWidth="1"/>
    <col min="14374" max="14374" width="10.5703125" style="429" bestFit="1" customWidth="1"/>
    <col min="14375" max="14375" width="9" style="429" bestFit="1" customWidth="1"/>
    <col min="14376" max="14376" width="10.140625" style="429" bestFit="1" customWidth="1"/>
    <col min="14377" max="14377" width="10.5703125" style="429" bestFit="1" customWidth="1"/>
    <col min="14378" max="14378" width="9" style="429" bestFit="1" customWidth="1"/>
    <col min="14379" max="14379" width="10.140625" style="429" bestFit="1" customWidth="1"/>
    <col min="14380" max="14380" width="10.5703125" style="429" bestFit="1" customWidth="1"/>
    <col min="14381" max="14381" width="9" style="429" bestFit="1" customWidth="1"/>
    <col min="14382" max="14405" width="0" style="429" hidden="1" customWidth="1"/>
    <col min="14406" max="14410" width="9" style="429" bestFit="1" customWidth="1"/>
    <col min="14411" max="14426" width="8.85546875" style="429"/>
    <col min="14427" max="14427" width="21.7109375" style="429" customWidth="1"/>
    <col min="14428" max="14592" width="8.85546875" style="429"/>
    <col min="14593" max="14593" width="13.140625" style="429" customWidth="1"/>
    <col min="14594" max="14594" width="9.140625" style="429" customWidth="1"/>
    <col min="14595" max="14595" width="10.28515625" style="429" customWidth="1"/>
    <col min="14596" max="14596" width="11.5703125" style="429" customWidth="1"/>
    <col min="14597" max="14597" width="8.85546875" style="429"/>
    <col min="14598" max="14598" width="9" style="429" bestFit="1" customWidth="1"/>
    <col min="14599" max="14599" width="10.140625" style="429" customWidth="1"/>
    <col min="14600" max="14601" width="9" style="429" bestFit="1" customWidth="1"/>
    <col min="14602" max="14602" width="9.7109375" style="429" customWidth="1"/>
    <col min="14603" max="14603" width="8.85546875" style="429"/>
    <col min="14604" max="14607" width="9" style="429" bestFit="1" customWidth="1"/>
    <col min="14608" max="14608" width="9.85546875" style="429" customWidth="1"/>
    <col min="14609" max="14609" width="9.28515625" style="429" bestFit="1" customWidth="1"/>
    <col min="14610" max="14611" width="9" style="429" bestFit="1" customWidth="1"/>
    <col min="14612" max="14612" width="9.28515625" style="429" bestFit="1" customWidth="1"/>
    <col min="14613" max="14628" width="8.85546875" style="429"/>
    <col min="14629" max="14629" width="9.28515625" style="429" bestFit="1" customWidth="1"/>
    <col min="14630" max="14630" width="10.5703125" style="429" bestFit="1" customWidth="1"/>
    <col min="14631" max="14631" width="9" style="429" bestFit="1" customWidth="1"/>
    <col min="14632" max="14632" width="10.140625" style="429" bestFit="1" customWidth="1"/>
    <col min="14633" max="14633" width="10.5703125" style="429" bestFit="1" customWidth="1"/>
    <col min="14634" max="14634" width="9" style="429" bestFit="1" customWidth="1"/>
    <col min="14635" max="14635" width="10.140625" style="429" bestFit="1" customWidth="1"/>
    <col min="14636" max="14636" width="10.5703125" style="429" bestFit="1" customWidth="1"/>
    <col min="14637" max="14637" width="9" style="429" bestFit="1" customWidth="1"/>
    <col min="14638" max="14661" width="0" style="429" hidden="1" customWidth="1"/>
    <col min="14662" max="14666" width="9" style="429" bestFit="1" customWidth="1"/>
    <col min="14667" max="14682" width="8.85546875" style="429"/>
    <col min="14683" max="14683" width="21.7109375" style="429" customWidth="1"/>
    <col min="14684" max="14848" width="8.85546875" style="429"/>
    <col min="14849" max="14849" width="13.140625" style="429" customWidth="1"/>
    <col min="14850" max="14850" width="9.140625" style="429" customWidth="1"/>
    <col min="14851" max="14851" width="10.28515625" style="429" customWidth="1"/>
    <col min="14852" max="14852" width="11.5703125" style="429" customWidth="1"/>
    <col min="14853" max="14853" width="8.85546875" style="429"/>
    <col min="14854" max="14854" width="9" style="429" bestFit="1" customWidth="1"/>
    <col min="14855" max="14855" width="10.140625" style="429" customWidth="1"/>
    <col min="14856" max="14857" width="9" style="429" bestFit="1" customWidth="1"/>
    <col min="14858" max="14858" width="9.7109375" style="429" customWidth="1"/>
    <col min="14859" max="14859" width="8.85546875" style="429"/>
    <col min="14860" max="14863" width="9" style="429" bestFit="1" customWidth="1"/>
    <col min="14864" max="14864" width="9.85546875" style="429" customWidth="1"/>
    <col min="14865" max="14865" width="9.28515625" style="429" bestFit="1" customWidth="1"/>
    <col min="14866" max="14867" width="9" style="429" bestFit="1" customWidth="1"/>
    <col min="14868" max="14868" width="9.28515625" style="429" bestFit="1" customWidth="1"/>
    <col min="14869" max="14884" width="8.85546875" style="429"/>
    <col min="14885" max="14885" width="9.28515625" style="429" bestFit="1" customWidth="1"/>
    <col min="14886" max="14886" width="10.5703125" style="429" bestFit="1" customWidth="1"/>
    <col min="14887" max="14887" width="9" style="429" bestFit="1" customWidth="1"/>
    <col min="14888" max="14888" width="10.140625" style="429" bestFit="1" customWidth="1"/>
    <col min="14889" max="14889" width="10.5703125" style="429" bestFit="1" customWidth="1"/>
    <col min="14890" max="14890" width="9" style="429" bestFit="1" customWidth="1"/>
    <col min="14891" max="14891" width="10.140625" style="429" bestFit="1" customWidth="1"/>
    <col min="14892" max="14892" width="10.5703125" style="429" bestFit="1" customWidth="1"/>
    <col min="14893" max="14893" width="9" style="429" bestFit="1" customWidth="1"/>
    <col min="14894" max="14917" width="0" style="429" hidden="1" customWidth="1"/>
    <col min="14918" max="14922" width="9" style="429" bestFit="1" customWidth="1"/>
    <col min="14923" max="14938" width="8.85546875" style="429"/>
    <col min="14939" max="14939" width="21.7109375" style="429" customWidth="1"/>
    <col min="14940" max="15104" width="8.85546875" style="429"/>
    <col min="15105" max="15105" width="13.140625" style="429" customWidth="1"/>
    <col min="15106" max="15106" width="9.140625" style="429" customWidth="1"/>
    <col min="15107" max="15107" width="10.28515625" style="429" customWidth="1"/>
    <col min="15108" max="15108" width="11.5703125" style="429" customWidth="1"/>
    <col min="15109" max="15109" width="8.85546875" style="429"/>
    <col min="15110" max="15110" width="9" style="429" bestFit="1" customWidth="1"/>
    <col min="15111" max="15111" width="10.140625" style="429" customWidth="1"/>
    <col min="15112" max="15113" width="9" style="429" bestFit="1" customWidth="1"/>
    <col min="15114" max="15114" width="9.7109375" style="429" customWidth="1"/>
    <col min="15115" max="15115" width="8.85546875" style="429"/>
    <col min="15116" max="15119" width="9" style="429" bestFit="1" customWidth="1"/>
    <col min="15120" max="15120" width="9.85546875" style="429" customWidth="1"/>
    <col min="15121" max="15121" width="9.28515625" style="429" bestFit="1" customWidth="1"/>
    <col min="15122" max="15123" width="9" style="429" bestFit="1" customWidth="1"/>
    <col min="15124" max="15124" width="9.28515625" style="429" bestFit="1" customWidth="1"/>
    <col min="15125" max="15140" width="8.85546875" style="429"/>
    <col min="15141" max="15141" width="9.28515625" style="429" bestFit="1" customWidth="1"/>
    <col min="15142" max="15142" width="10.5703125" style="429" bestFit="1" customWidth="1"/>
    <col min="15143" max="15143" width="9" style="429" bestFit="1" customWidth="1"/>
    <col min="15144" max="15144" width="10.140625" style="429" bestFit="1" customWidth="1"/>
    <col min="15145" max="15145" width="10.5703125" style="429" bestFit="1" customWidth="1"/>
    <col min="15146" max="15146" width="9" style="429" bestFit="1" customWidth="1"/>
    <col min="15147" max="15147" width="10.140625" style="429" bestFit="1" customWidth="1"/>
    <col min="15148" max="15148" width="10.5703125" style="429" bestFit="1" customWidth="1"/>
    <col min="15149" max="15149" width="9" style="429" bestFit="1" customWidth="1"/>
    <col min="15150" max="15173" width="0" style="429" hidden="1" customWidth="1"/>
    <col min="15174" max="15178" width="9" style="429" bestFit="1" customWidth="1"/>
    <col min="15179" max="15194" width="8.85546875" style="429"/>
    <col min="15195" max="15195" width="21.7109375" style="429" customWidth="1"/>
    <col min="15196" max="15360" width="8.85546875" style="429"/>
    <col min="15361" max="15361" width="13.140625" style="429" customWidth="1"/>
    <col min="15362" max="15362" width="9.140625" style="429" customWidth="1"/>
    <col min="15363" max="15363" width="10.28515625" style="429" customWidth="1"/>
    <col min="15364" max="15364" width="11.5703125" style="429" customWidth="1"/>
    <col min="15365" max="15365" width="8.85546875" style="429"/>
    <col min="15366" max="15366" width="9" style="429" bestFit="1" customWidth="1"/>
    <col min="15367" max="15367" width="10.140625" style="429" customWidth="1"/>
    <col min="15368" max="15369" width="9" style="429" bestFit="1" customWidth="1"/>
    <col min="15370" max="15370" width="9.7109375" style="429" customWidth="1"/>
    <col min="15371" max="15371" width="8.85546875" style="429"/>
    <col min="15372" max="15375" width="9" style="429" bestFit="1" customWidth="1"/>
    <col min="15376" max="15376" width="9.85546875" style="429" customWidth="1"/>
    <col min="15377" max="15377" width="9.28515625" style="429" bestFit="1" customWidth="1"/>
    <col min="15378" max="15379" width="9" style="429" bestFit="1" customWidth="1"/>
    <col min="15380" max="15380" width="9.28515625" style="429" bestFit="1" customWidth="1"/>
    <col min="15381" max="15396" width="8.85546875" style="429"/>
    <col min="15397" max="15397" width="9.28515625" style="429" bestFit="1" customWidth="1"/>
    <col min="15398" max="15398" width="10.5703125" style="429" bestFit="1" customWidth="1"/>
    <col min="15399" max="15399" width="9" style="429" bestFit="1" customWidth="1"/>
    <col min="15400" max="15400" width="10.140625" style="429" bestFit="1" customWidth="1"/>
    <col min="15401" max="15401" width="10.5703125" style="429" bestFit="1" customWidth="1"/>
    <col min="15402" max="15402" width="9" style="429" bestFit="1" customWidth="1"/>
    <col min="15403" max="15403" width="10.140625" style="429" bestFit="1" customWidth="1"/>
    <col min="15404" max="15404" width="10.5703125" style="429" bestFit="1" customWidth="1"/>
    <col min="15405" max="15405" width="9" style="429" bestFit="1" customWidth="1"/>
    <col min="15406" max="15429" width="0" style="429" hidden="1" customWidth="1"/>
    <col min="15430" max="15434" width="9" style="429" bestFit="1" customWidth="1"/>
    <col min="15435" max="15450" width="8.85546875" style="429"/>
    <col min="15451" max="15451" width="21.7109375" style="429" customWidth="1"/>
    <col min="15452" max="15616" width="8.85546875" style="429"/>
    <col min="15617" max="15617" width="13.140625" style="429" customWidth="1"/>
    <col min="15618" max="15618" width="9.140625" style="429" customWidth="1"/>
    <col min="15619" max="15619" width="10.28515625" style="429" customWidth="1"/>
    <col min="15620" max="15620" width="11.5703125" style="429" customWidth="1"/>
    <col min="15621" max="15621" width="8.85546875" style="429"/>
    <col min="15622" max="15622" width="9" style="429" bestFit="1" customWidth="1"/>
    <col min="15623" max="15623" width="10.140625" style="429" customWidth="1"/>
    <col min="15624" max="15625" width="9" style="429" bestFit="1" customWidth="1"/>
    <col min="15626" max="15626" width="9.7109375" style="429" customWidth="1"/>
    <col min="15627" max="15627" width="8.85546875" style="429"/>
    <col min="15628" max="15631" width="9" style="429" bestFit="1" customWidth="1"/>
    <col min="15632" max="15632" width="9.85546875" style="429" customWidth="1"/>
    <col min="15633" max="15633" width="9.28515625" style="429" bestFit="1" customWidth="1"/>
    <col min="15634" max="15635" width="9" style="429" bestFit="1" customWidth="1"/>
    <col min="15636" max="15636" width="9.28515625" style="429" bestFit="1" customWidth="1"/>
    <col min="15637" max="15652" width="8.85546875" style="429"/>
    <col min="15653" max="15653" width="9.28515625" style="429" bestFit="1" customWidth="1"/>
    <col min="15654" max="15654" width="10.5703125" style="429" bestFit="1" customWidth="1"/>
    <col min="15655" max="15655" width="9" style="429" bestFit="1" customWidth="1"/>
    <col min="15656" max="15656" width="10.140625" style="429" bestFit="1" customWidth="1"/>
    <col min="15657" max="15657" width="10.5703125" style="429" bestFit="1" customWidth="1"/>
    <col min="15658" max="15658" width="9" style="429" bestFit="1" customWidth="1"/>
    <col min="15659" max="15659" width="10.140625" style="429" bestFit="1" customWidth="1"/>
    <col min="15660" max="15660" width="10.5703125" style="429" bestFit="1" customWidth="1"/>
    <col min="15661" max="15661" width="9" style="429" bestFit="1" customWidth="1"/>
    <col min="15662" max="15685" width="0" style="429" hidden="1" customWidth="1"/>
    <col min="15686" max="15690" width="9" style="429" bestFit="1" customWidth="1"/>
    <col min="15691" max="15706" width="8.85546875" style="429"/>
    <col min="15707" max="15707" width="21.7109375" style="429" customWidth="1"/>
    <col min="15708" max="15872" width="8.85546875" style="429"/>
    <col min="15873" max="15873" width="13.140625" style="429" customWidth="1"/>
    <col min="15874" max="15874" width="9.140625" style="429" customWidth="1"/>
    <col min="15875" max="15875" width="10.28515625" style="429" customWidth="1"/>
    <col min="15876" max="15876" width="11.5703125" style="429" customWidth="1"/>
    <col min="15877" max="15877" width="8.85546875" style="429"/>
    <col min="15878" max="15878" width="9" style="429" bestFit="1" customWidth="1"/>
    <col min="15879" max="15879" width="10.140625" style="429" customWidth="1"/>
    <col min="15880" max="15881" width="9" style="429" bestFit="1" customWidth="1"/>
    <col min="15882" max="15882" width="9.7109375" style="429" customWidth="1"/>
    <col min="15883" max="15883" width="8.85546875" style="429"/>
    <col min="15884" max="15887" width="9" style="429" bestFit="1" customWidth="1"/>
    <col min="15888" max="15888" width="9.85546875" style="429" customWidth="1"/>
    <col min="15889" max="15889" width="9.28515625" style="429" bestFit="1" customWidth="1"/>
    <col min="15890" max="15891" width="9" style="429" bestFit="1" customWidth="1"/>
    <col min="15892" max="15892" width="9.28515625" style="429" bestFit="1" customWidth="1"/>
    <col min="15893" max="15908" width="8.85546875" style="429"/>
    <col min="15909" max="15909" width="9.28515625" style="429" bestFit="1" customWidth="1"/>
    <col min="15910" max="15910" width="10.5703125" style="429" bestFit="1" customWidth="1"/>
    <col min="15911" max="15911" width="9" style="429" bestFit="1" customWidth="1"/>
    <col min="15912" max="15912" width="10.140625" style="429" bestFit="1" customWidth="1"/>
    <col min="15913" max="15913" width="10.5703125" style="429" bestFit="1" customWidth="1"/>
    <col min="15914" max="15914" width="9" style="429" bestFit="1" customWidth="1"/>
    <col min="15915" max="15915" width="10.140625" style="429" bestFit="1" customWidth="1"/>
    <col min="15916" max="15916" width="10.5703125" style="429" bestFit="1" customWidth="1"/>
    <col min="15917" max="15917" width="9" style="429" bestFit="1" customWidth="1"/>
    <col min="15918" max="15941" width="0" style="429" hidden="1" customWidth="1"/>
    <col min="15942" max="15946" width="9" style="429" bestFit="1" customWidth="1"/>
    <col min="15947" max="15962" width="8.85546875" style="429"/>
    <col min="15963" max="15963" width="21.7109375" style="429" customWidth="1"/>
    <col min="15964" max="16128" width="8.85546875" style="429"/>
    <col min="16129" max="16129" width="13.140625" style="429" customWidth="1"/>
    <col min="16130" max="16130" width="9.140625" style="429" customWidth="1"/>
    <col min="16131" max="16131" width="10.28515625" style="429" customWidth="1"/>
    <col min="16132" max="16132" width="11.5703125" style="429" customWidth="1"/>
    <col min="16133" max="16133" width="8.85546875" style="429"/>
    <col min="16134" max="16134" width="9" style="429" bestFit="1" customWidth="1"/>
    <col min="16135" max="16135" width="10.140625" style="429" customWidth="1"/>
    <col min="16136" max="16137" width="9" style="429" bestFit="1" customWidth="1"/>
    <col min="16138" max="16138" width="9.7109375" style="429" customWidth="1"/>
    <col min="16139" max="16139" width="8.85546875" style="429"/>
    <col min="16140" max="16143" width="9" style="429" bestFit="1" customWidth="1"/>
    <col min="16144" max="16144" width="9.85546875" style="429" customWidth="1"/>
    <col min="16145" max="16145" width="9.28515625" style="429" bestFit="1" customWidth="1"/>
    <col min="16146" max="16147" width="9" style="429" bestFit="1" customWidth="1"/>
    <col min="16148" max="16148" width="9.28515625" style="429" bestFit="1" customWidth="1"/>
    <col min="16149" max="16164" width="8.85546875" style="429"/>
    <col min="16165" max="16165" width="9.28515625" style="429" bestFit="1" customWidth="1"/>
    <col min="16166" max="16166" width="10.5703125" style="429" bestFit="1" customWidth="1"/>
    <col min="16167" max="16167" width="9" style="429" bestFit="1" customWidth="1"/>
    <col min="16168" max="16168" width="10.140625" style="429" bestFit="1" customWidth="1"/>
    <col min="16169" max="16169" width="10.5703125" style="429" bestFit="1" customWidth="1"/>
    <col min="16170" max="16170" width="9" style="429" bestFit="1" customWidth="1"/>
    <col min="16171" max="16171" width="10.140625" style="429" bestFit="1" customWidth="1"/>
    <col min="16172" max="16172" width="10.5703125" style="429" bestFit="1" customWidth="1"/>
    <col min="16173" max="16173" width="9" style="429" bestFit="1" customWidth="1"/>
    <col min="16174" max="16197" width="0" style="429" hidden="1" customWidth="1"/>
    <col min="16198" max="16202" width="9" style="429" bestFit="1" customWidth="1"/>
    <col min="16203" max="16218" width="8.85546875" style="429"/>
    <col min="16219" max="16219" width="21.7109375" style="429" customWidth="1"/>
    <col min="16220" max="16384" width="8.85546875" style="429"/>
  </cols>
  <sheetData>
    <row r="1" spans="1:90" hidden="1" x14ac:dyDescent="0.2">
      <c r="A1" s="429" t="s">
        <v>115</v>
      </c>
    </row>
    <row r="2" spans="1:90" hidden="1" x14ac:dyDescent="0.2">
      <c r="E2" s="429" t="s">
        <v>71</v>
      </c>
    </row>
    <row r="3" spans="1:90" hidden="1" x14ac:dyDescent="0.2">
      <c r="E3" s="429" t="s">
        <v>116</v>
      </c>
    </row>
    <row r="4" spans="1:90" hidden="1" x14ac:dyDescent="0.2">
      <c r="E4" s="429" t="s">
        <v>147</v>
      </c>
    </row>
    <row r="5" spans="1:90" hidden="1" x14ac:dyDescent="0.2">
      <c r="E5" s="429" t="s">
        <v>198</v>
      </c>
    </row>
    <row r="6" spans="1:90" x14ac:dyDescent="0.2">
      <c r="A6" s="429" t="s">
        <v>75</v>
      </c>
    </row>
    <row r="7" spans="1:90" x14ac:dyDescent="0.2">
      <c r="A7" s="429" t="s">
        <v>76</v>
      </c>
    </row>
    <row r="8" spans="1:90" s="431" customFormat="1" ht="24" customHeight="1" x14ac:dyDescent="0.2">
      <c r="A8" s="1246" t="s">
        <v>0</v>
      </c>
      <c r="B8" s="430"/>
      <c r="C8" s="430"/>
      <c r="D8" s="1247" t="s">
        <v>77</v>
      </c>
      <c r="E8" s="1248"/>
      <c r="F8" s="1248"/>
      <c r="G8" s="1248"/>
      <c r="H8" s="1248"/>
      <c r="I8" s="1248"/>
      <c r="J8" s="1248"/>
      <c r="K8" s="1248"/>
      <c r="L8" s="1248"/>
      <c r="M8" s="1248"/>
      <c r="N8" s="1248"/>
      <c r="O8" s="1248"/>
      <c r="P8" s="1248"/>
      <c r="Q8" s="1248"/>
      <c r="R8" s="1248"/>
      <c r="S8" s="1248"/>
      <c r="T8" s="1248"/>
      <c r="U8" s="1248"/>
      <c r="V8" s="1248"/>
      <c r="W8" s="1248"/>
      <c r="X8" s="1249"/>
      <c r="Y8" s="1247" t="s">
        <v>78</v>
      </c>
      <c r="Z8" s="1248"/>
      <c r="AA8" s="1248"/>
      <c r="AB8" s="1248"/>
      <c r="AC8" s="1248"/>
      <c r="AD8" s="1248"/>
      <c r="AE8" s="1248"/>
      <c r="AF8" s="1248"/>
      <c r="AG8" s="1248"/>
      <c r="AH8" s="1248"/>
      <c r="AI8" s="1248"/>
      <c r="AJ8" s="1248"/>
      <c r="AK8" s="1248"/>
      <c r="AL8" s="1248"/>
      <c r="AM8" s="1248"/>
      <c r="AN8" s="1248"/>
      <c r="AO8" s="1248"/>
      <c r="AP8" s="1248"/>
      <c r="AQ8" s="1248"/>
      <c r="AR8" s="1248"/>
      <c r="AS8" s="1249"/>
      <c r="AT8" s="1240" t="s">
        <v>79</v>
      </c>
      <c r="AU8" s="1241"/>
      <c r="AV8" s="1241"/>
      <c r="AW8" s="1241"/>
      <c r="AX8" s="1241"/>
      <c r="AY8" s="1241"/>
      <c r="AZ8" s="1241"/>
      <c r="BA8" s="1241"/>
      <c r="BB8" s="1241"/>
      <c r="BC8" s="1241"/>
      <c r="BD8" s="1241"/>
      <c r="BE8" s="1241"/>
      <c r="BF8" s="1241"/>
      <c r="BG8" s="1241"/>
      <c r="BH8" s="1241"/>
      <c r="BI8" s="1241"/>
      <c r="BJ8" s="1241"/>
      <c r="BK8" s="1241"/>
      <c r="BL8" s="1241"/>
      <c r="BM8" s="1241"/>
      <c r="BN8" s="1242"/>
      <c r="BO8" s="1239" t="s">
        <v>79</v>
      </c>
      <c r="BP8" s="1239"/>
      <c r="BQ8" s="1239"/>
      <c r="BR8" s="1240" t="s">
        <v>81</v>
      </c>
      <c r="BS8" s="1241"/>
      <c r="BT8" s="1241"/>
      <c r="BU8" s="1241"/>
      <c r="BV8" s="1241"/>
      <c r="BW8" s="1241"/>
      <c r="BX8" s="1241"/>
      <c r="BY8" s="1241"/>
      <c r="BZ8" s="1241"/>
      <c r="CA8" s="1241"/>
      <c r="CB8" s="1241"/>
      <c r="CC8" s="1241"/>
      <c r="CD8" s="1241"/>
      <c r="CE8" s="1241"/>
      <c r="CF8" s="1241"/>
      <c r="CG8" s="1241"/>
      <c r="CH8" s="1241"/>
      <c r="CI8" s="1241"/>
      <c r="CJ8" s="1241"/>
      <c r="CK8" s="1241"/>
      <c r="CL8" s="1242"/>
    </row>
    <row r="9" spans="1:90" s="431" customFormat="1" ht="15" x14ac:dyDescent="0.2">
      <c r="A9" s="1246"/>
      <c r="B9" s="432"/>
      <c r="C9" s="432"/>
      <c r="D9" s="1250"/>
      <c r="E9" s="1251"/>
      <c r="F9" s="1251"/>
      <c r="G9" s="1251"/>
      <c r="H9" s="1251"/>
      <c r="I9" s="1251"/>
      <c r="J9" s="1251"/>
      <c r="K9" s="1251"/>
      <c r="L9" s="1251"/>
      <c r="M9" s="1251"/>
      <c r="N9" s="1251"/>
      <c r="O9" s="1251"/>
      <c r="P9" s="1251"/>
      <c r="Q9" s="1251"/>
      <c r="R9" s="1251"/>
      <c r="S9" s="1251"/>
      <c r="T9" s="1251"/>
      <c r="U9" s="1251"/>
      <c r="V9" s="1251"/>
      <c r="W9" s="1251"/>
      <c r="X9" s="1252"/>
      <c r="Y9" s="1250"/>
      <c r="Z9" s="1251"/>
      <c r="AA9" s="1251"/>
      <c r="AB9" s="1251"/>
      <c r="AC9" s="1251"/>
      <c r="AD9" s="1251"/>
      <c r="AE9" s="1251"/>
      <c r="AF9" s="1251"/>
      <c r="AG9" s="1251"/>
      <c r="AH9" s="1251"/>
      <c r="AI9" s="1251"/>
      <c r="AJ9" s="1251"/>
      <c r="AK9" s="1251"/>
      <c r="AL9" s="1251"/>
      <c r="AM9" s="1251"/>
      <c r="AN9" s="1251"/>
      <c r="AO9" s="1251"/>
      <c r="AP9" s="1251"/>
      <c r="AQ9" s="1251"/>
      <c r="AR9" s="1251"/>
      <c r="AS9" s="1252"/>
      <c r="AT9" s="1243"/>
      <c r="AU9" s="1244"/>
      <c r="AV9" s="1244"/>
      <c r="AW9" s="1244"/>
      <c r="AX9" s="1244"/>
      <c r="AY9" s="1244"/>
      <c r="AZ9" s="1244"/>
      <c r="BA9" s="1244"/>
      <c r="BB9" s="1244"/>
      <c r="BC9" s="1244"/>
      <c r="BD9" s="1244"/>
      <c r="BE9" s="1244"/>
      <c r="BF9" s="1244"/>
      <c r="BG9" s="1244"/>
      <c r="BH9" s="1244"/>
      <c r="BI9" s="1244"/>
      <c r="BJ9" s="1244"/>
      <c r="BK9" s="1244"/>
      <c r="BL9" s="1244"/>
      <c r="BM9" s="1244"/>
      <c r="BN9" s="1245"/>
      <c r="BO9" s="1239"/>
      <c r="BP9" s="1239"/>
      <c r="BQ9" s="1239"/>
      <c r="BR9" s="1243"/>
      <c r="BS9" s="1244"/>
      <c r="BT9" s="1244"/>
      <c r="BU9" s="1244"/>
      <c r="BV9" s="1244"/>
      <c r="BW9" s="1244"/>
      <c r="BX9" s="1244"/>
      <c r="BY9" s="1244"/>
      <c r="BZ9" s="1244"/>
      <c r="CA9" s="1244"/>
      <c r="CB9" s="1244"/>
      <c r="CC9" s="1244"/>
      <c r="CD9" s="1244"/>
      <c r="CE9" s="1244"/>
      <c r="CF9" s="1244"/>
      <c r="CG9" s="1244"/>
      <c r="CH9" s="1244"/>
      <c r="CI9" s="1244"/>
      <c r="CJ9" s="1244"/>
      <c r="CK9" s="1244"/>
      <c r="CL9" s="1245"/>
    </row>
    <row r="10" spans="1:90" s="431" customFormat="1" ht="21.6" customHeight="1" x14ac:dyDescent="0.2">
      <c r="A10" s="1246"/>
      <c r="B10" s="433"/>
      <c r="C10" s="433"/>
      <c r="D10" s="1238" t="s">
        <v>121</v>
      </c>
      <c r="E10" s="1238"/>
      <c r="F10" s="1238"/>
      <c r="G10" s="1238" t="s">
        <v>122</v>
      </c>
      <c r="H10" s="1238"/>
      <c r="I10" s="1238"/>
      <c r="J10" s="1238"/>
      <c r="K10" s="1238"/>
      <c r="L10" s="1238"/>
      <c r="M10" s="1238" t="s">
        <v>85</v>
      </c>
      <c r="N10" s="1238"/>
      <c r="O10" s="1238"/>
      <c r="P10" s="1238" t="s">
        <v>86</v>
      </c>
      <c r="Q10" s="1238"/>
      <c r="R10" s="1238"/>
      <c r="S10" s="1238" t="s">
        <v>123</v>
      </c>
      <c r="T10" s="1238"/>
      <c r="U10" s="1238"/>
      <c r="V10" s="1238" t="s">
        <v>88</v>
      </c>
      <c r="W10" s="1238"/>
      <c r="X10" s="1238"/>
      <c r="Y10" s="1238" t="s">
        <v>121</v>
      </c>
      <c r="Z10" s="1238"/>
      <c r="AA10" s="1238"/>
      <c r="AB10" s="1238" t="s">
        <v>122</v>
      </c>
      <c r="AC10" s="1238"/>
      <c r="AD10" s="1238"/>
      <c r="AE10" s="1238"/>
      <c r="AF10" s="1238"/>
      <c r="AG10" s="1238"/>
      <c r="AH10" s="1238" t="s">
        <v>85</v>
      </c>
      <c r="AI10" s="1238"/>
      <c r="AJ10" s="1238"/>
      <c r="AK10" s="1238" t="s">
        <v>86</v>
      </c>
      <c r="AL10" s="1238"/>
      <c r="AM10" s="1238"/>
      <c r="AN10" s="1238" t="s">
        <v>123</v>
      </c>
      <c r="AO10" s="1238"/>
      <c r="AP10" s="1238"/>
      <c r="AQ10" s="1238" t="s">
        <v>88</v>
      </c>
      <c r="AR10" s="1238"/>
      <c r="AS10" s="1238"/>
      <c r="AT10" s="1238" t="s">
        <v>121</v>
      </c>
      <c r="AU10" s="1238"/>
      <c r="AV10" s="1238"/>
      <c r="AW10" s="1238" t="s">
        <v>122</v>
      </c>
      <c r="AX10" s="1238"/>
      <c r="AY10" s="1238"/>
      <c r="AZ10" s="1238"/>
      <c r="BA10" s="1238"/>
      <c r="BB10" s="1238"/>
      <c r="BC10" s="1238" t="s">
        <v>85</v>
      </c>
      <c r="BD10" s="1238"/>
      <c r="BE10" s="1238"/>
      <c r="BF10" s="1238" t="s">
        <v>86</v>
      </c>
      <c r="BG10" s="1238"/>
      <c r="BH10" s="1238"/>
      <c r="BI10" s="1238" t="s">
        <v>123</v>
      </c>
      <c r="BJ10" s="1238"/>
      <c r="BK10" s="1238"/>
      <c r="BL10" s="1238" t="s">
        <v>88</v>
      </c>
      <c r="BM10" s="1238"/>
      <c r="BN10" s="1238"/>
      <c r="BO10" s="1239"/>
      <c r="BP10" s="1239"/>
      <c r="BQ10" s="1239"/>
      <c r="BR10" s="1238" t="s">
        <v>121</v>
      </c>
      <c r="BS10" s="1238"/>
      <c r="BT10" s="1238"/>
      <c r="BU10" s="1238" t="s">
        <v>122</v>
      </c>
      <c r="BV10" s="1238"/>
      <c r="BW10" s="1238"/>
      <c r="BX10" s="1238"/>
      <c r="BY10" s="1238"/>
      <c r="BZ10" s="1238"/>
      <c r="CA10" s="1238" t="s">
        <v>85</v>
      </c>
      <c r="CB10" s="1238"/>
      <c r="CC10" s="1238"/>
      <c r="CD10" s="1238" t="s">
        <v>86</v>
      </c>
      <c r="CE10" s="1238"/>
      <c r="CF10" s="1238"/>
      <c r="CG10" s="1238" t="s">
        <v>123</v>
      </c>
      <c r="CH10" s="1238"/>
      <c r="CI10" s="1238"/>
      <c r="CJ10" s="1238" t="s">
        <v>88</v>
      </c>
      <c r="CK10" s="1238"/>
      <c r="CL10" s="1238"/>
    </row>
    <row r="11" spans="1:90" s="431" customFormat="1" ht="21.6" customHeight="1" x14ac:dyDescent="0.2">
      <c r="A11" s="1246"/>
      <c r="B11" s="433"/>
      <c r="C11" s="433"/>
      <c r="D11" s="1238"/>
      <c r="E11" s="1238"/>
      <c r="F11" s="1238"/>
      <c r="G11" s="1238" t="s">
        <v>93</v>
      </c>
      <c r="H11" s="1238"/>
      <c r="I11" s="1238"/>
      <c r="J11" s="1238" t="s">
        <v>92</v>
      </c>
      <c r="K11" s="1238"/>
      <c r="L11" s="1238"/>
      <c r="M11" s="1238"/>
      <c r="N11" s="1238"/>
      <c r="O11" s="1238"/>
      <c r="P11" s="1238"/>
      <c r="Q11" s="1238"/>
      <c r="R11" s="1238"/>
      <c r="S11" s="1238"/>
      <c r="T11" s="1238"/>
      <c r="U11" s="1238"/>
      <c r="V11" s="1238"/>
      <c r="W11" s="1238"/>
      <c r="X11" s="1238"/>
      <c r="Y11" s="1238"/>
      <c r="Z11" s="1238"/>
      <c r="AA11" s="1238"/>
      <c r="AB11" s="1238" t="s">
        <v>93</v>
      </c>
      <c r="AC11" s="1238"/>
      <c r="AD11" s="1238"/>
      <c r="AE11" s="1238" t="s">
        <v>92</v>
      </c>
      <c r="AF11" s="1238"/>
      <c r="AG11" s="1238"/>
      <c r="AH11" s="1238"/>
      <c r="AI11" s="1238"/>
      <c r="AJ11" s="1238"/>
      <c r="AK11" s="1238"/>
      <c r="AL11" s="1238"/>
      <c r="AM11" s="1238"/>
      <c r="AN11" s="1238"/>
      <c r="AO11" s="1238"/>
      <c r="AP11" s="1238"/>
      <c r="AQ11" s="1238"/>
      <c r="AR11" s="1238"/>
      <c r="AS11" s="1238"/>
      <c r="AT11" s="1238"/>
      <c r="AU11" s="1238"/>
      <c r="AV11" s="1238"/>
      <c r="AW11" s="1238" t="s">
        <v>93</v>
      </c>
      <c r="AX11" s="1238"/>
      <c r="AY11" s="1238"/>
      <c r="AZ11" s="1238" t="s">
        <v>92</v>
      </c>
      <c r="BA11" s="1238"/>
      <c r="BB11" s="1238"/>
      <c r="BC11" s="1238"/>
      <c r="BD11" s="1238"/>
      <c r="BE11" s="1238"/>
      <c r="BF11" s="1238"/>
      <c r="BG11" s="1238"/>
      <c r="BH11" s="1238"/>
      <c r="BI11" s="1238"/>
      <c r="BJ11" s="1238"/>
      <c r="BK11" s="1238"/>
      <c r="BL11" s="1238"/>
      <c r="BM11" s="1238"/>
      <c r="BN11" s="1238"/>
      <c r="BO11" s="1239"/>
      <c r="BP11" s="1239"/>
      <c r="BQ11" s="1239"/>
      <c r="BR11" s="1238"/>
      <c r="BS11" s="1238"/>
      <c r="BT11" s="1238"/>
      <c r="BU11" s="1238" t="s">
        <v>93</v>
      </c>
      <c r="BV11" s="1238"/>
      <c r="BW11" s="1238"/>
      <c r="BX11" s="1238" t="s">
        <v>92</v>
      </c>
      <c r="BY11" s="1238"/>
      <c r="BZ11" s="1238"/>
      <c r="CA11" s="1238"/>
      <c r="CB11" s="1238"/>
      <c r="CC11" s="1238"/>
      <c r="CD11" s="1238"/>
      <c r="CE11" s="1238"/>
      <c r="CF11" s="1238"/>
      <c r="CG11" s="1238"/>
      <c r="CH11" s="1238"/>
      <c r="CI11" s="1238"/>
      <c r="CJ11" s="1238"/>
      <c r="CK11" s="1238"/>
      <c r="CL11" s="1238"/>
    </row>
    <row r="12" spans="1:90" s="431" customFormat="1" ht="38.25" x14ac:dyDescent="0.2">
      <c r="A12" s="1246"/>
      <c r="B12" s="433"/>
      <c r="C12" s="433"/>
      <c r="D12" s="434" t="s">
        <v>124</v>
      </c>
      <c r="E12" s="434" t="s">
        <v>125</v>
      </c>
      <c r="F12" s="434" t="s">
        <v>126</v>
      </c>
      <c r="G12" s="434" t="s">
        <v>124</v>
      </c>
      <c r="H12" s="434" t="s">
        <v>125</v>
      </c>
      <c r="I12" s="434" t="s">
        <v>126</v>
      </c>
      <c r="J12" s="434" t="s">
        <v>124</v>
      </c>
      <c r="K12" s="434" t="s">
        <v>125</v>
      </c>
      <c r="L12" s="434" t="s">
        <v>126</v>
      </c>
      <c r="M12" s="434" t="s">
        <v>124</v>
      </c>
      <c r="N12" s="434" t="s">
        <v>125</v>
      </c>
      <c r="O12" s="434" t="s">
        <v>126</v>
      </c>
      <c r="P12" s="434" t="s">
        <v>124</v>
      </c>
      <c r="Q12" s="434" t="s">
        <v>125</v>
      </c>
      <c r="R12" s="434" t="s">
        <v>126</v>
      </c>
      <c r="S12" s="434" t="s">
        <v>124</v>
      </c>
      <c r="T12" s="434" t="s">
        <v>125</v>
      </c>
      <c r="U12" s="434" t="s">
        <v>126</v>
      </c>
      <c r="V12" s="434" t="s">
        <v>124</v>
      </c>
      <c r="W12" s="434" t="s">
        <v>125</v>
      </c>
      <c r="X12" s="434" t="s">
        <v>126</v>
      </c>
      <c r="Y12" s="434" t="s">
        <v>124</v>
      </c>
      <c r="Z12" s="434" t="s">
        <v>125</v>
      </c>
      <c r="AA12" s="434" t="s">
        <v>126</v>
      </c>
      <c r="AB12" s="434" t="s">
        <v>124</v>
      </c>
      <c r="AC12" s="434" t="s">
        <v>125</v>
      </c>
      <c r="AD12" s="434" t="s">
        <v>126</v>
      </c>
      <c r="AE12" s="434" t="s">
        <v>124</v>
      </c>
      <c r="AF12" s="434" t="s">
        <v>125</v>
      </c>
      <c r="AG12" s="434" t="s">
        <v>126</v>
      </c>
      <c r="AH12" s="434" t="s">
        <v>124</v>
      </c>
      <c r="AI12" s="434" t="s">
        <v>125</v>
      </c>
      <c r="AJ12" s="434" t="s">
        <v>126</v>
      </c>
      <c r="AK12" s="434" t="s">
        <v>124</v>
      </c>
      <c r="AL12" s="434" t="s">
        <v>125</v>
      </c>
      <c r="AM12" s="434" t="s">
        <v>126</v>
      </c>
      <c r="AN12" s="434" t="s">
        <v>124</v>
      </c>
      <c r="AO12" s="434" t="s">
        <v>125</v>
      </c>
      <c r="AP12" s="434" t="s">
        <v>126</v>
      </c>
      <c r="AQ12" s="434" t="s">
        <v>124</v>
      </c>
      <c r="AR12" s="434" t="s">
        <v>125</v>
      </c>
      <c r="AS12" s="434" t="s">
        <v>126</v>
      </c>
      <c r="AT12" s="434" t="s">
        <v>124</v>
      </c>
      <c r="AU12" s="434" t="s">
        <v>125</v>
      </c>
      <c r="AV12" s="434" t="s">
        <v>126</v>
      </c>
      <c r="AW12" s="434" t="s">
        <v>124</v>
      </c>
      <c r="AX12" s="434" t="s">
        <v>125</v>
      </c>
      <c r="AY12" s="434" t="s">
        <v>126</v>
      </c>
      <c r="AZ12" s="434" t="s">
        <v>124</v>
      </c>
      <c r="BA12" s="434" t="s">
        <v>125</v>
      </c>
      <c r="BB12" s="434" t="s">
        <v>126</v>
      </c>
      <c r="BC12" s="434" t="s">
        <v>124</v>
      </c>
      <c r="BD12" s="434" t="s">
        <v>125</v>
      </c>
      <c r="BE12" s="434" t="s">
        <v>126</v>
      </c>
      <c r="BF12" s="434" t="s">
        <v>124</v>
      </c>
      <c r="BG12" s="434" t="s">
        <v>125</v>
      </c>
      <c r="BH12" s="434" t="s">
        <v>126</v>
      </c>
      <c r="BI12" s="434" t="s">
        <v>124</v>
      </c>
      <c r="BJ12" s="434" t="s">
        <v>125</v>
      </c>
      <c r="BK12" s="434" t="s">
        <v>126</v>
      </c>
      <c r="BL12" s="434" t="s">
        <v>124</v>
      </c>
      <c r="BM12" s="434" t="s">
        <v>125</v>
      </c>
      <c r="BN12" s="434" t="s">
        <v>126</v>
      </c>
      <c r="BO12" s="434" t="s">
        <v>96</v>
      </c>
      <c r="BP12" s="434" t="s">
        <v>127</v>
      </c>
      <c r="BQ12" s="434" t="s">
        <v>128</v>
      </c>
      <c r="BR12" s="434" t="s">
        <v>124</v>
      </c>
      <c r="BS12" s="434" t="s">
        <v>125</v>
      </c>
      <c r="BT12" s="434" t="s">
        <v>126</v>
      </c>
      <c r="BU12" s="434" t="s">
        <v>124</v>
      </c>
      <c r="BV12" s="434" t="s">
        <v>125</v>
      </c>
      <c r="BW12" s="434" t="s">
        <v>126</v>
      </c>
      <c r="BX12" s="434" t="s">
        <v>124</v>
      </c>
      <c r="BY12" s="434" t="s">
        <v>125</v>
      </c>
      <c r="BZ12" s="434" t="s">
        <v>126</v>
      </c>
      <c r="CA12" s="434" t="s">
        <v>124</v>
      </c>
      <c r="CB12" s="434" t="s">
        <v>125</v>
      </c>
      <c r="CC12" s="434" t="s">
        <v>126</v>
      </c>
      <c r="CD12" s="434" t="s">
        <v>124</v>
      </c>
      <c r="CE12" s="434" t="s">
        <v>125</v>
      </c>
      <c r="CF12" s="434" t="s">
        <v>126</v>
      </c>
      <c r="CG12" s="434" t="s">
        <v>124</v>
      </c>
      <c r="CH12" s="434" t="s">
        <v>125</v>
      </c>
      <c r="CI12" s="434" t="s">
        <v>126</v>
      </c>
      <c r="CJ12" s="434" t="s">
        <v>124</v>
      </c>
      <c r="CK12" s="434" t="s">
        <v>125</v>
      </c>
      <c r="CL12" s="434" t="s">
        <v>126</v>
      </c>
    </row>
    <row r="13" spans="1:90" s="431" customFormat="1" ht="25.9" customHeight="1" x14ac:dyDescent="0.2">
      <c r="A13" s="1246"/>
      <c r="B13" s="433" t="s">
        <v>144</v>
      </c>
      <c r="C13" s="433" t="s">
        <v>146</v>
      </c>
      <c r="D13" s="434" t="s">
        <v>124</v>
      </c>
      <c r="E13" s="434" t="s">
        <v>125</v>
      </c>
      <c r="F13" s="434" t="s">
        <v>126</v>
      </c>
      <c r="G13" s="434" t="s">
        <v>124</v>
      </c>
      <c r="H13" s="434" t="s">
        <v>125</v>
      </c>
      <c r="I13" s="434" t="s">
        <v>126</v>
      </c>
      <c r="J13" s="434" t="s">
        <v>124</v>
      </c>
      <c r="K13" s="434" t="s">
        <v>125</v>
      </c>
      <c r="L13" s="434" t="s">
        <v>126</v>
      </c>
      <c r="M13" s="434" t="s">
        <v>124</v>
      </c>
      <c r="N13" s="434" t="s">
        <v>125</v>
      </c>
      <c r="O13" s="434" t="s">
        <v>126</v>
      </c>
      <c r="P13" s="434" t="s">
        <v>124</v>
      </c>
      <c r="Q13" s="434" t="s">
        <v>125</v>
      </c>
      <c r="R13" s="434" t="s">
        <v>126</v>
      </c>
      <c r="S13" s="434" t="s">
        <v>124</v>
      </c>
      <c r="T13" s="434" t="s">
        <v>125</v>
      </c>
      <c r="U13" s="434" t="s">
        <v>126</v>
      </c>
      <c r="V13" s="434" t="s">
        <v>124</v>
      </c>
      <c r="W13" s="434" t="s">
        <v>125</v>
      </c>
      <c r="X13" s="434" t="s">
        <v>126</v>
      </c>
      <c r="Y13" s="434" t="s">
        <v>124</v>
      </c>
      <c r="Z13" s="434" t="s">
        <v>125</v>
      </c>
      <c r="AA13" s="434" t="s">
        <v>126</v>
      </c>
      <c r="AB13" s="434" t="s">
        <v>124</v>
      </c>
      <c r="AC13" s="434" t="s">
        <v>125</v>
      </c>
      <c r="AD13" s="434" t="s">
        <v>126</v>
      </c>
      <c r="AE13" s="434" t="s">
        <v>124</v>
      </c>
      <c r="AF13" s="434" t="s">
        <v>125</v>
      </c>
      <c r="AG13" s="434" t="s">
        <v>126</v>
      </c>
      <c r="AH13" s="434" t="s">
        <v>124</v>
      </c>
      <c r="AI13" s="434" t="s">
        <v>125</v>
      </c>
      <c r="AJ13" s="434" t="s">
        <v>126</v>
      </c>
      <c r="AK13" s="434" t="s">
        <v>124</v>
      </c>
      <c r="AL13" s="434" t="s">
        <v>125</v>
      </c>
      <c r="AM13" s="434" t="s">
        <v>126</v>
      </c>
      <c r="AN13" s="434" t="s">
        <v>124</v>
      </c>
      <c r="AO13" s="434" t="s">
        <v>125</v>
      </c>
      <c r="AP13" s="434" t="s">
        <v>126</v>
      </c>
      <c r="AQ13" s="434" t="s">
        <v>124</v>
      </c>
      <c r="AR13" s="434" t="s">
        <v>125</v>
      </c>
      <c r="AS13" s="434" t="s">
        <v>126</v>
      </c>
      <c r="AT13" s="434" t="s">
        <v>124</v>
      </c>
      <c r="AU13" s="434" t="s">
        <v>125</v>
      </c>
      <c r="AV13" s="434" t="s">
        <v>126</v>
      </c>
      <c r="AW13" s="434" t="s">
        <v>124</v>
      </c>
      <c r="AX13" s="434" t="s">
        <v>125</v>
      </c>
      <c r="AY13" s="434" t="s">
        <v>126</v>
      </c>
      <c r="AZ13" s="434" t="s">
        <v>124</v>
      </c>
      <c r="BA13" s="434" t="s">
        <v>125</v>
      </c>
      <c r="BB13" s="434" t="s">
        <v>126</v>
      </c>
      <c r="BC13" s="434" t="s">
        <v>124</v>
      </c>
      <c r="BD13" s="434" t="s">
        <v>125</v>
      </c>
      <c r="BE13" s="434" t="s">
        <v>126</v>
      </c>
      <c r="BF13" s="434" t="s">
        <v>124</v>
      </c>
      <c r="BG13" s="434" t="s">
        <v>125</v>
      </c>
      <c r="BH13" s="434" t="s">
        <v>126</v>
      </c>
      <c r="BI13" s="434" t="s">
        <v>124</v>
      </c>
      <c r="BJ13" s="434" t="s">
        <v>125</v>
      </c>
      <c r="BK13" s="434" t="s">
        <v>126</v>
      </c>
      <c r="BL13" s="434" t="s">
        <v>124</v>
      </c>
      <c r="BM13" s="434" t="s">
        <v>125</v>
      </c>
      <c r="BN13" s="434" t="s">
        <v>126</v>
      </c>
      <c r="BO13" s="434" t="s">
        <v>96</v>
      </c>
      <c r="BP13" s="434" t="s">
        <v>127</v>
      </c>
      <c r="BQ13" s="434" t="s">
        <v>128</v>
      </c>
      <c r="BR13" s="434" t="s">
        <v>124</v>
      </c>
      <c r="BS13" s="434" t="s">
        <v>125</v>
      </c>
      <c r="BT13" s="434" t="s">
        <v>126</v>
      </c>
      <c r="BU13" s="434" t="s">
        <v>124</v>
      </c>
      <c r="BV13" s="434" t="s">
        <v>125</v>
      </c>
      <c r="BW13" s="434" t="s">
        <v>126</v>
      </c>
      <c r="BX13" s="434" t="s">
        <v>124</v>
      </c>
      <c r="BY13" s="434" t="s">
        <v>125</v>
      </c>
      <c r="BZ13" s="434" t="s">
        <v>126</v>
      </c>
      <c r="CA13" s="434" t="s">
        <v>124</v>
      </c>
      <c r="CB13" s="434" t="s">
        <v>125</v>
      </c>
      <c r="CC13" s="434" t="s">
        <v>126</v>
      </c>
      <c r="CD13" s="434" t="s">
        <v>124</v>
      </c>
      <c r="CE13" s="434" t="s">
        <v>125</v>
      </c>
      <c r="CF13" s="434" t="s">
        <v>126</v>
      </c>
      <c r="CG13" s="434" t="s">
        <v>124</v>
      </c>
      <c r="CH13" s="434" t="s">
        <v>125</v>
      </c>
      <c r="CI13" s="434" t="s">
        <v>126</v>
      </c>
      <c r="CJ13" s="434" t="s">
        <v>124</v>
      </c>
      <c r="CK13" s="434" t="s">
        <v>125</v>
      </c>
      <c r="CL13" s="434" t="s">
        <v>126</v>
      </c>
    </row>
    <row r="14" spans="1:90" s="438" customFormat="1" ht="24.6" customHeight="1" x14ac:dyDescent="0.25">
      <c r="A14" s="435" t="s">
        <v>88</v>
      </c>
      <c r="B14" s="436">
        <v>56913.205199999997</v>
      </c>
      <c r="C14" s="436">
        <f t="shared" ref="C14:C59" si="0">CJ14/B14*100</f>
        <v>0.8868416358318193</v>
      </c>
      <c r="D14" s="437">
        <f>SUM(D15:D59)</f>
        <v>54.65</v>
      </c>
      <c r="E14" s="437">
        <f>SUM(E15:E59)</f>
        <v>237.20000000000002</v>
      </c>
      <c r="F14" s="437">
        <f t="shared" ref="F14:F59" si="1">IF(D14,E14/D14,0)</f>
        <v>4.3403476669716383</v>
      </c>
      <c r="G14" s="437">
        <f>SUM(G15:G59)</f>
        <v>3.75</v>
      </c>
      <c r="H14" s="437">
        <f>SUM(H15:H59)</f>
        <v>9.1</v>
      </c>
      <c r="I14" s="437">
        <f t="shared" ref="I14:I59" si="2">IF(G14,H14/G14,0)</f>
        <v>2.4266666666666667</v>
      </c>
      <c r="J14" s="437">
        <f>SUM(J15:J59)</f>
        <v>38.25</v>
      </c>
      <c r="K14" s="437">
        <f>SUM(K15:K59)</f>
        <v>155</v>
      </c>
      <c r="L14" s="437">
        <f t="shared" ref="L14:L59" si="3">IF(J14,K14/J14,0)</f>
        <v>4.0522875816993462</v>
      </c>
      <c r="M14" s="437">
        <f>SUM(M15:M59)</f>
        <v>4.25</v>
      </c>
      <c r="N14" s="437">
        <f>SUM(N15:N59)</f>
        <v>10</v>
      </c>
      <c r="O14" s="437">
        <f t="shared" ref="O14:O59" si="4">IF(M14,N14/M14,0)</f>
        <v>2.3529411764705883</v>
      </c>
      <c r="P14" s="437">
        <f>SUM(P15:P59)</f>
        <v>0.5</v>
      </c>
      <c r="Q14" s="437">
        <f>SUM(Q15:Q59)</f>
        <v>1.2</v>
      </c>
      <c r="R14" s="437">
        <f t="shared" ref="R14:R26" si="5">IF(P14,Q14/P14,0)</f>
        <v>2.4</v>
      </c>
      <c r="S14" s="437">
        <f>SUM(S15:S59)</f>
        <v>5.5</v>
      </c>
      <c r="T14" s="437">
        <f>SUM(T15:T59)</f>
        <v>13.2</v>
      </c>
      <c r="U14" s="437">
        <f t="shared" ref="U14:U59" si="6">IF(S14,T14/S14,0)</f>
        <v>2.4</v>
      </c>
      <c r="V14" s="437">
        <f>SUM(V15:V59)</f>
        <v>106.9</v>
      </c>
      <c r="W14" s="437">
        <f>SUM(W15:W59)</f>
        <v>425.7</v>
      </c>
      <c r="X14" s="437">
        <f t="shared" ref="X14:X59" si="7">IF(V14,W14/V14,0)</f>
        <v>3.9822263797941999</v>
      </c>
      <c r="Y14" s="437">
        <f>SUM(Y15:Y59)</f>
        <v>7.73</v>
      </c>
      <c r="Z14" s="437">
        <f>SUM(Z15:Z59)</f>
        <v>18.099999999999998</v>
      </c>
      <c r="AA14" s="437">
        <f t="shared" ref="AA14:AA59" si="8">IF(Y14,Z14/Y14,0)</f>
        <v>2.3415265200517461</v>
      </c>
      <c r="AB14" s="437">
        <f>SUM(AB15:AB59)</f>
        <v>0</v>
      </c>
      <c r="AC14" s="437">
        <f>SUM(AC15:AC59)</f>
        <v>0</v>
      </c>
      <c r="AD14" s="437">
        <f t="shared" ref="AD14:AD36" si="9">IF(AB14,AC14/AB14,0)</f>
        <v>0</v>
      </c>
      <c r="AE14" s="437">
        <f>SUM(AE15:AE59)</f>
        <v>4</v>
      </c>
      <c r="AF14" s="437">
        <f>SUM(AF15:AF59)</f>
        <v>12.36</v>
      </c>
      <c r="AG14" s="437">
        <f t="shared" ref="AG14:AG36" si="10">IF(AE14,AF14/AE14,0)</f>
        <v>3.09</v>
      </c>
      <c r="AH14" s="437">
        <f>SUM(AH15:AH59)</f>
        <v>21.25</v>
      </c>
      <c r="AI14" s="437">
        <f>SUM(AI15:AI59)</f>
        <v>57.559999999999995</v>
      </c>
      <c r="AJ14" s="437">
        <f t="shared" ref="AJ14:AJ59" si="11">IF(AH14,AI14/AH14,0)</f>
        <v>2.7087058823529411</v>
      </c>
      <c r="AK14" s="437">
        <f>SUM(AK15:AK59)</f>
        <v>337.1</v>
      </c>
      <c r="AL14" s="437">
        <f>SUM(AL15:AL59)</f>
        <v>469.02</v>
      </c>
      <c r="AM14" s="437">
        <f t="shared" ref="AM14:AM59" si="12">IF(AK14,AL14/AK14,0)</f>
        <v>1.391337881934144</v>
      </c>
      <c r="AN14" s="437">
        <f>SUM(AN15:AN59)</f>
        <v>27.5</v>
      </c>
      <c r="AO14" s="437">
        <f>SUM(AO15:AO59)</f>
        <v>49.6</v>
      </c>
      <c r="AP14" s="437">
        <f t="shared" ref="AP14:AP59" si="13">IF(AN14,AO14/AN14,0)</f>
        <v>1.8036363636363637</v>
      </c>
      <c r="AQ14" s="437">
        <f t="shared" ref="AQ14:AQ59" si="14">SUM(AH14,AN14,AE14,AB14,Y14,AK14)</f>
        <v>397.58000000000004</v>
      </c>
      <c r="AR14" s="437">
        <f>SUM(AR15:AR59)</f>
        <v>1226.6399999999999</v>
      </c>
      <c r="AS14" s="437">
        <f t="shared" ref="AS14:AS59" si="15">IF(AQ14,AR14/AQ14,0)</f>
        <v>3.085265858443583</v>
      </c>
      <c r="AT14" s="437">
        <f>SUM(AT15:AT59)</f>
        <v>0</v>
      </c>
      <c r="AU14" s="437">
        <f>SUM(AU15:AU59)</f>
        <v>0</v>
      </c>
      <c r="AV14" s="437">
        <f t="shared" ref="AV14:AV59" si="16">IF(AT14,AU14/AT14,0)</f>
        <v>0</v>
      </c>
      <c r="AW14" s="437">
        <f>SUM(AW15:AW59)</f>
        <v>0</v>
      </c>
      <c r="AX14" s="437">
        <f>SUM(AX15:AX59)</f>
        <v>0</v>
      </c>
      <c r="AY14" s="437">
        <f t="shared" ref="AY14:AY59" si="17">IF(AW14,AX14/AW14,0)</f>
        <v>0</v>
      </c>
      <c r="AZ14" s="437">
        <f>SUM(AZ15:AZ59)</f>
        <v>0</v>
      </c>
      <c r="BA14" s="437">
        <f>SUM(BA15:BA59)</f>
        <v>0</v>
      </c>
      <c r="BB14" s="437">
        <f t="shared" ref="BB14:BB59" si="18">IF(AZ14,BA14/AZ14,0)</f>
        <v>0</v>
      </c>
      <c r="BC14" s="437">
        <f>SUM(BC15:BC59)</f>
        <v>0</v>
      </c>
      <c r="BD14" s="437">
        <f>SUM(BD15:BD59)</f>
        <v>0</v>
      </c>
      <c r="BE14" s="437">
        <f t="shared" ref="BE14:BE59" si="19">IF(BC14,BD14/BC14,0)</f>
        <v>0</v>
      </c>
      <c r="BF14" s="437">
        <f>SUM(BF15:BF59)</f>
        <v>0</v>
      </c>
      <c r="BG14" s="437">
        <f>SUM(BG15:BG59)</f>
        <v>0</v>
      </c>
      <c r="BH14" s="437">
        <f t="shared" ref="BH14:BH59" si="20">IF(BF14,BG14/BF14,0)</f>
        <v>0</v>
      </c>
      <c r="BI14" s="437">
        <f>SUM(BI15:BI59)</f>
        <v>0.25</v>
      </c>
      <c r="BJ14" s="437">
        <f>SUM(BJ15:BJ59)</f>
        <v>0.55000000000000004</v>
      </c>
      <c r="BK14" s="437">
        <f t="shared" ref="BK14:BK59" si="21">IF(BI14,BJ14/BI14,0)</f>
        <v>2.2000000000000002</v>
      </c>
      <c r="BL14" s="437">
        <f>SUM(BL15:BL59)</f>
        <v>0.25</v>
      </c>
      <c r="BM14" s="437">
        <f>SUM(BM15:BM59)</f>
        <v>0.55000000000000004</v>
      </c>
      <c r="BN14" s="437">
        <f t="shared" ref="BN14:BN59" si="22">IF(BL14,BM14/BL14,0)</f>
        <v>2.2000000000000002</v>
      </c>
      <c r="BO14" s="437">
        <f>SUM(BO15:BO59)</f>
        <v>0</v>
      </c>
      <c r="BP14" s="437">
        <f>SUM(BP15:BP59)</f>
        <v>0</v>
      </c>
      <c r="BQ14" s="437">
        <f t="shared" ref="BQ14:BQ59" si="23">IF(BO14,BP14/BO14,0)</f>
        <v>0</v>
      </c>
      <c r="BR14" s="437">
        <f>SUM(BR15:BR59)</f>
        <v>62.38</v>
      </c>
      <c r="BS14" s="437">
        <f>SUM(BS15:BS59)</f>
        <v>255.3</v>
      </c>
      <c r="BT14" s="437">
        <f t="shared" ref="BT14:BT59" si="24">IF(BR14,BS14/BR14,0)</f>
        <v>4.0926579031740946</v>
      </c>
      <c r="BU14" s="437">
        <f>SUM(BU15:BU59)</f>
        <v>3.75</v>
      </c>
      <c r="BV14" s="437">
        <f>SUM(BV15:BV59)</f>
        <v>9.1</v>
      </c>
      <c r="BW14" s="437">
        <f t="shared" ref="BW14:BW59" si="25">IF(BU14,BV14/BU14,0)</f>
        <v>2.4266666666666667</v>
      </c>
      <c r="BX14" s="437">
        <f>SUM(BX15:BX59)</f>
        <v>42.25</v>
      </c>
      <c r="BY14" s="437">
        <f>SUM(BY15:BY59)</f>
        <v>167.36</v>
      </c>
      <c r="BZ14" s="437">
        <f t="shared" ref="BZ14:BZ59" si="26">IF(BX14,BY14/BX14,0)</f>
        <v>3.9611834319526631</v>
      </c>
      <c r="CA14" s="437">
        <f>SUM(CA15:CA59)</f>
        <v>25.5</v>
      </c>
      <c r="CB14" s="437">
        <f>SUM(CB15:CB59)</f>
        <v>67.56</v>
      </c>
      <c r="CC14" s="437">
        <f t="shared" ref="CC14:CC59" si="27">IF(CA14,CB14/CA14,0)</f>
        <v>2.6494117647058824</v>
      </c>
      <c r="CD14" s="437">
        <f>SUM(CD15:CD59)</f>
        <v>337.6</v>
      </c>
      <c r="CE14" s="437">
        <f>SUM(CE15:CE59)</f>
        <v>470.22</v>
      </c>
      <c r="CF14" s="437">
        <f t="shared" ref="CF14:CF59" si="28">IF(CD14,CE14/CD14,0)</f>
        <v>1.3928317535545023</v>
      </c>
      <c r="CG14" s="437">
        <f>SUM(CG15:CG59)</f>
        <v>33.25</v>
      </c>
      <c r="CH14" s="437">
        <f>SUM(CH15:CH59)</f>
        <v>63.349999999999994</v>
      </c>
      <c r="CI14" s="437">
        <f t="shared" ref="CI14:CI59" si="29">IF(CG14,CH14/CG14,0)</f>
        <v>1.9052631578947368</v>
      </c>
      <c r="CJ14" s="437">
        <f>SUM(CJ15:CJ59)</f>
        <v>504.73</v>
      </c>
      <c r="CK14" s="437">
        <f>SUM(CK15:CK59)</f>
        <v>1652.8899999999999</v>
      </c>
      <c r="CL14" s="437">
        <f t="shared" ref="CL14:CL59" si="30">IF(CJ14,CK14/CJ14,0)</f>
        <v>3.2748003883264314</v>
      </c>
    </row>
    <row r="15" spans="1:90" ht="15" x14ac:dyDescent="0.25">
      <c r="A15" s="429" t="s">
        <v>5</v>
      </c>
      <c r="B15" s="429">
        <v>78</v>
      </c>
      <c r="C15" s="436">
        <f t="shared" si="0"/>
        <v>0</v>
      </c>
      <c r="D15" s="437"/>
      <c r="E15" s="437"/>
      <c r="F15" s="437">
        <f t="shared" si="1"/>
        <v>0</v>
      </c>
      <c r="G15" s="437"/>
      <c r="H15" s="437"/>
      <c r="I15" s="437">
        <f t="shared" si="2"/>
        <v>0</v>
      </c>
      <c r="J15" s="437"/>
      <c r="K15" s="437"/>
      <c r="L15" s="437">
        <f t="shared" si="3"/>
        <v>0</v>
      </c>
      <c r="M15" s="437"/>
      <c r="N15" s="437"/>
      <c r="O15" s="437">
        <f t="shared" si="4"/>
        <v>0</v>
      </c>
      <c r="P15" s="437"/>
      <c r="Q15" s="437"/>
      <c r="R15" s="437">
        <f t="shared" si="5"/>
        <v>0</v>
      </c>
      <c r="S15" s="437"/>
      <c r="T15" s="437"/>
      <c r="U15" s="437">
        <f t="shared" si="6"/>
        <v>0</v>
      </c>
      <c r="V15" s="437">
        <f t="shared" ref="V15:V26" si="31">SUM(S15,P15,M15,J15,G15,D15)</f>
        <v>0</v>
      </c>
      <c r="W15" s="437">
        <f t="shared" ref="W15:W26" si="32">SUM(T15,N15,Q15,K15,H15,E15)</f>
        <v>0</v>
      </c>
      <c r="X15" s="437">
        <f t="shared" si="7"/>
        <v>0</v>
      </c>
      <c r="Y15" s="437"/>
      <c r="Z15" s="437"/>
      <c r="AA15" s="437">
        <f t="shared" si="8"/>
        <v>0</v>
      </c>
      <c r="AB15" s="437"/>
      <c r="AC15" s="437"/>
      <c r="AD15" s="437">
        <f t="shared" si="9"/>
        <v>0</v>
      </c>
      <c r="AE15" s="437"/>
      <c r="AF15" s="437"/>
      <c r="AG15" s="437">
        <f t="shared" si="10"/>
        <v>0</v>
      </c>
      <c r="AH15" s="437"/>
      <c r="AI15" s="437"/>
      <c r="AJ15" s="437">
        <f t="shared" si="11"/>
        <v>0</v>
      </c>
      <c r="AK15" s="437"/>
      <c r="AL15" s="437"/>
      <c r="AM15" s="437">
        <f t="shared" si="12"/>
        <v>0</v>
      </c>
      <c r="AN15" s="437"/>
      <c r="AO15" s="437"/>
      <c r="AP15" s="437">
        <f t="shared" si="13"/>
        <v>0</v>
      </c>
      <c r="AQ15" s="437">
        <f t="shared" si="14"/>
        <v>0</v>
      </c>
      <c r="AR15" s="437">
        <f t="shared" ref="AR15:AR46" si="33">SUM(AO15,AL15,AI15,AF15,AC15,Z15)</f>
        <v>0</v>
      </c>
      <c r="AS15" s="437">
        <f t="shared" si="15"/>
        <v>0</v>
      </c>
      <c r="AT15" s="437"/>
      <c r="AU15" s="437"/>
      <c r="AV15" s="437">
        <f t="shared" si="16"/>
        <v>0</v>
      </c>
      <c r="AW15" s="437"/>
      <c r="AX15" s="437"/>
      <c r="AY15" s="437">
        <f t="shared" si="17"/>
        <v>0</v>
      </c>
      <c r="AZ15" s="437"/>
      <c r="BA15" s="437"/>
      <c r="BB15" s="437">
        <f t="shared" si="18"/>
        <v>0</v>
      </c>
      <c r="BC15" s="437"/>
      <c r="BD15" s="437"/>
      <c r="BE15" s="437">
        <f t="shared" si="19"/>
        <v>0</v>
      </c>
      <c r="BF15" s="437"/>
      <c r="BG15" s="437"/>
      <c r="BH15" s="437">
        <f t="shared" si="20"/>
        <v>0</v>
      </c>
      <c r="BI15" s="437"/>
      <c r="BJ15" s="439"/>
      <c r="BK15" s="439">
        <f t="shared" si="21"/>
        <v>0</v>
      </c>
      <c r="BL15" s="439">
        <f t="shared" ref="BL15:BL59" si="34">SUM(BI15,BF15,BC15,AZ15,AW15,AT15)</f>
        <v>0</v>
      </c>
      <c r="BM15" s="439">
        <f t="shared" ref="BM15:BM59" si="35">SUM(BJ15,BD15,BG15,BA15,AX15,AU15)</f>
        <v>0</v>
      </c>
      <c r="BN15" s="439">
        <f t="shared" si="22"/>
        <v>0</v>
      </c>
      <c r="BO15" s="439"/>
      <c r="BP15" s="439"/>
      <c r="BQ15" s="439">
        <f t="shared" si="23"/>
        <v>0</v>
      </c>
      <c r="BR15" s="439">
        <f t="shared" ref="BR15:BS59" si="36">SUM(AT15,Y15,D15)</f>
        <v>0</v>
      </c>
      <c r="BS15" s="439">
        <f t="shared" si="36"/>
        <v>0</v>
      </c>
      <c r="BT15" s="439">
        <f t="shared" si="24"/>
        <v>0</v>
      </c>
      <c r="BU15" s="439">
        <f t="shared" ref="BU15:BV59" si="37">SUM(AW15,AB15,G15)</f>
        <v>0</v>
      </c>
      <c r="BV15" s="439">
        <f t="shared" si="37"/>
        <v>0</v>
      </c>
      <c r="BW15" s="439">
        <f t="shared" si="25"/>
        <v>0</v>
      </c>
      <c r="BX15" s="439">
        <f t="shared" ref="BX15:BY59" si="38">SUM(AZ15,AE15,J15)</f>
        <v>0</v>
      </c>
      <c r="BY15" s="439">
        <f t="shared" si="38"/>
        <v>0</v>
      </c>
      <c r="BZ15" s="439">
        <f t="shared" si="26"/>
        <v>0</v>
      </c>
      <c r="CA15" s="439">
        <f t="shared" ref="CA15:CA59" si="39">SUM(AH15,M15,BC15)</f>
        <v>0</v>
      </c>
      <c r="CB15" s="439">
        <f t="shared" ref="CB15:CB59" si="40">SUM(N15,AI15,BD15)</f>
        <v>0</v>
      </c>
      <c r="CC15" s="439">
        <f t="shared" si="27"/>
        <v>0</v>
      </c>
      <c r="CD15" s="439">
        <f t="shared" ref="CD15:CE59" si="41">SUM(P15,AK15,BF15)</f>
        <v>0</v>
      </c>
      <c r="CE15" s="439">
        <f t="shared" si="41"/>
        <v>0</v>
      </c>
      <c r="CF15" s="439">
        <f t="shared" si="28"/>
        <v>0</v>
      </c>
      <c r="CG15" s="439">
        <f t="shared" ref="CG15:CH59" si="42">SUM(S15,AN15,BI15)</f>
        <v>0</v>
      </c>
      <c r="CH15" s="439">
        <f t="shared" si="42"/>
        <v>0</v>
      </c>
      <c r="CI15" s="439">
        <f t="shared" si="29"/>
        <v>0</v>
      </c>
      <c r="CJ15" s="439">
        <f t="shared" ref="CJ15:CK26" si="43">SUM(V15,AQ15,BL15)</f>
        <v>0</v>
      </c>
      <c r="CK15" s="439">
        <f t="shared" si="43"/>
        <v>0</v>
      </c>
      <c r="CL15" s="439">
        <f t="shared" si="30"/>
        <v>0</v>
      </c>
    </row>
    <row r="16" spans="1:90" ht="15" x14ac:dyDescent="0.25">
      <c r="A16" s="429" t="s">
        <v>6</v>
      </c>
      <c r="B16" s="429">
        <v>607</v>
      </c>
      <c r="C16" s="436">
        <f t="shared" si="0"/>
        <v>0</v>
      </c>
      <c r="D16" s="437"/>
      <c r="E16" s="437"/>
      <c r="F16" s="437">
        <f t="shared" si="1"/>
        <v>0</v>
      </c>
      <c r="G16" s="437"/>
      <c r="H16" s="437"/>
      <c r="I16" s="437">
        <f t="shared" si="2"/>
        <v>0</v>
      </c>
      <c r="J16" s="437"/>
      <c r="K16" s="437"/>
      <c r="L16" s="437">
        <f t="shared" si="3"/>
        <v>0</v>
      </c>
      <c r="M16" s="437"/>
      <c r="N16" s="437"/>
      <c r="O16" s="437">
        <f t="shared" si="4"/>
        <v>0</v>
      </c>
      <c r="P16" s="437"/>
      <c r="Q16" s="437"/>
      <c r="R16" s="437">
        <f t="shared" si="5"/>
        <v>0</v>
      </c>
      <c r="S16" s="437"/>
      <c r="T16" s="437"/>
      <c r="U16" s="437">
        <f t="shared" si="6"/>
        <v>0</v>
      </c>
      <c r="V16" s="437">
        <f t="shared" si="31"/>
        <v>0</v>
      </c>
      <c r="W16" s="437">
        <f t="shared" si="32"/>
        <v>0</v>
      </c>
      <c r="X16" s="437">
        <f t="shared" si="7"/>
        <v>0</v>
      </c>
      <c r="Y16" s="437"/>
      <c r="Z16" s="437"/>
      <c r="AA16" s="437">
        <f t="shared" si="8"/>
        <v>0</v>
      </c>
      <c r="AB16" s="437"/>
      <c r="AC16" s="437"/>
      <c r="AD16" s="437">
        <f t="shared" si="9"/>
        <v>0</v>
      </c>
      <c r="AE16" s="437"/>
      <c r="AF16" s="437"/>
      <c r="AG16" s="437">
        <f t="shared" si="10"/>
        <v>0</v>
      </c>
      <c r="AH16" s="437"/>
      <c r="AI16" s="437"/>
      <c r="AJ16" s="437">
        <f t="shared" si="11"/>
        <v>0</v>
      </c>
      <c r="AK16" s="437"/>
      <c r="AL16" s="437"/>
      <c r="AM16" s="437">
        <f t="shared" si="12"/>
        <v>0</v>
      </c>
      <c r="AN16" s="437"/>
      <c r="AO16" s="437"/>
      <c r="AP16" s="437">
        <f t="shared" si="13"/>
        <v>0</v>
      </c>
      <c r="AQ16" s="437">
        <f t="shared" si="14"/>
        <v>0</v>
      </c>
      <c r="AR16" s="437">
        <f t="shared" si="33"/>
        <v>0</v>
      </c>
      <c r="AS16" s="437">
        <f t="shared" si="15"/>
        <v>0</v>
      </c>
      <c r="AT16" s="437"/>
      <c r="AU16" s="437"/>
      <c r="AV16" s="437">
        <f t="shared" si="16"/>
        <v>0</v>
      </c>
      <c r="AW16" s="437"/>
      <c r="AX16" s="437"/>
      <c r="AY16" s="437">
        <f t="shared" si="17"/>
        <v>0</v>
      </c>
      <c r="AZ16" s="437"/>
      <c r="BA16" s="437"/>
      <c r="BB16" s="437">
        <f t="shared" si="18"/>
        <v>0</v>
      </c>
      <c r="BC16" s="437"/>
      <c r="BD16" s="437"/>
      <c r="BE16" s="437">
        <f t="shared" si="19"/>
        <v>0</v>
      </c>
      <c r="BF16" s="437"/>
      <c r="BG16" s="437"/>
      <c r="BH16" s="437">
        <f t="shared" si="20"/>
        <v>0</v>
      </c>
      <c r="BI16" s="437"/>
      <c r="BJ16" s="439"/>
      <c r="BK16" s="439">
        <f t="shared" si="21"/>
        <v>0</v>
      </c>
      <c r="BL16" s="439">
        <f t="shared" si="34"/>
        <v>0</v>
      </c>
      <c r="BM16" s="439">
        <f t="shared" si="35"/>
        <v>0</v>
      </c>
      <c r="BN16" s="439">
        <f t="shared" si="22"/>
        <v>0</v>
      </c>
      <c r="BO16" s="439"/>
      <c r="BP16" s="439"/>
      <c r="BQ16" s="439">
        <f t="shared" si="23"/>
        <v>0</v>
      </c>
      <c r="BR16" s="439">
        <f t="shared" si="36"/>
        <v>0</v>
      </c>
      <c r="BS16" s="439">
        <f t="shared" si="36"/>
        <v>0</v>
      </c>
      <c r="BT16" s="439">
        <f t="shared" si="24"/>
        <v>0</v>
      </c>
      <c r="BU16" s="439">
        <f t="shared" si="37"/>
        <v>0</v>
      </c>
      <c r="BV16" s="439">
        <f t="shared" si="37"/>
        <v>0</v>
      </c>
      <c r="BW16" s="439">
        <f t="shared" si="25"/>
        <v>0</v>
      </c>
      <c r="BX16" s="439">
        <f t="shared" si="38"/>
        <v>0</v>
      </c>
      <c r="BY16" s="439">
        <f t="shared" si="38"/>
        <v>0</v>
      </c>
      <c r="BZ16" s="439">
        <f t="shared" si="26"/>
        <v>0</v>
      </c>
      <c r="CA16" s="439">
        <f t="shared" si="39"/>
        <v>0</v>
      </c>
      <c r="CB16" s="439">
        <f t="shared" si="40"/>
        <v>0</v>
      </c>
      <c r="CC16" s="439">
        <f t="shared" si="27"/>
        <v>0</v>
      </c>
      <c r="CD16" s="439">
        <f t="shared" si="41"/>
        <v>0</v>
      </c>
      <c r="CE16" s="439">
        <f t="shared" si="41"/>
        <v>0</v>
      </c>
      <c r="CF16" s="439">
        <f t="shared" si="28"/>
        <v>0</v>
      </c>
      <c r="CG16" s="439">
        <f t="shared" si="42"/>
        <v>0</v>
      </c>
      <c r="CH16" s="439">
        <f t="shared" si="42"/>
        <v>0</v>
      </c>
      <c r="CI16" s="439">
        <f t="shared" si="29"/>
        <v>0</v>
      </c>
      <c r="CJ16" s="439">
        <f t="shared" si="43"/>
        <v>0</v>
      </c>
      <c r="CK16" s="439">
        <f t="shared" si="43"/>
        <v>0</v>
      </c>
      <c r="CL16" s="439">
        <f t="shared" si="30"/>
        <v>0</v>
      </c>
    </row>
    <row r="17" spans="1:91" ht="15" x14ac:dyDescent="0.25">
      <c r="A17" s="429" t="s">
        <v>7</v>
      </c>
      <c r="B17" s="429">
        <v>80</v>
      </c>
      <c r="C17" s="436">
        <f t="shared" si="0"/>
        <v>0</v>
      </c>
      <c r="D17" s="437"/>
      <c r="E17" s="437"/>
      <c r="F17" s="437">
        <f t="shared" si="1"/>
        <v>0</v>
      </c>
      <c r="G17" s="437"/>
      <c r="H17" s="437"/>
      <c r="I17" s="437">
        <f t="shared" si="2"/>
        <v>0</v>
      </c>
      <c r="J17" s="437"/>
      <c r="K17" s="437"/>
      <c r="L17" s="437">
        <f t="shared" si="3"/>
        <v>0</v>
      </c>
      <c r="M17" s="437"/>
      <c r="N17" s="437"/>
      <c r="O17" s="437">
        <f t="shared" si="4"/>
        <v>0</v>
      </c>
      <c r="P17" s="437"/>
      <c r="Q17" s="437"/>
      <c r="R17" s="437">
        <f t="shared" si="5"/>
        <v>0</v>
      </c>
      <c r="S17" s="437"/>
      <c r="T17" s="437"/>
      <c r="U17" s="437">
        <f t="shared" si="6"/>
        <v>0</v>
      </c>
      <c r="V17" s="437">
        <f t="shared" si="31"/>
        <v>0</v>
      </c>
      <c r="W17" s="437">
        <f t="shared" si="32"/>
        <v>0</v>
      </c>
      <c r="X17" s="437">
        <f t="shared" si="7"/>
        <v>0</v>
      </c>
      <c r="Y17" s="437"/>
      <c r="Z17" s="437"/>
      <c r="AA17" s="437">
        <f t="shared" si="8"/>
        <v>0</v>
      </c>
      <c r="AB17" s="437"/>
      <c r="AC17" s="437"/>
      <c r="AD17" s="437">
        <f t="shared" si="9"/>
        <v>0</v>
      </c>
      <c r="AE17" s="437"/>
      <c r="AF17" s="437"/>
      <c r="AG17" s="437">
        <f t="shared" si="10"/>
        <v>0</v>
      </c>
      <c r="AH17" s="437"/>
      <c r="AI17" s="437"/>
      <c r="AJ17" s="437">
        <f t="shared" si="11"/>
        <v>0</v>
      </c>
      <c r="AK17" s="437"/>
      <c r="AL17" s="437"/>
      <c r="AM17" s="437">
        <f t="shared" si="12"/>
        <v>0</v>
      </c>
      <c r="AN17" s="437"/>
      <c r="AO17" s="437"/>
      <c r="AP17" s="437">
        <f t="shared" si="13"/>
        <v>0</v>
      </c>
      <c r="AQ17" s="437">
        <f t="shared" si="14"/>
        <v>0</v>
      </c>
      <c r="AR17" s="437">
        <f t="shared" si="33"/>
        <v>0</v>
      </c>
      <c r="AS17" s="437">
        <f t="shared" si="15"/>
        <v>0</v>
      </c>
      <c r="AT17" s="437"/>
      <c r="AU17" s="437"/>
      <c r="AV17" s="437">
        <f t="shared" si="16"/>
        <v>0</v>
      </c>
      <c r="AW17" s="437"/>
      <c r="AX17" s="437"/>
      <c r="AY17" s="437">
        <f t="shared" si="17"/>
        <v>0</v>
      </c>
      <c r="AZ17" s="437"/>
      <c r="BA17" s="437"/>
      <c r="BB17" s="437">
        <f t="shared" si="18"/>
        <v>0</v>
      </c>
      <c r="BC17" s="437"/>
      <c r="BD17" s="437"/>
      <c r="BE17" s="437">
        <f t="shared" si="19"/>
        <v>0</v>
      </c>
      <c r="BF17" s="437"/>
      <c r="BG17" s="437"/>
      <c r="BH17" s="437">
        <f t="shared" si="20"/>
        <v>0</v>
      </c>
      <c r="BI17" s="437"/>
      <c r="BJ17" s="439"/>
      <c r="BK17" s="439">
        <f t="shared" si="21"/>
        <v>0</v>
      </c>
      <c r="BL17" s="439">
        <f t="shared" si="34"/>
        <v>0</v>
      </c>
      <c r="BM17" s="439">
        <f t="shared" si="35"/>
        <v>0</v>
      </c>
      <c r="BN17" s="439">
        <f t="shared" si="22"/>
        <v>0</v>
      </c>
      <c r="BO17" s="439"/>
      <c r="BP17" s="439"/>
      <c r="BQ17" s="439">
        <f t="shared" si="23"/>
        <v>0</v>
      </c>
      <c r="BR17" s="439">
        <f t="shared" si="36"/>
        <v>0</v>
      </c>
      <c r="BS17" s="439">
        <f t="shared" si="36"/>
        <v>0</v>
      </c>
      <c r="BT17" s="439">
        <f t="shared" si="24"/>
        <v>0</v>
      </c>
      <c r="BU17" s="439">
        <f t="shared" si="37"/>
        <v>0</v>
      </c>
      <c r="BV17" s="439">
        <f t="shared" si="37"/>
        <v>0</v>
      </c>
      <c r="BW17" s="439">
        <f t="shared" si="25"/>
        <v>0</v>
      </c>
      <c r="BX17" s="439">
        <f t="shared" si="38"/>
        <v>0</v>
      </c>
      <c r="BY17" s="439">
        <f t="shared" si="38"/>
        <v>0</v>
      </c>
      <c r="BZ17" s="439">
        <f t="shared" si="26"/>
        <v>0</v>
      </c>
      <c r="CA17" s="439">
        <f t="shared" si="39"/>
        <v>0</v>
      </c>
      <c r="CB17" s="439">
        <f t="shared" si="40"/>
        <v>0</v>
      </c>
      <c r="CC17" s="439">
        <f t="shared" si="27"/>
        <v>0</v>
      </c>
      <c r="CD17" s="439">
        <f t="shared" si="41"/>
        <v>0</v>
      </c>
      <c r="CE17" s="439">
        <f t="shared" si="41"/>
        <v>0</v>
      </c>
      <c r="CF17" s="439">
        <f t="shared" si="28"/>
        <v>0</v>
      </c>
      <c r="CG17" s="439">
        <f t="shared" si="42"/>
        <v>0</v>
      </c>
      <c r="CH17" s="439">
        <f t="shared" si="42"/>
        <v>0</v>
      </c>
      <c r="CI17" s="439">
        <f t="shared" si="29"/>
        <v>0</v>
      </c>
      <c r="CJ17" s="439">
        <f t="shared" si="43"/>
        <v>0</v>
      </c>
      <c r="CK17" s="439">
        <f t="shared" si="43"/>
        <v>0</v>
      </c>
      <c r="CL17" s="439">
        <f t="shared" si="30"/>
        <v>0</v>
      </c>
    </row>
    <row r="18" spans="1:91" ht="15" x14ac:dyDescent="0.25">
      <c r="A18" s="429" t="s">
        <v>8</v>
      </c>
      <c r="B18" s="429">
        <v>738.61</v>
      </c>
      <c r="C18" s="436">
        <f t="shared" si="0"/>
        <v>0</v>
      </c>
      <c r="D18" s="437"/>
      <c r="E18" s="437"/>
      <c r="F18" s="437">
        <f t="shared" si="1"/>
        <v>0</v>
      </c>
      <c r="G18" s="437"/>
      <c r="H18" s="437"/>
      <c r="I18" s="437">
        <f t="shared" si="2"/>
        <v>0</v>
      </c>
      <c r="J18" s="437"/>
      <c r="K18" s="437"/>
      <c r="L18" s="437">
        <f t="shared" si="3"/>
        <v>0</v>
      </c>
      <c r="M18" s="437"/>
      <c r="N18" s="437"/>
      <c r="O18" s="437">
        <f t="shared" si="4"/>
        <v>0</v>
      </c>
      <c r="P18" s="437"/>
      <c r="Q18" s="437"/>
      <c r="R18" s="437">
        <f t="shared" si="5"/>
        <v>0</v>
      </c>
      <c r="S18" s="437"/>
      <c r="T18" s="437"/>
      <c r="U18" s="437">
        <f t="shared" si="6"/>
        <v>0</v>
      </c>
      <c r="V18" s="437">
        <f t="shared" si="31"/>
        <v>0</v>
      </c>
      <c r="W18" s="437">
        <f t="shared" si="32"/>
        <v>0</v>
      </c>
      <c r="X18" s="437">
        <f t="shared" si="7"/>
        <v>0</v>
      </c>
      <c r="Y18" s="437"/>
      <c r="Z18" s="437"/>
      <c r="AA18" s="437">
        <f t="shared" si="8"/>
        <v>0</v>
      </c>
      <c r="AB18" s="437"/>
      <c r="AC18" s="437"/>
      <c r="AD18" s="437">
        <f t="shared" si="9"/>
        <v>0</v>
      </c>
      <c r="AE18" s="437"/>
      <c r="AF18" s="437"/>
      <c r="AG18" s="437">
        <f t="shared" si="10"/>
        <v>0</v>
      </c>
      <c r="AH18" s="437"/>
      <c r="AI18" s="437"/>
      <c r="AJ18" s="437">
        <f t="shared" si="11"/>
        <v>0</v>
      </c>
      <c r="AK18" s="437"/>
      <c r="AL18" s="437"/>
      <c r="AM18" s="437">
        <f t="shared" si="12"/>
        <v>0</v>
      </c>
      <c r="AN18" s="437"/>
      <c r="AO18" s="437"/>
      <c r="AP18" s="437">
        <f t="shared" si="13"/>
        <v>0</v>
      </c>
      <c r="AQ18" s="437">
        <f t="shared" si="14"/>
        <v>0</v>
      </c>
      <c r="AR18" s="437">
        <f t="shared" si="33"/>
        <v>0</v>
      </c>
      <c r="AS18" s="437">
        <f t="shared" si="15"/>
        <v>0</v>
      </c>
      <c r="AT18" s="437"/>
      <c r="AU18" s="437"/>
      <c r="AV18" s="437">
        <f t="shared" si="16"/>
        <v>0</v>
      </c>
      <c r="AW18" s="437"/>
      <c r="AX18" s="437"/>
      <c r="AY18" s="437">
        <f t="shared" si="17"/>
        <v>0</v>
      </c>
      <c r="AZ18" s="437"/>
      <c r="BA18" s="437"/>
      <c r="BB18" s="437">
        <f t="shared" si="18"/>
        <v>0</v>
      </c>
      <c r="BC18" s="437"/>
      <c r="BD18" s="437"/>
      <c r="BE18" s="437">
        <f t="shared" si="19"/>
        <v>0</v>
      </c>
      <c r="BF18" s="437"/>
      <c r="BG18" s="437"/>
      <c r="BH18" s="437">
        <f t="shared" si="20"/>
        <v>0</v>
      </c>
      <c r="BI18" s="437"/>
      <c r="BJ18" s="439"/>
      <c r="BK18" s="439">
        <f t="shared" si="21"/>
        <v>0</v>
      </c>
      <c r="BL18" s="439">
        <f t="shared" si="34"/>
        <v>0</v>
      </c>
      <c r="BM18" s="439">
        <f t="shared" si="35"/>
        <v>0</v>
      </c>
      <c r="BN18" s="439">
        <f t="shared" si="22"/>
        <v>0</v>
      </c>
      <c r="BO18" s="439"/>
      <c r="BP18" s="439"/>
      <c r="BQ18" s="439">
        <f t="shared" si="23"/>
        <v>0</v>
      </c>
      <c r="BR18" s="439">
        <f t="shared" si="36"/>
        <v>0</v>
      </c>
      <c r="BS18" s="439">
        <f t="shared" si="36"/>
        <v>0</v>
      </c>
      <c r="BT18" s="439">
        <f t="shared" si="24"/>
        <v>0</v>
      </c>
      <c r="BU18" s="439">
        <f t="shared" si="37"/>
        <v>0</v>
      </c>
      <c r="BV18" s="439">
        <f t="shared" si="37"/>
        <v>0</v>
      </c>
      <c r="BW18" s="439">
        <f t="shared" si="25"/>
        <v>0</v>
      </c>
      <c r="BX18" s="439">
        <f t="shared" si="38"/>
        <v>0</v>
      </c>
      <c r="BY18" s="439">
        <f t="shared" si="38"/>
        <v>0</v>
      </c>
      <c r="BZ18" s="439">
        <f t="shared" si="26"/>
        <v>0</v>
      </c>
      <c r="CA18" s="439">
        <f t="shared" si="39"/>
        <v>0</v>
      </c>
      <c r="CB18" s="439">
        <f t="shared" si="40"/>
        <v>0</v>
      </c>
      <c r="CC18" s="439">
        <f t="shared" si="27"/>
        <v>0</v>
      </c>
      <c r="CD18" s="439">
        <f t="shared" si="41"/>
        <v>0</v>
      </c>
      <c r="CE18" s="439">
        <f t="shared" si="41"/>
        <v>0</v>
      </c>
      <c r="CF18" s="439">
        <f t="shared" si="28"/>
        <v>0</v>
      </c>
      <c r="CG18" s="439">
        <f t="shared" si="42"/>
        <v>0</v>
      </c>
      <c r="CH18" s="439">
        <f t="shared" si="42"/>
        <v>0</v>
      </c>
      <c r="CI18" s="439">
        <f t="shared" si="29"/>
        <v>0</v>
      </c>
      <c r="CJ18" s="439">
        <f t="shared" si="43"/>
        <v>0</v>
      </c>
      <c r="CK18" s="439">
        <f t="shared" si="43"/>
        <v>0</v>
      </c>
      <c r="CL18" s="439">
        <f t="shared" si="30"/>
        <v>0</v>
      </c>
    </row>
    <row r="19" spans="1:91" ht="15" x14ac:dyDescent="0.25">
      <c r="A19" s="429" t="s">
        <v>9</v>
      </c>
      <c r="B19" s="429">
        <v>1294</v>
      </c>
      <c r="C19" s="436">
        <f t="shared" si="0"/>
        <v>2.4265842349304481</v>
      </c>
      <c r="D19" s="437">
        <v>2.4</v>
      </c>
      <c r="E19" s="437">
        <v>14.4</v>
      </c>
      <c r="F19" s="437">
        <f t="shared" si="1"/>
        <v>6</v>
      </c>
      <c r="G19" s="437"/>
      <c r="H19" s="437"/>
      <c r="I19" s="437">
        <f t="shared" si="2"/>
        <v>0</v>
      </c>
      <c r="J19" s="437"/>
      <c r="K19" s="437"/>
      <c r="L19" s="437">
        <f t="shared" si="3"/>
        <v>0</v>
      </c>
      <c r="M19" s="437"/>
      <c r="N19" s="437"/>
      <c r="O19" s="437">
        <f t="shared" si="4"/>
        <v>0</v>
      </c>
      <c r="P19" s="437"/>
      <c r="Q19" s="437"/>
      <c r="R19" s="437">
        <f t="shared" si="5"/>
        <v>0</v>
      </c>
      <c r="S19" s="437">
        <v>5.5</v>
      </c>
      <c r="T19" s="437">
        <v>13.2</v>
      </c>
      <c r="U19" s="437">
        <f t="shared" si="6"/>
        <v>2.4</v>
      </c>
      <c r="V19" s="437">
        <f t="shared" si="31"/>
        <v>7.9</v>
      </c>
      <c r="W19" s="437">
        <f t="shared" si="32"/>
        <v>27.6</v>
      </c>
      <c r="X19" s="437">
        <f t="shared" si="7"/>
        <v>3.4936708860759493</v>
      </c>
      <c r="Y19" s="437"/>
      <c r="Z19" s="437"/>
      <c r="AA19" s="437">
        <f t="shared" si="8"/>
        <v>0</v>
      </c>
      <c r="AB19" s="437"/>
      <c r="AC19" s="437"/>
      <c r="AD19" s="437">
        <f t="shared" si="9"/>
        <v>0</v>
      </c>
      <c r="AE19" s="437"/>
      <c r="AF19" s="437"/>
      <c r="AG19" s="437">
        <f t="shared" si="10"/>
        <v>0</v>
      </c>
      <c r="AH19" s="437"/>
      <c r="AI19" s="437"/>
      <c r="AJ19" s="437">
        <f t="shared" si="11"/>
        <v>0</v>
      </c>
      <c r="AK19" s="437"/>
      <c r="AL19" s="437"/>
      <c r="AM19" s="437">
        <f t="shared" si="12"/>
        <v>0</v>
      </c>
      <c r="AN19" s="437">
        <v>23.5</v>
      </c>
      <c r="AO19" s="437">
        <v>41.6</v>
      </c>
      <c r="AP19" s="437">
        <f t="shared" si="13"/>
        <v>1.7702127659574469</v>
      </c>
      <c r="AQ19" s="437">
        <f t="shared" si="14"/>
        <v>23.5</v>
      </c>
      <c r="AR19" s="437">
        <f t="shared" si="33"/>
        <v>41.6</v>
      </c>
      <c r="AS19" s="437">
        <f t="shared" si="15"/>
        <v>1.7702127659574469</v>
      </c>
      <c r="AT19" s="437"/>
      <c r="AU19" s="437"/>
      <c r="AV19" s="437">
        <f t="shared" si="16"/>
        <v>0</v>
      </c>
      <c r="AW19" s="437"/>
      <c r="AX19" s="437"/>
      <c r="AY19" s="437">
        <f t="shared" si="17"/>
        <v>0</v>
      </c>
      <c r="AZ19" s="437"/>
      <c r="BA19" s="437"/>
      <c r="BB19" s="437">
        <f t="shared" si="18"/>
        <v>0</v>
      </c>
      <c r="BC19" s="437"/>
      <c r="BD19" s="437"/>
      <c r="BE19" s="437">
        <f t="shared" si="19"/>
        <v>0</v>
      </c>
      <c r="BF19" s="437"/>
      <c r="BG19" s="437"/>
      <c r="BH19" s="437">
        <f t="shared" si="20"/>
        <v>0</v>
      </c>
      <c r="BI19" s="437"/>
      <c r="BJ19" s="439"/>
      <c r="BK19" s="439">
        <f t="shared" si="21"/>
        <v>0</v>
      </c>
      <c r="BL19" s="439">
        <f t="shared" si="34"/>
        <v>0</v>
      </c>
      <c r="BM19" s="439">
        <f t="shared" si="35"/>
        <v>0</v>
      </c>
      <c r="BN19" s="439">
        <f t="shared" si="22"/>
        <v>0</v>
      </c>
      <c r="BO19" s="439"/>
      <c r="BP19" s="439"/>
      <c r="BQ19" s="439">
        <f t="shared" si="23"/>
        <v>0</v>
      </c>
      <c r="BR19" s="439">
        <f t="shared" si="36"/>
        <v>2.4</v>
      </c>
      <c r="BS19" s="439">
        <f t="shared" si="36"/>
        <v>14.4</v>
      </c>
      <c r="BT19" s="439">
        <f t="shared" si="24"/>
        <v>6</v>
      </c>
      <c r="BU19" s="439">
        <f t="shared" si="37"/>
        <v>0</v>
      </c>
      <c r="BV19" s="439">
        <f t="shared" si="37"/>
        <v>0</v>
      </c>
      <c r="BW19" s="439">
        <f t="shared" si="25"/>
        <v>0</v>
      </c>
      <c r="BX19" s="439">
        <f t="shared" si="38"/>
        <v>0</v>
      </c>
      <c r="BY19" s="439">
        <f t="shared" si="38"/>
        <v>0</v>
      </c>
      <c r="BZ19" s="439">
        <f t="shared" si="26"/>
        <v>0</v>
      </c>
      <c r="CA19" s="439">
        <f t="shared" si="39"/>
        <v>0</v>
      </c>
      <c r="CB19" s="439">
        <f t="shared" si="40"/>
        <v>0</v>
      </c>
      <c r="CC19" s="439">
        <f t="shared" si="27"/>
        <v>0</v>
      </c>
      <c r="CD19" s="439">
        <f t="shared" si="41"/>
        <v>0</v>
      </c>
      <c r="CE19" s="439">
        <f t="shared" si="41"/>
        <v>0</v>
      </c>
      <c r="CF19" s="439">
        <f t="shared" si="28"/>
        <v>0</v>
      </c>
      <c r="CG19" s="439">
        <f t="shared" si="42"/>
        <v>29</v>
      </c>
      <c r="CH19" s="439">
        <f t="shared" si="42"/>
        <v>54.8</v>
      </c>
      <c r="CI19" s="439">
        <f t="shared" si="29"/>
        <v>1.8896551724137931</v>
      </c>
      <c r="CJ19" s="439">
        <f t="shared" si="43"/>
        <v>31.4</v>
      </c>
      <c r="CK19" s="439">
        <f t="shared" si="43"/>
        <v>69.2</v>
      </c>
      <c r="CL19" s="439">
        <f t="shared" si="30"/>
        <v>2.2038216560509558</v>
      </c>
    </row>
    <row r="20" spans="1:91" ht="15" x14ac:dyDescent="0.25">
      <c r="A20" s="429" t="s">
        <v>10</v>
      </c>
      <c r="B20" s="429">
        <v>1521</v>
      </c>
      <c r="C20" s="436">
        <f t="shared" si="0"/>
        <v>0</v>
      </c>
      <c r="D20" s="437"/>
      <c r="E20" s="437"/>
      <c r="F20" s="437">
        <f t="shared" si="1"/>
        <v>0</v>
      </c>
      <c r="G20" s="437"/>
      <c r="H20" s="437"/>
      <c r="I20" s="437">
        <f t="shared" si="2"/>
        <v>0</v>
      </c>
      <c r="J20" s="437"/>
      <c r="K20" s="437"/>
      <c r="L20" s="437">
        <f t="shared" si="3"/>
        <v>0</v>
      </c>
      <c r="M20" s="437"/>
      <c r="N20" s="437"/>
      <c r="O20" s="437">
        <f t="shared" si="4"/>
        <v>0</v>
      </c>
      <c r="P20" s="437"/>
      <c r="Q20" s="437"/>
      <c r="R20" s="437">
        <f t="shared" si="5"/>
        <v>0</v>
      </c>
      <c r="S20" s="437"/>
      <c r="T20" s="437"/>
      <c r="U20" s="437">
        <f t="shared" si="6"/>
        <v>0</v>
      </c>
      <c r="V20" s="437">
        <f t="shared" si="31"/>
        <v>0</v>
      </c>
      <c r="W20" s="437">
        <f t="shared" si="32"/>
        <v>0</v>
      </c>
      <c r="X20" s="437">
        <f t="shared" si="7"/>
        <v>0</v>
      </c>
      <c r="Y20" s="437"/>
      <c r="Z20" s="437"/>
      <c r="AA20" s="437">
        <f t="shared" si="8"/>
        <v>0</v>
      </c>
      <c r="AB20" s="437"/>
      <c r="AC20" s="437"/>
      <c r="AD20" s="437">
        <f t="shared" si="9"/>
        <v>0</v>
      </c>
      <c r="AE20" s="437"/>
      <c r="AF20" s="437"/>
      <c r="AG20" s="437">
        <f t="shared" si="10"/>
        <v>0</v>
      </c>
      <c r="AH20" s="437"/>
      <c r="AI20" s="437"/>
      <c r="AJ20" s="437">
        <f t="shared" si="11"/>
        <v>0</v>
      </c>
      <c r="AK20" s="437"/>
      <c r="AL20" s="437"/>
      <c r="AM20" s="437">
        <f t="shared" si="12"/>
        <v>0</v>
      </c>
      <c r="AN20" s="437"/>
      <c r="AO20" s="437"/>
      <c r="AP20" s="437">
        <f t="shared" si="13"/>
        <v>0</v>
      </c>
      <c r="AQ20" s="437">
        <f t="shared" si="14"/>
        <v>0</v>
      </c>
      <c r="AR20" s="437">
        <f t="shared" si="33"/>
        <v>0</v>
      </c>
      <c r="AS20" s="437">
        <f t="shared" si="15"/>
        <v>0</v>
      </c>
      <c r="AT20" s="437"/>
      <c r="AU20" s="437"/>
      <c r="AV20" s="437">
        <f t="shared" si="16"/>
        <v>0</v>
      </c>
      <c r="AW20" s="437"/>
      <c r="AX20" s="437"/>
      <c r="AY20" s="437">
        <f t="shared" si="17"/>
        <v>0</v>
      </c>
      <c r="AZ20" s="437"/>
      <c r="BA20" s="437"/>
      <c r="BB20" s="437">
        <f t="shared" si="18"/>
        <v>0</v>
      </c>
      <c r="BC20" s="437"/>
      <c r="BD20" s="437"/>
      <c r="BE20" s="437">
        <f t="shared" si="19"/>
        <v>0</v>
      </c>
      <c r="BF20" s="437"/>
      <c r="BG20" s="437"/>
      <c r="BH20" s="437">
        <f t="shared" si="20"/>
        <v>0</v>
      </c>
      <c r="BI20" s="437"/>
      <c r="BJ20" s="439"/>
      <c r="BK20" s="439">
        <f t="shared" si="21"/>
        <v>0</v>
      </c>
      <c r="BL20" s="439">
        <f t="shared" si="34"/>
        <v>0</v>
      </c>
      <c r="BM20" s="439">
        <f t="shared" si="35"/>
        <v>0</v>
      </c>
      <c r="BN20" s="439">
        <f t="shared" si="22"/>
        <v>0</v>
      </c>
      <c r="BO20" s="439"/>
      <c r="BP20" s="439"/>
      <c r="BQ20" s="439">
        <f t="shared" si="23"/>
        <v>0</v>
      </c>
      <c r="BR20" s="439">
        <f t="shared" si="36"/>
        <v>0</v>
      </c>
      <c r="BS20" s="439">
        <f t="shared" si="36"/>
        <v>0</v>
      </c>
      <c r="BT20" s="439">
        <f t="shared" si="24"/>
        <v>0</v>
      </c>
      <c r="BU20" s="439">
        <f t="shared" si="37"/>
        <v>0</v>
      </c>
      <c r="BV20" s="439">
        <f t="shared" si="37"/>
        <v>0</v>
      </c>
      <c r="BW20" s="439">
        <f t="shared" si="25"/>
        <v>0</v>
      </c>
      <c r="BX20" s="439">
        <f t="shared" si="38"/>
        <v>0</v>
      </c>
      <c r="BY20" s="439">
        <f t="shared" si="38"/>
        <v>0</v>
      </c>
      <c r="BZ20" s="439">
        <f t="shared" si="26"/>
        <v>0</v>
      </c>
      <c r="CA20" s="439">
        <f t="shared" si="39"/>
        <v>0</v>
      </c>
      <c r="CB20" s="439">
        <f t="shared" si="40"/>
        <v>0</v>
      </c>
      <c r="CC20" s="439">
        <f t="shared" si="27"/>
        <v>0</v>
      </c>
      <c r="CD20" s="439">
        <f t="shared" si="41"/>
        <v>0</v>
      </c>
      <c r="CE20" s="439">
        <f t="shared" si="41"/>
        <v>0</v>
      </c>
      <c r="CF20" s="439">
        <f t="shared" si="28"/>
        <v>0</v>
      </c>
      <c r="CG20" s="439">
        <f t="shared" si="42"/>
        <v>0</v>
      </c>
      <c r="CH20" s="439">
        <f t="shared" si="42"/>
        <v>0</v>
      </c>
      <c r="CI20" s="439">
        <f t="shared" si="29"/>
        <v>0</v>
      </c>
      <c r="CJ20" s="439">
        <f t="shared" si="43"/>
        <v>0</v>
      </c>
      <c r="CK20" s="439">
        <f t="shared" si="43"/>
        <v>0</v>
      </c>
      <c r="CL20" s="439">
        <f t="shared" si="30"/>
        <v>0</v>
      </c>
    </row>
    <row r="21" spans="1:91" ht="15" x14ac:dyDescent="0.25">
      <c r="A21" s="429" t="s">
        <v>11</v>
      </c>
      <c r="B21" s="429">
        <v>184</v>
      </c>
      <c r="C21" s="436">
        <f t="shared" si="0"/>
        <v>0</v>
      </c>
      <c r="D21" s="437"/>
      <c r="E21" s="437"/>
      <c r="F21" s="437">
        <f t="shared" si="1"/>
        <v>0</v>
      </c>
      <c r="G21" s="437"/>
      <c r="H21" s="437"/>
      <c r="I21" s="437">
        <f t="shared" si="2"/>
        <v>0</v>
      </c>
      <c r="J21" s="437"/>
      <c r="K21" s="437"/>
      <c r="L21" s="437">
        <f t="shared" si="3"/>
        <v>0</v>
      </c>
      <c r="M21" s="437"/>
      <c r="N21" s="437"/>
      <c r="O21" s="437">
        <f t="shared" si="4"/>
        <v>0</v>
      </c>
      <c r="P21" s="437"/>
      <c r="Q21" s="437"/>
      <c r="R21" s="437">
        <f t="shared" si="5"/>
        <v>0</v>
      </c>
      <c r="S21" s="437"/>
      <c r="T21" s="437"/>
      <c r="U21" s="437">
        <f t="shared" si="6"/>
        <v>0</v>
      </c>
      <c r="V21" s="437">
        <f t="shared" si="31"/>
        <v>0</v>
      </c>
      <c r="W21" s="437">
        <f t="shared" si="32"/>
        <v>0</v>
      </c>
      <c r="X21" s="437">
        <f t="shared" si="7"/>
        <v>0</v>
      </c>
      <c r="Y21" s="437"/>
      <c r="Z21" s="437"/>
      <c r="AA21" s="437">
        <f t="shared" si="8"/>
        <v>0</v>
      </c>
      <c r="AB21" s="437"/>
      <c r="AC21" s="437"/>
      <c r="AD21" s="437">
        <f t="shared" si="9"/>
        <v>0</v>
      </c>
      <c r="AE21" s="437"/>
      <c r="AF21" s="437"/>
      <c r="AG21" s="437">
        <f t="shared" si="10"/>
        <v>0</v>
      </c>
      <c r="AH21" s="437"/>
      <c r="AI21" s="437"/>
      <c r="AJ21" s="437">
        <f t="shared" si="11"/>
        <v>0</v>
      </c>
      <c r="AK21" s="437"/>
      <c r="AL21" s="437"/>
      <c r="AM21" s="437">
        <f t="shared" si="12"/>
        <v>0</v>
      </c>
      <c r="AN21" s="437"/>
      <c r="AO21" s="437"/>
      <c r="AP21" s="437">
        <f t="shared" si="13"/>
        <v>0</v>
      </c>
      <c r="AQ21" s="437">
        <f t="shared" si="14"/>
        <v>0</v>
      </c>
      <c r="AR21" s="437">
        <f t="shared" si="33"/>
        <v>0</v>
      </c>
      <c r="AS21" s="437">
        <f t="shared" si="15"/>
        <v>0</v>
      </c>
      <c r="AT21" s="437"/>
      <c r="AU21" s="437"/>
      <c r="AV21" s="437">
        <f t="shared" si="16"/>
        <v>0</v>
      </c>
      <c r="AW21" s="437"/>
      <c r="AX21" s="437"/>
      <c r="AY21" s="437">
        <f t="shared" si="17"/>
        <v>0</v>
      </c>
      <c r="AZ21" s="437"/>
      <c r="BA21" s="437"/>
      <c r="BB21" s="437">
        <f t="shared" si="18"/>
        <v>0</v>
      </c>
      <c r="BC21" s="437"/>
      <c r="BD21" s="437"/>
      <c r="BE21" s="437">
        <f t="shared" si="19"/>
        <v>0</v>
      </c>
      <c r="BF21" s="437"/>
      <c r="BG21" s="437"/>
      <c r="BH21" s="437">
        <f t="shared" si="20"/>
        <v>0</v>
      </c>
      <c r="BI21" s="437"/>
      <c r="BJ21" s="439"/>
      <c r="BK21" s="439">
        <f t="shared" si="21"/>
        <v>0</v>
      </c>
      <c r="BL21" s="439">
        <f t="shared" si="34"/>
        <v>0</v>
      </c>
      <c r="BM21" s="439">
        <f t="shared" si="35"/>
        <v>0</v>
      </c>
      <c r="BN21" s="439">
        <f t="shared" si="22"/>
        <v>0</v>
      </c>
      <c r="BO21" s="439"/>
      <c r="BP21" s="439"/>
      <c r="BQ21" s="439">
        <f t="shared" si="23"/>
        <v>0</v>
      </c>
      <c r="BR21" s="439">
        <f t="shared" si="36"/>
        <v>0</v>
      </c>
      <c r="BS21" s="439">
        <f t="shared" si="36"/>
        <v>0</v>
      </c>
      <c r="BT21" s="439">
        <f t="shared" si="24"/>
        <v>0</v>
      </c>
      <c r="BU21" s="439">
        <f t="shared" si="37"/>
        <v>0</v>
      </c>
      <c r="BV21" s="439">
        <f t="shared" si="37"/>
        <v>0</v>
      </c>
      <c r="BW21" s="439">
        <f t="shared" si="25"/>
        <v>0</v>
      </c>
      <c r="BX21" s="439">
        <f t="shared" si="38"/>
        <v>0</v>
      </c>
      <c r="BY21" s="439">
        <f t="shared" si="38"/>
        <v>0</v>
      </c>
      <c r="BZ21" s="439">
        <f t="shared" si="26"/>
        <v>0</v>
      </c>
      <c r="CA21" s="439">
        <f t="shared" si="39"/>
        <v>0</v>
      </c>
      <c r="CB21" s="439">
        <f t="shared" si="40"/>
        <v>0</v>
      </c>
      <c r="CC21" s="439">
        <f t="shared" si="27"/>
        <v>0</v>
      </c>
      <c r="CD21" s="439">
        <f t="shared" si="41"/>
        <v>0</v>
      </c>
      <c r="CE21" s="439">
        <f t="shared" si="41"/>
        <v>0</v>
      </c>
      <c r="CF21" s="439">
        <f t="shared" si="28"/>
        <v>0</v>
      </c>
      <c r="CG21" s="439">
        <f t="shared" si="42"/>
        <v>0</v>
      </c>
      <c r="CH21" s="439">
        <f t="shared" si="42"/>
        <v>0</v>
      </c>
      <c r="CI21" s="439">
        <f t="shared" si="29"/>
        <v>0</v>
      </c>
      <c r="CJ21" s="439">
        <f t="shared" si="43"/>
        <v>0</v>
      </c>
      <c r="CK21" s="439">
        <f t="shared" si="43"/>
        <v>0</v>
      </c>
      <c r="CL21" s="439">
        <f t="shared" si="30"/>
        <v>0</v>
      </c>
    </row>
    <row r="22" spans="1:91" ht="15" x14ac:dyDescent="0.25">
      <c r="A22" s="429" t="s">
        <v>12</v>
      </c>
      <c r="B22" s="429">
        <v>197.5</v>
      </c>
      <c r="C22" s="436">
        <f t="shared" si="0"/>
        <v>20.025316455696203</v>
      </c>
      <c r="D22" s="437"/>
      <c r="E22" s="437"/>
      <c r="F22" s="437">
        <f t="shared" si="1"/>
        <v>0</v>
      </c>
      <c r="G22" s="437">
        <v>3.75</v>
      </c>
      <c r="H22" s="437">
        <v>9.1</v>
      </c>
      <c r="I22" s="437">
        <f t="shared" si="2"/>
        <v>2.4266666666666667</v>
      </c>
      <c r="J22" s="437"/>
      <c r="K22" s="437"/>
      <c r="L22" s="437">
        <f t="shared" si="3"/>
        <v>0</v>
      </c>
      <c r="M22" s="437">
        <v>4.25</v>
      </c>
      <c r="N22" s="437">
        <v>10</v>
      </c>
      <c r="O22" s="437">
        <f t="shared" si="4"/>
        <v>2.3529411764705883</v>
      </c>
      <c r="P22" s="437">
        <v>0.5</v>
      </c>
      <c r="Q22" s="437">
        <v>1.2</v>
      </c>
      <c r="R22" s="437">
        <f t="shared" si="5"/>
        <v>2.4</v>
      </c>
      <c r="S22" s="437"/>
      <c r="T22" s="437"/>
      <c r="U22" s="437">
        <f t="shared" si="6"/>
        <v>0</v>
      </c>
      <c r="V22" s="437">
        <f t="shared" si="31"/>
        <v>8.5</v>
      </c>
      <c r="W22" s="437">
        <f t="shared" si="32"/>
        <v>20.299999999999997</v>
      </c>
      <c r="X22" s="437">
        <f t="shared" si="7"/>
        <v>2.3882352941176466</v>
      </c>
      <c r="Y22" s="437">
        <v>2</v>
      </c>
      <c r="Z22" s="437">
        <v>4.7</v>
      </c>
      <c r="AA22" s="437">
        <f t="shared" si="8"/>
        <v>2.35</v>
      </c>
      <c r="AB22" s="437"/>
      <c r="AC22" s="437"/>
      <c r="AD22" s="437">
        <f t="shared" si="9"/>
        <v>0</v>
      </c>
      <c r="AE22" s="437"/>
      <c r="AF22" s="437"/>
      <c r="AG22" s="437">
        <f t="shared" si="10"/>
        <v>0</v>
      </c>
      <c r="AH22" s="437"/>
      <c r="AI22" s="437"/>
      <c r="AJ22" s="437">
        <f t="shared" si="11"/>
        <v>0</v>
      </c>
      <c r="AK22" s="437">
        <v>27.05</v>
      </c>
      <c r="AL22" s="437">
        <v>67.02</v>
      </c>
      <c r="AM22" s="437">
        <f t="shared" si="12"/>
        <v>2.477634011090573</v>
      </c>
      <c r="AN22" s="437">
        <v>2</v>
      </c>
      <c r="AO22" s="437">
        <v>4</v>
      </c>
      <c r="AP22" s="437">
        <f t="shared" si="13"/>
        <v>2</v>
      </c>
      <c r="AQ22" s="437">
        <f t="shared" si="14"/>
        <v>31.05</v>
      </c>
      <c r="AR22" s="437">
        <f t="shared" si="33"/>
        <v>75.72</v>
      </c>
      <c r="AS22" s="437">
        <f t="shared" si="15"/>
        <v>2.4386473429951692</v>
      </c>
      <c r="AT22" s="437"/>
      <c r="AU22" s="437"/>
      <c r="AV22" s="437">
        <f t="shared" si="16"/>
        <v>0</v>
      </c>
      <c r="AW22" s="437"/>
      <c r="AX22" s="437"/>
      <c r="AY22" s="437">
        <f t="shared" si="17"/>
        <v>0</v>
      </c>
      <c r="AZ22" s="437"/>
      <c r="BA22" s="437"/>
      <c r="BB22" s="437">
        <f t="shared" si="18"/>
        <v>0</v>
      </c>
      <c r="BC22" s="437"/>
      <c r="BD22" s="437"/>
      <c r="BE22" s="437">
        <f t="shared" si="19"/>
        <v>0</v>
      </c>
      <c r="BF22" s="437"/>
      <c r="BG22" s="437"/>
      <c r="BH22" s="437">
        <f t="shared" si="20"/>
        <v>0</v>
      </c>
      <c r="BI22" s="437"/>
      <c r="BJ22" s="439"/>
      <c r="BK22" s="439">
        <f t="shared" si="21"/>
        <v>0</v>
      </c>
      <c r="BL22" s="439">
        <f t="shared" si="34"/>
        <v>0</v>
      </c>
      <c r="BM22" s="439">
        <f t="shared" si="35"/>
        <v>0</v>
      </c>
      <c r="BN22" s="439">
        <f t="shared" si="22"/>
        <v>0</v>
      </c>
      <c r="BO22" s="439"/>
      <c r="BP22" s="439"/>
      <c r="BQ22" s="439">
        <f t="shared" si="23"/>
        <v>0</v>
      </c>
      <c r="BR22" s="439">
        <f t="shared" si="36"/>
        <v>2</v>
      </c>
      <c r="BS22" s="439">
        <f t="shared" si="36"/>
        <v>4.7</v>
      </c>
      <c r="BT22" s="439">
        <f t="shared" si="24"/>
        <v>2.35</v>
      </c>
      <c r="BU22" s="439">
        <f t="shared" si="37"/>
        <v>3.75</v>
      </c>
      <c r="BV22" s="439">
        <f t="shared" si="37"/>
        <v>9.1</v>
      </c>
      <c r="BW22" s="439">
        <f t="shared" si="25"/>
        <v>2.4266666666666667</v>
      </c>
      <c r="BX22" s="439">
        <f t="shared" si="38"/>
        <v>0</v>
      </c>
      <c r="BY22" s="439">
        <f t="shared" si="38"/>
        <v>0</v>
      </c>
      <c r="BZ22" s="439">
        <f t="shared" si="26"/>
        <v>0</v>
      </c>
      <c r="CA22" s="439">
        <f t="shared" si="39"/>
        <v>4.25</v>
      </c>
      <c r="CB22" s="439">
        <f t="shared" si="40"/>
        <v>10</v>
      </c>
      <c r="CC22" s="439">
        <f t="shared" si="27"/>
        <v>2.3529411764705883</v>
      </c>
      <c r="CD22" s="439">
        <f t="shared" si="41"/>
        <v>27.55</v>
      </c>
      <c r="CE22" s="439">
        <f t="shared" si="41"/>
        <v>68.22</v>
      </c>
      <c r="CF22" s="439">
        <f t="shared" si="28"/>
        <v>2.4762250453720509</v>
      </c>
      <c r="CG22" s="439">
        <f t="shared" si="42"/>
        <v>2</v>
      </c>
      <c r="CH22" s="439">
        <f t="shared" si="42"/>
        <v>4</v>
      </c>
      <c r="CI22" s="439">
        <f t="shared" si="29"/>
        <v>2</v>
      </c>
      <c r="CJ22" s="439">
        <f t="shared" si="43"/>
        <v>39.549999999999997</v>
      </c>
      <c r="CK22" s="439">
        <f t="shared" si="43"/>
        <v>96.02</v>
      </c>
      <c r="CL22" s="439">
        <f t="shared" si="30"/>
        <v>2.4278128950695321</v>
      </c>
      <c r="CM22" s="429" t="s">
        <v>185</v>
      </c>
    </row>
    <row r="23" spans="1:91" ht="15" x14ac:dyDescent="0.25">
      <c r="A23" s="429" t="s">
        <v>13</v>
      </c>
      <c r="B23" s="429">
        <v>369</v>
      </c>
      <c r="C23" s="436">
        <f t="shared" si="0"/>
        <v>0</v>
      </c>
      <c r="D23" s="437"/>
      <c r="E23" s="437"/>
      <c r="F23" s="437">
        <f t="shared" si="1"/>
        <v>0</v>
      </c>
      <c r="G23" s="437"/>
      <c r="H23" s="437"/>
      <c r="I23" s="437">
        <f t="shared" si="2"/>
        <v>0</v>
      </c>
      <c r="J23" s="437"/>
      <c r="K23" s="437"/>
      <c r="L23" s="437">
        <f t="shared" si="3"/>
        <v>0</v>
      </c>
      <c r="M23" s="437"/>
      <c r="N23" s="437"/>
      <c r="O23" s="437">
        <f t="shared" si="4"/>
        <v>0</v>
      </c>
      <c r="P23" s="437"/>
      <c r="Q23" s="437"/>
      <c r="R23" s="437">
        <f t="shared" si="5"/>
        <v>0</v>
      </c>
      <c r="S23" s="437"/>
      <c r="T23" s="437"/>
      <c r="U23" s="437">
        <f t="shared" si="6"/>
        <v>0</v>
      </c>
      <c r="V23" s="437">
        <f t="shared" si="31"/>
        <v>0</v>
      </c>
      <c r="W23" s="437">
        <f t="shared" si="32"/>
        <v>0</v>
      </c>
      <c r="X23" s="437">
        <f t="shared" si="7"/>
        <v>0</v>
      </c>
      <c r="Y23" s="437"/>
      <c r="Z23" s="437"/>
      <c r="AA23" s="437">
        <f t="shared" si="8"/>
        <v>0</v>
      </c>
      <c r="AB23" s="437"/>
      <c r="AC23" s="437"/>
      <c r="AD23" s="437">
        <f t="shared" si="9"/>
        <v>0</v>
      </c>
      <c r="AE23" s="437"/>
      <c r="AF23" s="437"/>
      <c r="AG23" s="437">
        <f t="shared" si="10"/>
        <v>0</v>
      </c>
      <c r="AH23" s="437"/>
      <c r="AI23" s="437"/>
      <c r="AJ23" s="437">
        <f t="shared" si="11"/>
        <v>0</v>
      </c>
      <c r="AK23" s="437"/>
      <c r="AL23" s="437"/>
      <c r="AM23" s="437">
        <f t="shared" si="12"/>
        <v>0</v>
      </c>
      <c r="AN23" s="437"/>
      <c r="AO23" s="437"/>
      <c r="AP23" s="437">
        <f t="shared" si="13"/>
        <v>0</v>
      </c>
      <c r="AQ23" s="437">
        <f t="shared" si="14"/>
        <v>0</v>
      </c>
      <c r="AR23" s="437">
        <f t="shared" si="33"/>
        <v>0</v>
      </c>
      <c r="AS23" s="437">
        <f t="shared" si="15"/>
        <v>0</v>
      </c>
      <c r="AT23" s="437"/>
      <c r="AU23" s="437"/>
      <c r="AV23" s="437">
        <f t="shared" si="16"/>
        <v>0</v>
      </c>
      <c r="AW23" s="437"/>
      <c r="AX23" s="437"/>
      <c r="AY23" s="437">
        <f t="shared" si="17"/>
        <v>0</v>
      </c>
      <c r="AZ23" s="437"/>
      <c r="BA23" s="437"/>
      <c r="BB23" s="437">
        <f t="shared" si="18"/>
        <v>0</v>
      </c>
      <c r="BC23" s="437"/>
      <c r="BD23" s="437"/>
      <c r="BE23" s="437">
        <f t="shared" si="19"/>
        <v>0</v>
      </c>
      <c r="BF23" s="437"/>
      <c r="BG23" s="437"/>
      <c r="BH23" s="437">
        <f t="shared" si="20"/>
        <v>0</v>
      </c>
      <c r="BI23" s="437"/>
      <c r="BJ23" s="439"/>
      <c r="BK23" s="439">
        <f t="shared" si="21"/>
        <v>0</v>
      </c>
      <c r="BL23" s="439">
        <f t="shared" si="34"/>
        <v>0</v>
      </c>
      <c r="BM23" s="439">
        <f t="shared" si="35"/>
        <v>0</v>
      </c>
      <c r="BN23" s="439">
        <f t="shared" si="22"/>
        <v>0</v>
      </c>
      <c r="BO23" s="439"/>
      <c r="BP23" s="439"/>
      <c r="BQ23" s="439">
        <f t="shared" si="23"/>
        <v>0</v>
      </c>
      <c r="BR23" s="439">
        <f t="shared" si="36"/>
        <v>0</v>
      </c>
      <c r="BS23" s="439">
        <f t="shared" si="36"/>
        <v>0</v>
      </c>
      <c r="BT23" s="439">
        <f t="shared" si="24"/>
        <v>0</v>
      </c>
      <c r="BU23" s="439">
        <f t="shared" si="37"/>
        <v>0</v>
      </c>
      <c r="BV23" s="439">
        <f t="shared" si="37"/>
        <v>0</v>
      </c>
      <c r="BW23" s="439">
        <f t="shared" si="25"/>
        <v>0</v>
      </c>
      <c r="BX23" s="439">
        <f t="shared" si="38"/>
        <v>0</v>
      </c>
      <c r="BY23" s="439">
        <f t="shared" si="38"/>
        <v>0</v>
      </c>
      <c r="BZ23" s="439">
        <f t="shared" si="26"/>
        <v>0</v>
      </c>
      <c r="CA23" s="439">
        <f t="shared" si="39"/>
        <v>0</v>
      </c>
      <c r="CB23" s="439">
        <f t="shared" si="40"/>
        <v>0</v>
      </c>
      <c r="CC23" s="439">
        <f t="shared" si="27"/>
        <v>0</v>
      </c>
      <c r="CD23" s="439">
        <f t="shared" si="41"/>
        <v>0</v>
      </c>
      <c r="CE23" s="439">
        <f t="shared" si="41"/>
        <v>0</v>
      </c>
      <c r="CF23" s="439">
        <f t="shared" si="28"/>
        <v>0</v>
      </c>
      <c r="CG23" s="439">
        <f t="shared" si="42"/>
        <v>0</v>
      </c>
      <c r="CH23" s="439">
        <f t="shared" si="42"/>
        <v>0</v>
      </c>
      <c r="CI23" s="439">
        <f t="shared" si="29"/>
        <v>0</v>
      </c>
      <c r="CJ23" s="439">
        <f t="shared" si="43"/>
        <v>0</v>
      </c>
      <c r="CK23" s="439">
        <f t="shared" si="43"/>
        <v>0</v>
      </c>
      <c r="CL23" s="439">
        <f t="shared" si="30"/>
        <v>0</v>
      </c>
    </row>
    <row r="24" spans="1:91" ht="15" x14ac:dyDescent="0.25">
      <c r="A24" s="429" t="s">
        <v>14</v>
      </c>
      <c r="B24" s="429">
        <v>146.47999999999999</v>
      </c>
      <c r="C24" s="436">
        <f t="shared" si="0"/>
        <v>0</v>
      </c>
      <c r="D24" s="437"/>
      <c r="E24" s="437"/>
      <c r="F24" s="437">
        <f t="shared" si="1"/>
        <v>0</v>
      </c>
      <c r="G24" s="437"/>
      <c r="H24" s="437"/>
      <c r="I24" s="437">
        <f t="shared" si="2"/>
        <v>0</v>
      </c>
      <c r="J24" s="437"/>
      <c r="K24" s="437"/>
      <c r="L24" s="437">
        <f t="shared" si="3"/>
        <v>0</v>
      </c>
      <c r="M24" s="437"/>
      <c r="N24" s="437"/>
      <c r="O24" s="437">
        <f t="shared" si="4"/>
        <v>0</v>
      </c>
      <c r="P24" s="437"/>
      <c r="Q24" s="437"/>
      <c r="R24" s="437">
        <f t="shared" si="5"/>
        <v>0</v>
      </c>
      <c r="S24" s="437"/>
      <c r="T24" s="437"/>
      <c r="U24" s="437">
        <f t="shared" si="6"/>
        <v>0</v>
      </c>
      <c r="V24" s="437">
        <f t="shared" si="31"/>
        <v>0</v>
      </c>
      <c r="W24" s="437">
        <f t="shared" si="32"/>
        <v>0</v>
      </c>
      <c r="X24" s="437">
        <f t="shared" si="7"/>
        <v>0</v>
      </c>
      <c r="Y24" s="437"/>
      <c r="Z24" s="437"/>
      <c r="AA24" s="437">
        <f t="shared" si="8"/>
        <v>0</v>
      </c>
      <c r="AB24" s="437"/>
      <c r="AC24" s="437"/>
      <c r="AD24" s="437">
        <f t="shared" si="9"/>
        <v>0</v>
      </c>
      <c r="AE24" s="437"/>
      <c r="AF24" s="437"/>
      <c r="AG24" s="437">
        <f t="shared" si="10"/>
        <v>0</v>
      </c>
      <c r="AH24" s="437"/>
      <c r="AI24" s="437"/>
      <c r="AJ24" s="437">
        <f t="shared" si="11"/>
        <v>0</v>
      </c>
      <c r="AK24" s="437"/>
      <c r="AL24" s="437"/>
      <c r="AM24" s="437">
        <f t="shared" si="12"/>
        <v>0</v>
      </c>
      <c r="AN24" s="437"/>
      <c r="AO24" s="437"/>
      <c r="AP24" s="437">
        <f t="shared" si="13"/>
        <v>0</v>
      </c>
      <c r="AQ24" s="437">
        <f t="shared" si="14"/>
        <v>0</v>
      </c>
      <c r="AR24" s="437">
        <f t="shared" si="33"/>
        <v>0</v>
      </c>
      <c r="AS24" s="437">
        <f t="shared" si="15"/>
        <v>0</v>
      </c>
      <c r="AT24" s="437"/>
      <c r="AU24" s="437"/>
      <c r="AV24" s="437">
        <f t="shared" si="16"/>
        <v>0</v>
      </c>
      <c r="AW24" s="437"/>
      <c r="AX24" s="437"/>
      <c r="AY24" s="437">
        <f t="shared" si="17"/>
        <v>0</v>
      </c>
      <c r="AZ24" s="437"/>
      <c r="BA24" s="437"/>
      <c r="BB24" s="437">
        <f t="shared" si="18"/>
        <v>0</v>
      </c>
      <c r="BC24" s="437"/>
      <c r="BD24" s="437"/>
      <c r="BE24" s="437">
        <f t="shared" si="19"/>
        <v>0</v>
      </c>
      <c r="BF24" s="437"/>
      <c r="BG24" s="437"/>
      <c r="BH24" s="437">
        <f t="shared" si="20"/>
        <v>0</v>
      </c>
      <c r="BI24" s="437"/>
      <c r="BJ24" s="439"/>
      <c r="BK24" s="439">
        <f t="shared" si="21"/>
        <v>0</v>
      </c>
      <c r="BL24" s="439">
        <f t="shared" si="34"/>
        <v>0</v>
      </c>
      <c r="BM24" s="439">
        <f t="shared" si="35"/>
        <v>0</v>
      </c>
      <c r="BN24" s="439">
        <f t="shared" si="22"/>
        <v>0</v>
      </c>
      <c r="BO24" s="439"/>
      <c r="BP24" s="439"/>
      <c r="BQ24" s="439">
        <f t="shared" si="23"/>
        <v>0</v>
      </c>
      <c r="BR24" s="439">
        <f t="shared" si="36"/>
        <v>0</v>
      </c>
      <c r="BS24" s="439">
        <f t="shared" si="36"/>
        <v>0</v>
      </c>
      <c r="BT24" s="439">
        <f t="shared" si="24"/>
        <v>0</v>
      </c>
      <c r="BU24" s="439">
        <f t="shared" si="37"/>
        <v>0</v>
      </c>
      <c r="BV24" s="439">
        <f t="shared" si="37"/>
        <v>0</v>
      </c>
      <c r="BW24" s="439">
        <f t="shared" si="25"/>
        <v>0</v>
      </c>
      <c r="BX24" s="439">
        <f t="shared" si="38"/>
        <v>0</v>
      </c>
      <c r="BY24" s="439">
        <f t="shared" si="38"/>
        <v>0</v>
      </c>
      <c r="BZ24" s="439">
        <f t="shared" si="26"/>
        <v>0</v>
      </c>
      <c r="CA24" s="439">
        <f t="shared" si="39"/>
        <v>0</v>
      </c>
      <c r="CB24" s="439">
        <f t="shared" si="40"/>
        <v>0</v>
      </c>
      <c r="CC24" s="439">
        <f t="shared" si="27"/>
        <v>0</v>
      </c>
      <c r="CD24" s="439">
        <f t="shared" si="41"/>
        <v>0</v>
      </c>
      <c r="CE24" s="439">
        <f t="shared" si="41"/>
        <v>0</v>
      </c>
      <c r="CF24" s="439">
        <f t="shared" si="28"/>
        <v>0</v>
      </c>
      <c r="CG24" s="439">
        <f t="shared" si="42"/>
        <v>0</v>
      </c>
      <c r="CH24" s="439">
        <f t="shared" si="42"/>
        <v>0</v>
      </c>
      <c r="CI24" s="439">
        <f t="shared" si="29"/>
        <v>0</v>
      </c>
      <c r="CJ24" s="439">
        <f t="shared" si="43"/>
        <v>0</v>
      </c>
      <c r="CK24" s="439">
        <f t="shared" si="43"/>
        <v>0</v>
      </c>
      <c r="CL24" s="439">
        <f t="shared" si="30"/>
        <v>0</v>
      </c>
    </row>
    <row r="25" spans="1:91" ht="15" x14ac:dyDescent="0.25">
      <c r="A25" s="429" t="s">
        <v>15</v>
      </c>
      <c r="B25" s="429">
        <v>278</v>
      </c>
      <c r="C25" s="436">
        <f t="shared" si="0"/>
        <v>0</v>
      </c>
      <c r="D25" s="437"/>
      <c r="E25" s="437"/>
      <c r="F25" s="437">
        <f t="shared" si="1"/>
        <v>0</v>
      </c>
      <c r="G25" s="437"/>
      <c r="H25" s="437"/>
      <c r="I25" s="437">
        <f t="shared" si="2"/>
        <v>0</v>
      </c>
      <c r="J25" s="437"/>
      <c r="K25" s="437"/>
      <c r="L25" s="437">
        <f t="shared" si="3"/>
        <v>0</v>
      </c>
      <c r="M25" s="437"/>
      <c r="N25" s="437"/>
      <c r="O25" s="437">
        <f t="shared" si="4"/>
        <v>0</v>
      </c>
      <c r="P25" s="437"/>
      <c r="Q25" s="437"/>
      <c r="R25" s="437">
        <f t="shared" si="5"/>
        <v>0</v>
      </c>
      <c r="S25" s="437"/>
      <c r="T25" s="437"/>
      <c r="U25" s="437">
        <f t="shared" si="6"/>
        <v>0</v>
      </c>
      <c r="V25" s="437">
        <f t="shared" si="31"/>
        <v>0</v>
      </c>
      <c r="W25" s="437">
        <f t="shared" si="32"/>
        <v>0</v>
      </c>
      <c r="X25" s="437">
        <f t="shared" si="7"/>
        <v>0</v>
      </c>
      <c r="Y25" s="437"/>
      <c r="Z25" s="437"/>
      <c r="AA25" s="437">
        <f t="shared" si="8"/>
        <v>0</v>
      </c>
      <c r="AB25" s="437"/>
      <c r="AC25" s="437"/>
      <c r="AD25" s="437">
        <f t="shared" si="9"/>
        <v>0</v>
      </c>
      <c r="AE25" s="437"/>
      <c r="AF25" s="437"/>
      <c r="AG25" s="437">
        <f t="shared" si="10"/>
        <v>0</v>
      </c>
      <c r="AH25" s="437"/>
      <c r="AI25" s="437"/>
      <c r="AJ25" s="437">
        <f t="shared" si="11"/>
        <v>0</v>
      </c>
      <c r="AK25" s="437"/>
      <c r="AL25" s="437"/>
      <c r="AM25" s="437">
        <f t="shared" si="12"/>
        <v>0</v>
      </c>
      <c r="AN25" s="437"/>
      <c r="AO25" s="437"/>
      <c r="AP25" s="437">
        <f t="shared" si="13"/>
        <v>0</v>
      </c>
      <c r="AQ25" s="437">
        <f t="shared" si="14"/>
        <v>0</v>
      </c>
      <c r="AR25" s="437">
        <f t="shared" si="33"/>
        <v>0</v>
      </c>
      <c r="AS25" s="437">
        <f t="shared" si="15"/>
        <v>0</v>
      </c>
      <c r="AT25" s="437"/>
      <c r="AU25" s="437"/>
      <c r="AV25" s="437">
        <f t="shared" si="16"/>
        <v>0</v>
      </c>
      <c r="AW25" s="437"/>
      <c r="AX25" s="437"/>
      <c r="AY25" s="437">
        <f t="shared" si="17"/>
        <v>0</v>
      </c>
      <c r="AZ25" s="437"/>
      <c r="BA25" s="437"/>
      <c r="BB25" s="437">
        <f t="shared" si="18"/>
        <v>0</v>
      </c>
      <c r="BC25" s="437"/>
      <c r="BD25" s="437"/>
      <c r="BE25" s="437">
        <f t="shared" si="19"/>
        <v>0</v>
      </c>
      <c r="BF25" s="437"/>
      <c r="BG25" s="437"/>
      <c r="BH25" s="437">
        <f t="shared" si="20"/>
        <v>0</v>
      </c>
      <c r="BI25" s="437"/>
      <c r="BJ25" s="439"/>
      <c r="BK25" s="439">
        <f t="shared" si="21"/>
        <v>0</v>
      </c>
      <c r="BL25" s="439">
        <f t="shared" si="34"/>
        <v>0</v>
      </c>
      <c r="BM25" s="439">
        <f t="shared" si="35"/>
        <v>0</v>
      </c>
      <c r="BN25" s="439">
        <f t="shared" si="22"/>
        <v>0</v>
      </c>
      <c r="BO25" s="439"/>
      <c r="BP25" s="439"/>
      <c r="BQ25" s="439">
        <f t="shared" si="23"/>
        <v>0</v>
      </c>
      <c r="BR25" s="439">
        <f t="shared" si="36"/>
        <v>0</v>
      </c>
      <c r="BS25" s="439">
        <f t="shared" si="36"/>
        <v>0</v>
      </c>
      <c r="BT25" s="439">
        <f t="shared" si="24"/>
        <v>0</v>
      </c>
      <c r="BU25" s="439">
        <f t="shared" si="37"/>
        <v>0</v>
      </c>
      <c r="BV25" s="439">
        <f t="shared" si="37"/>
        <v>0</v>
      </c>
      <c r="BW25" s="439">
        <f t="shared" si="25"/>
        <v>0</v>
      </c>
      <c r="BX25" s="439">
        <f t="shared" si="38"/>
        <v>0</v>
      </c>
      <c r="BY25" s="439">
        <f t="shared" si="38"/>
        <v>0</v>
      </c>
      <c r="BZ25" s="439">
        <f t="shared" si="26"/>
        <v>0</v>
      </c>
      <c r="CA25" s="439">
        <f t="shared" si="39"/>
        <v>0</v>
      </c>
      <c r="CB25" s="439">
        <f t="shared" si="40"/>
        <v>0</v>
      </c>
      <c r="CC25" s="439">
        <f t="shared" si="27"/>
        <v>0</v>
      </c>
      <c r="CD25" s="439">
        <f t="shared" si="41"/>
        <v>0</v>
      </c>
      <c r="CE25" s="439">
        <f t="shared" si="41"/>
        <v>0</v>
      </c>
      <c r="CF25" s="439">
        <f t="shared" si="28"/>
        <v>0</v>
      </c>
      <c r="CG25" s="439">
        <f t="shared" si="42"/>
        <v>0</v>
      </c>
      <c r="CH25" s="439">
        <f t="shared" si="42"/>
        <v>0</v>
      </c>
      <c r="CI25" s="439">
        <f t="shared" si="29"/>
        <v>0</v>
      </c>
      <c r="CJ25" s="439">
        <f t="shared" si="43"/>
        <v>0</v>
      </c>
      <c r="CK25" s="439">
        <f t="shared" si="43"/>
        <v>0</v>
      </c>
      <c r="CL25" s="439">
        <f t="shared" si="30"/>
        <v>0</v>
      </c>
    </row>
    <row r="26" spans="1:91" ht="15" x14ac:dyDescent="0.25">
      <c r="A26" s="429" t="s">
        <v>16</v>
      </c>
      <c r="B26" s="429">
        <v>980.5</v>
      </c>
      <c r="C26" s="436">
        <f t="shared" si="0"/>
        <v>0</v>
      </c>
      <c r="D26" s="437"/>
      <c r="E26" s="437"/>
      <c r="F26" s="437">
        <f t="shared" si="1"/>
        <v>0</v>
      </c>
      <c r="G26" s="437"/>
      <c r="H26" s="437"/>
      <c r="I26" s="437">
        <f t="shared" si="2"/>
        <v>0</v>
      </c>
      <c r="J26" s="437"/>
      <c r="K26" s="437"/>
      <c r="L26" s="437">
        <f t="shared" si="3"/>
        <v>0</v>
      </c>
      <c r="M26" s="437"/>
      <c r="N26" s="437"/>
      <c r="O26" s="437">
        <f t="shared" si="4"/>
        <v>0</v>
      </c>
      <c r="P26" s="437"/>
      <c r="Q26" s="437"/>
      <c r="R26" s="437">
        <f t="shared" si="5"/>
        <v>0</v>
      </c>
      <c r="S26" s="437"/>
      <c r="T26" s="437"/>
      <c r="U26" s="437">
        <f t="shared" si="6"/>
        <v>0</v>
      </c>
      <c r="V26" s="437">
        <f t="shared" si="31"/>
        <v>0</v>
      </c>
      <c r="W26" s="437">
        <f t="shared" si="32"/>
        <v>0</v>
      </c>
      <c r="X26" s="437">
        <f t="shared" si="7"/>
        <v>0</v>
      </c>
      <c r="Y26" s="437"/>
      <c r="Z26" s="437"/>
      <c r="AA26" s="437">
        <f t="shared" si="8"/>
        <v>0</v>
      </c>
      <c r="AB26" s="437"/>
      <c r="AC26" s="437"/>
      <c r="AD26" s="437">
        <f t="shared" si="9"/>
        <v>0</v>
      </c>
      <c r="AE26" s="437"/>
      <c r="AF26" s="437"/>
      <c r="AG26" s="437">
        <f t="shared" si="10"/>
        <v>0</v>
      </c>
      <c r="AH26" s="437"/>
      <c r="AI26" s="437"/>
      <c r="AJ26" s="437">
        <f t="shared" si="11"/>
        <v>0</v>
      </c>
      <c r="AK26" s="437"/>
      <c r="AL26" s="437"/>
      <c r="AM26" s="437">
        <f t="shared" si="12"/>
        <v>0</v>
      </c>
      <c r="AN26" s="437"/>
      <c r="AO26" s="437"/>
      <c r="AP26" s="437">
        <f t="shared" si="13"/>
        <v>0</v>
      </c>
      <c r="AQ26" s="437">
        <f t="shared" si="14"/>
        <v>0</v>
      </c>
      <c r="AR26" s="437">
        <f t="shared" si="33"/>
        <v>0</v>
      </c>
      <c r="AS26" s="437">
        <f t="shared" si="15"/>
        <v>0</v>
      </c>
      <c r="AT26" s="437"/>
      <c r="AU26" s="437"/>
      <c r="AV26" s="437">
        <f t="shared" si="16"/>
        <v>0</v>
      </c>
      <c r="AW26" s="437"/>
      <c r="AX26" s="437"/>
      <c r="AY26" s="437">
        <f t="shared" si="17"/>
        <v>0</v>
      </c>
      <c r="AZ26" s="437"/>
      <c r="BA26" s="437"/>
      <c r="BB26" s="437">
        <f t="shared" si="18"/>
        <v>0</v>
      </c>
      <c r="BC26" s="437"/>
      <c r="BD26" s="437"/>
      <c r="BE26" s="437">
        <f t="shared" si="19"/>
        <v>0</v>
      </c>
      <c r="BF26" s="437"/>
      <c r="BG26" s="437"/>
      <c r="BH26" s="437">
        <f t="shared" si="20"/>
        <v>0</v>
      </c>
      <c r="BI26" s="437"/>
      <c r="BJ26" s="439"/>
      <c r="BK26" s="439">
        <f t="shared" si="21"/>
        <v>0</v>
      </c>
      <c r="BL26" s="439">
        <f t="shared" si="34"/>
        <v>0</v>
      </c>
      <c r="BM26" s="439">
        <f t="shared" si="35"/>
        <v>0</v>
      </c>
      <c r="BN26" s="439">
        <f t="shared" si="22"/>
        <v>0</v>
      </c>
      <c r="BO26" s="439"/>
      <c r="BP26" s="439"/>
      <c r="BQ26" s="439">
        <f t="shared" si="23"/>
        <v>0</v>
      </c>
      <c r="BR26" s="439">
        <f t="shared" si="36"/>
        <v>0</v>
      </c>
      <c r="BS26" s="439">
        <f t="shared" si="36"/>
        <v>0</v>
      </c>
      <c r="BT26" s="439">
        <f t="shared" si="24"/>
        <v>0</v>
      </c>
      <c r="BU26" s="439">
        <f t="shared" si="37"/>
        <v>0</v>
      </c>
      <c r="BV26" s="439">
        <f t="shared" si="37"/>
        <v>0</v>
      </c>
      <c r="BW26" s="439">
        <f t="shared" si="25"/>
        <v>0</v>
      </c>
      <c r="BX26" s="439">
        <f t="shared" si="38"/>
        <v>0</v>
      </c>
      <c r="BY26" s="439">
        <f t="shared" si="38"/>
        <v>0</v>
      </c>
      <c r="BZ26" s="439">
        <f t="shared" si="26"/>
        <v>0</v>
      </c>
      <c r="CA26" s="439">
        <f t="shared" si="39"/>
        <v>0</v>
      </c>
      <c r="CB26" s="439">
        <f t="shared" si="40"/>
        <v>0</v>
      </c>
      <c r="CC26" s="439">
        <f t="shared" si="27"/>
        <v>0</v>
      </c>
      <c r="CD26" s="439">
        <f t="shared" si="41"/>
        <v>0</v>
      </c>
      <c r="CE26" s="439">
        <f t="shared" si="41"/>
        <v>0</v>
      </c>
      <c r="CF26" s="439">
        <f t="shared" si="28"/>
        <v>0</v>
      </c>
      <c r="CG26" s="439">
        <f t="shared" si="42"/>
        <v>0</v>
      </c>
      <c r="CH26" s="439">
        <f t="shared" si="42"/>
        <v>0</v>
      </c>
      <c r="CI26" s="439">
        <f t="shared" si="29"/>
        <v>0</v>
      </c>
      <c r="CJ26" s="439">
        <f t="shared" si="43"/>
        <v>0</v>
      </c>
      <c r="CK26" s="439">
        <f t="shared" si="43"/>
        <v>0</v>
      </c>
      <c r="CL26" s="439">
        <f t="shared" si="30"/>
        <v>0</v>
      </c>
    </row>
    <row r="27" spans="1:91" ht="15" x14ac:dyDescent="0.25">
      <c r="A27" s="429" t="s">
        <v>18</v>
      </c>
      <c r="B27" s="429">
        <v>1250</v>
      </c>
      <c r="C27" s="436">
        <f t="shared" si="0"/>
        <v>0</v>
      </c>
      <c r="D27" s="437"/>
      <c r="E27" s="437"/>
      <c r="F27" s="437">
        <f t="shared" si="1"/>
        <v>0</v>
      </c>
      <c r="G27" s="437"/>
      <c r="H27" s="437"/>
      <c r="I27" s="437">
        <f t="shared" si="2"/>
        <v>0</v>
      </c>
      <c r="J27" s="437"/>
      <c r="K27" s="437"/>
      <c r="L27" s="437">
        <f t="shared" si="3"/>
        <v>0</v>
      </c>
      <c r="M27" s="437"/>
      <c r="N27" s="437"/>
      <c r="O27" s="437">
        <f t="shared" si="4"/>
        <v>0</v>
      </c>
      <c r="P27" s="437"/>
      <c r="Q27" s="437"/>
      <c r="R27" s="437">
        <v>1.8169811320754716</v>
      </c>
      <c r="S27" s="437"/>
      <c r="T27" s="437"/>
      <c r="U27" s="437">
        <f t="shared" si="6"/>
        <v>0</v>
      </c>
      <c r="V27" s="437">
        <v>0</v>
      </c>
      <c r="W27" s="437">
        <v>0</v>
      </c>
      <c r="X27" s="437">
        <f t="shared" si="7"/>
        <v>0</v>
      </c>
      <c r="Y27" s="437"/>
      <c r="Z27" s="437"/>
      <c r="AA27" s="437">
        <f t="shared" si="8"/>
        <v>0</v>
      </c>
      <c r="AB27" s="437"/>
      <c r="AC27" s="437"/>
      <c r="AD27" s="437">
        <f t="shared" si="9"/>
        <v>0</v>
      </c>
      <c r="AE27" s="437"/>
      <c r="AF27" s="437"/>
      <c r="AG27" s="437">
        <f t="shared" si="10"/>
        <v>0</v>
      </c>
      <c r="AH27" s="437"/>
      <c r="AI27" s="437"/>
      <c r="AJ27" s="437">
        <f t="shared" si="11"/>
        <v>0</v>
      </c>
      <c r="AK27" s="437"/>
      <c r="AL27" s="437"/>
      <c r="AM27" s="437">
        <f t="shared" si="12"/>
        <v>0</v>
      </c>
      <c r="AN27" s="437"/>
      <c r="AO27" s="437"/>
      <c r="AP27" s="437">
        <f t="shared" si="13"/>
        <v>0</v>
      </c>
      <c r="AQ27" s="437">
        <f t="shared" si="14"/>
        <v>0</v>
      </c>
      <c r="AR27" s="437">
        <f t="shared" si="33"/>
        <v>0</v>
      </c>
      <c r="AS27" s="437">
        <f t="shared" si="15"/>
        <v>0</v>
      </c>
      <c r="AT27" s="437"/>
      <c r="AU27" s="437"/>
      <c r="AV27" s="437">
        <f t="shared" si="16"/>
        <v>0</v>
      </c>
      <c r="AW27" s="437"/>
      <c r="AX27" s="437"/>
      <c r="AY27" s="437">
        <f t="shared" si="17"/>
        <v>0</v>
      </c>
      <c r="AZ27" s="437"/>
      <c r="BA27" s="437"/>
      <c r="BB27" s="437">
        <f t="shared" si="18"/>
        <v>0</v>
      </c>
      <c r="BC27" s="437"/>
      <c r="BD27" s="437"/>
      <c r="BE27" s="437">
        <f t="shared" si="19"/>
        <v>0</v>
      </c>
      <c r="BF27" s="437"/>
      <c r="BG27" s="437"/>
      <c r="BH27" s="437">
        <f t="shared" si="20"/>
        <v>0</v>
      </c>
      <c r="BI27" s="437"/>
      <c r="BJ27" s="439"/>
      <c r="BK27" s="439">
        <f t="shared" si="21"/>
        <v>0</v>
      </c>
      <c r="BL27" s="439">
        <f t="shared" si="34"/>
        <v>0</v>
      </c>
      <c r="BM27" s="439">
        <f t="shared" si="35"/>
        <v>0</v>
      </c>
      <c r="BN27" s="439">
        <f t="shared" si="22"/>
        <v>0</v>
      </c>
      <c r="BO27" s="439"/>
      <c r="BP27" s="439"/>
      <c r="BQ27" s="439">
        <f t="shared" si="23"/>
        <v>0</v>
      </c>
      <c r="BR27" s="439">
        <f t="shared" si="36"/>
        <v>0</v>
      </c>
      <c r="BS27" s="439">
        <f t="shared" si="36"/>
        <v>0</v>
      </c>
      <c r="BT27" s="439">
        <f t="shared" si="24"/>
        <v>0</v>
      </c>
      <c r="BU27" s="439">
        <f t="shared" si="37"/>
        <v>0</v>
      </c>
      <c r="BV27" s="439">
        <f t="shared" si="37"/>
        <v>0</v>
      </c>
      <c r="BW27" s="439">
        <f t="shared" si="25"/>
        <v>0</v>
      </c>
      <c r="BX27" s="439">
        <f t="shared" si="38"/>
        <v>0</v>
      </c>
      <c r="BY27" s="439">
        <f t="shared" si="38"/>
        <v>0</v>
      </c>
      <c r="BZ27" s="439">
        <f t="shared" si="26"/>
        <v>0</v>
      </c>
      <c r="CA27" s="439">
        <f t="shared" si="39"/>
        <v>0</v>
      </c>
      <c r="CB27" s="439">
        <f t="shared" si="40"/>
        <v>0</v>
      </c>
      <c r="CC27" s="439">
        <f t="shared" si="27"/>
        <v>0</v>
      </c>
      <c r="CD27" s="439">
        <f t="shared" si="41"/>
        <v>0</v>
      </c>
      <c r="CE27" s="439">
        <f t="shared" si="41"/>
        <v>0</v>
      </c>
      <c r="CF27" s="439">
        <f t="shared" si="28"/>
        <v>0</v>
      </c>
      <c r="CG27" s="439">
        <f t="shared" si="42"/>
        <v>0</v>
      </c>
      <c r="CH27" s="439">
        <f t="shared" si="42"/>
        <v>0</v>
      </c>
      <c r="CI27" s="439">
        <f t="shared" si="29"/>
        <v>0</v>
      </c>
      <c r="CJ27" s="439">
        <f>SUM(BR27,BU27,BX27,CA27,CD27,CG27)</f>
        <v>0</v>
      </c>
      <c r="CK27" s="439">
        <f>SUM(BS27,BV27,BY27,CB27,CE27,CH27)</f>
        <v>0</v>
      </c>
      <c r="CL27" s="439">
        <f t="shared" si="30"/>
        <v>0</v>
      </c>
    </row>
    <row r="28" spans="1:91" ht="15" x14ac:dyDescent="0.25">
      <c r="A28" s="429" t="s">
        <v>19</v>
      </c>
      <c r="B28" s="429">
        <v>608.35</v>
      </c>
      <c r="C28" s="436">
        <f t="shared" si="0"/>
        <v>48.200871209007971</v>
      </c>
      <c r="D28" s="437"/>
      <c r="E28" s="437"/>
      <c r="F28" s="437">
        <f t="shared" si="1"/>
        <v>0</v>
      </c>
      <c r="G28" s="437"/>
      <c r="H28" s="437"/>
      <c r="I28" s="437">
        <f t="shared" si="2"/>
        <v>0</v>
      </c>
      <c r="J28" s="437"/>
      <c r="K28" s="437"/>
      <c r="L28" s="437">
        <f t="shared" si="3"/>
        <v>0</v>
      </c>
      <c r="M28" s="437"/>
      <c r="N28" s="437"/>
      <c r="O28" s="437">
        <f t="shared" si="4"/>
        <v>0</v>
      </c>
      <c r="P28" s="437"/>
      <c r="Q28" s="437"/>
      <c r="R28" s="437">
        <f t="shared" ref="R28:R59" si="44">IF(P28,Q28/P28,0)</f>
        <v>0</v>
      </c>
      <c r="S28" s="437"/>
      <c r="T28" s="437"/>
      <c r="U28" s="437">
        <f t="shared" si="6"/>
        <v>0</v>
      </c>
      <c r="V28" s="437">
        <f t="shared" ref="V28:V59" si="45">SUM(S28,P28,M28,J28,G28,D28)</f>
        <v>0</v>
      </c>
      <c r="W28" s="437">
        <f t="shared" ref="W28:W59" si="46">SUM(T28,N28,Q28,K28,H28,E28)</f>
        <v>0</v>
      </c>
      <c r="X28" s="437">
        <f t="shared" si="7"/>
        <v>0</v>
      </c>
      <c r="Y28" s="437">
        <v>3.73</v>
      </c>
      <c r="Z28" s="437">
        <v>8.6999999999999993</v>
      </c>
      <c r="AA28" s="437">
        <f t="shared" si="8"/>
        <v>2.3324396782841821</v>
      </c>
      <c r="AB28" s="437"/>
      <c r="AC28" s="437"/>
      <c r="AD28" s="437">
        <f t="shared" si="9"/>
        <v>0</v>
      </c>
      <c r="AE28" s="437"/>
      <c r="AF28" s="437"/>
      <c r="AG28" s="437">
        <f t="shared" si="10"/>
        <v>0</v>
      </c>
      <c r="AH28" s="437">
        <v>6.5</v>
      </c>
      <c r="AI28" s="437">
        <v>8.4</v>
      </c>
      <c r="AJ28" s="437">
        <f t="shared" si="11"/>
        <v>1.2923076923076924</v>
      </c>
      <c r="AK28" s="437">
        <v>283</v>
      </c>
      <c r="AL28" s="437">
        <v>335</v>
      </c>
      <c r="AM28" s="437">
        <f t="shared" si="12"/>
        <v>1.1837455830388692</v>
      </c>
      <c r="AN28" s="437"/>
      <c r="AO28" s="437"/>
      <c r="AP28" s="437">
        <f t="shared" si="13"/>
        <v>0</v>
      </c>
      <c r="AQ28" s="437">
        <f t="shared" si="14"/>
        <v>293.23</v>
      </c>
      <c r="AR28" s="437">
        <f t="shared" si="33"/>
        <v>352.09999999999997</v>
      </c>
      <c r="AS28" s="437">
        <f t="shared" si="15"/>
        <v>1.2007639054666983</v>
      </c>
      <c r="AT28" s="437"/>
      <c r="AU28" s="437"/>
      <c r="AV28" s="437">
        <f t="shared" si="16"/>
        <v>0</v>
      </c>
      <c r="AW28" s="437"/>
      <c r="AX28" s="437"/>
      <c r="AY28" s="437">
        <f t="shared" si="17"/>
        <v>0</v>
      </c>
      <c r="AZ28" s="437"/>
      <c r="BA28" s="437"/>
      <c r="BB28" s="437">
        <f t="shared" si="18"/>
        <v>0</v>
      </c>
      <c r="BC28" s="437"/>
      <c r="BD28" s="437"/>
      <c r="BE28" s="437">
        <f t="shared" si="19"/>
        <v>0</v>
      </c>
      <c r="BF28" s="437"/>
      <c r="BG28" s="437"/>
      <c r="BH28" s="437">
        <f t="shared" si="20"/>
        <v>0</v>
      </c>
      <c r="BI28" s="437"/>
      <c r="BJ28" s="439"/>
      <c r="BK28" s="439">
        <f t="shared" si="21"/>
        <v>0</v>
      </c>
      <c r="BL28" s="439">
        <f t="shared" si="34"/>
        <v>0</v>
      </c>
      <c r="BM28" s="439">
        <f t="shared" si="35"/>
        <v>0</v>
      </c>
      <c r="BN28" s="439">
        <f t="shared" si="22"/>
        <v>0</v>
      </c>
      <c r="BO28" s="439"/>
      <c r="BP28" s="439"/>
      <c r="BQ28" s="439">
        <f t="shared" si="23"/>
        <v>0</v>
      </c>
      <c r="BR28" s="439">
        <f t="shared" si="36"/>
        <v>3.73</v>
      </c>
      <c r="BS28" s="439">
        <f t="shared" si="36"/>
        <v>8.6999999999999993</v>
      </c>
      <c r="BT28" s="439">
        <f t="shared" si="24"/>
        <v>2.3324396782841821</v>
      </c>
      <c r="BU28" s="439">
        <f t="shared" si="37"/>
        <v>0</v>
      </c>
      <c r="BV28" s="439">
        <f t="shared" si="37"/>
        <v>0</v>
      </c>
      <c r="BW28" s="439">
        <f t="shared" si="25"/>
        <v>0</v>
      </c>
      <c r="BX28" s="439">
        <f t="shared" si="38"/>
        <v>0</v>
      </c>
      <c r="BY28" s="439">
        <f t="shared" si="38"/>
        <v>0</v>
      </c>
      <c r="BZ28" s="439">
        <f t="shared" si="26"/>
        <v>0</v>
      </c>
      <c r="CA28" s="439">
        <f t="shared" si="39"/>
        <v>6.5</v>
      </c>
      <c r="CB28" s="439">
        <f t="shared" si="40"/>
        <v>8.4</v>
      </c>
      <c r="CC28" s="439">
        <f t="shared" si="27"/>
        <v>1.2923076923076924</v>
      </c>
      <c r="CD28" s="439">
        <f t="shared" si="41"/>
        <v>283</v>
      </c>
      <c r="CE28" s="439">
        <f t="shared" si="41"/>
        <v>335</v>
      </c>
      <c r="CF28" s="439">
        <f t="shared" si="28"/>
        <v>1.1837455830388692</v>
      </c>
      <c r="CG28" s="439">
        <f t="shared" si="42"/>
        <v>0</v>
      </c>
      <c r="CH28" s="439">
        <f t="shared" si="42"/>
        <v>0</v>
      </c>
      <c r="CI28" s="439">
        <f t="shared" si="29"/>
        <v>0</v>
      </c>
      <c r="CJ28" s="439">
        <f t="shared" ref="CJ28:CK59" si="47">SUM(V28,AQ28,BL28)</f>
        <v>293.23</v>
      </c>
      <c r="CK28" s="439">
        <f t="shared" si="47"/>
        <v>352.09999999999997</v>
      </c>
      <c r="CL28" s="439">
        <f t="shared" si="30"/>
        <v>1.2007639054666983</v>
      </c>
    </row>
    <row r="29" spans="1:91" ht="15" x14ac:dyDescent="0.25">
      <c r="A29" s="429" t="s">
        <v>20</v>
      </c>
      <c r="B29" s="429">
        <v>324.49</v>
      </c>
      <c r="C29" s="436">
        <f t="shared" si="0"/>
        <v>0</v>
      </c>
      <c r="D29" s="437"/>
      <c r="E29" s="437"/>
      <c r="F29" s="437">
        <f t="shared" si="1"/>
        <v>0</v>
      </c>
      <c r="G29" s="437"/>
      <c r="H29" s="437"/>
      <c r="I29" s="437">
        <f t="shared" si="2"/>
        <v>0</v>
      </c>
      <c r="J29" s="437"/>
      <c r="K29" s="437"/>
      <c r="L29" s="437">
        <f t="shared" si="3"/>
        <v>0</v>
      </c>
      <c r="M29" s="437"/>
      <c r="N29" s="437"/>
      <c r="O29" s="437">
        <f t="shared" si="4"/>
        <v>0</v>
      </c>
      <c r="P29" s="437"/>
      <c r="Q29" s="437"/>
      <c r="R29" s="437">
        <f t="shared" si="44"/>
        <v>0</v>
      </c>
      <c r="S29" s="437"/>
      <c r="T29" s="437"/>
      <c r="U29" s="437">
        <f t="shared" si="6"/>
        <v>0</v>
      </c>
      <c r="V29" s="437">
        <f t="shared" si="45"/>
        <v>0</v>
      </c>
      <c r="W29" s="437">
        <f t="shared" si="46"/>
        <v>0</v>
      </c>
      <c r="X29" s="437">
        <f t="shared" si="7"/>
        <v>0</v>
      </c>
      <c r="Y29" s="437"/>
      <c r="Z29" s="437"/>
      <c r="AA29" s="437">
        <f t="shared" si="8"/>
        <v>0</v>
      </c>
      <c r="AB29" s="437"/>
      <c r="AC29" s="437"/>
      <c r="AD29" s="437">
        <f t="shared" si="9"/>
        <v>0</v>
      </c>
      <c r="AE29" s="437"/>
      <c r="AF29" s="437"/>
      <c r="AG29" s="437">
        <f t="shared" si="10"/>
        <v>0</v>
      </c>
      <c r="AH29" s="437"/>
      <c r="AI29" s="437"/>
      <c r="AJ29" s="437">
        <f t="shared" si="11"/>
        <v>0</v>
      </c>
      <c r="AK29" s="437"/>
      <c r="AL29" s="437"/>
      <c r="AM29" s="437">
        <f t="shared" si="12"/>
        <v>0</v>
      </c>
      <c r="AN29" s="437"/>
      <c r="AO29" s="437"/>
      <c r="AP29" s="437">
        <f t="shared" si="13"/>
        <v>0</v>
      </c>
      <c r="AQ29" s="437">
        <f t="shared" si="14"/>
        <v>0</v>
      </c>
      <c r="AR29" s="437">
        <f t="shared" si="33"/>
        <v>0</v>
      </c>
      <c r="AS29" s="437">
        <f t="shared" si="15"/>
        <v>0</v>
      </c>
      <c r="AT29" s="437"/>
      <c r="AU29" s="437"/>
      <c r="AV29" s="437">
        <f t="shared" si="16"/>
        <v>0</v>
      </c>
      <c r="AW29" s="437"/>
      <c r="AX29" s="437"/>
      <c r="AY29" s="437">
        <f t="shared" si="17"/>
        <v>0</v>
      </c>
      <c r="AZ29" s="437"/>
      <c r="BA29" s="437"/>
      <c r="BB29" s="437">
        <f t="shared" si="18"/>
        <v>0</v>
      </c>
      <c r="BC29" s="437"/>
      <c r="BD29" s="437"/>
      <c r="BE29" s="437">
        <f t="shared" si="19"/>
        <v>0</v>
      </c>
      <c r="BF29" s="437"/>
      <c r="BG29" s="437"/>
      <c r="BH29" s="437">
        <f t="shared" si="20"/>
        <v>0</v>
      </c>
      <c r="BI29" s="437"/>
      <c r="BJ29" s="439"/>
      <c r="BK29" s="439">
        <f t="shared" si="21"/>
        <v>0</v>
      </c>
      <c r="BL29" s="439">
        <f t="shared" si="34"/>
        <v>0</v>
      </c>
      <c r="BM29" s="439">
        <f t="shared" si="35"/>
        <v>0</v>
      </c>
      <c r="BN29" s="439">
        <f t="shared" si="22"/>
        <v>0</v>
      </c>
      <c r="BO29" s="439"/>
      <c r="BP29" s="439"/>
      <c r="BQ29" s="439">
        <f t="shared" si="23"/>
        <v>0</v>
      </c>
      <c r="BR29" s="439">
        <f t="shared" si="36"/>
        <v>0</v>
      </c>
      <c r="BS29" s="439">
        <f t="shared" si="36"/>
        <v>0</v>
      </c>
      <c r="BT29" s="439">
        <f t="shared" si="24"/>
        <v>0</v>
      </c>
      <c r="BU29" s="439">
        <f t="shared" si="37"/>
        <v>0</v>
      </c>
      <c r="BV29" s="439">
        <f t="shared" si="37"/>
        <v>0</v>
      </c>
      <c r="BW29" s="439">
        <f t="shared" si="25"/>
        <v>0</v>
      </c>
      <c r="BX29" s="439">
        <f t="shared" si="38"/>
        <v>0</v>
      </c>
      <c r="BY29" s="439">
        <f t="shared" si="38"/>
        <v>0</v>
      </c>
      <c r="BZ29" s="439">
        <f t="shared" si="26"/>
        <v>0</v>
      </c>
      <c r="CA29" s="439">
        <f t="shared" si="39"/>
        <v>0</v>
      </c>
      <c r="CB29" s="439">
        <f t="shared" si="40"/>
        <v>0</v>
      </c>
      <c r="CC29" s="439">
        <f t="shared" si="27"/>
        <v>0</v>
      </c>
      <c r="CD29" s="439">
        <f t="shared" si="41"/>
        <v>0</v>
      </c>
      <c r="CE29" s="439">
        <f t="shared" si="41"/>
        <v>0</v>
      </c>
      <c r="CF29" s="439">
        <f t="shared" si="28"/>
        <v>0</v>
      </c>
      <c r="CG29" s="439">
        <f t="shared" si="42"/>
        <v>0</v>
      </c>
      <c r="CH29" s="439">
        <f t="shared" si="42"/>
        <v>0</v>
      </c>
      <c r="CI29" s="439">
        <f t="shared" si="29"/>
        <v>0</v>
      </c>
      <c r="CJ29" s="439">
        <f t="shared" si="47"/>
        <v>0</v>
      </c>
      <c r="CK29" s="439">
        <f t="shared" si="47"/>
        <v>0</v>
      </c>
      <c r="CL29" s="439">
        <f t="shared" si="30"/>
        <v>0</v>
      </c>
    </row>
    <row r="30" spans="1:91" ht="15" x14ac:dyDescent="0.25">
      <c r="A30" s="429" t="s">
        <v>21</v>
      </c>
      <c r="B30" s="429">
        <v>4130</v>
      </c>
      <c r="C30" s="436">
        <f t="shared" si="0"/>
        <v>0</v>
      </c>
      <c r="D30" s="437"/>
      <c r="E30" s="437"/>
      <c r="F30" s="437">
        <f t="shared" si="1"/>
        <v>0</v>
      </c>
      <c r="G30" s="437"/>
      <c r="H30" s="437"/>
      <c r="I30" s="437">
        <f t="shared" si="2"/>
        <v>0</v>
      </c>
      <c r="J30" s="437"/>
      <c r="K30" s="437"/>
      <c r="L30" s="437">
        <f t="shared" si="3"/>
        <v>0</v>
      </c>
      <c r="M30" s="437"/>
      <c r="N30" s="437"/>
      <c r="O30" s="437">
        <f t="shared" si="4"/>
        <v>0</v>
      </c>
      <c r="P30" s="437"/>
      <c r="Q30" s="437"/>
      <c r="R30" s="437">
        <f t="shared" si="44"/>
        <v>0</v>
      </c>
      <c r="S30" s="437"/>
      <c r="T30" s="437"/>
      <c r="U30" s="437">
        <f t="shared" si="6"/>
        <v>0</v>
      </c>
      <c r="V30" s="437">
        <f t="shared" si="45"/>
        <v>0</v>
      </c>
      <c r="W30" s="437">
        <f t="shared" si="46"/>
        <v>0</v>
      </c>
      <c r="X30" s="437">
        <f t="shared" si="7"/>
        <v>0</v>
      </c>
      <c r="Y30" s="437"/>
      <c r="Z30" s="437"/>
      <c r="AA30" s="437">
        <f t="shared" si="8"/>
        <v>0</v>
      </c>
      <c r="AB30" s="437"/>
      <c r="AC30" s="437"/>
      <c r="AD30" s="437">
        <f t="shared" si="9"/>
        <v>0</v>
      </c>
      <c r="AE30" s="437"/>
      <c r="AF30" s="437"/>
      <c r="AG30" s="437">
        <f t="shared" si="10"/>
        <v>0</v>
      </c>
      <c r="AH30" s="437"/>
      <c r="AI30" s="437"/>
      <c r="AJ30" s="437">
        <f t="shared" si="11"/>
        <v>0</v>
      </c>
      <c r="AK30" s="437"/>
      <c r="AL30" s="437"/>
      <c r="AM30" s="437">
        <f t="shared" si="12"/>
        <v>0</v>
      </c>
      <c r="AN30" s="437"/>
      <c r="AO30" s="437"/>
      <c r="AP30" s="437">
        <f t="shared" si="13"/>
        <v>0</v>
      </c>
      <c r="AQ30" s="437">
        <f t="shared" si="14"/>
        <v>0</v>
      </c>
      <c r="AR30" s="437">
        <f t="shared" si="33"/>
        <v>0</v>
      </c>
      <c r="AS30" s="437">
        <f t="shared" si="15"/>
        <v>0</v>
      </c>
      <c r="AT30" s="437"/>
      <c r="AU30" s="437"/>
      <c r="AV30" s="437">
        <f t="shared" si="16"/>
        <v>0</v>
      </c>
      <c r="AW30" s="437"/>
      <c r="AX30" s="437"/>
      <c r="AY30" s="437">
        <f t="shared" si="17"/>
        <v>0</v>
      </c>
      <c r="AZ30" s="437"/>
      <c r="BA30" s="437"/>
      <c r="BB30" s="437">
        <f t="shared" si="18"/>
        <v>0</v>
      </c>
      <c r="BC30" s="437"/>
      <c r="BD30" s="437"/>
      <c r="BE30" s="437">
        <f t="shared" si="19"/>
        <v>0</v>
      </c>
      <c r="BF30" s="437"/>
      <c r="BG30" s="437"/>
      <c r="BH30" s="437">
        <f t="shared" si="20"/>
        <v>0</v>
      </c>
      <c r="BI30" s="437"/>
      <c r="BJ30" s="439"/>
      <c r="BK30" s="439">
        <f t="shared" si="21"/>
        <v>0</v>
      </c>
      <c r="BL30" s="439">
        <f t="shared" si="34"/>
        <v>0</v>
      </c>
      <c r="BM30" s="439">
        <f t="shared" si="35"/>
        <v>0</v>
      </c>
      <c r="BN30" s="439">
        <f t="shared" si="22"/>
        <v>0</v>
      </c>
      <c r="BO30" s="439"/>
      <c r="BP30" s="439"/>
      <c r="BQ30" s="439">
        <f t="shared" si="23"/>
        <v>0</v>
      </c>
      <c r="BR30" s="439">
        <f t="shared" si="36"/>
        <v>0</v>
      </c>
      <c r="BS30" s="439">
        <f t="shared" si="36"/>
        <v>0</v>
      </c>
      <c r="BT30" s="439">
        <f t="shared" si="24"/>
        <v>0</v>
      </c>
      <c r="BU30" s="439">
        <f t="shared" si="37"/>
        <v>0</v>
      </c>
      <c r="BV30" s="439">
        <f t="shared" si="37"/>
        <v>0</v>
      </c>
      <c r="BW30" s="439">
        <f t="shared" si="25"/>
        <v>0</v>
      </c>
      <c r="BX30" s="439">
        <f t="shared" si="38"/>
        <v>0</v>
      </c>
      <c r="BY30" s="439">
        <f t="shared" si="38"/>
        <v>0</v>
      </c>
      <c r="BZ30" s="439">
        <f t="shared" si="26"/>
        <v>0</v>
      </c>
      <c r="CA30" s="439">
        <f t="shared" si="39"/>
        <v>0</v>
      </c>
      <c r="CB30" s="439">
        <f t="shared" si="40"/>
        <v>0</v>
      </c>
      <c r="CC30" s="439">
        <f t="shared" si="27"/>
        <v>0</v>
      </c>
      <c r="CD30" s="439">
        <f t="shared" si="41"/>
        <v>0</v>
      </c>
      <c r="CE30" s="439">
        <f t="shared" si="41"/>
        <v>0</v>
      </c>
      <c r="CF30" s="439">
        <f t="shared" si="28"/>
        <v>0</v>
      </c>
      <c r="CG30" s="439">
        <f t="shared" si="42"/>
        <v>0</v>
      </c>
      <c r="CH30" s="439">
        <f t="shared" si="42"/>
        <v>0</v>
      </c>
      <c r="CI30" s="439">
        <f t="shared" si="29"/>
        <v>0</v>
      </c>
      <c r="CJ30" s="439">
        <f t="shared" si="47"/>
        <v>0</v>
      </c>
      <c r="CK30" s="439">
        <f t="shared" si="47"/>
        <v>0</v>
      </c>
      <c r="CL30" s="439">
        <f t="shared" si="30"/>
        <v>0</v>
      </c>
    </row>
    <row r="31" spans="1:91" ht="15" x14ac:dyDescent="0.25">
      <c r="A31" s="429" t="s">
        <v>22</v>
      </c>
      <c r="B31" s="429">
        <v>926</v>
      </c>
      <c r="C31" s="436">
        <f t="shared" si="0"/>
        <v>0</v>
      </c>
      <c r="D31" s="437"/>
      <c r="E31" s="437"/>
      <c r="F31" s="437">
        <f t="shared" si="1"/>
        <v>0</v>
      </c>
      <c r="G31" s="437"/>
      <c r="H31" s="437"/>
      <c r="I31" s="437">
        <f t="shared" si="2"/>
        <v>0</v>
      </c>
      <c r="J31" s="437"/>
      <c r="K31" s="437"/>
      <c r="L31" s="437">
        <f t="shared" si="3"/>
        <v>0</v>
      </c>
      <c r="M31" s="437"/>
      <c r="N31" s="437"/>
      <c r="O31" s="437">
        <f t="shared" si="4"/>
        <v>0</v>
      </c>
      <c r="P31" s="437"/>
      <c r="Q31" s="437"/>
      <c r="R31" s="437">
        <f t="shared" si="44"/>
        <v>0</v>
      </c>
      <c r="S31" s="437"/>
      <c r="T31" s="437"/>
      <c r="U31" s="437">
        <f t="shared" si="6"/>
        <v>0</v>
      </c>
      <c r="V31" s="437">
        <f t="shared" si="45"/>
        <v>0</v>
      </c>
      <c r="W31" s="437">
        <f t="shared" si="46"/>
        <v>0</v>
      </c>
      <c r="X31" s="437">
        <f t="shared" si="7"/>
        <v>0</v>
      </c>
      <c r="Y31" s="437"/>
      <c r="Z31" s="437"/>
      <c r="AA31" s="437">
        <f t="shared" si="8"/>
        <v>0</v>
      </c>
      <c r="AB31" s="437"/>
      <c r="AC31" s="437"/>
      <c r="AD31" s="437">
        <f t="shared" si="9"/>
        <v>0</v>
      </c>
      <c r="AE31" s="437"/>
      <c r="AF31" s="437"/>
      <c r="AG31" s="437">
        <f t="shared" si="10"/>
        <v>0</v>
      </c>
      <c r="AH31" s="437"/>
      <c r="AI31" s="437"/>
      <c r="AJ31" s="437">
        <f t="shared" si="11"/>
        <v>0</v>
      </c>
      <c r="AK31" s="437"/>
      <c r="AL31" s="437"/>
      <c r="AM31" s="437">
        <f t="shared" si="12"/>
        <v>0</v>
      </c>
      <c r="AN31" s="437"/>
      <c r="AO31" s="437"/>
      <c r="AP31" s="437">
        <f t="shared" si="13"/>
        <v>0</v>
      </c>
      <c r="AQ31" s="437">
        <f t="shared" si="14"/>
        <v>0</v>
      </c>
      <c r="AR31" s="437">
        <f t="shared" si="33"/>
        <v>0</v>
      </c>
      <c r="AS31" s="437">
        <f t="shared" si="15"/>
        <v>0</v>
      </c>
      <c r="AT31" s="437">
        <v>0</v>
      </c>
      <c r="AU31" s="437"/>
      <c r="AV31" s="437">
        <f t="shared" si="16"/>
        <v>0</v>
      </c>
      <c r="AW31" s="437"/>
      <c r="AX31" s="437"/>
      <c r="AY31" s="437">
        <f t="shared" si="17"/>
        <v>0</v>
      </c>
      <c r="AZ31" s="437"/>
      <c r="BA31" s="437"/>
      <c r="BB31" s="437">
        <f t="shared" si="18"/>
        <v>0</v>
      </c>
      <c r="BC31" s="437"/>
      <c r="BD31" s="437"/>
      <c r="BE31" s="437">
        <f t="shared" si="19"/>
        <v>0</v>
      </c>
      <c r="BF31" s="437"/>
      <c r="BG31" s="437"/>
      <c r="BH31" s="437">
        <f t="shared" si="20"/>
        <v>0</v>
      </c>
      <c r="BI31" s="437"/>
      <c r="BJ31" s="439"/>
      <c r="BK31" s="439">
        <f t="shared" si="21"/>
        <v>0</v>
      </c>
      <c r="BL31" s="439">
        <f t="shared" si="34"/>
        <v>0</v>
      </c>
      <c r="BM31" s="439">
        <f t="shared" si="35"/>
        <v>0</v>
      </c>
      <c r="BN31" s="439">
        <f t="shared" si="22"/>
        <v>0</v>
      </c>
      <c r="BO31" s="439"/>
      <c r="BP31" s="439"/>
      <c r="BQ31" s="439">
        <f t="shared" si="23"/>
        <v>0</v>
      </c>
      <c r="BR31" s="439">
        <f t="shared" si="36"/>
        <v>0</v>
      </c>
      <c r="BS31" s="439">
        <f t="shared" si="36"/>
        <v>0</v>
      </c>
      <c r="BT31" s="439">
        <f t="shared" si="24"/>
        <v>0</v>
      </c>
      <c r="BU31" s="439">
        <f t="shared" si="37"/>
        <v>0</v>
      </c>
      <c r="BV31" s="439">
        <f t="shared" si="37"/>
        <v>0</v>
      </c>
      <c r="BW31" s="439">
        <f t="shared" si="25"/>
        <v>0</v>
      </c>
      <c r="BX31" s="439">
        <f t="shared" si="38"/>
        <v>0</v>
      </c>
      <c r="BY31" s="439">
        <f t="shared" si="38"/>
        <v>0</v>
      </c>
      <c r="BZ31" s="439">
        <f t="shared" si="26"/>
        <v>0</v>
      </c>
      <c r="CA31" s="439">
        <f t="shared" si="39"/>
        <v>0</v>
      </c>
      <c r="CB31" s="439">
        <f t="shared" si="40"/>
        <v>0</v>
      </c>
      <c r="CC31" s="439">
        <f t="shared" si="27"/>
        <v>0</v>
      </c>
      <c r="CD31" s="439">
        <f t="shared" si="41"/>
        <v>0</v>
      </c>
      <c r="CE31" s="439">
        <f t="shared" si="41"/>
        <v>0</v>
      </c>
      <c r="CF31" s="439">
        <f t="shared" si="28"/>
        <v>0</v>
      </c>
      <c r="CG31" s="439">
        <f t="shared" si="42"/>
        <v>0</v>
      </c>
      <c r="CH31" s="439">
        <f t="shared" si="42"/>
        <v>0</v>
      </c>
      <c r="CI31" s="439">
        <f t="shared" si="29"/>
        <v>0</v>
      </c>
      <c r="CJ31" s="439">
        <f t="shared" si="47"/>
        <v>0</v>
      </c>
      <c r="CK31" s="439">
        <f t="shared" si="47"/>
        <v>0</v>
      </c>
      <c r="CL31" s="439">
        <f t="shared" si="30"/>
        <v>0</v>
      </c>
    </row>
    <row r="32" spans="1:91" ht="15" x14ac:dyDescent="0.25">
      <c r="A32" s="429" t="s">
        <v>23</v>
      </c>
      <c r="B32" s="429">
        <v>529</v>
      </c>
      <c r="C32" s="436">
        <f t="shared" si="0"/>
        <v>5.8695652173913047</v>
      </c>
      <c r="D32" s="437"/>
      <c r="E32" s="437"/>
      <c r="F32" s="437">
        <f t="shared" si="1"/>
        <v>0</v>
      </c>
      <c r="G32" s="437"/>
      <c r="H32" s="437"/>
      <c r="I32" s="437">
        <f t="shared" si="2"/>
        <v>0</v>
      </c>
      <c r="J32" s="437"/>
      <c r="K32" s="437"/>
      <c r="L32" s="437">
        <f t="shared" si="3"/>
        <v>0</v>
      </c>
      <c r="M32" s="437"/>
      <c r="N32" s="437"/>
      <c r="O32" s="437">
        <f t="shared" si="4"/>
        <v>0</v>
      </c>
      <c r="P32" s="437"/>
      <c r="Q32" s="437"/>
      <c r="R32" s="437">
        <f t="shared" si="44"/>
        <v>0</v>
      </c>
      <c r="S32" s="437"/>
      <c r="T32" s="437"/>
      <c r="U32" s="437">
        <f t="shared" si="6"/>
        <v>0</v>
      </c>
      <c r="V32" s="437">
        <f t="shared" si="45"/>
        <v>0</v>
      </c>
      <c r="W32" s="437">
        <f t="shared" si="46"/>
        <v>0</v>
      </c>
      <c r="X32" s="437">
        <f t="shared" si="7"/>
        <v>0</v>
      </c>
      <c r="Y32" s="437">
        <v>2</v>
      </c>
      <c r="Z32" s="437">
        <v>4.7</v>
      </c>
      <c r="AA32" s="437">
        <f t="shared" si="8"/>
        <v>2.35</v>
      </c>
      <c r="AB32" s="437"/>
      <c r="AC32" s="437"/>
      <c r="AD32" s="437">
        <f t="shared" si="9"/>
        <v>0</v>
      </c>
      <c r="AE32" s="437"/>
      <c r="AF32" s="437"/>
      <c r="AG32" s="437">
        <f t="shared" si="10"/>
        <v>0</v>
      </c>
      <c r="AH32" s="437"/>
      <c r="AI32" s="437"/>
      <c r="AJ32" s="437">
        <f t="shared" si="11"/>
        <v>0</v>
      </c>
      <c r="AK32" s="437">
        <v>27.05</v>
      </c>
      <c r="AL32" s="437">
        <v>67</v>
      </c>
      <c r="AM32" s="437">
        <f t="shared" si="12"/>
        <v>2.4768946395563769</v>
      </c>
      <c r="AN32" s="437">
        <v>2</v>
      </c>
      <c r="AO32" s="437">
        <v>4</v>
      </c>
      <c r="AP32" s="437">
        <f t="shared" si="13"/>
        <v>2</v>
      </c>
      <c r="AQ32" s="437">
        <f t="shared" si="14"/>
        <v>31.05</v>
      </c>
      <c r="AR32" s="437">
        <f t="shared" si="33"/>
        <v>75.7</v>
      </c>
      <c r="AS32" s="437">
        <f t="shared" si="15"/>
        <v>2.4380032206119164</v>
      </c>
      <c r="AT32" s="437"/>
      <c r="AU32" s="437"/>
      <c r="AV32" s="437">
        <f t="shared" si="16"/>
        <v>0</v>
      </c>
      <c r="AW32" s="437"/>
      <c r="AX32" s="437"/>
      <c r="AY32" s="437">
        <f t="shared" si="17"/>
        <v>0</v>
      </c>
      <c r="AZ32" s="437"/>
      <c r="BA32" s="437"/>
      <c r="BB32" s="437">
        <f t="shared" si="18"/>
        <v>0</v>
      </c>
      <c r="BC32" s="437"/>
      <c r="BD32" s="437"/>
      <c r="BE32" s="437">
        <f t="shared" si="19"/>
        <v>0</v>
      </c>
      <c r="BF32" s="437"/>
      <c r="BG32" s="437"/>
      <c r="BH32" s="437">
        <f t="shared" si="20"/>
        <v>0</v>
      </c>
      <c r="BI32" s="437"/>
      <c r="BJ32" s="439"/>
      <c r="BK32" s="439">
        <f t="shared" si="21"/>
        <v>0</v>
      </c>
      <c r="BL32" s="439">
        <f t="shared" si="34"/>
        <v>0</v>
      </c>
      <c r="BM32" s="439">
        <f t="shared" si="35"/>
        <v>0</v>
      </c>
      <c r="BN32" s="439">
        <f t="shared" si="22"/>
        <v>0</v>
      </c>
      <c r="BO32" s="439"/>
      <c r="BP32" s="439"/>
      <c r="BQ32" s="439">
        <f t="shared" si="23"/>
        <v>0</v>
      </c>
      <c r="BR32" s="439">
        <f t="shared" si="36"/>
        <v>2</v>
      </c>
      <c r="BS32" s="439">
        <f t="shared" si="36"/>
        <v>4.7</v>
      </c>
      <c r="BT32" s="439">
        <f t="shared" si="24"/>
        <v>2.35</v>
      </c>
      <c r="BU32" s="439">
        <f t="shared" si="37"/>
        <v>0</v>
      </c>
      <c r="BV32" s="439">
        <f t="shared" si="37"/>
        <v>0</v>
      </c>
      <c r="BW32" s="439">
        <f t="shared" si="25"/>
        <v>0</v>
      </c>
      <c r="BX32" s="439">
        <f t="shared" si="38"/>
        <v>0</v>
      </c>
      <c r="BY32" s="439">
        <f t="shared" si="38"/>
        <v>0</v>
      </c>
      <c r="BZ32" s="439">
        <f t="shared" si="26"/>
        <v>0</v>
      </c>
      <c r="CA32" s="439">
        <f t="shared" si="39"/>
        <v>0</v>
      </c>
      <c r="CB32" s="439">
        <f t="shared" si="40"/>
        <v>0</v>
      </c>
      <c r="CC32" s="439">
        <f t="shared" si="27"/>
        <v>0</v>
      </c>
      <c r="CD32" s="439">
        <f t="shared" si="41"/>
        <v>27.05</v>
      </c>
      <c r="CE32" s="439">
        <f t="shared" si="41"/>
        <v>67</v>
      </c>
      <c r="CF32" s="439">
        <f t="shared" si="28"/>
        <v>2.4768946395563769</v>
      </c>
      <c r="CG32" s="439">
        <f t="shared" si="42"/>
        <v>2</v>
      </c>
      <c r="CH32" s="439">
        <f t="shared" si="42"/>
        <v>4</v>
      </c>
      <c r="CI32" s="439">
        <f t="shared" si="29"/>
        <v>2</v>
      </c>
      <c r="CJ32" s="439">
        <f t="shared" si="47"/>
        <v>31.05</v>
      </c>
      <c r="CK32" s="439">
        <f t="shared" si="47"/>
        <v>75.7</v>
      </c>
      <c r="CL32" s="439">
        <f t="shared" si="30"/>
        <v>2.4380032206119164</v>
      </c>
    </row>
    <row r="33" spans="1:90" ht="15" x14ac:dyDescent="0.25">
      <c r="A33" s="429" t="s">
        <v>24</v>
      </c>
      <c r="B33" s="429">
        <v>547</v>
      </c>
      <c r="C33" s="436">
        <f t="shared" si="0"/>
        <v>0</v>
      </c>
      <c r="D33" s="437"/>
      <c r="E33" s="437"/>
      <c r="F33" s="437">
        <f t="shared" si="1"/>
        <v>0</v>
      </c>
      <c r="G33" s="437"/>
      <c r="H33" s="437"/>
      <c r="I33" s="437">
        <f t="shared" si="2"/>
        <v>0</v>
      </c>
      <c r="J33" s="437"/>
      <c r="K33" s="437"/>
      <c r="L33" s="437">
        <f t="shared" si="3"/>
        <v>0</v>
      </c>
      <c r="M33" s="437"/>
      <c r="N33" s="437"/>
      <c r="O33" s="437">
        <f t="shared" si="4"/>
        <v>0</v>
      </c>
      <c r="P33" s="437"/>
      <c r="Q33" s="437"/>
      <c r="R33" s="437">
        <f t="shared" si="44"/>
        <v>0</v>
      </c>
      <c r="S33" s="437"/>
      <c r="T33" s="437"/>
      <c r="U33" s="437">
        <f t="shared" si="6"/>
        <v>0</v>
      </c>
      <c r="V33" s="437">
        <f t="shared" si="45"/>
        <v>0</v>
      </c>
      <c r="W33" s="437">
        <f t="shared" si="46"/>
        <v>0</v>
      </c>
      <c r="X33" s="437">
        <f t="shared" si="7"/>
        <v>0</v>
      </c>
      <c r="Y33" s="437"/>
      <c r="Z33" s="437"/>
      <c r="AA33" s="437">
        <f t="shared" si="8"/>
        <v>0</v>
      </c>
      <c r="AB33" s="437"/>
      <c r="AC33" s="437"/>
      <c r="AD33" s="437">
        <f t="shared" si="9"/>
        <v>0</v>
      </c>
      <c r="AE33" s="437"/>
      <c r="AF33" s="437"/>
      <c r="AG33" s="437">
        <f t="shared" si="10"/>
        <v>0</v>
      </c>
      <c r="AH33" s="437"/>
      <c r="AI33" s="437"/>
      <c r="AJ33" s="437">
        <f t="shared" si="11"/>
        <v>0</v>
      </c>
      <c r="AK33" s="437"/>
      <c r="AL33" s="437"/>
      <c r="AM33" s="437">
        <f t="shared" si="12"/>
        <v>0</v>
      </c>
      <c r="AN33" s="437"/>
      <c r="AO33" s="437"/>
      <c r="AP33" s="437">
        <f t="shared" si="13"/>
        <v>0</v>
      </c>
      <c r="AQ33" s="437">
        <f t="shared" si="14"/>
        <v>0</v>
      </c>
      <c r="AR33" s="437">
        <f t="shared" si="33"/>
        <v>0</v>
      </c>
      <c r="AS33" s="437">
        <f t="shared" si="15"/>
        <v>0</v>
      </c>
      <c r="AT33" s="437"/>
      <c r="AU33" s="437"/>
      <c r="AV33" s="437">
        <f t="shared" si="16"/>
        <v>0</v>
      </c>
      <c r="AW33" s="437"/>
      <c r="AX33" s="437"/>
      <c r="AY33" s="437">
        <f t="shared" si="17"/>
        <v>0</v>
      </c>
      <c r="AZ33" s="437"/>
      <c r="BA33" s="437"/>
      <c r="BB33" s="437">
        <f t="shared" si="18"/>
        <v>0</v>
      </c>
      <c r="BC33" s="437"/>
      <c r="BD33" s="437"/>
      <c r="BE33" s="437">
        <f t="shared" si="19"/>
        <v>0</v>
      </c>
      <c r="BF33" s="437"/>
      <c r="BG33" s="437"/>
      <c r="BH33" s="437">
        <f t="shared" si="20"/>
        <v>0</v>
      </c>
      <c r="BI33" s="437"/>
      <c r="BJ33" s="439"/>
      <c r="BK33" s="439">
        <f t="shared" si="21"/>
        <v>0</v>
      </c>
      <c r="BL33" s="439">
        <f t="shared" si="34"/>
        <v>0</v>
      </c>
      <c r="BM33" s="439">
        <f t="shared" si="35"/>
        <v>0</v>
      </c>
      <c r="BN33" s="439">
        <f t="shared" si="22"/>
        <v>0</v>
      </c>
      <c r="BO33" s="439"/>
      <c r="BP33" s="439"/>
      <c r="BQ33" s="439">
        <f t="shared" si="23"/>
        <v>0</v>
      </c>
      <c r="BR33" s="439">
        <f t="shared" si="36"/>
        <v>0</v>
      </c>
      <c r="BS33" s="439">
        <f t="shared" si="36"/>
        <v>0</v>
      </c>
      <c r="BT33" s="439">
        <f t="shared" si="24"/>
        <v>0</v>
      </c>
      <c r="BU33" s="439">
        <f t="shared" si="37"/>
        <v>0</v>
      </c>
      <c r="BV33" s="439">
        <f t="shared" si="37"/>
        <v>0</v>
      </c>
      <c r="BW33" s="439">
        <f t="shared" si="25"/>
        <v>0</v>
      </c>
      <c r="BX33" s="439">
        <f t="shared" si="38"/>
        <v>0</v>
      </c>
      <c r="BY33" s="439">
        <f t="shared" si="38"/>
        <v>0</v>
      </c>
      <c r="BZ33" s="439">
        <f t="shared" si="26"/>
        <v>0</v>
      </c>
      <c r="CA33" s="439">
        <f t="shared" si="39"/>
        <v>0</v>
      </c>
      <c r="CB33" s="439">
        <f t="shared" si="40"/>
        <v>0</v>
      </c>
      <c r="CC33" s="439">
        <f t="shared" si="27"/>
        <v>0</v>
      </c>
      <c r="CD33" s="439">
        <f t="shared" si="41"/>
        <v>0</v>
      </c>
      <c r="CE33" s="439">
        <f t="shared" si="41"/>
        <v>0</v>
      </c>
      <c r="CF33" s="439">
        <f t="shared" si="28"/>
        <v>0</v>
      </c>
      <c r="CG33" s="439">
        <f t="shared" si="42"/>
        <v>0</v>
      </c>
      <c r="CH33" s="439">
        <f t="shared" si="42"/>
        <v>0</v>
      </c>
      <c r="CI33" s="439">
        <f t="shared" si="29"/>
        <v>0</v>
      </c>
      <c r="CJ33" s="439">
        <f t="shared" si="47"/>
        <v>0</v>
      </c>
      <c r="CK33" s="439">
        <f t="shared" si="47"/>
        <v>0</v>
      </c>
      <c r="CL33" s="439">
        <f t="shared" si="30"/>
        <v>0</v>
      </c>
    </row>
    <row r="34" spans="1:90" ht="15" x14ac:dyDescent="0.25">
      <c r="A34" s="429" t="s">
        <v>114</v>
      </c>
      <c r="B34" s="429">
        <v>461</v>
      </c>
      <c r="C34" s="436">
        <f t="shared" si="0"/>
        <v>0</v>
      </c>
      <c r="D34" s="437"/>
      <c r="E34" s="437"/>
      <c r="F34" s="437">
        <f t="shared" si="1"/>
        <v>0</v>
      </c>
      <c r="G34" s="437"/>
      <c r="H34" s="437"/>
      <c r="I34" s="437">
        <f t="shared" si="2"/>
        <v>0</v>
      </c>
      <c r="J34" s="437"/>
      <c r="K34" s="437"/>
      <c r="L34" s="437">
        <f t="shared" si="3"/>
        <v>0</v>
      </c>
      <c r="M34" s="437"/>
      <c r="N34" s="437"/>
      <c r="O34" s="437">
        <f t="shared" si="4"/>
        <v>0</v>
      </c>
      <c r="P34" s="437"/>
      <c r="Q34" s="437"/>
      <c r="R34" s="437">
        <f t="shared" si="44"/>
        <v>0</v>
      </c>
      <c r="S34" s="437"/>
      <c r="T34" s="437"/>
      <c r="U34" s="437">
        <f t="shared" si="6"/>
        <v>0</v>
      </c>
      <c r="V34" s="437">
        <f t="shared" si="45"/>
        <v>0</v>
      </c>
      <c r="W34" s="437">
        <f t="shared" si="46"/>
        <v>0</v>
      </c>
      <c r="X34" s="437">
        <f t="shared" si="7"/>
        <v>0</v>
      </c>
      <c r="Y34" s="437"/>
      <c r="Z34" s="437"/>
      <c r="AA34" s="437">
        <f t="shared" si="8"/>
        <v>0</v>
      </c>
      <c r="AB34" s="437"/>
      <c r="AC34" s="437"/>
      <c r="AD34" s="437">
        <f t="shared" si="9"/>
        <v>0</v>
      </c>
      <c r="AE34" s="437"/>
      <c r="AF34" s="437"/>
      <c r="AG34" s="437">
        <f t="shared" si="10"/>
        <v>0</v>
      </c>
      <c r="AH34" s="437"/>
      <c r="AI34" s="437"/>
      <c r="AJ34" s="437">
        <f t="shared" si="11"/>
        <v>0</v>
      </c>
      <c r="AK34" s="437"/>
      <c r="AL34" s="437"/>
      <c r="AM34" s="437">
        <f t="shared" si="12"/>
        <v>0</v>
      </c>
      <c r="AN34" s="437"/>
      <c r="AO34" s="437"/>
      <c r="AP34" s="437">
        <f t="shared" si="13"/>
        <v>0</v>
      </c>
      <c r="AQ34" s="437">
        <f t="shared" si="14"/>
        <v>0</v>
      </c>
      <c r="AR34" s="437">
        <f t="shared" si="33"/>
        <v>0</v>
      </c>
      <c r="AS34" s="437">
        <f t="shared" si="15"/>
        <v>0</v>
      </c>
      <c r="AT34" s="437"/>
      <c r="AU34" s="437"/>
      <c r="AV34" s="437">
        <f t="shared" si="16"/>
        <v>0</v>
      </c>
      <c r="AW34" s="437"/>
      <c r="AX34" s="437"/>
      <c r="AY34" s="437">
        <f t="shared" si="17"/>
        <v>0</v>
      </c>
      <c r="AZ34" s="437"/>
      <c r="BA34" s="437"/>
      <c r="BB34" s="437">
        <f t="shared" si="18"/>
        <v>0</v>
      </c>
      <c r="BC34" s="437"/>
      <c r="BD34" s="437"/>
      <c r="BE34" s="437">
        <f t="shared" si="19"/>
        <v>0</v>
      </c>
      <c r="BF34" s="437"/>
      <c r="BG34" s="437"/>
      <c r="BH34" s="437">
        <f t="shared" si="20"/>
        <v>0</v>
      </c>
      <c r="BI34" s="437"/>
      <c r="BJ34" s="439"/>
      <c r="BK34" s="439">
        <f t="shared" si="21"/>
        <v>0</v>
      </c>
      <c r="BL34" s="439">
        <f t="shared" si="34"/>
        <v>0</v>
      </c>
      <c r="BM34" s="439">
        <f t="shared" si="35"/>
        <v>0</v>
      </c>
      <c r="BN34" s="439">
        <f t="shared" si="22"/>
        <v>0</v>
      </c>
      <c r="BO34" s="439"/>
      <c r="BP34" s="439"/>
      <c r="BQ34" s="439">
        <f t="shared" si="23"/>
        <v>0</v>
      </c>
      <c r="BR34" s="439">
        <f t="shared" si="36"/>
        <v>0</v>
      </c>
      <c r="BS34" s="439">
        <f t="shared" si="36"/>
        <v>0</v>
      </c>
      <c r="BT34" s="439">
        <f t="shared" si="24"/>
        <v>0</v>
      </c>
      <c r="BU34" s="439">
        <f t="shared" si="37"/>
        <v>0</v>
      </c>
      <c r="BV34" s="439">
        <f t="shared" si="37"/>
        <v>0</v>
      </c>
      <c r="BW34" s="439">
        <f t="shared" si="25"/>
        <v>0</v>
      </c>
      <c r="BX34" s="439">
        <f t="shared" si="38"/>
        <v>0</v>
      </c>
      <c r="BY34" s="439">
        <f t="shared" si="38"/>
        <v>0</v>
      </c>
      <c r="BZ34" s="439">
        <f t="shared" si="26"/>
        <v>0</v>
      </c>
      <c r="CA34" s="439">
        <f t="shared" si="39"/>
        <v>0</v>
      </c>
      <c r="CB34" s="439">
        <f t="shared" si="40"/>
        <v>0</v>
      </c>
      <c r="CC34" s="439">
        <f t="shared" si="27"/>
        <v>0</v>
      </c>
      <c r="CD34" s="439">
        <f t="shared" si="41"/>
        <v>0</v>
      </c>
      <c r="CE34" s="439">
        <f t="shared" si="41"/>
        <v>0</v>
      </c>
      <c r="CF34" s="439">
        <f t="shared" si="28"/>
        <v>0</v>
      </c>
      <c r="CG34" s="439">
        <f t="shared" si="42"/>
        <v>0</v>
      </c>
      <c r="CH34" s="439">
        <f t="shared" si="42"/>
        <v>0</v>
      </c>
      <c r="CI34" s="439">
        <f t="shared" si="29"/>
        <v>0</v>
      </c>
      <c r="CJ34" s="439">
        <f t="shared" si="47"/>
        <v>0</v>
      </c>
      <c r="CK34" s="439">
        <f t="shared" si="47"/>
        <v>0</v>
      </c>
      <c r="CL34" s="439">
        <f t="shared" si="30"/>
        <v>0</v>
      </c>
    </row>
    <row r="35" spans="1:90" ht="15" x14ac:dyDescent="0.25">
      <c r="A35" s="429" t="s">
        <v>26</v>
      </c>
      <c r="B35" s="429">
        <v>984.53</v>
      </c>
      <c r="C35" s="436">
        <f t="shared" si="0"/>
        <v>0</v>
      </c>
      <c r="D35" s="437"/>
      <c r="E35" s="437"/>
      <c r="F35" s="437">
        <f t="shared" si="1"/>
        <v>0</v>
      </c>
      <c r="G35" s="437"/>
      <c r="H35" s="437"/>
      <c r="I35" s="437">
        <f t="shared" si="2"/>
        <v>0</v>
      </c>
      <c r="J35" s="437"/>
      <c r="K35" s="437"/>
      <c r="L35" s="437">
        <f t="shared" si="3"/>
        <v>0</v>
      </c>
      <c r="M35" s="437"/>
      <c r="N35" s="437"/>
      <c r="O35" s="437">
        <f t="shared" si="4"/>
        <v>0</v>
      </c>
      <c r="P35" s="437"/>
      <c r="Q35" s="437"/>
      <c r="R35" s="437">
        <f t="shared" si="44"/>
        <v>0</v>
      </c>
      <c r="S35" s="437"/>
      <c r="T35" s="437"/>
      <c r="U35" s="437">
        <f t="shared" si="6"/>
        <v>0</v>
      </c>
      <c r="V35" s="437">
        <f t="shared" si="45"/>
        <v>0</v>
      </c>
      <c r="W35" s="437">
        <f t="shared" si="46"/>
        <v>0</v>
      </c>
      <c r="X35" s="437">
        <f t="shared" si="7"/>
        <v>0</v>
      </c>
      <c r="Y35" s="437"/>
      <c r="Z35" s="437"/>
      <c r="AA35" s="437">
        <f t="shared" si="8"/>
        <v>0</v>
      </c>
      <c r="AB35" s="437"/>
      <c r="AC35" s="437"/>
      <c r="AD35" s="437">
        <f t="shared" si="9"/>
        <v>0</v>
      </c>
      <c r="AE35" s="437"/>
      <c r="AF35" s="437"/>
      <c r="AG35" s="437">
        <f t="shared" si="10"/>
        <v>0</v>
      </c>
      <c r="AH35" s="437"/>
      <c r="AI35" s="437"/>
      <c r="AJ35" s="437">
        <f t="shared" si="11"/>
        <v>0</v>
      </c>
      <c r="AK35" s="437"/>
      <c r="AL35" s="437"/>
      <c r="AM35" s="437">
        <f t="shared" si="12"/>
        <v>0</v>
      </c>
      <c r="AN35" s="437"/>
      <c r="AO35" s="437"/>
      <c r="AP35" s="437">
        <f t="shared" si="13"/>
        <v>0</v>
      </c>
      <c r="AQ35" s="437">
        <f t="shared" si="14"/>
        <v>0</v>
      </c>
      <c r="AR35" s="437">
        <f t="shared" si="33"/>
        <v>0</v>
      </c>
      <c r="AS35" s="437">
        <f t="shared" si="15"/>
        <v>0</v>
      </c>
      <c r="AT35" s="437"/>
      <c r="AU35" s="437"/>
      <c r="AV35" s="437">
        <f t="shared" si="16"/>
        <v>0</v>
      </c>
      <c r="AW35" s="437"/>
      <c r="AX35" s="437"/>
      <c r="AY35" s="437">
        <f t="shared" si="17"/>
        <v>0</v>
      </c>
      <c r="AZ35" s="437"/>
      <c r="BA35" s="437"/>
      <c r="BB35" s="437">
        <f t="shared" si="18"/>
        <v>0</v>
      </c>
      <c r="BC35" s="437"/>
      <c r="BD35" s="437"/>
      <c r="BE35" s="437">
        <f t="shared" si="19"/>
        <v>0</v>
      </c>
      <c r="BF35" s="437"/>
      <c r="BG35" s="437"/>
      <c r="BH35" s="437">
        <f t="shared" si="20"/>
        <v>0</v>
      </c>
      <c r="BI35" s="437"/>
      <c r="BJ35" s="439"/>
      <c r="BK35" s="439">
        <f t="shared" si="21"/>
        <v>0</v>
      </c>
      <c r="BL35" s="439">
        <f t="shared" si="34"/>
        <v>0</v>
      </c>
      <c r="BM35" s="439">
        <f t="shared" si="35"/>
        <v>0</v>
      </c>
      <c r="BN35" s="439">
        <f t="shared" si="22"/>
        <v>0</v>
      </c>
      <c r="BO35" s="439"/>
      <c r="BP35" s="439"/>
      <c r="BQ35" s="439">
        <f t="shared" si="23"/>
        <v>0</v>
      </c>
      <c r="BR35" s="439">
        <f t="shared" si="36"/>
        <v>0</v>
      </c>
      <c r="BS35" s="439">
        <f t="shared" si="36"/>
        <v>0</v>
      </c>
      <c r="BT35" s="439">
        <f t="shared" si="24"/>
        <v>0</v>
      </c>
      <c r="BU35" s="439">
        <f t="shared" si="37"/>
        <v>0</v>
      </c>
      <c r="BV35" s="439">
        <f t="shared" si="37"/>
        <v>0</v>
      </c>
      <c r="BW35" s="439">
        <f t="shared" si="25"/>
        <v>0</v>
      </c>
      <c r="BX35" s="439">
        <f t="shared" si="38"/>
        <v>0</v>
      </c>
      <c r="BY35" s="439">
        <f t="shared" si="38"/>
        <v>0</v>
      </c>
      <c r="BZ35" s="439">
        <f t="shared" si="26"/>
        <v>0</v>
      </c>
      <c r="CA35" s="439">
        <f t="shared" si="39"/>
        <v>0</v>
      </c>
      <c r="CB35" s="439">
        <f t="shared" si="40"/>
        <v>0</v>
      </c>
      <c r="CC35" s="439">
        <f t="shared" si="27"/>
        <v>0</v>
      </c>
      <c r="CD35" s="439">
        <f t="shared" si="41"/>
        <v>0</v>
      </c>
      <c r="CE35" s="439">
        <f t="shared" si="41"/>
        <v>0</v>
      </c>
      <c r="CF35" s="439">
        <f t="shared" si="28"/>
        <v>0</v>
      </c>
      <c r="CG35" s="439">
        <f t="shared" si="42"/>
        <v>0</v>
      </c>
      <c r="CH35" s="439">
        <f t="shared" si="42"/>
        <v>0</v>
      </c>
      <c r="CI35" s="439">
        <f t="shared" si="29"/>
        <v>0</v>
      </c>
      <c r="CJ35" s="439">
        <f t="shared" si="47"/>
        <v>0</v>
      </c>
      <c r="CK35" s="439">
        <f t="shared" si="47"/>
        <v>0</v>
      </c>
      <c r="CL35" s="439">
        <f t="shared" si="30"/>
        <v>0</v>
      </c>
    </row>
    <row r="36" spans="1:90" ht="15" x14ac:dyDescent="0.25">
      <c r="A36" s="429" t="s">
        <v>27</v>
      </c>
      <c r="B36" s="429">
        <v>590</v>
      </c>
      <c r="C36" s="436">
        <f t="shared" si="0"/>
        <v>0</v>
      </c>
      <c r="D36" s="437"/>
      <c r="E36" s="437"/>
      <c r="F36" s="437">
        <f t="shared" si="1"/>
        <v>0</v>
      </c>
      <c r="G36" s="437"/>
      <c r="H36" s="437"/>
      <c r="I36" s="437">
        <f t="shared" si="2"/>
        <v>0</v>
      </c>
      <c r="J36" s="437"/>
      <c r="K36" s="437"/>
      <c r="L36" s="437">
        <f t="shared" si="3"/>
        <v>0</v>
      </c>
      <c r="M36" s="437"/>
      <c r="N36" s="437"/>
      <c r="O36" s="437">
        <f t="shared" si="4"/>
        <v>0</v>
      </c>
      <c r="P36" s="437"/>
      <c r="Q36" s="437"/>
      <c r="R36" s="437">
        <f t="shared" si="44"/>
        <v>0</v>
      </c>
      <c r="S36" s="437"/>
      <c r="T36" s="437"/>
      <c r="U36" s="437">
        <f t="shared" si="6"/>
        <v>0</v>
      </c>
      <c r="V36" s="437">
        <f t="shared" si="45"/>
        <v>0</v>
      </c>
      <c r="W36" s="437">
        <f t="shared" si="46"/>
        <v>0</v>
      </c>
      <c r="X36" s="437">
        <f t="shared" si="7"/>
        <v>0</v>
      </c>
      <c r="Y36" s="437"/>
      <c r="Z36" s="437"/>
      <c r="AA36" s="437">
        <f t="shared" si="8"/>
        <v>0</v>
      </c>
      <c r="AB36" s="437"/>
      <c r="AC36" s="437"/>
      <c r="AD36" s="437">
        <f t="shared" si="9"/>
        <v>0</v>
      </c>
      <c r="AE36" s="437"/>
      <c r="AF36" s="437"/>
      <c r="AG36" s="437">
        <f t="shared" si="10"/>
        <v>0</v>
      </c>
      <c r="AH36" s="437"/>
      <c r="AI36" s="437"/>
      <c r="AJ36" s="437">
        <f t="shared" si="11"/>
        <v>0</v>
      </c>
      <c r="AK36" s="437"/>
      <c r="AL36" s="437"/>
      <c r="AM36" s="437">
        <f t="shared" si="12"/>
        <v>0</v>
      </c>
      <c r="AN36" s="437"/>
      <c r="AO36" s="437"/>
      <c r="AP36" s="437">
        <f t="shared" si="13"/>
        <v>0</v>
      </c>
      <c r="AQ36" s="437">
        <f t="shared" si="14"/>
        <v>0</v>
      </c>
      <c r="AR36" s="437">
        <f t="shared" si="33"/>
        <v>0</v>
      </c>
      <c r="AS36" s="437">
        <f t="shared" si="15"/>
        <v>0</v>
      </c>
      <c r="AT36" s="437"/>
      <c r="AU36" s="437"/>
      <c r="AV36" s="437">
        <f t="shared" si="16"/>
        <v>0</v>
      </c>
      <c r="AW36" s="437"/>
      <c r="AX36" s="437"/>
      <c r="AY36" s="437">
        <f t="shared" si="17"/>
        <v>0</v>
      </c>
      <c r="AZ36" s="437"/>
      <c r="BA36" s="437"/>
      <c r="BB36" s="437">
        <f t="shared" si="18"/>
        <v>0</v>
      </c>
      <c r="BC36" s="437"/>
      <c r="BD36" s="437"/>
      <c r="BE36" s="437">
        <f t="shared" si="19"/>
        <v>0</v>
      </c>
      <c r="BF36" s="437"/>
      <c r="BG36" s="437"/>
      <c r="BH36" s="437">
        <f t="shared" si="20"/>
        <v>0</v>
      </c>
      <c r="BI36" s="437"/>
      <c r="BJ36" s="439"/>
      <c r="BK36" s="439">
        <f t="shared" si="21"/>
        <v>0</v>
      </c>
      <c r="BL36" s="439">
        <f t="shared" si="34"/>
        <v>0</v>
      </c>
      <c r="BM36" s="439">
        <f t="shared" si="35"/>
        <v>0</v>
      </c>
      <c r="BN36" s="439">
        <f t="shared" si="22"/>
        <v>0</v>
      </c>
      <c r="BO36" s="439"/>
      <c r="BP36" s="439"/>
      <c r="BQ36" s="439">
        <f t="shared" si="23"/>
        <v>0</v>
      </c>
      <c r="BR36" s="439">
        <f t="shared" si="36"/>
        <v>0</v>
      </c>
      <c r="BS36" s="439">
        <f t="shared" si="36"/>
        <v>0</v>
      </c>
      <c r="BT36" s="439">
        <f t="shared" si="24"/>
        <v>0</v>
      </c>
      <c r="BU36" s="439">
        <f t="shared" si="37"/>
        <v>0</v>
      </c>
      <c r="BV36" s="439">
        <f t="shared" si="37"/>
        <v>0</v>
      </c>
      <c r="BW36" s="439">
        <f t="shared" si="25"/>
        <v>0</v>
      </c>
      <c r="BX36" s="439">
        <f t="shared" si="38"/>
        <v>0</v>
      </c>
      <c r="BY36" s="439">
        <f t="shared" si="38"/>
        <v>0</v>
      </c>
      <c r="BZ36" s="439">
        <f t="shared" si="26"/>
        <v>0</v>
      </c>
      <c r="CA36" s="439">
        <f t="shared" si="39"/>
        <v>0</v>
      </c>
      <c r="CB36" s="439">
        <f t="shared" si="40"/>
        <v>0</v>
      </c>
      <c r="CC36" s="439">
        <f t="shared" si="27"/>
        <v>0</v>
      </c>
      <c r="CD36" s="439">
        <f t="shared" si="41"/>
        <v>0</v>
      </c>
      <c r="CE36" s="439">
        <f t="shared" si="41"/>
        <v>0</v>
      </c>
      <c r="CF36" s="439">
        <f t="shared" si="28"/>
        <v>0</v>
      </c>
      <c r="CG36" s="439">
        <f t="shared" si="42"/>
        <v>0</v>
      </c>
      <c r="CH36" s="439">
        <f t="shared" si="42"/>
        <v>0</v>
      </c>
      <c r="CI36" s="439">
        <f t="shared" si="29"/>
        <v>0</v>
      </c>
      <c r="CJ36" s="439">
        <f t="shared" si="47"/>
        <v>0</v>
      </c>
      <c r="CK36" s="439">
        <f t="shared" si="47"/>
        <v>0</v>
      </c>
      <c r="CL36" s="439">
        <f t="shared" si="30"/>
        <v>0</v>
      </c>
    </row>
    <row r="37" spans="1:90" ht="15" x14ac:dyDescent="0.25">
      <c r="A37" s="429" t="s">
        <v>28</v>
      </c>
      <c r="B37" s="429">
        <v>3649.92</v>
      </c>
      <c r="C37" s="436">
        <f t="shared" si="0"/>
        <v>6.8494651937576713E-3</v>
      </c>
      <c r="D37" s="437"/>
      <c r="E37" s="437"/>
      <c r="F37" s="437">
        <f t="shared" si="1"/>
        <v>0</v>
      </c>
      <c r="G37" s="437"/>
      <c r="H37" s="437"/>
      <c r="I37" s="437">
        <f t="shared" si="2"/>
        <v>0</v>
      </c>
      <c r="J37" s="437"/>
      <c r="K37" s="437"/>
      <c r="L37" s="437">
        <f t="shared" si="3"/>
        <v>0</v>
      </c>
      <c r="M37" s="437"/>
      <c r="N37" s="437"/>
      <c r="O37" s="437">
        <f t="shared" si="4"/>
        <v>0</v>
      </c>
      <c r="P37" s="437"/>
      <c r="Q37" s="437"/>
      <c r="R37" s="437">
        <f t="shared" si="44"/>
        <v>0</v>
      </c>
      <c r="S37" s="437"/>
      <c r="T37" s="437"/>
      <c r="U37" s="437">
        <f t="shared" si="6"/>
        <v>0</v>
      </c>
      <c r="V37" s="437">
        <f t="shared" si="45"/>
        <v>0</v>
      </c>
      <c r="W37" s="437">
        <f t="shared" si="46"/>
        <v>0</v>
      </c>
      <c r="X37" s="437">
        <f t="shared" si="7"/>
        <v>0</v>
      </c>
      <c r="Y37" s="437"/>
      <c r="Z37" s="437"/>
      <c r="AA37" s="437">
        <f t="shared" si="8"/>
        <v>0</v>
      </c>
      <c r="AB37" s="437"/>
      <c r="AC37" s="437"/>
      <c r="AD37" s="437">
        <v>0</v>
      </c>
      <c r="AE37" s="437"/>
      <c r="AF37" s="437"/>
      <c r="AG37" s="437">
        <v>0</v>
      </c>
      <c r="AH37" s="437"/>
      <c r="AI37" s="437"/>
      <c r="AJ37" s="437">
        <f t="shared" si="11"/>
        <v>0</v>
      </c>
      <c r="AK37" s="437"/>
      <c r="AL37" s="437"/>
      <c r="AM37" s="437">
        <f t="shared" si="12"/>
        <v>0</v>
      </c>
      <c r="AN37" s="437"/>
      <c r="AO37" s="437"/>
      <c r="AP37" s="437">
        <f t="shared" si="13"/>
        <v>0</v>
      </c>
      <c r="AQ37" s="437">
        <f t="shared" si="14"/>
        <v>0</v>
      </c>
      <c r="AR37" s="437">
        <f t="shared" si="33"/>
        <v>0</v>
      </c>
      <c r="AS37" s="437">
        <f t="shared" si="15"/>
        <v>0</v>
      </c>
      <c r="AT37" s="437"/>
      <c r="AU37" s="437"/>
      <c r="AV37" s="437">
        <f t="shared" si="16"/>
        <v>0</v>
      </c>
      <c r="AW37" s="437"/>
      <c r="AX37" s="437"/>
      <c r="AY37" s="437">
        <f t="shared" si="17"/>
        <v>0</v>
      </c>
      <c r="AZ37" s="437"/>
      <c r="BA37" s="437"/>
      <c r="BB37" s="437">
        <f t="shared" si="18"/>
        <v>0</v>
      </c>
      <c r="BC37" s="437"/>
      <c r="BD37" s="437"/>
      <c r="BE37" s="437">
        <f t="shared" si="19"/>
        <v>0</v>
      </c>
      <c r="BF37" s="437"/>
      <c r="BG37" s="437"/>
      <c r="BH37" s="437">
        <f t="shared" si="20"/>
        <v>0</v>
      </c>
      <c r="BI37" s="437">
        <v>0.25</v>
      </c>
      <c r="BJ37" s="439">
        <v>0.55000000000000004</v>
      </c>
      <c r="BK37" s="439">
        <f t="shared" si="21"/>
        <v>2.2000000000000002</v>
      </c>
      <c r="BL37" s="439">
        <f t="shared" si="34"/>
        <v>0.25</v>
      </c>
      <c r="BM37" s="439">
        <f t="shared" si="35"/>
        <v>0.55000000000000004</v>
      </c>
      <c r="BN37" s="439">
        <f t="shared" si="22"/>
        <v>2.2000000000000002</v>
      </c>
      <c r="BO37" s="439"/>
      <c r="BP37" s="439"/>
      <c r="BQ37" s="439">
        <f t="shared" si="23"/>
        <v>0</v>
      </c>
      <c r="BR37" s="439">
        <f t="shared" si="36"/>
        <v>0</v>
      </c>
      <c r="BS37" s="439">
        <f t="shared" si="36"/>
        <v>0</v>
      </c>
      <c r="BT37" s="439">
        <f t="shared" si="24"/>
        <v>0</v>
      </c>
      <c r="BU37" s="439">
        <f t="shared" si="37"/>
        <v>0</v>
      </c>
      <c r="BV37" s="439">
        <f t="shared" si="37"/>
        <v>0</v>
      </c>
      <c r="BW37" s="439">
        <f t="shared" si="25"/>
        <v>0</v>
      </c>
      <c r="BX37" s="439">
        <f t="shared" si="38"/>
        <v>0</v>
      </c>
      <c r="BY37" s="439">
        <f t="shared" si="38"/>
        <v>0</v>
      </c>
      <c r="BZ37" s="439">
        <f t="shared" si="26"/>
        <v>0</v>
      </c>
      <c r="CA37" s="439">
        <f t="shared" si="39"/>
        <v>0</v>
      </c>
      <c r="CB37" s="439">
        <f t="shared" si="40"/>
        <v>0</v>
      </c>
      <c r="CC37" s="439">
        <f t="shared" si="27"/>
        <v>0</v>
      </c>
      <c r="CD37" s="439">
        <f t="shared" si="41"/>
        <v>0</v>
      </c>
      <c r="CE37" s="439">
        <f t="shared" si="41"/>
        <v>0</v>
      </c>
      <c r="CF37" s="439">
        <f t="shared" si="28"/>
        <v>0</v>
      </c>
      <c r="CG37" s="439">
        <f t="shared" si="42"/>
        <v>0.25</v>
      </c>
      <c r="CH37" s="439">
        <f t="shared" si="42"/>
        <v>0.55000000000000004</v>
      </c>
      <c r="CI37" s="439">
        <f t="shared" si="29"/>
        <v>2.2000000000000002</v>
      </c>
      <c r="CJ37" s="439">
        <f t="shared" si="47"/>
        <v>0.25</v>
      </c>
      <c r="CK37" s="439">
        <f t="shared" si="47"/>
        <v>0.55000000000000004</v>
      </c>
      <c r="CL37" s="439">
        <f t="shared" si="30"/>
        <v>2.2000000000000002</v>
      </c>
    </row>
    <row r="38" spans="1:90" ht="15" x14ac:dyDescent="0.25">
      <c r="A38" s="429" t="s">
        <v>29</v>
      </c>
      <c r="B38" s="429">
        <v>2527</v>
      </c>
      <c r="C38" s="436">
        <f t="shared" si="0"/>
        <v>4.1650178076770876</v>
      </c>
      <c r="D38" s="437">
        <v>48.25</v>
      </c>
      <c r="E38" s="437">
        <v>211</v>
      </c>
      <c r="F38" s="437">
        <f t="shared" si="1"/>
        <v>4.3730569948186533</v>
      </c>
      <c r="G38" s="437"/>
      <c r="H38" s="437"/>
      <c r="I38" s="437">
        <f t="shared" si="2"/>
        <v>0</v>
      </c>
      <c r="J38" s="437">
        <v>38.25</v>
      </c>
      <c r="K38" s="437">
        <v>155</v>
      </c>
      <c r="L38" s="437">
        <f t="shared" si="3"/>
        <v>4.0522875816993462</v>
      </c>
      <c r="M38" s="437"/>
      <c r="N38" s="437"/>
      <c r="O38" s="437">
        <f t="shared" si="4"/>
        <v>0</v>
      </c>
      <c r="P38" s="437"/>
      <c r="Q38" s="437"/>
      <c r="R38" s="437">
        <f t="shared" si="44"/>
        <v>0</v>
      </c>
      <c r="S38" s="437"/>
      <c r="T38" s="437"/>
      <c r="U38" s="437">
        <f t="shared" si="6"/>
        <v>0</v>
      </c>
      <c r="V38" s="437">
        <f t="shared" si="45"/>
        <v>86.5</v>
      </c>
      <c r="W38" s="437">
        <f t="shared" si="46"/>
        <v>366</v>
      </c>
      <c r="X38" s="437">
        <f t="shared" si="7"/>
        <v>4.2312138728323703</v>
      </c>
      <c r="Y38" s="437"/>
      <c r="Z38" s="437"/>
      <c r="AA38" s="437">
        <f t="shared" si="8"/>
        <v>0</v>
      </c>
      <c r="AB38" s="437"/>
      <c r="AC38" s="437"/>
      <c r="AD38" s="437">
        <f t="shared" ref="AD38:AD59" si="48">IF(AB38,AC38/AB38,0)</f>
        <v>0</v>
      </c>
      <c r="AE38" s="437">
        <v>4</v>
      </c>
      <c r="AF38" s="437">
        <v>12.36</v>
      </c>
      <c r="AG38" s="437">
        <f t="shared" ref="AG38:AG59" si="49">IF(AE38,AF38/AE38,0)</f>
        <v>3.09</v>
      </c>
      <c r="AH38" s="437">
        <v>14.75</v>
      </c>
      <c r="AI38" s="437">
        <v>49.16</v>
      </c>
      <c r="AJ38" s="437">
        <f t="shared" si="11"/>
        <v>3.3328813559322032</v>
      </c>
      <c r="AK38" s="437"/>
      <c r="AL38" s="437"/>
      <c r="AM38" s="437">
        <f t="shared" si="12"/>
        <v>0</v>
      </c>
      <c r="AN38" s="437"/>
      <c r="AO38" s="437"/>
      <c r="AP38" s="437">
        <f t="shared" si="13"/>
        <v>0</v>
      </c>
      <c r="AQ38" s="437">
        <f t="shared" si="14"/>
        <v>18.75</v>
      </c>
      <c r="AR38" s="437">
        <f t="shared" si="33"/>
        <v>61.519999999999996</v>
      </c>
      <c r="AS38" s="437">
        <f t="shared" si="15"/>
        <v>3.2810666666666664</v>
      </c>
      <c r="AT38" s="437"/>
      <c r="AU38" s="437"/>
      <c r="AV38" s="437">
        <f t="shared" si="16"/>
        <v>0</v>
      </c>
      <c r="AW38" s="437"/>
      <c r="AX38" s="437"/>
      <c r="AY38" s="437">
        <f t="shared" si="17"/>
        <v>0</v>
      </c>
      <c r="AZ38" s="437"/>
      <c r="BA38" s="437"/>
      <c r="BB38" s="437">
        <f t="shared" si="18"/>
        <v>0</v>
      </c>
      <c r="BC38" s="437"/>
      <c r="BD38" s="437"/>
      <c r="BE38" s="437">
        <f t="shared" si="19"/>
        <v>0</v>
      </c>
      <c r="BF38" s="437"/>
      <c r="BG38" s="437"/>
      <c r="BH38" s="437">
        <f t="shared" si="20"/>
        <v>0</v>
      </c>
      <c r="BI38" s="437"/>
      <c r="BJ38" s="439"/>
      <c r="BK38" s="439">
        <f t="shared" si="21"/>
        <v>0</v>
      </c>
      <c r="BL38" s="439">
        <f t="shared" si="34"/>
        <v>0</v>
      </c>
      <c r="BM38" s="439">
        <f t="shared" si="35"/>
        <v>0</v>
      </c>
      <c r="BN38" s="439">
        <f t="shared" si="22"/>
        <v>0</v>
      </c>
      <c r="BO38" s="439"/>
      <c r="BP38" s="439"/>
      <c r="BQ38" s="439">
        <f t="shared" si="23"/>
        <v>0</v>
      </c>
      <c r="BR38" s="439">
        <f t="shared" si="36"/>
        <v>48.25</v>
      </c>
      <c r="BS38" s="439">
        <f t="shared" si="36"/>
        <v>211</v>
      </c>
      <c r="BT38" s="439">
        <f t="shared" si="24"/>
        <v>4.3730569948186533</v>
      </c>
      <c r="BU38" s="439">
        <f t="shared" si="37"/>
        <v>0</v>
      </c>
      <c r="BV38" s="439">
        <f t="shared" si="37"/>
        <v>0</v>
      </c>
      <c r="BW38" s="439">
        <f t="shared" si="25"/>
        <v>0</v>
      </c>
      <c r="BX38" s="439">
        <f t="shared" si="38"/>
        <v>42.25</v>
      </c>
      <c r="BY38" s="439">
        <f t="shared" si="38"/>
        <v>167.36</v>
      </c>
      <c r="BZ38" s="439">
        <f t="shared" si="26"/>
        <v>3.9611834319526631</v>
      </c>
      <c r="CA38" s="439">
        <f t="shared" si="39"/>
        <v>14.75</v>
      </c>
      <c r="CB38" s="439">
        <f t="shared" si="40"/>
        <v>49.16</v>
      </c>
      <c r="CC38" s="439">
        <f t="shared" si="27"/>
        <v>3.3328813559322032</v>
      </c>
      <c r="CD38" s="439">
        <f t="shared" si="41"/>
        <v>0</v>
      </c>
      <c r="CE38" s="439">
        <f t="shared" si="41"/>
        <v>0</v>
      </c>
      <c r="CF38" s="439">
        <f t="shared" si="28"/>
        <v>0</v>
      </c>
      <c r="CG38" s="439">
        <f t="shared" si="42"/>
        <v>0</v>
      </c>
      <c r="CH38" s="439">
        <f t="shared" si="42"/>
        <v>0</v>
      </c>
      <c r="CI38" s="439">
        <f t="shared" si="29"/>
        <v>0</v>
      </c>
      <c r="CJ38" s="439">
        <f t="shared" si="47"/>
        <v>105.25</v>
      </c>
      <c r="CK38" s="439">
        <f t="shared" si="47"/>
        <v>427.52</v>
      </c>
      <c r="CL38" s="439">
        <f t="shared" si="30"/>
        <v>4.0619477434679334</v>
      </c>
    </row>
    <row r="39" spans="1:90" ht="15" x14ac:dyDescent="0.25">
      <c r="A39" s="429" t="s">
        <v>30</v>
      </c>
      <c r="B39" s="429">
        <v>2182.5</v>
      </c>
      <c r="C39" s="436">
        <f t="shared" si="0"/>
        <v>0</v>
      </c>
      <c r="D39" s="437"/>
      <c r="E39" s="437"/>
      <c r="F39" s="437">
        <f t="shared" si="1"/>
        <v>0</v>
      </c>
      <c r="G39" s="437"/>
      <c r="H39" s="437"/>
      <c r="I39" s="437">
        <f t="shared" si="2"/>
        <v>0</v>
      </c>
      <c r="J39" s="437"/>
      <c r="K39" s="437"/>
      <c r="L39" s="437">
        <f t="shared" si="3"/>
        <v>0</v>
      </c>
      <c r="M39" s="437"/>
      <c r="N39" s="437"/>
      <c r="O39" s="437">
        <f t="shared" si="4"/>
        <v>0</v>
      </c>
      <c r="P39" s="437"/>
      <c r="Q39" s="437"/>
      <c r="R39" s="437">
        <f t="shared" si="44"/>
        <v>0</v>
      </c>
      <c r="S39" s="437"/>
      <c r="T39" s="437"/>
      <c r="U39" s="437">
        <f t="shared" si="6"/>
        <v>0</v>
      </c>
      <c r="V39" s="437">
        <f t="shared" si="45"/>
        <v>0</v>
      </c>
      <c r="W39" s="437">
        <f t="shared" si="46"/>
        <v>0</v>
      </c>
      <c r="X39" s="437">
        <f t="shared" si="7"/>
        <v>0</v>
      </c>
      <c r="Y39" s="437"/>
      <c r="Z39" s="437"/>
      <c r="AA39" s="437">
        <f t="shared" si="8"/>
        <v>0</v>
      </c>
      <c r="AB39" s="437"/>
      <c r="AC39" s="437"/>
      <c r="AD39" s="437">
        <f t="shared" si="48"/>
        <v>0</v>
      </c>
      <c r="AE39" s="437"/>
      <c r="AF39" s="437"/>
      <c r="AG39" s="437">
        <f t="shared" si="49"/>
        <v>0</v>
      </c>
      <c r="AH39" s="437"/>
      <c r="AI39" s="437"/>
      <c r="AJ39" s="437">
        <f t="shared" si="11"/>
        <v>0</v>
      </c>
      <c r="AK39" s="437"/>
      <c r="AL39" s="437"/>
      <c r="AM39" s="437">
        <f t="shared" si="12"/>
        <v>0</v>
      </c>
      <c r="AN39" s="437"/>
      <c r="AO39" s="437"/>
      <c r="AP39" s="437">
        <f t="shared" si="13"/>
        <v>0</v>
      </c>
      <c r="AQ39" s="437">
        <f t="shared" si="14"/>
        <v>0</v>
      </c>
      <c r="AR39" s="437">
        <f t="shared" si="33"/>
        <v>0</v>
      </c>
      <c r="AS39" s="437">
        <f t="shared" si="15"/>
        <v>0</v>
      </c>
      <c r="AT39" s="437"/>
      <c r="AU39" s="437"/>
      <c r="AV39" s="437">
        <f t="shared" si="16"/>
        <v>0</v>
      </c>
      <c r="AW39" s="437"/>
      <c r="AX39" s="437"/>
      <c r="AY39" s="437">
        <f t="shared" si="17"/>
        <v>0</v>
      </c>
      <c r="AZ39" s="437"/>
      <c r="BA39" s="437"/>
      <c r="BB39" s="437">
        <f t="shared" si="18"/>
        <v>0</v>
      </c>
      <c r="BC39" s="437"/>
      <c r="BD39" s="437"/>
      <c r="BE39" s="437">
        <f t="shared" si="19"/>
        <v>0</v>
      </c>
      <c r="BF39" s="437"/>
      <c r="BG39" s="437"/>
      <c r="BH39" s="437">
        <f t="shared" si="20"/>
        <v>0</v>
      </c>
      <c r="BI39" s="437"/>
      <c r="BJ39" s="439"/>
      <c r="BK39" s="439">
        <f t="shared" si="21"/>
        <v>0</v>
      </c>
      <c r="BL39" s="439">
        <f t="shared" si="34"/>
        <v>0</v>
      </c>
      <c r="BM39" s="439">
        <f t="shared" si="35"/>
        <v>0</v>
      </c>
      <c r="BN39" s="439">
        <f t="shared" si="22"/>
        <v>0</v>
      </c>
      <c r="BO39" s="439"/>
      <c r="BP39" s="439"/>
      <c r="BQ39" s="439">
        <f t="shared" si="23"/>
        <v>0</v>
      </c>
      <c r="BR39" s="439">
        <f t="shared" si="36"/>
        <v>0</v>
      </c>
      <c r="BS39" s="439">
        <f t="shared" si="36"/>
        <v>0</v>
      </c>
      <c r="BT39" s="439">
        <f t="shared" si="24"/>
        <v>0</v>
      </c>
      <c r="BU39" s="439">
        <f t="shared" si="37"/>
        <v>0</v>
      </c>
      <c r="BV39" s="439">
        <f t="shared" si="37"/>
        <v>0</v>
      </c>
      <c r="BW39" s="439">
        <f t="shared" si="25"/>
        <v>0</v>
      </c>
      <c r="BX39" s="439">
        <f t="shared" si="38"/>
        <v>0</v>
      </c>
      <c r="BY39" s="439">
        <f t="shared" si="38"/>
        <v>0</v>
      </c>
      <c r="BZ39" s="439">
        <f t="shared" si="26"/>
        <v>0</v>
      </c>
      <c r="CA39" s="439">
        <f t="shared" si="39"/>
        <v>0</v>
      </c>
      <c r="CB39" s="439">
        <f t="shared" si="40"/>
        <v>0</v>
      </c>
      <c r="CC39" s="439">
        <f t="shared" si="27"/>
        <v>0</v>
      </c>
      <c r="CD39" s="439">
        <f t="shared" si="41"/>
        <v>0</v>
      </c>
      <c r="CE39" s="439">
        <f t="shared" si="41"/>
        <v>0</v>
      </c>
      <c r="CF39" s="439">
        <f t="shared" si="28"/>
        <v>0</v>
      </c>
      <c r="CG39" s="439">
        <f t="shared" si="42"/>
        <v>0</v>
      </c>
      <c r="CH39" s="439">
        <f t="shared" si="42"/>
        <v>0</v>
      </c>
      <c r="CI39" s="439">
        <f t="shared" si="29"/>
        <v>0</v>
      </c>
      <c r="CJ39" s="439">
        <f t="shared" si="47"/>
        <v>0</v>
      </c>
      <c r="CK39" s="439">
        <f t="shared" si="47"/>
        <v>0</v>
      </c>
      <c r="CL39" s="439">
        <f t="shared" si="30"/>
        <v>0</v>
      </c>
    </row>
    <row r="40" spans="1:90" ht="15" x14ac:dyDescent="0.25">
      <c r="A40" s="429" t="s">
        <v>31</v>
      </c>
      <c r="B40" s="429">
        <v>7199</v>
      </c>
      <c r="C40" s="436">
        <f t="shared" si="0"/>
        <v>0</v>
      </c>
      <c r="D40" s="437"/>
      <c r="E40" s="437"/>
      <c r="F40" s="437">
        <f t="shared" si="1"/>
        <v>0</v>
      </c>
      <c r="G40" s="437"/>
      <c r="H40" s="437"/>
      <c r="I40" s="437">
        <f t="shared" si="2"/>
        <v>0</v>
      </c>
      <c r="J40" s="437"/>
      <c r="K40" s="437"/>
      <c r="L40" s="437">
        <f t="shared" si="3"/>
        <v>0</v>
      </c>
      <c r="M40" s="437"/>
      <c r="N40" s="437"/>
      <c r="O40" s="437">
        <f t="shared" si="4"/>
        <v>0</v>
      </c>
      <c r="P40" s="437"/>
      <c r="Q40" s="437"/>
      <c r="R40" s="437">
        <f t="shared" si="44"/>
        <v>0</v>
      </c>
      <c r="S40" s="437"/>
      <c r="T40" s="437"/>
      <c r="U40" s="437">
        <f t="shared" si="6"/>
        <v>0</v>
      </c>
      <c r="V40" s="437">
        <f t="shared" si="45"/>
        <v>0</v>
      </c>
      <c r="W40" s="437">
        <f t="shared" si="46"/>
        <v>0</v>
      </c>
      <c r="X40" s="437">
        <f t="shared" si="7"/>
        <v>0</v>
      </c>
      <c r="Y40" s="437"/>
      <c r="Z40" s="437"/>
      <c r="AA40" s="437">
        <f t="shared" si="8"/>
        <v>0</v>
      </c>
      <c r="AB40" s="437"/>
      <c r="AC40" s="437"/>
      <c r="AD40" s="437">
        <f t="shared" si="48"/>
        <v>0</v>
      </c>
      <c r="AE40" s="437"/>
      <c r="AF40" s="437"/>
      <c r="AG40" s="437">
        <f t="shared" si="49"/>
        <v>0</v>
      </c>
      <c r="AH40" s="437"/>
      <c r="AI40" s="437"/>
      <c r="AJ40" s="437">
        <f t="shared" si="11"/>
        <v>0</v>
      </c>
      <c r="AK40" s="437"/>
      <c r="AL40" s="437"/>
      <c r="AM40" s="437">
        <f t="shared" si="12"/>
        <v>0</v>
      </c>
      <c r="AN40" s="437"/>
      <c r="AO40" s="437"/>
      <c r="AP40" s="437">
        <f t="shared" si="13"/>
        <v>0</v>
      </c>
      <c r="AQ40" s="437">
        <f t="shared" si="14"/>
        <v>0</v>
      </c>
      <c r="AR40" s="437">
        <f t="shared" si="33"/>
        <v>0</v>
      </c>
      <c r="AS40" s="437">
        <f t="shared" si="15"/>
        <v>0</v>
      </c>
      <c r="AT40" s="437"/>
      <c r="AU40" s="437"/>
      <c r="AV40" s="437">
        <f t="shared" si="16"/>
        <v>0</v>
      </c>
      <c r="AW40" s="437"/>
      <c r="AX40" s="437"/>
      <c r="AY40" s="437">
        <f t="shared" si="17"/>
        <v>0</v>
      </c>
      <c r="AZ40" s="437"/>
      <c r="BA40" s="437"/>
      <c r="BB40" s="437">
        <f t="shared" si="18"/>
        <v>0</v>
      </c>
      <c r="BC40" s="437"/>
      <c r="BD40" s="437"/>
      <c r="BE40" s="437">
        <f t="shared" si="19"/>
        <v>0</v>
      </c>
      <c r="BF40" s="437"/>
      <c r="BG40" s="437"/>
      <c r="BH40" s="437">
        <f t="shared" si="20"/>
        <v>0</v>
      </c>
      <c r="BI40" s="437"/>
      <c r="BJ40" s="439"/>
      <c r="BK40" s="439">
        <f t="shared" si="21"/>
        <v>0</v>
      </c>
      <c r="BL40" s="439">
        <f t="shared" si="34"/>
        <v>0</v>
      </c>
      <c r="BM40" s="439">
        <f t="shared" si="35"/>
        <v>0</v>
      </c>
      <c r="BN40" s="439">
        <f t="shared" si="22"/>
        <v>0</v>
      </c>
      <c r="BO40" s="439"/>
      <c r="BP40" s="439"/>
      <c r="BQ40" s="439">
        <f t="shared" si="23"/>
        <v>0</v>
      </c>
      <c r="BR40" s="439">
        <f t="shared" si="36"/>
        <v>0</v>
      </c>
      <c r="BS40" s="439">
        <f t="shared" si="36"/>
        <v>0</v>
      </c>
      <c r="BT40" s="439">
        <f t="shared" si="24"/>
        <v>0</v>
      </c>
      <c r="BU40" s="439">
        <f t="shared" si="37"/>
        <v>0</v>
      </c>
      <c r="BV40" s="439">
        <f t="shared" si="37"/>
        <v>0</v>
      </c>
      <c r="BW40" s="439">
        <f t="shared" si="25"/>
        <v>0</v>
      </c>
      <c r="BX40" s="439">
        <f t="shared" si="38"/>
        <v>0</v>
      </c>
      <c r="BY40" s="439">
        <f t="shared" si="38"/>
        <v>0</v>
      </c>
      <c r="BZ40" s="439">
        <f t="shared" si="26"/>
        <v>0</v>
      </c>
      <c r="CA40" s="439">
        <f t="shared" si="39"/>
        <v>0</v>
      </c>
      <c r="CB40" s="439">
        <f t="shared" si="40"/>
        <v>0</v>
      </c>
      <c r="CC40" s="439">
        <f t="shared" si="27"/>
        <v>0</v>
      </c>
      <c r="CD40" s="439">
        <f t="shared" si="41"/>
        <v>0</v>
      </c>
      <c r="CE40" s="439">
        <f t="shared" si="41"/>
        <v>0</v>
      </c>
      <c r="CF40" s="439">
        <f t="shared" si="28"/>
        <v>0</v>
      </c>
      <c r="CG40" s="439">
        <f t="shared" si="42"/>
        <v>0</v>
      </c>
      <c r="CH40" s="439">
        <f t="shared" si="42"/>
        <v>0</v>
      </c>
      <c r="CI40" s="439">
        <f t="shared" si="29"/>
        <v>0</v>
      </c>
      <c r="CJ40" s="439">
        <f t="shared" si="47"/>
        <v>0</v>
      </c>
      <c r="CK40" s="439">
        <f t="shared" si="47"/>
        <v>0</v>
      </c>
      <c r="CL40" s="439">
        <f t="shared" si="30"/>
        <v>0</v>
      </c>
    </row>
    <row r="41" spans="1:90" ht="15" x14ac:dyDescent="0.25">
      <c r="A41" s="429" t="s">
        <v>33</v>
      </c>
      <c r="B41" s="429">
        <v>1701</v>
      </c>
      <c r="C41" s="436">
        <f t="shared" si="0"/>
        <v>0</v>
      </c>
      <c r="D41" s="437"/>
      <c r="E41" s="437"/>
      <c r="F41" s="437">
        <f t="shared" si="1"/>
        <v>0</v>
      </c>
      <c r="G41" s="437"/>
      <c r="H41" s="437"/>
      <c r="I41" s="437">
        <f t="shared" si="2"/>
        <v>0</v>
      </c>
      <c r="J41" s="437"/>
      <c r="K41" s="437"/>
      <c r="L41" s="437">
        <f t="shared" si="3"/>
        <v>0</v>
      </c>
      <c r="M41" s="437"/>
      <c r="N41" s="437"/>
      <c r="O41" s="437">
        <f t="shared" si="4"/>
        <v>0</v>
      </c>
      <c r="P41" s="437"/>
      <c r="Q41" s="437"/>
      <c r="R41" s="437">
        <f t="shared" si="44"/>
        <v>0</v>
      </c>
      <c r="S41" s="437"/>
      <c r="T41" s="437"/>
      <c r="U41" s="437">
        <f t="shared" si="6"/>
        <v>0</v>
      </c>
      <c r="V41" s="437">
        <f t="shared" si="45"/>
        <v>0</v>
      </c>
      <c r="W41" s="437">
        <f t="shared" si="46"/>
        <v>0</v>
      </c>
      <c r="X41" s="437">
        <f t="shared" si="7"/>
        <v>0</v>
      </c>
      <c r="Y41" s="437"/>
      <c r="Z41" s="437"/>
      <c r="AA41" s="437">
        <f t="shared" si="8"/>
        <v>0</v>
      </c>
      <c r="AB41" s="437"/>
      <c r="AC41" s="437"/>
      <c r="AD41" s="437">
        <f t="shared" si="48"/>
        <v>0</v>
      </c>
      <c r="AE41" s="437"/>
      <c r="AF41" s="437"/>
      <c r="AG41" s="437">
        <f t="shared" si="49"/>
        <v>0</v>
      </c>
      <c r="AH41" s="437"/>
      <c r="AI41" s="437"/>
      <c r="AJ41" s="437">
        <f t="shared" si="11"/>
        <v>0</v>
      </c>
      <c r="AK41" s="437"/>
      <c r="AL41" s="437"/>
      <c r="AM41" s="437">
        <f t="shared" si="12"/>
        <v>0</v>
      </c>
      <c r="AN41" s="437"/>
      <c r="AO41" s="437"/>
      <c r="AP41" s="437">
        <f t="shared" si="13"/>
        <v>0</v>
      </c>
      <c r="AQ41" s="437">
        <f t="shared" si="14"/>
        <v>0</v>
      </c>
      <c r="AR41" s="437">
        <f t="shared" si="33"/>
        <v>0</v>
      </c>
      <c r="AS41" s="437">
        <f t="shared" si="15"/>
        <v>0</v>
      </c>
      <c r="AT41" s="437"/>
      <c r="AU41" s="437"/>
      <c r="AV41" s="437">
        <f t="shared" si="16"/>
        <v>0</v>
      </c>
      <c r="AW41" s="437"/>
      <c r="AX41" s="437"/>
      <c r="AY41" s="437">
        <f t="shared" si="17"/>
        <v>0</v>
      </c>
      <c r="AZ41" s="437"/>
      <c r="BA41" s="437"/>
      <c r="BB41" s="437">
        <f t="shared" si="18"/>
        <v>0</v>
      </c>
      <c r="BC41" s="437"/>
      <c r="BD41" s="437"/>
      <c r="BE41" s="437">
        <f t="shared" si="19"/>
        <v>0</v>
      </c>
      <c r="BF41" s="437"/>
      <c r="BG41" s="437"/>
      <c r="BH41" s="437">
        <f t="shared" si="20"/>
        <v>0</v>
      </c>
      <c r="BI41" s="437"/>
      <c r="BJ41" s="439"/>
      <c r="BK41" s="439">
        <f t="shared" si="21"/>
        <v>0</v>
      </c>
      <c r="BL41" s="439">
        <f t="shared" si="34"/>
        <v>0</v>
      </c>
      <c r="BM41" s="439">
        <f t="shared" si="35"/>
        <v>0</v>
      </c>
      <c r="BN41" s="439">
        <f t="shared" si="22"/>
        <v>0</v>
      </c>
      <c r="BO41" s="439"/>
      <c r="BP41" s="439"/>
      <c r="BQ41" s="439">
        <f t="shared" si="23"/>
        <v>0</v>
      </c>
      <c r="BR41" s="439">
        <f t="shared" si="36"/>
        <v>0</v>
      </c>
      <c r="BS41" s="439">
        <f t="shared" si="36"/>
        <v>0</v>
      </c>
      <c r="BT41" s="439">
        <f t="shared" si="24"/>
        <v>0</v>
      </c>
      <c r="BU41" s="439">
        <f t="shared" si="37"/>
        <v>0</v>
      </c>
      <c r="BV41" s="439">
        <f t="shared" si="37"/>
        <v>0</v>
      </c>
      <c r="BW41" s="439">
        <f t="shared" si="25"/>
        <v>0</v>
      </c>
      <c r="BX41" s="439">
        <f t="shared" si="38"/>
        <v>0</v>
      </c>
      <c r="BY41" s="439">
        <f t="shared" si="38"/>
        <v>0</v>
      </c>
      <c r="BZ41" s="439">
        <f t="shared" si="26"/>
        <v>0</v>
      </c>
      <c r="CA41" s="439">
        <f t="shared" si="39"/>
        <v>0</v>
      </c>
      <c r="CB41" s="439">
        <f t="shared" si="40"/>
        <v>0</v>
      </c>
      <c r="CC41" s="439">
        <f t="shared" si="27"/>
        <v>0</v>
      </c>
      <c r="CD41" s="439">
        <f t="shared" si="41"/>
        <v>0</v>
      </c>
      <c r="CE41" s="439">
        <f t="shared" si="41"/>
        <v>0</v>
      </c>
      <c r="CF41" s="439">
        <f t="shared" si="28"/>
        <v>0</v>
      </c>
      <c r="CG41" s="439">
        <f t="shared" si="42"/>
        <v>0</v>
      </c>
      <c r="CH41" s="439">
        <f t="shared" si="42"/>
        <v>0</v>
      </c>
      <c r="CI41" s="439">
        <f t="shared" si="29"/>
        <v>0</v>
      </c>
      <c r="CJ41" s="439">
        <f t="shared" si="47"/>
        <v>0</v>
      </c>
      <c r="CK41" s="439">
        <f t="shared" si="47"/>
        <v>0</v>
      </c>
      <c r="CL41" s="439">
        <f t="shared" si="30"/>
        <v>0</v>
      </c>
    </row>
    <row r="42" spans="1:90" ht="15" x14ac:dyDescent="0.25">
      <c r="A42" s="429" t="s">
        <v>34</v>
      </c>
      <c r="B42" s="429">
        <v>166.57</v>
      </c>
      <c r="C42" s="436">
        <f t="shared" si="0"/>
        <v>0</v>
      </c>
      <c r="D42" s="437"/>
      <c r="E42" s="437"/>
      <c r="F42" s="437">
        <f t="shared" si="1"/>
        <v>0</v>
      </c>
      <c r="G42" s="437"/>
      <c r="H42" s="437"/>
      <c r="I42" s="437">
        <f t="shared" si="2"/>
        <v>0</v>
      </c>
      <c r="J42" s="437"/>
      <c r="K42" s="437"/>
      <c r="L42" s="437">
        <f t="shared" si="3"/>
        <v>0</v>
      </c>
      <c r="M42" s="437"/>
      <c r="N42" s="437"/>
      <c r="O42" s="437">
        <f t="shared" si="4"/>
        <v>0</v>
      </c>
      <c r="P42" s="437"/>
      <c r="Q42" s="437"/>
      <c r="R42" s="437">
        <f t="shared" si="44"/>
        <v>0</v>
      </c>
      <c r="S42" s="437"/>
      <c r="T42" s="437"/>
      <c r="U42" s="437">
        <f t="shared" si="6"/>
        <v>0</v>
      </c>
      <c r="V42" s="437">
        <f t="shared" si="45"/>
        <v>0</v>
      </c>
      <c r="W42" s="437">
        <f t="shared" si="46"/>
        <v>0</v>
      </c>
      <c r="X42" s="437">
        <f t="shared" si="7"/>
        <v>0</v>
      </c>
      <c r="Y42" s="437"/>
      <c r="Z42" s="437"/>
      <c r="AA42" s="437">
        <f t="shared" si="8"/>
        <v>0</v>
      </c>
      <c r="AB42" s="437"/>
      <c r="AC42" s="437"/>
      <c r="AD42" s="437">
        <f t="shared" si="48"/>
        <v>0</v>
      </c>
      <c r="AE42" s="437"/>
      <c r="AF42" s="437"/>
      <c r="AG42" s="437">
        <f t="shared" si="49"/>
        <v>0</v>
      </c>
      <c r="AH42" s="437"/>
      <c r="AI42" s="437"/>
      <c r="AJ42" s="437">
        <f t="shared" si="11"/>
        <v>0</v>
      </c>
      <c r="AK42" s="437"/>
      <c r="AL42" s="437"/>
      <c r="AM42" s="437">
        <f t="shared" si="12"/>
        <v>0</v>
      </c>
      <c r="AN42" s="437"/>
      <c r="AO42" s="437"/>
      <c r="AP42" s="437">
        <f t="shared" si="13"/>
        <v>0</v>
      </c>
      <c r="AQ42" s="437">
        <f t="shared" si="14"/>
        <v>0</v>
      </c>
      <c r="AR42" s="437">
        <f t="shared" si="33"/>
        <v>0</v>
      </c>
      <c r="AS42" s="437">
        <f t="shared" si="15"/>
        <v>0</v>
      </c>
      <c r="AT42" s="437"/>
      <c r="AU42" s="437"/>
      <c r="AV42" s="437">
        <f t="shared" si="16"/>
        <v>0</v>
      </c>
      <c r="AW42" s="437"/>
      <c r="AX42" s="437"/>
      <c r="AY42" s="437">
        <f t="shared" si="17"/>
        <v>0</v>
      </c>
      <c r="AZ42" s="437"/>
      <c r="BA42" s="437"/>
      <c r="BB42" s="437">
        <f t="shared" si="18"/>
        <v>0</v>
      </c>
      <c r="BC42" s="437"/>
      <c r="BD42" s="437"/>
      <c r="BE42" s="437">
        <f t="shared" si="19"/>
        <v>0</v>
      </c>
      <c r="BF42" s="437"/>
      <c r="BG42" s="437"/>
      <c r="BH42" s="437">
        <f t="shared" si="20"/>
        <v>0</v>
      </c>
      <c r="BI42" s="437"/>
      <c r="BJ42" s="439"/>
      <c r="BK42" s="439">
        <f t="shared" si="21"/>
        <v>0</v>
      </c>
      <c r="BL42" s="439">
        <f t="shared" si="34"/>
        <v>0</v>
      </c>
      <c r="BM42" s="439">
        <f t="shared" si="35"/>
        <v>0</v>
      </c>
      <c r="BN42" s="439">
        <f t="shared" si="22"/>
        <v>0</v>
      </c>
      <c r="BO42" s="439"/>
      <c r="BP42" s="439"/>
      <c r="BQ42" s="439">
        <f t="shared" si="23"/>
        <v>0</v>
      </c>
      <c r="BR42" s="439">
        <f t="shared" si="36"/>
        <v>0</v>
      </c>
      <c r="BS42" s="439">
        <f t="shared" si="36"/>
        <v>0</v>
      </c>
      <c r="BT42" s="439">
        <f t="shared" si="24"/>
        <v>0</v>
      </c>
      <c r="BU42" s="439">
        <f t="shared" si="37"/>
        <v>0</v>
      </c>
      <c r="BV42" s="439">
        <f t="shared" si="37"/>
        <v>0</v>
      </c>
      <c r="BW42" s="439">
        <f t="shared" si="25"/>
        <v>0</v>
      </c>
      <c r="BX42" s="439">
        <f t="shared" si="38"/>
        <v>0</v>
      </c>
      <c r="BY42" s="439">
        <f t="shared" si="38"/>
        <v>0</v>
      </c>
      <c r="BZ42" s="439">
        <f t="shared" si="26"/>
        <v>0</v>
      </c>
      <c r="CA42" s="439">
        <f t="shared" si="39"/>
        <v>0</v>
      </c>
      <c r="CB42" s="439">
        <f t="shared" si="40"/>
        <v>0</v>
      </c>
      <c r="CC42" s="439">
        <f t="shared" si="27"/>
        <v>0</v>
      </c>
      <c r="CD42" s="439">
        <f t="shared" si="41"/>
        <v>0</v>
      </c>
      <c r="CE42" s="439">
        <f t="shared" si="41"/>
        <v>0</v>
      </c>
      <c r="CF42" s="439">
        <f t="shared" si="28"/>
        <v>0</v>
      </c>
      <c r="CG42" s="439">
        <f t="shared" si="42"/>
        <v>0</v>
      </c>
      <c r="CH42" s="439">
        <f t="shared" si="42"/>
        <v>0</v>
      </c>
      <c r="CI42" s="439">
        <f t="shared" si="29"/>
        <v>0</v>
      </c>
      <c r="CJ42" s="439">
        <f t="shared" si="47"/>
        <v>0</v>
      </c>
      <c r="CK42" s="439">
        <f t="shared" si="47"/>
        <v>0</v>
      </c>
      <c r="CL42" s="439">
        <f t="shared" si="30"/>
        <v>0</v>
      </c>
    </row>
    <row r="43" spans="1:90" ht="15" x14ac:dyDescent="0.25">
      <c r="A43" s="429" t="s">
        <v>35</v>
      </c>
      <c r="B43" s="429">
        <v>1008</v>
      </c>
      <c r="C43" s="436">
        <f t="shared" si="0"/>
        <v>0.3968253968253968</v>
      </c>
      <c r="D43" s="437">
        <v>4</v>
      </c>
      <c r="E43" s="437">
        <v>11.8</v>
      </c>
      <c r="F43" s="437">
        <f t="shared" si="1"/>
        <v>2.95</v>
      </c>
      <c r="G43" s="437"/>
      <c r="H43" s="437"/>
      <c r="I43" s="437">
        <f t="shared" si="2"/>
        <v>0</v>
      </c>
      <c r="J43" s="437"/>
      <c r="K43" s="437"/>
      <c r="L43" s="437">
        <f t="shared" si="3"/>
        <v>0</v>
      </c>
      <c r="M43" s="437"/>
      <c r="N43" s="437"/>
      <c r="O43" s="437">
        <f t="shared" si="4"/>
        <v>0</v>
      </c>
      <c r="P43" s="437"/>
      <c r="Q43" s="437"/>
      <c r="R43" s="437">
        <f t="shared" si="44"/>
        <v>0</v>
      </c>
      <c r="S43" s="437"/>
      <c r="T43" s="437"/>
      <c r="U43" s="437">
        <f t="shared" si="6"/>
        <v>0</v>
      </c>
      <c r="V43" s="437">
        <f t="shared" si="45"/>
        <v>4</v>
      </c>
      <c r="W43" s="437">
        <f t="shared" si="46"/>
        <v>11.8</v>
      </c>
      <c r="X43" s="437">
        <f t="shared" si="7"/>
        <v>2.95</v>
      </c>
      <c r="Y43" s="437"/>
      <c r="Z43" s="437"/>
      <c r="AA43" s="437">
        <f t="shared" si="8"/>
        <v>0</v>
      </c>
      <c r="AB43" s="437"/>
      <c r="AC43" s="437"/>
      <c r="AD43" s="437">
        <f t="shared" si="48"/>
        <v>0</v>
      </c>
      <c r="AE43" s="437"/>
      <c r="AF43" s="437"/>
      <c r="AG43" s="437">
        <f t="shared" si="49"/>
        <v>0</v>
      </c>
      <c r="AH43" s="437"/>
      <c r="AI43" s="437"/>
      <c r="AJ43" s="437">
        <f t="shared" si="11"/>
        <v>0</v>
      </c>
      <c r="AK43" s="437"/>
      <c r="AL43" s="437"/>
      <c r="AM43" s="437">
        <f t="shared" si="12"/>
        <v>0</v>
      </c>
      <c r="AN43" s="437"/>
      <c r="AO43" s="437"/>
      <c r="AP43" s="437">
        <f t="shared" si="13"/>
        <v>0</v>
      </c>
      <c r="AQ43" s="437">
        <f t="shared" si="14"/>
        <v>0</v>
      </c>
      <c r="AR43" s="437">
        <f t="shared" si="33"/>
        <v>0</v>
      </c>
      <c r="AS43" s="437">
        <f t="shared" si="15"/>
        <v>0</v>
      </c>
      <c r="AT43" s="437"/>
      <c r="AU43" s="437"/>
      <c r="AV43" s="437">
        <f t="shared" si="16"/>
        <v>0</v>
      </c>
      <c r="AW43" s="437"/>
      <c r="AX43" s="437"/>
      <c r="AY43" s="437">
        <f t="shared" si="17"/>
        <v>0</v>
      </c>
      <c r="AZ43" s="437"/>
      <c r="BA43" s="437"/>
      <c r="BB43" s="437">
        <f t="shared" si="18"/>
        <v>0</v>
      </c>
      <c r="BC43" s="437"/>
      <c r="BD43" s="437"/>
      <c r="BE43" s="437">
        <f t="shared" si="19"/>
        <v>0</v>
      </c>
      <c r="BF43" s="437"/>
      <c r="BG43" s="437"/>
      <c r="BH43" s="437">
        <f t="shared" si="20"/>
        <v>0</v>
      </c>
      <c r="BI43" s="437"/>
      <c r="BJ43" s="439"/>
      <c r="BK43" s="439">
        <f t="shared" si="21"/>
        <v>0</v>
      </c>
      <c r="BL43" s="439">
        <f t="shared" si="34"/>
        <v>0</v>
      </c>
      <c r="BM43" s="439">
        <f t="shared" si="35"/>
        <v>0</v>
      </c>
      <c r="BN43" s="439">
        <f t="shared" si="22"/>
        <v>0</v>
      </c>
      <c r="BO43" s="439"/>
      <c r="BP43" s="439"/>
      <c r="BQ43" s="439">
        <f t="shared" si="23"/>
        <v>0</v>
      </c>
      <c r="BR43" s="439">
        <f t="shared" si="36"/>
        <v>4</v>
      </c>
      <c r="BS43" s="439">
        <f t="shared" si="36"/>
        <v>11.8</v>
      </c>
      <c r="BT43" s="439">
        <f t="shared" si="24"/>
        <v>2.95</v>
      </c>
      <c r="BU43" s="439">
        <f t="shared" si="37"/>
        <v>0</v>
      </c>
      <c r="BV43" s="439">
        <f t="shared" si="37"/>
        <v>0</v>
      </c>
      <c r="BW43" s="439">
        <f t="shared" si="25"/>
        <v>0</v>
      </c>
      <c r="BX43" s="439">
        <f t="shared" si="38"/>
        <v>0</v>
      </c>
      <c r="BY43" s="439">
        <f t="shared" si="38"/>
        <v>0</v>
      </c>
      <c r="BZ43" s="439">
        <f t="shared" si="26"/>
        <v>0</v>
      </c>
      <c r="CA43" s="439">
        <f t="shared" si="39"/>
        <v>0</v>
      </c>
      <c r="CB43" s="439">
        <f t="shared" si="40"/>
        <v>0</v>
      </c>
      <c r="CC43" s="439">
        <f t="shared" si="27"/>
        <v>0</v>
      </c>
      <c r="CD43" s="439">
        <f t="shared" si="41"/>
        <v>0</v>
      </c>
      <c r="CE43" s="439">
        <f t="shared" si="41"/>
        <v>0</v>
      </c>
      <c r="CF43" s="439">
        <f t="shared" si="28"/>
        <v>0</v>
      </c>
      <c r="CG43" s="439">
        <f t="shared" si="42"/>
        <v>0</v>
      </c>
      <c r="CH43" s="439">
        <f t="shared" si="42"/>
        <v>0</v>
      </c>
      <c r="CI43" s="439">
        <f t="shared" si="29"/>
        <v>0</v>
      </c>
      <c r="CJ43" s="439">
        <f t="shared" si="47"/>
        <v>4</v>
      </c>
      <c r="CK43" s="439">
        <f t="shared" si="47"/>
        <v>11.8</v>
      </c>
      <c r="CL43" s="439">
        <f t="shared" si="30"/>
        <v>2.95</v>
      </c>
    </row>
    <row r="44" spans="1:90" ht="15" x14ac:dyDescent="0.25">
      <c r="A44" s="429" t="s">
        <v>36</v>
      </c>
      <c r="B44" s="429">
        <v>1140.8399999999999</v>
      </c>
      <c r="C44" s="436">
        <f t="shared" si="0"/>
        <v>0</v>
      </c>
      <c r="D44" s="437"/>
      <c r="E44" s="437"/>
      <c r="F44" s="437">
        <f t="shared" si="1"/>
        <v>0</v>
      </c>
      <c r="G44" s="437"/>
      <c r="H44" s="437"/>
      <c r="I44" s="437">
        <f t="shared" si="2"/>
        <v>0</v>
      </c>
      <c r="J44" s="437"/>
      <c r="K44" s="437"/>
      <c r="L44" s="437">
        <f t="shared" si="3"/>
        <v>0</v>
      </c>
      <c r="M44" s="437"/>
      <c r="N44" s="437"/>
      <c r="O44" s="437">
        <f t="shared" si="4"/>
        <v>0</v>
      </c>
      <c r="P44" s="437"/>
      <c r="Q44" s="437"/>
      <c r="R44" s="437">
        <f t="shared" si="44"/>
        <v>0</v>
      </c>
      <c r="S44" s="437"/>
      <c r="T44" s="437"/>
      <c r="U44" s="437">
        <f t="shared" si="6"/>
        <v>0</v>
      </c>
      <c r="V44" s="437">
        <f t="shared" si="45"/>
        <v>0</v>
      </c>
      <c r="W44" s="437">
        <f t="shared" si="46"/>
        <v>0</v>
      </c>
      <c r="X44" s="437">
        <f t="shared" si="7"/>
        <v>0</v>
      </c>
      <c r="Y44" s="437"/>
      <c r="Z44" s="437"/>
      <c r="AA44" s="437">
        <f t="shared" si="8"/>
        <v>0</v>
      </c>
      <c r="AB44" s="437"/>
      <c r="AC44" s="437"/>
      <c r="AD44" s="437">
        <f t="shared" si="48"/>
        <v>0</v>
      </c>
      <c r="AE44" s="437"/>
      <c r="AF44" s="437"/>
      <c r="AG44" s="437">
        <f t="shared" si="49"/>
        <v>0</v>
      </c>
      <c r="AH44" s="437"/>
      <c r="AI44" s="437"/>
      <c r="AJ44" s="437">
        <f t="shared" si="11"/>
        <v>0</v>
      </c>
      <c r="AK44" s="437"/>
      <c r="AL44" s="437"/>
      <c r="AM44" s="437">
        <f t="shared" si="12"/>
        <v>0</v>
      </c>
      <c r="AN44" s="437"/>
      <c r="AO44" s="437"/>
      <c r="AP44" s="437">
        <f t="shared" si="13"/>
        <v>0</v>
      </c>
      <c r="AQ44" s="437">
        <f t="shared" si="14"/>
        <v>0</v>
      </c>
      <c r="AR44" s="437">
        <f t="shared" si="33"/>
        <v>0</v>
      </c>
      <c r="AS44" s="437">
        <f t="shared" si="15"/>
        <v>0</v>
      </c>
      <c r="AT44" s="437"/>
      <c r="AU44" s="437"/>
      <c r="AV44" s="437">
        <f t="shared" si="16"/>
        <v>0</v>
      </c>
      <c r="AW44" s="437"/>
      <c r="AX44" s="437"/>
      <c r="AY44" s="437">
        <f t="shared" si="17"/>
        <v>0</v>
      </c>
      <c r="AZ44" s="437"/>
      <c r="BA44" s="437"/>
      <c r="BB44" s="437">
        <f t="shared" si="18"/>
        <v>0</v>
      </c>
      <c r="BC44" s="437"/>
      <c r="BD44" s="437"/>
      <c r="BE44" s="437">
        <f t="shared" si="19"/>
        <v>0</v>
      </c>
      <c r="BF44" s="437"/>
      <c r="BG44" s="437"/>
      <c r="BH44" s="437">
        <f t="shared" si="20"/>
        <v>0</v>
      </c>
      <c r="BI44" s="437"/>
      <c r="BJ44" s="439"/>
      <c r="BK44" s="439">
        <f t="shared" si="21"/>
        <v>0</v>
      </c>
      <c r="BL44" s="439">
        <f t="shared" si="34"/>
        <v>0</v>
      </c>
      <c r="BM44" s="439">
        <f t="shared" si="35"/>
        <v>0</v>
      </c>
      <c r="BN44" s="439">
        <f t="shared" si="22"/>
        <v>0</v>
      </c>
      <c r="BO44" s="439"/>
      <c r="BP44" s="439"/>
      <c r="BQ44" s="439">
        <f t="shared" si="23"/>
        <v>0</v>
      </c>
      <c r="BR44" s="439">
        <f t="shared" si="36"/>
        <v>0</v>
      </c>
      <c r="BS44" s="439">
        <f t="shared" si="36"/>
        <v>0</v>
      </c>
      <c r="BT44" s="439">
        <f t="shared" si="24"/>
        <v>0</v>
      </c>
      <c r="BU44" s="439">
        <f t="shared" si="37"/>
        <v>0</v>
      </c>
      <c r="BV44" s="439">
        <f t="shared" si="37"/>
        <v>0</v>
      </c>
      <c r="BW44" s="439">
        <f t="shared" si="25"/>
        <v>0</v>
      </c>
      <c r="BX44" s="439">
        <f t="shared" si="38"/>
        <v>0</v>
      </c>
      <c r="BY44" s="439">
        <f t="shared" si="38"/>
        <v>0</v>
      </c>
      <c r="BZ44" s="439">
        <f t="shared" si="26"/>
        <v>0</v>
      </c>
      <c r="CA44" s="439">
        <f t="shared" si="39"/>
        <v>0</v>
      </c>
      <c r="CB44" s="439">
        <f t="shared" si="40"/>
        <v>0</v>
      </c>
      <c r="CC44" s="439">
        <f t="shared" si="27"/>
        <v>0</v>
      </c>
      <c r="CD44" s="439">
        <f t="shared" si="41"/>
        <v>0</v>
      </c>
      <c r="CE44" s="439">
        <f t="shared" si="41"/>
        <v>0</v>
      </c>
      <c r="CF44" s="439">
        <f t="shared" si="28"/>
        <v>0</v>
      </c>
      <c r="CG44" s="439">
        <f t="shared" si="42"/>
        <v>0</v>
      </c>
      <c r="CH44" s="439">
        <f t="shared" si="42"/>
        <v>0</v>
      </c>
      <c r="CI44" s="439">
        <f t="shared" si="29"/>
        <v>0</v>
      </c>
      <c r="CJ44" s="439">
        <f t="shared" si="47"/>
        <v>0</v>
      </c>
      <c r="CK44" s="439">
        <f t="shared" si="47"/>
        <v>0</v>
      </c>
      <c r="CL44" s="439">
        <f t="shared" si="30"/>
        <v>0</v>
      </c>
    </row>
    <row r="45" spans="1:90" ht="15" x14ac:dyDescent="0.25">
      <c r="A45" s="429" t="s">
        <v>37</v>
      </c>
      <c r="B45" s="429">
        <v>1657</v>
      </c>
      <c r="C45" s="436">
        <f t="shared" si="0"/>
        <v>0</v>
      </c>
      <c r="D45" s="437"/>
      <c r="E45" s="437"/>
      <c r="F45" s="437">
        <f t="shared" si="1"/>
        <v>0</v>
      </c>
      <c r="G45" s="437"/>
      <c r="H45" s="437"/>
      <c r="I45" s="437">
        <f t="shared" si="2"/>
        <v>0</v>
      </c>
      <c r="J45" s="437"/>
      <c r="K45" s="437"/>
      <c r="L45" s="437">
        <f t="shared" si="3"/>
        <v>0</v>
      </c>
      <c r="M45" s="437"/>
      <c r="N45" s="437"/>
      <c r="O45" s="437">
        <f t="shared" si="4"/>
        <v>0</v>
      </c>
      <c r="P45" s="437"/>
      <c r="Q45" s="437"/>
      <c r="R45" s="437">
        <f t="shared" si="44"/>
        <v>0</v>
      </c>
      <c r="S45" s="437"/>
      <c r="T45" s="437"/>
      <c r="U45" s="437">
        <f t="shared" si="6"/>
        <v>0</v>
      </c>
      <c r="V45" s="437">
        <f t="shared" si="45"/>
        <v>0</v>
      </c>
      <c r="W45" s="437">
        <f t="shared" si="46"/>
        <v>0</v>
      </c>
      <c r="X45" s="437">
        <f t="shared" si="7"/>
        <v>0</v>
      </c>
      <c r="Y45" s="437"/>
      <c r="Z45" s="437"/>
      <c r="AA45" s="437">
        <f t="shared" si="8"/>
        <v>0</v>
      </c>
      <c r="AB45" s="437"/>
      <c r="AC45" s="437"/>
      <c r="AD45" s="437">
        <f t="shared" si="48"/>
        <v>0</v>
      </c>
      <c r="AE45" s="437"/>
      <c r="AF45" s="437"/>
      <c r="AG45" s="437">
        <f t="shared" si="49"/>
        <v>0</v>
      </c>
      <c r="AH45" s="437"/>
      <c r="AI45" s="437"/>
      <c r="AJ45" s="437">
        <f t="shared" si="11"/>
        <v>0</v>
      </c>
      <c r="AK45" s="437"/>
      <c r="AL45" s="437"/>
      <c r="AM45" s="437">
        <f t="shared" si="12"/>
        <v>0</v>
      </c>
      <c r="AN45" s="437"/>
      <c r="AO45" s="437"/>
      <c r="AP45" s="437">
        <f t="shared" si="13"/>
        <v>0</v>
      </c>
      <c r="AQ45" s="437">
        <f t="shared" si="14"/>
        <v>0</v>
      </c>
      <c r="AR45" s="437">
        <f t="shared" si="33"/>
        <v>0</v>
      </c>
      <c r="AS45" s="437">
        <f t="shared" si="15"/>
        <v>0</v>
      </c>
      <c r="AT45" s="437"/>
      <c r="AU45" s="437"/>
      <c r="AV45" s="437">
        <f t="shared" si="16"/>
        <v>0</v>
      </c>
      <c r="AW45" s="437"/>
      <c r="AX45" s="437"/>
      <c r="AY45" s="437">
        <f t="shared" si="17"/>
        <v>0</v>
      </c>
      <c r="AZ45" s="437"/>
      <c r="BA45" s="437"/>
      <c r="BB45" s="437">
        <f t="shared" si="18"/>
        <v>0</v>
      </c>
      <c r="BC45" s="437"/>
      <c r="BD45" s="437"/>
      <c r="BE45" s="437">
        <f t="shared" si="19"/>
        <v>0</v>
      </c>
      <c r="BF45" s="437"/>
      <c r="BG45" s="437"/>
      <c r="BH45" s="437">
        <f t="shared" si="20"/>
        <v>0</v>
      </c>
      <c r="BI45" s="437"/>
      <c r="BJ45" s="439"/>
      <c r="BK45" s="439">
        <f t="shared" si="21"/>
        <v>0</v>
      </c>
      <c r="BL45" s="439">
        <f t="shared" si="34"/>
        <v>0</v>
      </c>
      <c r="BM45" s="439">
        <f t="shared" si="35"/>
        <v>0</v>
      </c>
      <c r="BN45" s="439">
        <f t="shared" si="22"/>
        <v>0</v>
      </c>
      <c r="BO45" s="439"/>
      <c r="BP45" s="439"/>
      <c r="BQ45" s="439">
        <f t="shared" si="23"/>
        <v>0</v>
      </c>
      <c r="BR45" s="439">
        <f t="shared" si="36"/>
        <v>0</v>
      </c>
      <c r="BS45" s="439">
        <f t="shared" si="36"/>
        <v>0</v>
      </c>
      <c r="BT45" s="439">
        <f t="shared" si="24"/>
        <v>0</v>
      </c>
      <c r="BU45" s="439">
        <f t="shared" si="37"/>
        <v>0</v>
      </c>
      <c r="BV45" s="439">
        <f t="shared" si="37"/>
        <v>0</v>
      </c>
      <c r="BW45" s="439">
        <f t="shared" si="25"/>
        <v>0</v>
      </c>
      <c r="BX45" s="439">
        <f t="shared" si="38"/>
        <v>0</v>
      </c>
      <c r="BY45" s="439">
        <f t="shared" si="38"/>
        <v>0</v>
      </c>
      <c r="BZ45" s="439">
        <f t="shared" si="26"/>
        <v>0</v>
      </c>
      <c r="CA45" s="439">
        <f t="shared" si="39"/>
        <v>0</v>
      </c>
      <c r="CB45" s="439">
        <f t="shared" si="40"/>
        <v>0</v>
      </c>
      <c r="CC45" s="439">
        <f t="shared" si="27"/>
        <v>0</v>
      </c>
      <c r="CD45" s="439">
        <f t="shared" si="41"/>
        <v>0</v>
      </c>
      <c r="CE45" s="439">
        <f t="shared" si="41"/>
        <v>0</v>
      </c>
      <c r="CF45" s="439">
        <f t="shared" si="28"/>
        <v>0</v>
      </c>
      <c r="CG45" s="439">
        <f t="shared" si="42"/>
        <v>0</v>
      </c>
      <c r="CH45" s="439">
        <f t="shared" si="42"/>
        <v>0</v>
      </c>
      <c r="CI45" s="439">
        <f t="shared" si="29"/>
        <v>0</v>
      </c>
      <c r="CJ45" s="439">
        <f t="shared" si="47"/>
        <v>0</v>
      </c>
      <c r="CK45" s="439">
        <f t="shared" si="47"/>
        <v>0</v>
      </c>
      <c r="CL45" s="439">
        <f t="shared" si="30"/>
        <v>0</v>
      </c>
    </row>
    <row r="46" spans="1:90" ht="15" x14ac:dyDescent="0.25">
      <c r="A46" s="429" t="s">
        <v>38</v>
      </c>
      <c r="B46" s="429">
        <v>3677.73</v>
      </c>
      <c r="C46" s="436">
        <f t="shared" si="0"/>
        <v>0</v>
      </c>
      <c r="D46" s="437"/>
      <c r="E46" s="437"/>
      <c r="F46" s="437">
        <f t="shared" si="1"/>
        <v>0</v>
      </c>
      <c r="G46" s="437"/>
      <c r="H46" s="437"/>
      <c r="I46" s="437">
        <f t="shared" si="2"/>
        <v>0</v>
      </c>
      <c r="J46" s="437"/>
      <c r="K46" s="437"/>
      <c r="L46" s="437">
        <f t="shared" si="3"/>
        <v>0</v>
      </c>
      <c r="M46" s="437"/>
      <c r="N46" s="437"/>
      <c r="O46" s="437">
        <f t="shared" si="4"/>
        <v>0</v>
      </c>
      <c r="P46" s="437"/>
      <c r="Q46" s="437"/>
      <c r="R46" s="437">
        <f t="shared" si="44"/>
        <v>0</v>
      </c>
      <c r="S46" s="437"/>
      <c r="T46" s="437"/>
      <c r="U46" s="437">
        <f t="shared" si="6"/>
        <v>0</v>
      </c>
      <c r="V46" s="437">
        <f t="shared" si="45"/>
        <v>0</v>
      </c>
      <c r="W46" s="437">
        <f t="shared" si="46"/>
        <v>0</v>
      </c>
      <c r="X46" s="437">
        <f t="shared" si="7"/>
        <v>0</v>
      </c>
      <c r="Y46" s="437"/>
      <c r="Z46" s="437"/>
      <c r="AA46" s="437">
        <f t="shared" si="8"/>
        <v>0</v>
      </c>
      <c r="AB46" s="437"/>
      <c r="AC46" s="437"/>
      <c r="AD46" s="437">
        <f t="shared" si="48"/>
        <v>0</v>
      </c>
      <c r="AE46" s="437"/>
      <c r="AF46" s="437"/>
      <c r="AG46" s="437">
        <f t="shared" si="49"/>
        <v>0</v>
      </c>
      <c r="AH46" s="437"/>
      <c r="AI46" s="437"/>
      <c r="AJ46" s="437">
        <f t="shared" si="11"/>
        <v>0</v>
      </c>
      <c r="AK46" s="437"/>
      <c r="AL46" s="437"/>
      <c r="AM46" s="437">
        <f t="shared" si="12"/>
        <v>0</v>
      </c>
      <c r="AN46" s="437"/>
      <c r="AO46" s="437"/>
      <c r="AP46" s="437">
        <f t="shared" si="13"/>
        <v>0</v>
      </c>
      <c r="AQ46" s="437">
        <f t="shared" si="14"/>
        <v>0</v>
      </c>
      <c r="AR46" s="437">
        <f t="shared" si="33"/>
        <v>0</v>
      </c>
      <c r="AS46" s="437">
        <f t="shared" si="15"/>
        <v>0</v>
      </c>
      <c r="AT46" s="437"/>
      <c r="AU46" s="437"/>
      <c r="AV46" s="437">
        <f t="shared" si="16"/>
        <v>0</v>
      </c>
      <c r="AW46" s="437"/>
      <c r="AX46" s="437"/>
      <c r="AY46" s="437">
        <f t="shared" si="17"/>
        <v>0</v>
      </c>
      <c r="AZ46" s="437"/>
      <c r="BA46" s="437"/>
      <c r="BB46" s="437">
        <f t="shared" si="18"/>
        <v>0</v>
      </c>
      <c r="BC46" s="437"/>
      <c r="BD46" s="437"/>
      <c r="BE46" s="437">
        <f t="shared" si="19"/>
        <v>0</v>
      </c>
      <c r="BF46" s="437"/>
      <c r="BG46" s="437"/>
      <c r="BH46" s="437">
        <f t="shared" si="20"/>
        <v>0</v>
      </c>
      <c r="BI46" s="437"/>
      <c r="BJ46" s="439"/>
      <c r="BK46" s="439">
        <f t="shared" si="21"/>
        <v>0</v>
      </c>
      <c r="BL46" s="439">
        <f t="shared" si="34"/>
        <v>0</v>
      </c>
      <c r="BM46" s="439">
        <f t="shared" si="35"/>
        <v>0</v>
      </c>
      <c r="BN46" s="439">
        <f t="shared" si="22"/>
        <v>0</v>
      </c>
      <c r="BO46" s="439"/>
      <c r="BP46" s="439"/>
      <c r="BQ46" s="439">
        <f t="shared" si="23"/>
        <v>0</v>
      </c>
      <c r="BR46" s="439">
        <f t="shared" si="36"/>
        <v>0</v>
      </c>
      <c r="BS46" s="439">
        <f t="shared" si="36"/>
        <v>0</v>
      </c>
      <c r="BT46" s="439">
        <f t="shared" si="24"/>
        <v>0</v>
      </c>
      <c r="BU46" s="439">
        <f t="shared" si="37"/>
        <v>0</v>
      </c>
      <c r="BV46" s="439">
        <f t="shared" si="37"/>
        <v>0</v>
      </c>
      <c r="BW46" s="439">
        <f t="shared" si="25"/>
        <v>0</v>
      </c>
      <c r="BX46" s="439">
        <f t="shared" si="38"/>
        <v>0</v>
      </c>
      <c r="BY46" s="439">
        <f t="shared" si="38"/>
        <v>0</v>
      </c>
      <c r="BZ46" s="439">
        <f t="shared" si="26"/>
        <v>0</v>
      </c>
      <c r="CA46" s="439">
        <f t="shared" si="39"/>
        <v>0</v>
      </c>
      <c r="CB46" s="439">
        <f t="shared" si="40"/>
        <v>0</v>
      </c>
      <c r="CC46" s="439">
        <f t="shared" si="27"/>
        <v>0</v>
      </c>
      <c r="CD46" s="439">
        <f t="shared" si="41"/>
        <v>0</v>
      </c>
      <c r="CE46" s="439">
        <f t="shared" si="41"/>
        <v>0</v>
      </c>
      <c r="CF46" s="439">
        <f t="shared" si="28"/>
        <v>0</v>
      </c>
      <c r="CG46" s="439">
        <f t="shared" si="42"/>
        <v>0</v>
      </c>
      <c r="CH46" s="439">
        <f t="shared" si="42"/>
        <v>0</v>
      </c>
      <c r="CI46" s="439">
        <f t="shared" si="29"/>
        <v>0</v>
      </c>
      <c r="CJ46" s="439">
        <f t="shared" si="47"/>
        <v>0</v>
      </c>
      <c r="CK46" s="439">
        <f t="shared" si="47"/>
        <v>0</v>
      </c>
      <c r="CL46" s="439">
        <f t="shared" si="30"/>
        <v>0</v>
      </c>
    </row>
    <row r="47" spans="1:90" ht="15" x14ac:dyDescent="0.25">
      <c r="A47" s="429" t="s">
        <v>39</v>
      </c>
      <c r="B47" s="429">
        <v>506.5</v>
      </c>
      <c r="C47" s="436">
        <f t="shared" si="0"/>
        <v>0</v>
      </c>
      <c r="D47" s="437"/>
      <c r="E47" s="437"/>
      <c r="F47" s="437">
        <f t="shared" si="1"/>
        <v>0</v>
      </c>
      <c r="G47" s="437"/>
      <c r="H47" s="437"/>
      <c r="I47" s="437">
        <f t="shared" si="2"/>
        <v>0</v>
      </c>
      <c r="J47" s="437"/>
      <c r="K47" s="437"/>
      <c r="L47" s="437">
        <f t="shared" si="3"/>
        <v>0</v>
      </c>
      <c r="M47" s="437"/>
      <c r="N47" s="437"/>
      <c r="O47" s="437">
        <f t="shared" si="4"/>
        <v>0</v>
      </c>
      <c r="P47" s="437"/>
      <c r="Q47" s="437"/>
      <c r="R47" s="437">
        <f t="shared" si="44"/>
        <v>0</v>
      </c>
      <c r="S47" s="437"/>
      <c r="T47" s="437"/>
      <c r="U47" s="437">
        <f t="shared" si="6"/>
        <v>0</v>
      </c>
      <c r="V47" s="437">
        <f t="shared" si="45"/>
        <v>0</v>
      </c>
      <c r="W47" s="437">
        <f t="shared" si="46"/>
        <v>0</v>
      </c>
      <c r="X47" s="437">
        <f t="shared" si="7"/>
        <v>0</v>
      </c>
      <c r="Y47" s="437"/>
      <c r="Z47" s="437"/>
      <c r="AA47" s="437">
        <f t="shared" si="8"/>
        <v>0</v>
      </c>
      <c r="AB47" s="437"/>
      <c r="AC47" s="437"/>
      <c r="AD47" s="437">
        <f t="shared" si="48"/>
        <v>0</v>
      </c>
      <c r="AE47" s="437"/>
      <c r="AF47" s="437"/>
      <c r="AG47" s="437">
        <f t="shared" si="49"/>
        <v>0</v>
      </c>
      <c r="AH47" s="437"/>
      <c r="AI47" s="437"/>
      <c r="AJ47" s="437">
        <f t="shared" si="11"/>
        <v>0</v>
      </c>
      <c r="AK47" s="437"/>
      <c r="AL47" s="437"/>
      <c r="AM47" s="437">
        <f t="shared" si="12"/>
        <v>0</v>
      </c>
      <c r="AN47" s="437"/>
      <c r="AO47" s="437"/>
      <c r="AP47" s="437">
        <f t="shared" si="13"/>
        <v>0</v>
      </c>
      <c r="AQ47" s="437">
        <f t="shared" si="14"/>
        <v>0</v>
      </c>
      <c r="AR47" s="437">
        <v>620</v>
      </c>
      <c r="AS47" s="437">
        <f t="shared" si="15"/>
        <v>0</v>
      </c>
      <c r="AT47" s="437"/>
      <c r="AU47" s="437"/>
      <c r="AV47" s="437">
        <f t="shared" si="16"/>
        <v>0</v>
      </c>
      <c r="AW47" s="437"/>
      <c r="AX47" s="437"/>
      <c r="AY47" s="437">
        <f t="shared" si="17"/>
        <v>0</v>
      </c>
      <c r="AZ47" s="437"/>
      <c r="BA47" s="437"/>
      <c r="BB47" s="437">
        <f t="shared" si="18"/>
        <v>0</v>
      </c>
      <c r="BC47" s="437"/>
      <c r="BD47" s="437"/>
      <c r="BE47" s="437">
        <f t="shared" si="19"/>
        <v>0</v>
      </c>
      <c r="BF47" s="437"/>
      <c r="BG47" s="437"/>
      <c r="BH47" s="437">
        <f t="shared" si="20"/>
        <v>0</v>
      </c>
      <c r="BI47" s="437"/>
      <c r="BJ47" s="439"/>
      <c r="BK47" s="439">
        <f t="shared" si="21"/>
        <v>0</v>
      </c>
      <c r="BL47" s="439">
        <f t="shared" si="34"/>
        <v>0</v>
      </c>
      <c r="BM47" s="439">
        <f t="shared" si="35"/>
        <v>0</v>
      </c>
      <c r="BN47" s="439">
        <f t="shared" si="22"/>
        <v>0</v>
      </c>
      <c r="BO47" s="439"/>
      <c r="BP47" s="439"/>
      <c r="BQ47" s="439">
        <f t="shared" si="23"/>
        <v>0</v>
      </c>
      <c r="BR47" s="439">
        <f t="shared" si="36"/>
        <v>0</v>
      </c>
      <c r="BS47" s="439">
        <f t="shared" si="36"/>
        <v>0</v>
      </c>
      <c r="BT47" s="439">
        <f t="shared" si="24"/>
        <v>0</v>
      </c>
      <c r="BU47" s="439">
        <f t="shared" si="37"/>
        <v>0</v>
      </c>
      <c r="BV47" s="439">
        <f t="shared" si="37"/>
        <v>0</v>
      </c>
      <c r="BW47" s="439">
        <f t="shared" si="25"/>
        <v>0</v>
      </c>
      <c r="BX47" s="439">
        <f t="shared" si="38"/>
        <v>0</v>
      </c>
      <c r="BY47" s="439">
        <f t="shared" si="38"/>
        <v>0</v>
      </c>
      <c r="BZ47" s="439">
        <f t="shared" si="26"/>
        <v>0</v>
      </c>
      <c r="CA47" s="439">
        <f t="shared" si="39"/>
        <v>0</v>
      </c>
      <c r="CB47" s="439">
        <f t="shared" si="40"/>
        <v>0</v>
      </c>
      <c r="CC47" s="439">
        <f t="shared" si="27"/>
        <v>0</v>
      </c>
      <c r="CD47" s="439">
        <f t="shared" si="41"/>
        <v>0</v>
      </c>
      <c r="CE47" s="439">
        <f t="shared" si="41"/>
        <v>0</v>
      </c>
      <c r="CF47" s="439">
        <f t="shared" si="28"/>
        <v>0</v>
      </c>
      <c r="CG47" s="439">
        <f t="shared" si="42"/>
        <v>0</v>
      </c>
      <c r="CH47" s="439">
        <f t="shared" si="42"/>
        <v>0</v>
      </c>
      <c r="CI47" s="439">
        <f t="shared" si="29"/>
        <v>0</v>
      </c>
      <c r="CJ47" s="439">
        <f t="shared" si="47"/>
        <v>0</v>
      </c>
      <c r="CK47" s="439">
        <f t="shared" si="47"/>
        <v>620</v>
      </c>
      <c r="CL47" s="439">
        <f t="shared" si="30"/>
        <v>0</v>
      </c>
    </row>
    <row r="48" spans="1:90" ht="15" x14ac:dyDescent="0.25">
      <c r="A48" s="429" t="s">
        <v>40</v>
      </c>
      <c r="B48" s="429">
        <v>572</v>
      </c>
      <c r="C48" s="436">
        <f t="shared" si="0"/>
        <v>0</v>
      </c>
      <c r="D48" s="437"/>
      <c r="E48" s="437"/>
      <c r="F48" s="437">
        <f t="shared" si="1"/>
        <v>0</v>
      </c>
      <c r="G48" s="437"/>
      <c r="H48" s="437"/>
      <c r="I48" s="437">
        <f t="shared" si="2"/>
        <v>0</v>
      </c>
      <c r="J48" s="437"/>
      <c r="K48" s="437"/>
      <c r="L48" s="437">
        <f t="shared" si="3"/>
        <v>0</v>
      </c>
      <c r="M48" s="437"/>
      <c r="N48" s="437"/>
      <c r="O48" s="437">
        <f t="shared" si="4"/>
        <v>0</v>
      </c>
      <c r="P48" s="437"/>
      <c r="Q48" s="437"/>
      <c r="R48" s="437">
        <f t="shared" si="44"/>
        <v>0</v>
      </c>
      <c r="S48" s="437"/>
      <c r="T48" s="437"/>
      <c r="U48" s="437">
        <f t="shared" si="6"/>
        <v>0</v>
      </c>
      <c r="V48" s="437">
        <f t="shared" si="45"/>
        <v>0</v>
      </c>
      <c r="W48" s="437">
        <f t="shared" si="46"/>
        <v>0</v>
      </c>
      <c r="X48" s="437">
        <f t="shared" si="7"/>
        <v>0</v>
      </c>
      <c r="Y48" s="437"/>
      <c r="Z48" s="437"/>
      <c r="AA48" s="437">
        <f t="shared" si="8"/>
        <v>0</v>
      </c>
      <c r="AB48" s="437"/>
      <c r="AC48" s="437"/>
      <c r="AD48" s="437">
        <f t="shared" si="48"/>
        <v>0</v>
      </c>
      <c r="AE48" s="437"/>
      <c r="AF48" s="437"/>
      <c r="AG48" s="437">
        <f t="shared" si="49"/>
        <v>0</v>
      </c>
      <c r="AH48" s="437"/>
      <c r="AI48" s="437"/>
      <c r="AJ48" s="437">
        <f t="shared" si="11"/>
        <v>0</v>
      </c>
      <c r="AK48" s="437"/>
      <c r="AL48" s="437"/>
      <c r="AM48" s="437">
        <f t="shared" si="12"/>
        <v>0</v>
      </c>
      <c r="AN48" s="437"/>
      <c r="AO48" s="437"/>
      <c r="AP48" s="437">
        <f t="shared" si="13"/>
        <v>0</v>
      </c>
      <c r="AQ48" s="437">
        <f t="shared" si="14"/>
        <v>0</v>
      </c>
      <c r="AR48" s="437">
        <f t="shared" ref="AR48:AR59" si="50">SUM(AO48,AL48,AI48,AF48,AC48,Z48)</f>
        <v>0</v>
      </c>
      <c r="AS48" s="437">
        <f t="shared" si="15"/>
        <v>0</v>
      </c>
      <c r="AT48" s="437"/>
      <c r="AU48" s="437"/>
      <c r="AV48" s="437">
        <f t="shared" si="16"/>
        <v>0</v>
      </c>
      <c r="AW48" s="437"/>
      <c r="AX48" s="437"/>
      <c r="AY48" s="437">
        <f t="shared" si="17"/>
        <v>0</v>
      </c>
      <c r="AZ48" s="437"/>
      <c r="BA48" s="437"/>
      <c r="BB48" s="437">
        <f t="shared" si="18"/>
        <v>0</v>
      </c>
      <c r="BC48" s="437"/>
      <c r="BD48" s="437"/>
      <c r="BE48" s="437">
        <f t="shared" si="19"/>
        <v>0</v>
      </c>
      <c r="BF48" s="437"/>
      <c r="BG48" s="437"/>
      <c r="BH48" s="437">
        <f t="shared" si="20"/>
        <v>0</v>
      </c>
      <c r="BI48" s="437"/>
      <c r="BJ48" s="439"/>
      <c r="BK48" s="439">
        <f t="shared" si="21"/>
        <v>0</v>
      </c>
      <c r="BL48" s="439">
        <f t="shared" si="34"/>
        <v>0</v>
      </c>
      <c r="BM48" s="439">
        <f t="shared" si="35"/>
        <v>0</v>
      </c>
      <c r="BN48" s="439">
        <f t="shared" si="22"/>
        <v>0</v>
      </c>
      <c r="BO48" s="439"/>
      <c r="BP48" s="439"/>
      <c r="BQ48" s="439">
        <f t="shared" si="23"/>
        <v>0</v>
      </c>
      <c r="BR48" s="439">
        <f t="shared" si="36"/>
        <v>0</v>
      </c>
      <c r="BS48" s="439">
        <f t="shared" si="36"/>
        <v>0</v>
      </c>
      <c r="BT48" s="439">
        <f t="shared" si="24"/>
        <v>0</v>
      </c>
      <c r="BU48" s="439">
        <f t="shared" si="37"/>
        <v>0</v>
      </c>
      <c r="BV48" s="439">
        <f t="shared" si="37"/>
        <v>0</v>
      </c>
      <c r="BW48" s="439">
        <f t="shared" si="25"/>
        <v>0</v>
      </c>
      <c r="BX48" s="439">
        <f t="shared" si="38"/>
        <v>0</v>
      </c>
      <c r="BY48" s="439">
        <f t="shared" si="38"/>
        <v>0</v>
      </c>
      <c r="BZ48" s="439">
        <f t="shared" si="26"/>
        <v>0</v>
      </c>
      <c r="CA48" s="439">
        <f t="shared" si="39"/>
        <v>0</v>
      </c>
      <c r="CB48" s="439">
        <f t="shared" si="40"/>
        <v>0</v>
      </c>
      <c r="CC48" s="439">
        <f t="shared" si="27"/>
        <v>0</v>
      </c>
      <c r="CD48" s="439">
        <f t="shared" si="41"/>
        <v>0</v>
      </c>
      <c r="CE48" s="439">
        <f t="shared" si="41"/>
        <v>0</v>
      </c>
      <c r="CF48" s="439">
        <f t="shared" si="28"/>
        <v>0</v>
      </c>
      <c r="CG48" s="439">
        <f t="shared" si="42"/>
        <v>0</v>
      </c>
      <c r="CH48" s="439">
        <f t="shared" si="42"/>
        <v>0</v>
      </c>
      <c r="CI48" s="439">
        <f t="shared" si="29"/>
        <v>0</v>
      </c>
      <c r="CJ48" s="439">
        <f t="shared" si="47"/>
        <v>0</v>
      </c>
      <c r="CK48" s="439">
        <f t="shared" si="47"/>
        <v>0</v>
      </c>
      <c r="CL48" s="439">
        <f t="shared" si="30"/>
        <v>0</v>
      </c>
    </row>
    <row r="49" spans="1:92" ht="15" x14ac:dyDescent="0.25">
      <c r="A49" s="429" t="s">
        <v>103</v>
      </c>
      <c r="B49" s="429">
        <v>1050</v>
      </c>
      <c r="C49" s="436">
        <f t="shared" si="0"/>
        <v>0</v>
      </c>
      <c r="D49" s="437"/>
      <c r="E49" s="437"/>
      <c r="F49" s="437">
        <f t="shared" si="1"/>
        <v>0</v>
      </c>
      <c r="G49" s="437"/>
      <c r="H49" s="437"/>
      <c r="I49" s="437">
        <f t="shared" si="2"/>
        <v>0</v>
      </c>
      <c r="J49" s="437"/>
      <c r="K49" s="437"/>
      <c r="L49" s="437">
        <f t="shared" si="3"/>
        <v>0</v>
      </c>
      <c r="M49" s="437"/>
      <c r="N49" s="437"/>
      <c r="O49" s="437">
        <f t="shared" si="4"/>
        <v>0</v>
      </c>
      <c r="P49" s="437"/>
      <c r="Q49" s="437"/>
      <c r="R49" s="437">
        <f t="shared" si="44"/>
        <v>0</v>
      </c>
      <c r="S49" s="437"/>
      <c r="T49" s="437"/>
      <c r="U49" s="437">
        <f t="shared" si="6"/>
        <v>0</v>
      </c>
      <c r="V49" s="437">
        <f t="shared" si="45"/>
        <v>0</v>
      </c>
      <c r="W49" s="437">
        <f t="shared" si="46"/>
        <v>0</v>
      </c>
      <c r="X49" s="437">
        <f t="shared" si="7"/>
        <v>0</v>
      </c>
      <c r="Y49" s="437"/>
      <c r="Z49" s="437"/>
      <c r="AA49" s="437">
        <f t="shared" si="8"/>
        <v>0</v>
      </c>
      <c r="AB49" s="437"/>
      <c r="AC49" s="437"/>
      <c r="AD49" s="437">
        <f t="shared" si="48"/>
        <v>0</v>
      </c>
      <c r="AE49" s="437"/>
      <c r="AF49" s="437"/>
      <c r="AG49" s="437">
        <f t="shared" si="49"/>
        <v>0</v>
      </c>
      <c r="AH49" s="437"/>
      <c r="AI49" s="437"/>
      <c r="AJ49" s="437">
        <f t="shared" si="11"/>
        <v>0</v>
      </c>
      <c r="AK49" s="437"/>
      <c r="AL49" s="437"/>
      <c r="AM49" s="437">
        <f t="shared" si="12"/>
        <v>0</v>
      </c>
      <c r="AN49" s="437"/>
      <c r="AO49" s="437"/>
      <c r="AP49" s="437">
        <f t="shared" si="13"/>
        <v>0</v>
      </c>
      <c r="AQ49" s="437">
        <f t="shared" si="14"/>
        <v>0</v>
      </c>
      <c r="AR49" s="437">
        <f t="shared" si="50"/>
        <v>0</v>
      </c>
      <c r="AS49" s="437">
        <f t="shared" si="15"/>
        <v>0</v>
      </c>
      <c r="AT49" s="437"/>
      <c r="AU49" s="437"/>
      <c r="AV49" s="437">
        <f t="shared" si="16"/>
        <v>0</v>
      </c>
      <c r="AW49" s="437"/>
      <c r="AX49" s="437"/>
      <c r="AY49" s="437">
        <f t="shared" si="17"/>
        <v>0</v>
      </c>
      <c r="AZ49" s="437"/>
      <c r="BA49" s="437"/>
      <c r="BB49" s="437">
        <f t="shared" si="18"/>
        <v>0</v>
      </c>
      <c r="BC49" s="437"/>
      <c r="BD49" s="437"/>
      <c r="BE49" s="437">
        <f t="shared" si="19"/>
        <v>0</v>
      </c>
      <c r="BF49" s="437"/>
      <c r="BG49" s="437"/>
      <c r="BH49" s="437">
        <f t="shared" si="20"/>
        <v>0</v>
      </c>
      <c r="BI49" s="437"/>
      <c r="BJ49" s="439"/>
      <c r="BK49" s="439">
        <f t="shared" si="21"/>
        <v>0</v>
      </c>
      <c r="BL49" s="439">
        <f t="shared" si="34"/>
        <v>0</v>
      </c>
      <c r="BM49" s="439">
        <f t="shared" si="35"/>
        <v>0</v>
      </c>
      <c r="BN49" s="439">
        <f t="shared" si="22"/>
        <v>0</v>
      </c>
      <c r="BO49" s="439"/>
      <c r="BP49" s="439"/>
      <c r="BQ49" s="439">
        <f t="shared" si="23"/>
        <v>0</v>
      </c>
      <c r="BR49" s="439">
        <f t="shared" si="36"/>
        <v>0</v>
      </c>
      <c r="BS49" s="439">
        <f t="shared" si="36"/>
        <v>0</v>
      </c>
      <c r="BT49" s="439">
        <f t="shared" si="24"/>
        <v>0</v>
      </c>
      <c r="BU49" s="439">
        <f t="shared" si="37"/>
        <v>0</v>
      </c>
      <c r="BV49" s="439">
        <f t="shared" si="37"/>
        <v>0</v>
      </c>
      <c r="BW49" s="439">
        <f t="shared" si="25"/>
        <v>0</v>
      </c>
      <c r="BX49" s="439">
        <f t="shared" si="38"/>
        <v>0</v>
      </c>
      <c r="BY49" s="439">
        <f t="shared" si="38"/>
        <v>0</v>
      </c>
      <c r="BZ49" s="439">
        <f t="shared" si="26"/>
        <v>0</v>
      </c>
      <c r="CA49" s="439">
        <f t="shared" si="39"/>
        <v>0</v>
      </c>
      <c r="CB49" s="439">
        <f t="shared" si="40"/>
        <v>0</v>
      </c>
      <c r="CC49" s="439">
        <f t="shared" si="27"/>
        <v>0</v>
      </c>
      <c r="CD49" s="439">
        <f t="shared" si="41"/>
        <v>0</v>
      </c>
      <c r="CE49" s="439">
        <f t="shared" si="41"/>
        <v>0</v>
      </c>
      <c r="CF49" s="439">
        <f t="shared" si="28"/>
        <v>0</v>
      </c>
      <c r="CG49" s="439">
        <f t="shared" si="42"/>
        <v>0</v>
      </c>
      <c r="CH49" s="439">
        <f t="shared" si="42"/>
        <v>0</v>
      </c>
      <c r="CI49" s="439">
        <f t="shared" si="29"/>
        <v>0</v>
      </c>
      <c r="CJ49" s="439">
        <f t="shared" si="47"/>
        <v>0</v>
      </c>
      <c r="CK49" s="439">
        <f t="shared" si="47"/>
        <v>0</v>
      </c>
      <c r="CL49" s="439">
        <f t="shared" si="30"/>
        <v>0</v>
      </c>
    </row>
    <row r="50" spans="1:92" ht="15" x14ac:dyDescent="0.25">
      <c r="A50" s="429" t="s">
        <v>42</v>
      </c>
      <c r="B50" s="429">
        <v>2479.4499999999998</v>
      </c>
      <c r="C50" s="436">
        <f t="shared" si="0"/>
        <v>0</v>
      </c>
      <c r="D50" s="437"/>
      <c r="E50" s="437"/>
      <c r="F50" s="437">
        <f t="shared" si="1"/>
        <v>0</v>
      </c>
      <c r="G50" s="437"/>
      <c r="H50" s="437"/>
      <c r="I50" s="437">
        <f t="shared" si="2"/>
        <v>0</v>
      </c>
      <c r="J50" s="437"/>
      <c r="K50" s="437"/>
      <c r="L50" s="437">
        <f t="shared" si="3"/>
        <v>0</v>
      </c>
      <c r="M50" s="437"/>
      <c r="N50" s="437"/>
      <c r="O50" s="437">
        <f t="shared" si="4"/>
        <v>0</v>
      </c>
      <c r="P50" s="437"/>
      <c r="Q50" s="437"/>
      <c r="R50" s="437">
        <f t="shared" si="44"/>
        <v>0</v>
      </c>
      <c r="S50" s="437"/>
      <c r="T50" s="437"/>
      <c r="U50" s="437">
        <f t="shared" si="6"/>
        <v>0</v>
      </c>
      <c r="V50" s="437">
        <f t="shared" si="45"/>
        <v>0</v>
      </c>
      <c r="W50" s="437">
        <f t="shared" si="46"/>
        <v>0</v>
      </c>
      <c r="X50" s="437">
        <f t="shared" si="7"/>
        <v>0</v>
      </c>
      <c r="Y50" s="437"/>
      <c r="Z50" s="437"/>
      <c r="AA50" s="437">
        <f t="shared" si="8"/>
        <v>0</v>
      </c>
      <c r="AB50" s="437"/>
      <c r="AC50" s="437"/>
      <c r="AD50" s="437">
        <f t="shared" si="48"/>
        <v>0</v>
      </c>
      <c r="AE50" s="437"/>
      <c r="AF50" s="437"/>
      <c r="AG50" s="437">
        <f t="shared" si="49"/>
        <v>0</v>
      </c>
      <c r="AH50" s="437"/>
      <c r="AI50" s="437"/>
      <c r="AJ50" s="437">
        <f t="shared" si="11"/>
        <v>0</v>
      </c>
      <c r="AK50" s="437"/>
      <c r="AL50" s="437"/>
      <c r="AM50" s="437">
        <f t="shared" si="12"/>
        <v>0</v>
      </c>
      <c r="AN50" s="437"/>
      <c r="AO50" s="437"/>
      <c r="AP50" s="437">
        <f t="shared" si="13"/>
        <v>0</v>
      </c>
      <c r="AQ50" s="437">
        <f t="shared" si="14"/>
        <v>0</v>
      </c>
      <c r="AR50" s="437">
        <f t="shared" si="50"/>
        <v>0</v>
      </c>
      <c r="AS50" s="437">
        <f t="shared" si="15"/>
        <v>0</v>
      </c>
      <c r="AT50" s="437"/>
      <c r="AU50" s="437"/>
      <c r="AV50" s="437">
        <f t="shared" si="16"/>
        <v>0</v>
      </c>
      <c r="AW50" s="437"/>
      <c r="AX50" s="437"/>
      <c r="AY50" s="437">
        <f t="shared" si="17"/>
        <v>0</v>
      </c>
      <c r="AZ50" s="437"/>
      <c r="BA50" s="437"/>
      <c r="BB50" s="437">
        <f t="shared" si="18"/>
        <v>0</v>
      </c>
      <c r="BC50" s="437"/>
      <c r="BD50" s="437"/>
      <c r="BE50" s="437">
        <f t="shared" si="19"/>
        <v>0</v>
      </c>
      <c r="BF50" s="437"/>
      <c r="BG50" s="437"/>
      <c r="BH50" s="437">
        <f t="shared" si="20"/>
        <v>0</v>
      </c>
      <c r="BI50" s="437"/>
      <c r="BJ50" s="439"/>
      <c r="BK50" s="439">
        <f t="shared" si="21"/>
        <v>0</v>
      </c>
      <c r="BL50" s="439">
        <f t="shared" si="34"/>
        <v>0</v>
      </c>
      <c r="BM50" s="439">
        <f t="shared" si="35"/>
        <v>0</v>
      </c>
      <c r="BN50" s="439">
        <f t="shared" si="22"/>
        <v>0</v>
      </c>
      <c r="BO50" s="439"/>
      <c r="BP50" s="439"/>
      <c r="BQ50" s="439">
        <f t="shared" si="23"/>
        <v>0</v>
      </c>
      <c r="BR50" s="439">
        <f t="shared" si="36"/>
        <v>0</v>
      </c>
      <c r="BS50" s="439">
        <f t="shared" si="36"/>
        <v>0</v>
      </c>
      <c r="BT50" s="439">
        <f t="shared" si="24"/>
        <v>0</v>
      </c>
      <c r="BU50" s="439">
        <f t="shared" si="37"/>
        <v>0</v>
      </c>
      <c r="BV50" s="439">
        <f t="shared" si="37"/>
        <v>0</v>
      </c>
      <c r="BW50" s="439">
        <f t="shared" si="25"/>
        <v>0</v>
      </c>
      <c r="BX50" s="439">
        <f t="shared" si="38"/>
        <v>0</v>
      </c>
      <c r="BY50" s="439">
        <f t="shared" si="38"/>
        <v>0</v>
      </c>
      <c r="BZ50" s="439">
        <f t="shared" si="26"/>
        <v>0</v>
      </c>
      <c r="CA50" s="439">
        <f t="shared" si="39"/>
        <v>0</v>
      </c>
      <c r="CB50" s="439">
        <f t="shared" si="40"/>
        <v>0</v>
      </c>
      <c r="CC50" s="439">
        <f t="shared" si="27"/>
        <v>0</v>
      </c>
      <c r="CD50" s="439">
        <f t="shared" si="41"/>
        <v>0</v>
      </c>
      <c r="CE50" s="439">
        <f t="shared" si="41"/>
        <v>0</v>
      </c>
      <c r="CF50" s="439">
        <f t="shared" si="28"/>
        <v>0</v>
      </c>
      <c r="CG50" s="439">
        <f t="shared" si="42"/>
        <v>0</v>
      </c>
      <c r="CH50" s="439">
        <f t="shared" si="42"/>
        <v>0</v>
      </c>
      <c r="CI50" s="439">
        <f t="shared" si="29"/>
        <v>0</v>
      </c>
      <c r="CJ50" s="439">
        <f t="shared" si="47"/>
        <v>0</v>
      </c>
      <c r="CK50" s="439">
        <f t="shared" si="47"/>
        <v>0</v>
      </c>
      <c r="CL50" s="439">
        <f t="shared" si="30"/>
        <v>0</v>
      </c>
    </row>
    <row r="51" spans="1:92" ht="15" x14ac:dyDescent="0.25">
      <c r="A51" s="429" t="s">
        <v>43</v>
      </c>
      <c r="B51" s="429">
        <v>849.88</v>
      </c>
      <c r="C51" s="436">
        <f t="shared" si="0"/>
        <v>0</v>
      </c>
      <c r="D51" s="437"/>
      <c r="E51" s="437"/>
      <c r="F51" s="437">
        <f t="shared" si="1"/>
        <v>0</v>
      </c>
      <c r="G51" s="437"/>
      <c r="H51" s="437"/>
      <c r="I51" s="437">
        <f t="shared" si="2"/>
        <v>0</v>
      </c>
      <c r="J51" s="437"/>
      <c r="K51" s="437"/>
      <c r="L51" s="437">
        <f t="shared" si="3"/>
        <v>0</v>
      </c>
      <c r="M51" s="437"/>
      <c r="N51" s="437"/>
      <c r="O51" s="437">
        <f t="shared" si="4"/>
        <v>0</v>
      </c>
      <c r="P51" s="437"/>
      <c r="Q51" s="437"/>
      <c r="R51" s="437">
        <f t="shared" si="44"/>
        <v>0</v>
      </c>
      <c r="S51" s="437"/>
      <c r="T51" s="437"/>
      <c r="U51" s="437">
        <f t="shared" si="6"/>
        <v>0</v>
      </c>
      <c r="V51" s="437">
        <f t="shared" si="45"/>
        <v>0</v>
      </c>
      <c r="W51" s="437">
        <f t="shared" si="46"/>
        <v>0</v>
      </c>
      <c r="X51" s="437">
        <f t="shared" si="7"/>
        <v>0</v>
      </c>
      <c r="Y51" s="437"/>
      <c r="Z51" s="437"/>
      <c r="AA51" s="437">
        <f t="shared" si="8"/>
        <v>0</v>
      </c>
      <c r="AB51" s="437"/>
      <c r="AC51" s="437"/>
      <c r="AD51" s="437">
        <f t="shared" si="48"/>
        <v>0</v>
      </c>
      <c r="AE51" s="437"/>
      <c r="AF51" s="437"/>
      <c r="AG51" s="437">
        <f t="shared" si="49"/>
        <v>0</v>
      </c>
      <c r="AH51" s="437"/>
      <c r="AI51" s="437"/>
      <c r="AJ51" s="437">
        <f t="shared" si="11"/>
        <v>0</v>
      </c>
      <c r="AK51" s="437"/>
      <c r="AL51" s="437"/>
      <c r="AM51" s="437">
        <f t="shared" si="12"/>
        <v>0</v>
      </c>
      <c r="AN51" s="437"/>
      <c r="AO51" s="437"/>
      <c r="AP51" s="437">
        <f t="shared" si="13"/>
        <v>0</v>
      </c>
      <c r="AQ51" s="437">
        <f t="shared" si="14"/>
        <v>0</v>
      </c>
      <c r="AR51" s="437">
        <f t="shared" si="50"/>
        <v>0</v>
      </c>
      <c r="AS51" s="437">
        <f t="shared" si="15"/>
        <v>0</v>
      </c>
      <c r="AT51" s="437"/>
      <c r="AU51" s="437"/>
      <c r="AV51" s="437">
        <f t="shared" si="16"/>
        <v>0</v>
      </c>
      <c r="AW51" s="437"/>
      <c r="AX51" s="437"/>
      <c r="AY51" s="437">
        <f t="shared" si="17"/>
        <v>0</v>
      </c>
      <c r="AZ51" s="437"/>
      <c r="BA51" s="437"/>
      <c r="BB51" s="437">
        <f t="shared" si="18"/>
        <v>0</v>
      </c>
      <c r="BC51" s="437"/>
      <c r="BD51" s="437"/>
      <c r="BE51" s="437">
        <f t="shared" si="19"/>
        <v>0</v>
      </c>
      <c r="BF51" s="437"/>
      <c r="BG51" s="437"/>
      <c r="BH51" s="437">
        <f t="shared" si="20"/>
        <v>0</v>
      </c>
      <c r="BI51" s="437"/>
      <c r="BJ51" s="439"/>
      <c r="BK51" s="439">
        <f t="shared" si="21"/>
        <v>0</v>
      </c>
      <c r="BL51" s="439">
        <f t="shared" si="34"/>
        <v>0</v>
      </c>
      <c r="BM51" s="439">
        <f t="shared" si="35"/>
        <v>0</v>
      </c>
      <c r="BN51" s="439">
        <f t="shared" si="22"/>
        <v>0</v>
      </c>
      <c r="BO51" s="439"/>
      <c r="BP51" s="439"/>
      <c r="BQ51" s="439">
        <f t="shared" si="23"/>
        <v>0</v>
      </c>
      <c r="BR51" s="439">
        <f t="shared" si="36"/>
        <v>0</v>
      </c>
      <c r="BS51" s="439">
        <f t="shared" si="36"/>
        <v>0</v>
      </c>
      <c r="BT51" s="439">
        <f t="shared" si="24"/>
        <v>0</v>
      </c>
      <c r="BU51" s="439">
        <f t="shared" si="37"/>
        <v>0</v>
      </c>
      <c r="BV51" s="439">
        <f t="shared" si="37"/>
        <v>0</v>
      </c>
      <c r="BW51" s="439">
        <f t="shared" si="25"/>
        <v>0</v>
      </c>
      <c r="BX51" s="439">
        <f t="shared" si="38"/>
        <v>0</v>
      </c>
      <c r="BY51" s="439">
        <f t="shared" si="38"/>
        <v>0</v>
      </c>
      <c r="BZ51" s="439">
        <f t="shared" si="26"/>
        <v>0</v>
      </c>
      <c r="CA51" s="439">
        <f t="shared" si="39"/>
        <v>0</v>
      </c>
      <c r="CB51" s="439">
        <f t="shared" si="40"/>
        <v>0</v>
      </c>
      <c r="CC51" s="439">
        <f t="shared" si="27"/>
        <v>0</v>
      </c>
      <c r="CD51" s="439">
        <f t="shared" si="41"/>
        <v>0</v>
      </c>
      <c r="CE51" s="439">
        <f t="shared" si="41"/>
        <v>0</v>
      </c>
      <c r="CF51" s="439">
        <f t="shared" si="28"/>
        <v>0</v>
      </c>
      <c r="CG51" s="439">
        <f t="shared" si="42"/>
        <v>0</v>
      </c>
      <c r="CH51" s="439">
        <f t="shared" si="42"/>
        <v>0</v>
      </c>
      <c r="CI51" s="439">
        <f t="shared" si="29"/>
        <v>0</v>
      </c>
      <c r="CJ51" s="439">
        <f t="shared" si="47"/>
        <v>0</v>
      </c>
      <c r="CK51" s="439">
        <f t="shared" si="47"/>
        <v>0</v>
      </c>
      <c r="CL51" s="439">
        <f t="shared" si="30"/>
        <v>0</v>
      </c>
    </row>
    <row r="52" spans="1:92" ht="15" x14ac:dyDescent="0.25">
      <c r="A52" s="429" t="s">
        <v>44</v>
      </c>
      <c r="B52" s="429">
        <v>84</v>
      </c>
      <c r="C52" s="436">
        <f t="shared" si="0"/>
        <v>0</v>
      </c>
      <c r="D52" s="437"/>
      <c r="E52" s="437"/>
      <c r="F52" s="437">
        <f t="shared" si="1"/>
        <v>0</v>
      </c>
      <c r="G52" s="437"/>
      <c r="H52" s="437"/>
      <c r="I52" s="437">
        <f t="shared" si="2"/>
        <v>0</v>
      </c>
      <c r="J52" s="437"/>
      <c r="K52" s="437"/>
      <c r="L52" s="437">
        <f t="shared" si="3"/>
        <v>0</v>
      </c>
      <c r="M52" s="437"/>
      <c r="N52" s="437"/>
      <c r="O52" s="437">
        <f t="shared" si="4"/>
        <v>0</v>
      </c>
      <c r="P52" s="437"/>
      <c r="Q52" s="437"/>
      <c r="R52" s="437">
        <f t="shared" si="44"/>
        <v>0</v>
      </c>
      <c r="S52" s="437"/>
      <c r="T52" s="437"/>
      <c r="U52" s="437">
        <f t="shared" si="6"/>
        <v>0</v>
      </c>
      <c r="V52" s="437">
        <f t="shared" si="45"/>
        <v>0</v>
      </c>
      <c r="W52" s="437">
        <f t="shared" si="46"/>
        <v>0</v>
      </c>
      <c r="X52" s="437">
        <f t="shared" si="7"/>
        <v>0</v>
      </c>
      <c r="Y52" s="437"/>
      <c r="Z52" s="437"/>
      <c r="AA52" s="437">
        <f t="shared" si="8"/>
        <v>0</v>
      </c>
      <c r="AB52" s="437"/>
      <c r="AC52" s="437"/>
      <c r="AD52" s="437">
        <f t="shared" si="48"/>
        <v>0</v>
      </c>
      <c r="AE52" s="437"/>
      <c r="AF52" s="437"/>
      <c r="AG52" s="437">
        <f t="shared" si="49"/>
        <v>0</v>
      </c>
      <c r="AH52" s="437"/>
      <c r="AI52" s="437"/>
      <c r="AJ52" s="437">
        <f t="shared" si="11"/>
        <v>0</v>
      </c>
      <c r="AK52" s="437"/>
      <c r="AL52" s="437"/>
      <c r="AM52" s="437">
        <f t="shared" si="12"/>
        <v>0</v>
      </c>
      <c r="AN52" s="437"/>
      <c r="AO52" s="437"/>
      <c r="AP52" s="437">
        <f t="shared" si="13"/>
        <v>0</v>
      </c>
      <c r="AQ52" s="437">
        <f t="shared" si="14"/>
        <v>0</v>
      </c>
      <c r="AR52" s="437">
        <f t="shared" si="50"/>
        <v>0</v>
      </c>
      <c r="AS52" s="437">
        <f t="shared" si="15"/>
        <v>0</v>
      </c>
      <c r="AT52" s="437"/>
      <c r="AU52" s="437"/>
      <c r="AV52" s="437">
        <f t="shared" si="16"/>
        <v>0</v>
      </c>
      <c r="AW52" s="437"/>
      <c r="AX52" s="437"/>
      <c r="AY52" s="437">
        <f t="shared" si="17"/>
        <v>0</v>
      </c>
      <c r="AZ52" s="437"/>
      <c r="BA52" s="437"/>
      <c r="BB52" s="437">
        <f t="shared" si="18"/>
        <v>0</v>
      </c>
      <c r="BC52" s="437"/>
      <c r="BD52" s="437"/>
      <c r="BE52" s="437">
        <f t="shared" si="19"/>
        <v>0</v>
      </c>
      <c r="BF52" s="437"/>
      <c r="BG52" s="437"/>
      <c r="BH52" s="437">
        <f t="shared" si="20"/>
        <v>0</v>
      </c>
      <c r="BI52" s="437"/>
      <c r="BJ52" s="437"/>
      <c r="BK52" s="437">
        <f t="shared" si="21"/>
        <v>0</v>
      </c>
      <c r="BL52" s="439">
        <f t="shared" si="34"/>
        <v>0</v>
      </c>
      <c r="BM52" s="439">
        <f t="shared" si="35"/>
        <v>0</v>
      </c>
      <c r="BN52" s="439">
        <f t="shared" si="22"/>
        <v>0</v>
      </c>
      <c r="BO52" s="439"/>
      <c r="BP52" s="439"/>
      <c r="BQ52" s="439">
        <f t="shared" si="23"/>
        <v>0</v>
      </c>
      <c r="BR52" s="439">
        <f t="shared" si="36"/>
        <v>0</v>
      </c>
      <c r="BS52" s="439">
        <f t="shared" si="36"/>
        <v>0</v>
      </c>
      <c r="BT52" s="439">
        <f t="shared" si="24"/>
        <v>0</v>
      </c>
      <c r="BU52" s="439">
        <f t="shared" si="37"/>
        <v>0</v>
      </c>
      <c r="BV52" s="439">
        <f t="shared" si="37"/>
        <v>0</v>
      </c>
      <c r="BW52" s="439">
        <f t="shared" si="25"/>
        <v>0</v>
      </c>
      <c r="BX52" s="439">
        <f t="shared" si="38"/>
        <v>0</v>
      </c>
      <c r="BY52" s="439">
        <f t="shared" si="38"/>
        <v>0</v>
      </c>
      <c r="BZ52" s="439">
        <f t="shared" si="26"/>
        <v>0</v>
      </c>
      <c r="CA52" s="439">
        <f t="shared" si="39"/>
        <v>0</v>
      </c>
      <c r="CB52" s="439">
        <f t="shared" si="40"/>
        <v>0</v>
      </c>
      <c r="CC52" s="439">
        <f t="shared" si="27"/>
        <v>0</v>
      </c>
      <c r="CD52" s="439">
        <f t="shared" si="41"/>
        <v>0</v>
      </c>
      <c r="CE52" s="439">
        <f t="shared" si="41"/>
        <v>0</v>
      </c>
      <c r="CF52" s="439">
        <f t="shared" si="28"/>
        <v>0</v>
      </c>
      <c r="CG52" s="439">
        <f t="shared" si="42"/>
        <v>0</v>
      </c>
      <c r="CH52" s="439">
        <f t="shared" si="42"/>
        <v>0</v>
      </c>
      <c r="CI52" s="439">
        <f t="shared" si="29"/>
        <v>0</v>
      </c>
      <c r="CJ52" s="439">
        <f t="shared" si="47"/>
        <v>0</v>
      </c>
      <c r="CK52" s="439">
        <f t="shared" si="47"/>
        <v>0</v>
      </c>
      <c r="CL52" s="439">
        <f t="shared" si="30"/>
        <v>0</v>
      </c>
      <c r="CM52" s="439"/>
      <c r="CN52" s="439"/>
    </row>
    <row r="53" spans="1:92" ht="15" x14ac:dyDescent="0.25">
      <c r="A53" s="429" t="s">
        <v>45</v>
      </c>
      <c r="B53" s="429">
        <v>130</v>
      </c>
      <c r="C53" s="436">
        <f t="shared" si="0"/>
        <v>0</v>
      </c>
      <c r="D53" s="437"/>
      <c r="E53" s="437"/>
      <c r="F53" s="437">
        <f t="shared" si="1"/>
        <v>0</v>
      </c>
      <c r="G53" s="437"/>
      <c r="H53" s="437"/>
      <c r="I53" s="437">
        <f t="shared" si="2"/>
        <v>0</v>
      </c>
      <c r="J53" s="437"/>
      <c r="K53" s="437"/>
      <c r="L53" s="437">
        <f t="shared" si="3"/>
        <v>0</v>
      </c>
      <c r="M53" s="437"/>
      <c r="N53" s="437"/>
      <c r="O53" s="437">
        <f t="shared" si="4"/>
        <v>0</v>
      </c>
      <c r="P53" s="437"/>
      <c r="Q53" s="437"/>
      <c r="R53" s="437">
        <f t="shared" si="44"/>
        <v>0</v>
      </c>
      <c r="S53" s="437"/>
      <c r="T53" s="437"/>
      <c r="U53" s="437">
        <f t="shared" si="6"/>
        <v>0</v>
      </c>
      <c r="V53" s="437">
        <f t="shared" si="45"/>
        <v>0</v>
      </c>
      <c r="W53" s="437">
        <f t="shared" si="46"/>
        <v>0</v>
      </c>
      <c r="X53" s="437">
        <f t="shared" si="7"/>
        <v>0</v>
      </c>
      <c r="Y53" s="437"/>
      <c r="Z53" s="437"/>
      <c r="AA53" s="437">
        <f t="shared" si="8"/>
        <v>0</v>
      </c>
      <c r="AB53" s="437"/>
      <c r="AC53" s="437"/>
      <c r="AD53" s="437">
        <f t="shared" si="48"/>
        <v>0</v>
      </c>
      <c r="AE53" s="437"/>
      <c r="AF53" s="437"/>
      <c r="AG53" s="437">
        <f t="shared" si="49"/>
        <v>0</v>
      </c>
      <c r="AH53" s="437"/>
      <c r="AI53" s="437"/>
      <c r="AJ53" s="437">
        <f t="shared" si="11"/>
        <v>0</v>
      </c>
      <c r="AK53" s="437"/>
      <c r="AL53" s="437"/>
      <c r="AM53" s="437">
        <f t="shared" si="12"/>
        <v>0</v>
      </c>
      <c r="AN53" s="437"/>
      <c r="AO53" s="437"/>
      <c r="AP53" s="437">
        <f t="shared" si="13"/>
        <v>0</v>
      </c>
      <c r="AQ53" s="437">
        <f t="shared" si="14"/>
        <v>0</v>
      </c>
      <c r="AR53" s="437">
        <f t="shared" si="50"/>
        <v>0</v>
      </c>
      <c r="AS53" s="437">
        <f t="shared" si="15"/>
        <v>0</v>
      </c>
      <c r="AT53" s="437"/>
      <c r="AU53" s="437"/>
      <c r="AV53" s="437">
        <f t="shared" si="16"/>
        <v>0</v>
      </c>
      <c r="AW53" s="437"/>
      <c r="AX53" s="437"/>
      <c r="AY53" s="437">
        <f t="shared" si="17"/>
        <v>0</v>
      </c>
      <c r="AZ53" s="437"/>
      <c r="BA53" s="437"/>
      <c r="BB53" s="437">
        <f t="shared" si="18"/>
        <v>0</v>
      </c>
      <c r="BC53" s="437"/>
      <c r="BD53" s="437"/>
      <c r="BE53" s="437">
        <f t="shared" si="19"/>
        <v>0</v>
      </c>
      <c r="BF53" s="437"/>
      <c r="BG53" s="437"/>
      <c r="BH53" s="437">
        <f t="shared" si="20"/>
        <v>0</v>
      </c>
      <c r="BI53" s="437"/>
      <c r="BJ53" s="439"/>
      <c r="BK53" s="439">
        <f t="shared" si="21"/>
        <v>0</v>
      </c>
      <c r="BL53" s="439">
        <f t="shared" si="34"/>
        <v>0</v>
      </c>
      <c r="BM53" s="439">
        <f t="shared" si="35"/>
        <v>0</v>
      </c>
      <c r="BN53" s="439">
        <f t="shared" si="22"/>
        <v>0</v>
      </c>
      <c r="BO53" s="439"/>
      <c r="BP53" s="439"/>
      <c r="BQ53" s="439">
        <f t="shared" si="23"/>
        <v>0</v>
      </c>
      <c r="BR53" s="439">
        <f t="shared" si="36"/>
        <v>0</v>
      </c>
      <c r="BS53" s="439">
        <f t="shared" si="36"/>
        <v>0</v>
      </c>
      <c r="BT53" s="439">
        <f t="shared" si="24"/>
        <v>0</v>
      </c>
      <c r="BU53" s="439">
        <f t="shared" si="37"/>
        <v>0</v>
      </c>
      <c r="BV53" s="439">
        <f t="shared" si="37"/>
        <v>0</v>
      </c>
      <c r="BW53" s="439">
        <f t="shared" si="25"/>
        <v>0</v>
      </c>
      <c r="BX53" s="439">
        <f t="shared" si="38"/>
        <v>0</v>
      </c>
      <c r="BY53" s="439">
        <f t="shared" si="38"/>
        <v>0</v>
      </c>
      <c r="BZ53" s="439">
        <f t="shared" si="26"/>
        <v>0</v>
      </c>
      <c r="CA53" s="439">
        <f t="shared" si="39"/>
        <v>0</v>
      </c>
      <c r="CB53" s="439">
        <f t="shared" si="40"/>
        <v>0</v>
      </c>
      <c r="CC53" s="439">
        <f t="shared" si="27"/>
        <v>0</v>
      </c>
      <c r="CD53" s="439">
        <f t="shared" si="41"/>
        <v>0</v>
      </c>
      <c r="CE53" s="439">
        <f t="shared" si="41"/>
        <v>0</v>
      </c>
      <c r="CF53" s="439">
        <f t="shared" si="28"/>
        <v>0</v>
      </c>
      <c r="CG53" s="439">
        <f t="shared" si="42"/>
        <v>0</v>
      </c>
      <c r="CH53" s="439">
        <f t="shared" si="42"/>
        <v>0</v>
      </c>
      <c r="CI53" s="439">
        <f t="shared" si="29"/>
        <v>0</v>
      </c>
      <c r="CJ53" s="439">
        <f t="shared" si="47"/>
        <v>0</v>
      </c>
      <c r="CK53" s="439">
        <f t="shared" si="47"/>
        <v>0</v>
      </c>
      <c r="CL53" s="439">
        <f t="shared" si="30"/>
        <v>0</v>
      </c>
    </row>
    <row r="54" spans="1:92" ht="15" x14ac:dyDescent="0.25">
      <c r="A54" s="429" t="s">
        <v>46</v>
      </c>
      <c r="B54" s="429">
        <v>391.65</v>
      </c>
      <c r="C54" s="436">
        <f t="shared" si="0"/>
        <v>0</v>
      </c>
      <c r="D54" s="437"/>
      <c r="E54" s="437"/>
      <c r="F54" s="437">
        <f t="shared" si="1"/>
        <v>0</v>
      </c>
      <c r="G54" s="437"/>
      <c r="H54" s="437"/>
      <c r="I54" s="437">
        <f t="shared" si="2"/>
        <v>0</v>
      </c>
      <c r="J54" s="437"/>
      <c r="K54" s="437"/>
      <c r="L54" s="437">
        <f t="shared" si="3"/>
        <v>0</v>
      </c>
      <c r="M54" s="437"/>
      <c r="N54" s="437"/>
      <c r="O54" s="437">
        <f t="shared" si="4"/>
        <v>0</v>
      </c>
      <c r="P54" s="437"/>
      <c r="Q54" s="437"/>
      <c r="R54" s="437">
        <f t="shared" si="44"/>
        <v>0</v>
      </c>
      <c r="S54" s="437"/>
      <c r="T54" s="437"/>
      <c r="U54" s="437">
        <f t="shared" si="6"/>
        <v>0</v>
      </c>
      <c r="V54" s="437">
        <f t="shared" si="45"/>
        <v>0</v>
      </c>
      <c r="W54" s="437">
        <f t="shared" si="46"/>
        <v>0</v>
      </c>
      <c r="X54" s="437">
        <f t="shared" si="7"/>
        <v>0</v>
      </c>
      <c r="Y54" s="437"/>
      <c r="Z54" s="437"/>
      <c r="AA54" s="437">
        <f t="shared" si="8"/>
        <v>0</v>
      </c>
      <c r="AB54" s="437"/>
      <c r="AC54" s="437"/>
      <c r="AD54" s="437">
        <f t="shared" si="48"/>
        <v>0</v>
      </c>
      <c r="AE54" s="437"/>
      <c r="AF54" s="437"/>
      <c r="AG54" s="437">
        <f t="shared" si="49"/>
        <v>0</v>
      </c>
      <c r="AH54" s="437"/>
      <c r="AI54" s="437"/>
      <c r="AJ54" s="437">
        <f t="shared" si="11"/>
        <v>0</v>
      </c>
      <c r="AK54" s="437"/>
      <c r="AL54" s="437"/>
      <c r="AM54" s="437">
        <f t="shared" si="12"/>
        <v>0</v>
      </c>
      <c r="AN54" s="437"/>
      <c r="AO54" s="437"/>
      <c r="AP54" s="437">
        <f t="shared" si="13"/>
        <v>0</v>
      </c>
      <c r="AQ54" s="437">
        <f t="shared" si="14"/>
        <v>0</v>
      </c>
      <c r="AR54" s="437">
        <f t="shared" si="50"/>
        <v>0</v>
      </c>
      <c r="AS54" s="437">
        <f t="shared" si="15"/>
        <v>0</v>
      </c>
      <c r="AT54" s="437"/>
      <c r="AU54" s="437"/>
      <c r="AV54" s="437">
        <f t="shared" si="16"/>
        <v>0</v>
      </c>
      <c r="AW54" s="437"/>
      <c r="AX54" s="437"/>
      <c r="AY54" s="437">
        <f t="shared" si="17"/>
        <v>0</v>
      </c>
      <c r="AZ54" s="437"/>
      <c r="BA54" s="437"/>
      <c r="BB54" s="437">
        <f t="shared" si="18"/>
        <v>0</v>
      </c>
      <c r="BC54" s="437"/>
      <c r="BD54" s="437"/>
      <c r="BE54" s="437">
        <f t="shared" si="19"/>
        <v>0</v>
      </c>
      <c r="BF54" s="437"/>
      <c r="BG54" s="437"/>
      <c r="BH54" s="437">
        <f t="shared" si="20"/>
        <v>0</v>
      </c>
      <c r="BI54" s="437"/>
      <c r="BJ54" s="439"/>
      <c r="BK54" s="439">
        <f t="shared" si="21"/>
        <v>0</v>
      </c>
      <c r="BL54" s="439">
        <f t="shared" si="34"/>
        <v>0</v>
      </c>
      <c r="BM54" s="439">
        <f t="shared" si="35"/>
        <v>0</v>
      </c>
      <c r="BN54" s="439">
        <f t="shared" si="22"/>
        <v>0</v>
      </c>
      <c r="BO54" s="439"/>
      <c r="BP54" s="439"/>
      <c r="BQ54" s="439">
        <f t="shared" si="23"/>
        <v>0</v>
      </c>
      <c r="BR54" s="439">
        <f t="shared" si="36"/>
        <v>0</v>
      </c>
      <c r="BS54" s="439">
        <f t="shared" si="36"/>
        <v>0</v>
      </c>
      <c r="BT54" s="439">
        <f t="shared" si="24"/>
        <v>0</v>
      </c>
      <c r="BU54" s="439">
        <f t="shared" si="37"/>
        <v>0</v>
      </c>
      <c r="BV54" s="439">
        <f t="shared" si="37"/>
        <v>0</v>
      </c>
      <c r="BW54" s="439">
        <f t="shared" si="25"/>
        <v>0</v>
      </c>
      <c r="BX54" s="439">
        <f t="shared" si="38"/>
        <v>0</v>
      </c>
      <c r="BY54" s="439">
        <f t="shared" si="38"/>
        <v>0</v>
      </c>
      <c r="BZ54" s="439">
        <f t="shared" si="26"/>
        <v>0</v>
      </c>
      <c r="CA54" s="439">
        <f t="shared" si="39"/>
        <v>0</v>
      </c>
      <c r="CB54" s="439">
        <f t="shared" si="40"/>
        <v>0</v>
      </c>
      <c r="CC54" s="439">
        <f t="shared" si="27"/>
        <v>0</v>
      </c>
      <c r="CD54" s="439">
        <f t="shared" si="41"/>
        <v>0</v>
      </c>
      <c r="CE54" s="439">
        <f t="shared" si="41"/>
        <v>0</v>
      </c>
      <c r="CF54" s="439">
        <f t="shared" si="28"/>
        <v>0</v>
      </c>
      <c r="CG54" s="439">
        <f t="shared" si="42"/>
        <v>0</v>
      </c>
      <c r="CH54" s="439">
        <f t="shared" si="42"/>
        <v>0</v>
      </c>
      <c r="CI54" s="439">
        <f t="shared" si="29"/>
        <v>0</v>
      </c>
      <c r="CJ54" s="439">
        <f t="shared" si="47"/>
        <v>0</v>
      </c>
      <c r="CK54" s="439">
        <f t="shared" si="47"/>
        <v>0</v>
      </c>
      <c r="CL54" s="439">
        <f t="shared" si="30"/>
        <v>0</v>
      </c>
    </row>
    <row r="55" spans="1:92" ht="15" x14ac:dyDescent="0.25">
      <c r="A55" s="429" t="s">
        <v>47</v>
      </c>
      <c r="B55" s="429">
        <v>1406.05</v>
      </c>
      <c r="C55" s="436">
        <f t="shared" si="0"/>
        <v>0</v>
      </c>
      <c r="D55" s="437"/>
      <c r="E55" s="437"/>
      <c r="F55" s="437">
        <f t="shared" si="1"/>
        <v>0</v>
      </c>
      <c r="G55" s="437"/>
      <c r="H55" s="437"/>
      <c r="I55" s="437">
        <f t="shared" si="2"/>
        <v>0</v>
      </c>
      <c r="J55" s="437"/>
      <c r="K55" s="437"/>
      <c r="L55" s="437">
        <f t="shared" si="3"/>
        <v>0</v>
      </c>
      <c r="M55" s="437"/>
      <c r="N55" s="437"/>
      <c r="O55" s="437">
        <f t="shared" si="4"/>
        <v>0</v>
      </c>
      <c r="P55" s="437"/>
      <c r="Q55" s="437"/>
      <c r="R55" s="437">
        <f t="shared" si="44"/>
        <v>0</v>
      </c>
      <c r="S55" s="437"/>
      <c r="T55" s="437"/>
      <c r="U55" s="437">
        <f t="shared" si="6"/>
        <v>0</v>
      </c>
      <c r="V55" s="437">
        <f t="shared" si="45"/>
        <v>0</v>
      </c>
      <c r="W55" s="437">
        <f t="shared" si="46"/>
        <v>0</v>
      </c>
      <c r="X55" s="437">
        <f t="shared" si="7"/>
        <v>0</v>
      </c>
      <c r="Y55" s="437"/>
      <c r="Z55" s="437"/>
      <c r="AA55" s="437">
        <f t="shared" si="8"/>
        <v>0</v>
      </c>
      <c r="AB55" s="437"/>
      <c r="AC55" s="437"/>
      <c r="AD55" s="437">
        <f t="shared" si="48"/>
        <v>0</v>
      </c>
      <c r="AE55" s="437"/>
      <c r="AF55" s="437"/>
      <c r="AG55" s="437">
        <f t="shared" si="49"/>
        <v>0</v>
      </c>
      <c r="AH55" s="437"/>
      <c r="AI55" s="437"/>
      <c r="AJ55" s="437">
        <f t="shared" si="11"/>
        <v>0</v>
      </c>
      <c r="AK55" s="437"/>
      <c r="AL55" s="437"/>
      <c r="AM55" s="437">
        <f t="shared" si="12"/>
        <v>0</v>
      </c>
      <c r="AN55" s="437"/>
      <c r="AO55" s="437"/>
      <c r="AP55" s="437">
        <f t="shared" si="13"/>
        <v>0</v>
      </c>
      <c r="AQ55" s="437">
        <f t="shared" si="14"/>
        <v>0</v>
      </c>
      <c r="AR55" s="437">
        <f t="shared" si="50"/>
        <v>0</v>
      </c>
      <c r="AS55" s="437">
        <f t="shared" si="15"/>
        <v>0</v>
      </c>
      <c r="AT55" s="437"/>
      <c r="AU55" s="437"/>
      <c r="AV55" s="437">
        <f t="shared" si="16"/>
        <v>0</v>
      </c>
      <c r="AW55" s="437"/>
      <c r="AX55" s="437"/>
      <c r="AY55" s="437">
        <f t="shared" si="17"/>
        <v>0</v>
      </c>
      <c r="AZ55" s="437"/>
      <c r="BA55" s="437"/>
      <c r="BB55" s="437">
        <f t="shared" si="18"/>
        <v>0</v>
      </c>
      <c r="BC55" s="437"/>
      <c r="BD55" s="437"/>
      <c r="BE55" s="437">
        <f t="shared" si="19"/>
        <v>0</v>
      </c>
      <c r="BF55" s="437"/>
      <c r="BG55" s="437"/>
      <c r="BH55" s="437">
        <f t="shared" si="20"/>
        <v>0</v>
      </c>
      <c r="BI55" s="437"/>
      <c r="BJ55" s="439"/>
      <c r="BK55" s="439">
        <f t="shared" si="21"/>
        <v>0</v>
      </c>
      <c r="BL55" s="439">
        <f t="shared" si="34"/>
        <v>0</v>
      </c>
      <c r="BM55" s="439">
        <f t="shared" si="35"/>
        <v>0</v>
      </c>
      <c r="BN55" s="439">
        <f t="shared" si="22"/>
        <v>0</v>
      </c>
      <c r="BO55" s="439"/>
      <c r="BP55" s="439"/>
      <c r="BQ55" s="439">
        <f t="shared" si="23"/>
        <v>0</v>
      </c>
      <c r="BR55" s="439">
        <f t="shared" si="36"/>
        <v>0</v>
      </c>
      <c r="BS55" s="439">
        <f t="shared" si="36"/>
        <v>0</v>
      </c>
      <c r="BT55" s="439">
        <f t="shared" si="24"/>
        <v>0</v>
      </c>
      <c r="BU55" s="439">
        <f t="shared" si="37"/>
        <v>0</v>
      </c>
      <c r="BV55" s="439">
        <f t="shared" si="37"/>
        <v>0</v>
      </c>
      <c r="BW55" s="439">
        <f t="shared" si="25"/>
        <v>0</v>
      </c>
      <c r="BX55" s="439">
        <f t="shared" si="38"/>
        <v>0</v>
      </c>
      <c r="BY55" s="439">
        <f t="shared" si="38"/>
        <v>0</v>
      </c>
      <c r="BZ55" s="439">
        <f t="shared" si="26"/>
        <v>0</v>
      </c>
      <c r="CA55" s="439">
        <f t="shared" si="39"/>
        <v>0</v>
      </c>
      <c r="CB55" s="439">
        <f t="shared" si="40"/>
        <v>0</v>
      </c>
      <c r="CC55" s="439">
        <f t="shared" si="27"/>
        <v>0</v>
      </c>
      <c r="CD55" s="439">
        <f t="shared" si="41"/>
        <v>0</v>
      </c>
      <c r="CE55" s="439">
        <f t="shared" si="41"/>
        <v>0</v>
      </c>
      <c r="CF55" s="439">
        <f t="shared" si="28"/>
        <v>0</v>
      </c>
      <c r="CG55" s="439">
        <f t="shared" si="42"/>
        <v>0</v>
      </c>
      <c r="CH55" s="439">
        <f t="shared" si="42"/>
        <v>0</v>
      </c>
      <c r="CI55" s="439">
        <f t="shared" si="29"/>
        <v>0</v>
      </c>
      <c r="CJ55" s="439">
        <f t="shared" si="47"/>
        <v>0</v>
      </c>
      <c r="CK55" s="439">
        <f t="shared" si="47"/>
        <v>0</v>
      </c>
      <c r="CL55" s="439">
        <f t="shared" si="30"/>
        <v>0</v>
      </c>
    </row>
    <row r="56" spans="1:92" ht="15" x14ac:dyDescent="0.25">
      <c r="A56" s="429" t="s">
        <v>48</v>
      </c>
      <c r="B56" s="429">
        <v>3944.61</v>
      </c>
      <c r="C56" s="436">
        <f t="shared" si="0"/>
        <v>0</v>
      </c>
      <c r="D56" s="437"/>
      <c r="E56" s="437"/>
      <c r="F56" s="437">
        <f t="shared" si="1"/>
        <v>0</v>
      </c>
      <c r="G56" s="437"/>
      <c r="H56" s="437"/>
      <c r="I56" s="437">
        <f t="shared" si="2"/>
        <v>0</v>
      </c>
      <c r="J56" s="437"/>
      <c r="K56" s="437"/>
      <c r="L56" s="437">
        <f t="shared" si="3"/>
        <v>0</v>
      </c>
      <c r="M56" s="437"/>
      <c r="N56" s="437"/>
      <c r="O56" s="437">
        <f t="shared" si="4"/>
        <v>0</v>
      </c>
      <c r="P56" s="437"/>
      <c r="Q56" s="437"/>
      <c r="R56" s="437">
        <f t="shared" si="44"/>
        <v>0</v>
      </c>
      <c r="S56" s="437"/>
      <c r="T56" s="437"/>
      <c r="U56" s="437">
        <f t="shared" si="6"/>
        <v>0</v>
      </c>
      <c r="V56" s="437">
        <f t="shared" si="45"/>
        <v>0</v>
      </c>
      <c r="W56" s="437">
        <f t="shared" si="46"/>
        <v>0</v>
      </c>
      <c r="X56" s="437">
        <f t="shared" si="7"/>
        <v>0</v>
      </c>
      <c r="Y56" s="437"/>
      <c r="Z56" s="437"/>
      <c r="AA56" s="437">
        <f t="shared" si="8"/>
        <v>0</v>
      </c>
      <c r="AB56" s="437"/>
      <c r="AC56" s="437"/>
      <c r="AD56" s="437">
        <f t="shared" si="48"/>
        <v>0</v>
      </c>
      <c r="AE56" s="437"/>
      <c r="AF56" s="437"/>
      <c r="AG56" s="437">
        <f t="shared" si="49"/>
        <v>0</v>
      </c>
      <c r="AH56" s="437"/>
      <c r="AI56" s="437"/>
      <c r="AJ56" s="437">
        <f t="shared" si="11"/>
        <v>0</v>
      </c>
      <c r="AK56" s="437"/>
      <c r="AL56" s="437"/>
      <c r="AM56" s="437">
        <f t="shared" si="12"/>
        <v>0</v>
      </c>
      <c r="AN56" s="437"/>
      <c r="AO56" s="437"/>
      <c r="AP56" s="437">
        <f t="shared" si="13"/>
        <v>0</v>
      </c>
      <c r="AQ56" s="437">
        <f t="shared" si="14"/>
        <v>0</v>
      </c>
      <c r="AR56" s="437">
        <f t="shared" si="50"/>
        <v>0</v>
      </c>
      <c r="AS56" s="437">
        <f t="shared" si="15"/>
        <v>0</v>
      </c>
      <c r="AT56" s="437"/>
      <c r="AU56" s="437"/>
      <c r="AV56" s="437">
        <f t="shared" si="16"/>
        <v>0</v>
      </c>
      <c r="AW56" s="437"/>
      <c r="AX56" s="437"/>
      <c r="AY56" s="437">
        <f t="shared" si="17"/>
        <v>0</v>
      </c>
      <c r="AZ56" s="437"/>
      <c r="BA56" s="437"/>
      <c r="BB56" s="437">
        <f t="shared" si="18"/>
        <v>0</v>
      </c>
      <c r="BC56" s="437"/>
      <c r="BD56" s="437"/>
      <c r="BE56" s="437">
        <f t="shared" si="19"/>
        <v>0</v>
      </c>
      <c r="BF56" s="437"/>
      <c r="BG56" s="437"/>
      <c r="BH56" s="437">
        <f t="shared" si="20"/>
        <v>0</v>
      </c>
      <c r="BI56" s="437"/>
      <c r="BJ56" s="439"/>
      <c r="BK56" s="439">
        <f t="shared" si="21"/>
        <v>0</v>
      </c>
      <c r="BL56" s="439">
        <f t="shared" si="34"/>
        <v>0</v>
      </c>
      <c r="BM56" s="439">
        <f t="shared" si="35"/>
        <v>0</v>
      </c>
      <c r="BN56" s="439">
        <f t="shared" si="22"/>
        <v>0</v>
      </c>
      <c r="BO56" s="439"/>
      <c r="BP56" s="439"/>
      <c r="BQ56" s="439">
        <f t="shared" si="23"/>
        <v>0</v>
      </c>
      <c r="BR56" s="439">
        <f t="shared" si="36"/>
        <v>0</v>
      </c>
      <c r="BS56" s="439">
        <f t="shared" si="36"/>
        <v>0</v>
      </c>
      <c r="BT56" s="439">
        <f t="shared" si="24"/>
        <v>0</v>
      </c>
      <c r="BU56" s="439">
        <f t="shared" si="37"/>
        <v>0</v>
      </c>
      <c r="BV56" s="439">
        <f t="shared" si="37"/>
        <v>0</v>
      </c>
      <c r="BW56" s="439">
        <f t="shared" si="25"/>
        <v>0</v>
      </c>
      <c r="BX56" s="439">
        <f t="shared" si="38"/>
        <v>0</v>
      </c>
      <c r="BY56" s="439">
        <f t="shared" si="38"/>
        <v>0</v>
      </c>
      <c r="BZ56" s="439">
        <f t="shared" si="26"/>
        <v>0</v>
      </c>
      <c r="CA56" s="439">
        <f t="shared" si="39"/>
        <v>0</v>
      </c>
      <c r="CB56" s="439">
        <f t="shared" si="40"/>
        <v>0</v>
      </c>
      <c r="CC56" s="439">
        <f t="shared" si="27"/>
        <v>0</v>
      </c>
      <c r="CD56" s="439">
        <f t="shared" si="41"/>
        <v>0</v>
      </c>
      <c r="CE56" s="439">
        <f t="shared" si="41"/>
        <v>0</v>
      </c>
      <c r="CF56" s="439">
        <f t="shared" si="28"/>
        <v>0</v>
      </c>
      <c r="CG56" s="439">
        <f t="shared" si="42"/>
        <v>0</v>
      </c>
      <c r="CH56" s="439">
        <f t="shared" si="42"/>
        <v>0</v>
      </c>
      <c r="CI56" s="439">
        <f t="shared" si="29"/>
        <v>0</v>
      </c>
      <c r="CJ56" s="439">
        <f t="shared" si="47"/>
        <v>0</v>
      </c>
      <c r="CK56" s="439">
        <f t="shared" si="47"/>
        <v>0</v>
      </c>
      <c r="CL56" s="439">
        <f t="shared" si="30"/>
        <v>0</v>
      </c>
    </row>
    <row r="57" spans="1:92" ht="15" x14ac:dyDescent="0.25">
      <c r="A57" s="429" t="s">
        <v>49</v>
      </c>
      <c r="B57" s="429">
        <v>558</v>
      </c>
      <c r="C57" s="436">
        <f t="shared" si="0"/>
        <v>0</v>
      </c>
      <c r="D57" s="437"/>
      <c r="E57" s="437"/>
      <c r="F57" s="437">
        <f t="shared" si="1"/>
        <v>0</v>
      </c>
      <c r="G57" s="437"/>
      <c r="H57" s="437"/>
      <c r="I57" s="437">
        <f t="shared" si="2"/>
        <v>0</v>
      </c>
      <c r="J57" s="437"/>
      <c r="K57" s="437"/>
      <c r="L57" s="437">
        <f t="shared" si="3"/>
        <v>0</v>
      </c>
      <c r="M57" s="437"/>
      <c r="N57" s="437"/>
      <c r="O57" s="437">
        <f t="shared" si="4"/>
        <v>0</v>
      </c>
      <c r="P57" s="437"/>
      <c r="Q57" s="437"/>
      <c r="R57" s="437">
        <f t="shared" si="44"/>
        <v>0</v>
      </c>
      <c r="S57" s="437"/>
      <c r="T57" s="437"/>
      <c r="U57" s="437">
        <f t="shared" si="6"/>
        <v>0</v>
      </c>
      <c r="V57" s="437">
        <f t="shared" si="45"/>
        <v>0</v>
      </c>
      <c r="W57" s="437">
        <f t="shared" si="46"/>
        <v>0</v>
      </c>
      <c r="X57" s="437">
        <f t="shared" si="7"/>
        <v>0</v>
      </c>
      <c r="Y57" s="437"/>
      <c r="Z57" s="437"/>
      <c r="AA57" s="437">
        <f t="shared" si="8"/>
        <v>0</v>
      </c>
      <c r="AB57" s="437"/>
      <c r="AC57" s="437"/>
      <c r="AD57" s="437">
        <f t="shared" si="48"/>
        <v>0</v>
      </c>
      <c r="AE57" s="437"/>
      <c r="AF57" s="437"/>
      <c r="AG57" s="437">
        <f t="shared" si="49"/>
        <v>0</v>
      </c>
      <c r="AH57" s="437"/>
      <c r="AI57" s="437"/>
      <c r="AJ57" s="437">
        <f t="shared" si="11"/>
        <v>0</v>
      </c>
      <c r="AK57" s="437"/>
      <c r="AL57" s="437"/>
      <c r="AM57" s="437">
        <f t="shared" si="12"/>
        <v>0</v>
      </c>
      <c r="AN57" s="437"/>
      <c r="AO57" s="437"/>
      <c r="AP57" s="437">
        <f t="shared" si="13"/>
        <v>0</v>
      </c>
      <c r="AQ57" s="437">
        <f t="shared" si="14"/>
        <v>0</v>
      </c>
      <c r="AR57" s="437">
        <f t="shared" si="50"/>
        <v>0</v>
      </c>
      <c r="AS57" s="437">
        <f t="shared" si="15"/>
        <v>0</v>
      </c>
      <c r="AT57" s="437"/>
      <c r="AU57" s="437"/>
      <c r="AV57" s="437">
        <f t="shared" si="16"/>
        <v>0</v>
      </c>
      <c r="AW57" s="437"/>
      <c r="AX57" s="437"/>
      <c r="AY57" s="437">
        <f t="shared" si="17"/>
        <v>0</v>
      </c>
      <c r="AZ57" s="437"/>
      <c r="BA57" s="437"/>
      <c r="BB57" s="437">
        <f t="shared" si="18"/>
        <v>0</v>
      </c>
      <c r="BC57" s="437"/>
      <c r="BD57" s="437"/>
      <c r="BE57" s="437">
        <f t="shared" si="19"/>
        <v>0</v>
      </c>
      <c r="BF57" s="437"/>
      <c r="BG57" s="437"/>
      <c r="BH57" s="437">
        <f t="shared" si="20"/>
        <v>0</v>
      </c>
      <c r="BI57" s="437"/>
      <c r="BJ57" s="439"/>
      <c r="BK57" s="439">
        <f t="shared" si="21"/>
        <v>0</v>
      </c>
      <c r="BL57" s="439">
        <f t="shared" si="34"/>
        <v>0</v>
      </c>
      <c r="BM57" s="439">
        <f t="shared" si="35"/>
        <v>0</v>
      </c>
      <c r="BN57" s="439">
        <f t="shared" si="22"/>
        <v>0</v>
      </c>
      <c r="BO57" s="439"/>
      <c r="BP57" s="439"/>
      <c r="BQ57" s="439">
        <f t="shared" si="23"/>
        <v>0</v>
      </c>
      <c r="BR57" s="439">
        <f t="shared" si="36"/>
        <v>0</v>
      </c>
      <c r="BS57" s="439">
        <f t="shared" si="36"/>
        <v>0</v>
      </c>
      <c r="BT57" s="439">
        <f t="shared" si="24"/>
        <v>0</v>
      </c>
      <c r="BU57" s="439">
        <f t="shared" si="37"/>
        <v>0</v>
      </c>
      <c r="BV57" s="439">
        <f t="shared" si="37"/>
        <v>0</v>
      </c>
      <c r="BW57" s="439">
        <f t="shared" si="25"/>
        <v>0</v>
      </c>
      <c r="BX57" s="439">
        <f t="shared" si="38"/>
        <v>0</v>
      </c>
      <c r="BY57" s="439">
        <f t="shared" si="38"/>
        <v>0</v>
      </c>
      <c r="BZ57" s="439">
        <f t="shared" si="26"/>
        <v>0</v>
      </c>
      <c r="CA57" s="439">
        <f t="shared" si="39"/>
        <v>0</v>
      </c>
      <c r="CB57" s="439">
        <f t="shared" si="40"/>
        <v>0</v>
      </c>
      <c r="CC57" s="439">
        <f t="shared" si="27"/>
        <v>0</v>
      </c>
      <c r="CD57" s="439">
        <f t="shared" si="41"/>
        <v>0</v>
      </c>
      <c r="CE57" s="439">
        <f t="shared" si="41"/>
        <v>0</v>
      </c>
      <c r="CF57" s="439">
        <f t="shared" si="28"/>
        <v>0</v>
      </c>
      <c r="CG57" s="439">
        <f t="shared" si="42"/>
        <v>0</v>
      </c>
      <c r="CH57" s="439">
        <f t="shared" si="42"/>
        <v>0</v>
      </c>
      <c r="CI57" s="439">
        <f t="shared" si="29"/>
        <v>0</v>
      </c>
      <c r="CJ57" s="439">
        <f t="shared" si="47"/>
        <v>0</v>
      </c>
      <c r="CK57" s="439">
        <f t="shared" si="47"/>
        <v>0</v>
      </c>
      <c r="CL57" s="439">
        <f t="shared" si="30"/>
        <v>0</v>
      </c>
    </row>
    <row r="58" spans="1:92" ht="15" x14ac:dyDescent="0.25">
      <c r="A58" s="429" t="s">
        <v>50</v>
      </c>
      <c r="B58" s="429">
        <v>2431.71</v>
      </c>
      <c r="C58" s="436">
        <f t="shared" si="0"/>
        <v>0</v>
      </c>
      <c r="D58" s="437"/>
      <c r="E58" s="437"/>
      <c r="F58" s="437">
        <f t="shared" si="1"/>
        <v>0</v>
      </c>
      <c r="G58" s="437"/>
      <c r="H58" s="437"/>
      <c r="I58" s="437">
        <f t="shared" si="2"/>
        <v>0</v>
      </c>
      <c r="J58" s="437"/>
      <c r="K58" s="437"/>
      <c r="L58" s="437">
        <f t="shared" si="3"/>
        <v>0</v>
      </c>
      <c r="M58" s="437"/>
      <c r="N58" s="437"/>
      <c r="O58" s="437">
        <f t="shared" si="4"/>
        <v>0</v>
      </c>
      <c r="P58" s="437"/>
      <c r="Q58" s="437"/>
      <c r="R58" s="437">
        <f t="shared" si="44"/>
        <v>0</v>
      </c>
      <c r="S58" s="437"/>
      <c r="T58" s="437"/>
      <c r="U58" s="437">
        <f t="shared" si="6"/>
        <v>0</v>
      </c>
      <c r="V58" s="437">
        <f t="shared" si="45"/>
        <v>0</v>
      </c>
      <c r="W58" s="437">
        <f t="shared" si="46"/>
        <v>0</v>
      </c>
      <c r="X58" s="437">
        <f t="shared" si="7"/>
        <v>0</v>
      </c>
      <c r="Y58" s="437"/>
      <c r="Z58" s="437"/>
      <c r="AA58" s="437">
        <f t="shared" si="8"/>
        <v>0</v>
      </c>
      <c r="AB58" s="437"/>
      <c r="AC58" s="437"/>
      <c r="AD58" s="437">
        <f t="shared" si="48"/>
        <v>0</v>
      </c>
      <c r="AE58" s="437"/>
      <c r="AF58" s="437"/>
      <c r="AG58" s="437">
        <f t="shared" si="49"/>
        <v>0</v>
      </c>
      <c r="AH58" s="437"/>
      <c r="AI58" s="437"/>
      <c r="AJ58" s="437">
        <f t="shared" si="11"/>
        <v>0</v>
      </c>
      <c r="AK58" s="437"/>
      <c r="AL58" s="437"/>
      <c r="AM58" s="437">
        <f t="shared" si="12"/>
        <v>0</v>
      </c>
      <c r="AN58" s="437"/>
      <c r="AO58" s="437"/>
      <c r="AP58" s="437">
        <f t="shared" si="13"/>
        <v>0</v>
      </c>
      <c r="AQ58" s="437">
        <f t="shared" si="14"/>
        <v>0</v>
      </c>
      <c r="AR58" s="437">
        <f t="shared" si="50"/>
        <v>0</v>
      </c>
      <c r="AS58" s="437">
        <f t="shared" si="15"/>
        <v>0</v>
      </c>
      <c r="AT58" s="437"/>
      <c r="AU58" s="437"/>
      <c r="AV58" s="437">
        <f t="shared" si="16"/>
        <v>0</v>
      </c>
      <c r="AW58" s="437"/>
      <c r="AX58" s="437"/>
      <c r="AY58" s="437">
        <f t="shared" si="17"/>
        <v>0</v>
      </c>
      <c r="AZ58" s="437"/>
      <c r="BA58" s="437"/>
      <c r="BB58" s="437">
        <f t="shared" si="18"/>
        <v>0</v>
      </c>
      <c r="BC58" s="437"/>
      <c r="BD58" s="437"/>
      <c r="BE58" s="437">
        <f t="shared" si="19"/>
        <v>0</v>
      </c>
      <c r="BF58" s="437"/>
      <c r="BG58" s="437"/>
      <c r="BH58" s="437">
        <f t="shared" si="20"/>
        <v>0</v>
      </c>
      <c r="BI58" s="437"/>
      <c r="BJ58" s="439"/>
      <c r="BK58" s="439">
        <f t="shared" si="21"/>
        <v>0</v>
      </c>
      <c r="BL58" s="439">
        <f t="shared" si="34"/>
        <v>0</v>
      </c>
      <c r="BM58" s="439">
        <f t="shared" si="35"/>
        <v>0</v>
      </c>
      <c r="BN58" s="439">
        <f t="shared" si="22"/>
        <v>0</v>
      </c>
      <c r="BO58" s="439"/>
      <c r="BP58" s="439"/>
      <c r="BQ58" s="439">
        <f t="shared" si="23"/>
        <v>0</v>
      </c>
      <c r="BR58" s="439">
        <f t="shared" si="36"/>
        <v>0</v>
      </c>
      <c r="BS58" s="439">
        <f t="shared" si="36"/>
        <v>0</v>
      </c>
      <c r="BT58" s="439">
        <f t="shared" si="24"/>
        <v>0</v>
      </c>
      <c r="BU58" s="439">
        <f t="shared" si="37"/>
        <v>0</v>
      </c>
      <c r="BV58" s="439">
        <f t="shared" si="37"/>
        <v>0</v>
      </c>
      <c r="BW58" s="439">
        <f t="shared" si="25"/>
        <v>0</v>
      </c>
      <c r="BX58" s="439">
        <f t="shared" si="38"/>
        <v>0</v>
      </c>
      <c r="BY58" s="439">
        <f t="shared" si="38"/>
        <v>0</v>
      </c>
      <c r="BZ58" s="439">
        <f t="shared" si="26"/>
        <v>0</v>
      </c>
      <c r="CA58" s="439">
        <f t="shared" si="39"/>
        <v>0</v>
      </c>
      <c r="CB58" s="439">
        <f t="shared" si="40"/>
        <v>0</v>
      </c>
      <c r="CC58" s="439">
        <f t="shared" si="27"/>
        <v>0</v>
      </c>
      <c r="CD58" s="439">
        <f t="shared" si="41"/>
        <v>0</v>
      </c>
      <c r="CE58" s="439">
        <f t="shared" si="41"/>
        <v>0</v>
      </c>
      <c r="CF58" s="439">
        <f t="shared" si="28"/>
        <v>0</v>
      </c>
      <c r="CG58" s="439">
        <f t="shared" si="42"/>
        <v>0</v>
      </c>
      <c r="CH58" s="439">
        <f t="shared" si="42"/>
        <v>0</v>
      </c>
      <c r="CI58" s="439">
        <f t="shared" si="29"/>
        <v>0</v>
      </c>
      <c r="CJ58" s="439">
        <f t="shared" si="47"/>
        <v>0</v>
      </c>
      <c r="CK58" s="439">
        <f t="shared" si="47"/>
        <v>0</v>
      </c>
      <c r="CL58" s="439">
        <f t="shared" si="30"/>
        <v>0</v>
      </c>
    </row>
    <row r="59" spans="1:92" ht="15" x14ac:dyDescent="0.25">
      <c r="A59" s="429" t="s">
        <v>51</v>
      </c>
      <c r="B59" s="429">
        <v>818.06</v>
      </c>
      <c r="C59" s="436">
        <f t="shared" si="0"/>
        <v>0</v>
      </c>
      <c r="D59" s="437"/>
      <c r="E59" s="437"/>
      <c r="F59" s="437">
        <f t="shared" si="1"/>
        <v>0</v>
      </c>
      <c r="G59" s="437"/>
      <c r="H59" s="437"/>
      <c r="I59" s="437">
        <f t="shared" si="2"/>
        <v>0</v>
      </c>
      <c r="J59" s="437"/>
      <c r="K59" s="437"/>
      <c r="L59" s="437">
        <f t="shared" si="3"/>
        <v>0</v>
      </c>
      <c r="M59" s="437"/>
      <c r="N59" s="437"/>
      <c r="O59" s="437">
        <f t="shared" si="4"/>
        <v>0</v>
      </c>
      <c r="P59" s="437"/>
      <c r="Q59" s="437"/>
      <c r="R59" s="437">
        <f t="shared" si="44"/>
        <v>0</v>
      </c>
      <c r="S59" s="437"/>
      <c r="T59" s="437"/>
      <c r="U59" s="437">
        <f t="shared" si="6"/>
        <v>0</v>
      </c>
      <c r="V59" s="437">
        <f t="shared" si="45"/>
        <v>0</v>
      </c>
      <c r="W59" s="437">
        <f t="shared" si="46"/>
        <v>0</v>
      </c>
      <c r="X59" s="437">
        <f t="shared" si="7"/>
        <v>0</v>
      </c>
      <c r="Y59" s="437"/>
      <c r="Z59" s="437"/>
      <c r="AA59" s="437">
        <f t="shared" si="8"/>
        <v>0</v>
      </c>
      <c r="AB59" s="437"/>
      <c r="AC59" s="437"/>
      <c r="AD59" s="437">
        <f t="shared" si="48"/>
        <v>0</v>
      </c>
      <c r="AE59" s="437"/>
      <c r="AF59" s="437"/>
      <c r="AG59" s="437">
        <f t="shared" si="49"/>
        <v>0</v>
      </c>
      <c r="AH59" s="437"/>
      <c r="AI59" s="437"/>
      <c r="AJ59" s="437">
        <f t="shared" si="11"/>
        <v>0</v>
      </c>
      <c r="AK59" s="437"/>
      <c r="AL59" s="437"/>
      <c r="AM59" s="437">
        <f t="shared" si="12"/>
        <v>0</v>
      </c>
      <c r="AN59" s="437"/>
      <c r="AO59" s="437"/>
      <c r="AP59" s="437">
        <f t="shared" si="13"/>
        <v>0</v>
      </c>
      <c r="AQ59" s="437">
        <f t="shared" si="14"/>
        <v>0</v>
      </c>
      <c r="AR59" s="437">
        <f t="shared" si="50"/>
        <v>0</v>
      </c>
      <c r="AS59" s="437">
        <f t="shared" si="15"/>
        <v>0</v>
      </c>
      <c r="AT59" s="437"/>
      <c r="AU59" s="437"/>
      <c r="AV59" s="437">
        <f t="shared" si="16"/>
        <v>0</v>
      </c>
      <c r="AW59" s="437"/>
      <c r="AX59" s="437"/>
      <c r="AY59" s="437">
        <f t="shared" si="17"/>
        <v>0</v>
      </c>
      <c r="AZ59" s="437"/>
      <c r="BA59" s="437"/>
      <c r="BB59" s="437">
        <f t="shared" si="18"/>
        <v>0</v>
      </c>
      <c r="BC59" s="437"/>
      <c r="BD59" s="437"/>
      <c r="BE59" s="437">
        <f t="shared" si="19"/>
        <v>0</v>
      </c>
      <c r="BF59" s="437"/>
      <c r="BG59" s="437"/>
      <c r="BH59" s="437">
        <f t="shared" si="20"/>
        <v>0</v>
      </c>
      <c r="BI59" s="437"/>
      <c r="BJ59" s="439"/>
      <c r="BK59" s="439">
        <f t="shared" si="21"/>
        <v>0</v>
      </c>
      <c r="BL59" s="439">
        <f t="shared" si="34"/>
        <v>0</v>
      </c>
      <c r="BM59" s="439">
        <f t="shared" si="35"/>
        <v>0</v>
      </c>
      <c r="BN59" s="439">
        <f t="shared" si="22"/>
        <v>0</v>
      </c>
      <c r="BO59" s="439"/>
      <c r="BP59" s="439"/>
      <c r="BQ59" s="439">
        <f t="shared" si="23"/>
        <v>0</v>
      </c>
      <c r="BR59" s="439">
        <f t="shared" si="36"/>
        <v>0</v>
      </c>
      <c r="BS59" s="439">
        <f t="shared" si="36"/>
        <v>0</v>
      </c>
      <c r="BT59" s="439">
        <f t="shared" si="24"/>
        <v>0</v>
      </c>
      <c r="BU59" s="439">
        <f t="shared" si="37"/>
        <v>0</v>
      </c>
      <c r="BV59" s="439">
        <f t="shared" si="37"/>
        <v>0</v>
      </c>
      <c r="BW59" s="439">
        <f t="shared" si="25"/>
        <v>0</v>
      </c>
      <c r="BX59" s="439">
        <f t="shared" si="38"/>
        <v>0</v>
      </c>
      <c r="BY59" s="439">
        <f t="shared" si="38"/>
        <v>0</v>
      </c>
      <c r="BZ59" s="439">
        <f t="shared" si="26"/>
        <v>0</v>
      </c>
      <c r="CA59" s="439">
        <f t="shared" si="39"/>
        <v>0</v>
      </c>
      <c r="CB59" s="439">
        <f t="shared" si="40"/>
        <v>0</v>
      </c>
      <c r="CC59" s="439">
        <f t="shared" si="27"/>
        <v>0</v>
      </c>
      <c r="CD59" s="439">
        <f t="shared" si="41"/>
        <v>0</v>
      </c>
      <c r="CE59" s="439">
        <f t="shared" si="41"/>
        <v>0</v>
      </c>
      <c r="CF59" s="439">
        <f t="shared" si="28"/>
        <v>0</v>
      </c>
      <c r="CG59" s="439">
        <f t="shared" si="42"/>
        <v>0</v>
      </c>
      <c r="CH59" s="439">
        <f t="shared" si="42"/>
        <v>0</v>
      </c>
      <c r="CI59" s="439">
        <f t="shared" si="29"/>
        <v>0</v>
      </c>
      <c r="CJ59" s="439">
        <f t="shared" si="47"/>
        <v>0</v>
      </c>
      <c r="CK59" s="439">
        <f t="shared" si="47"/>
        <v>0</v>
      </c>
      <c r="CL59" s="439">
        <f t="shared" si="30"/>
        <v>0</v>
      </c>
    </row>
    <row r="63" spans="1:92" x14ac:dyDescent="0.2">
      <c r="A63" s="429" t="s">
        <v>104</v>
      </c>
      <c r="N63" s="429" t="s">
        <v>105</v>
      </c>
      <c r="BR63" s="429" t="s">
        <v>104</v>
      </c>
      <c r="CE63" s="429" t="s">
        <v>105</v>
      </c>
    </row>
    <row r="64" spans="1:92" s="428" customFormat="1" ht="15" x14ac:dyDescent="0.25">
      <c r="B64" s="428" t="s">
        <v>154</v>
      </c>
      <c r="F64" s="428" t="s">
        <v>135</v>
      </c>
      <c r="J64" s="428" t="s">
        <v>137</v>
      </c>
      <c r="P64" s="428" t="s">
        <v>155</v>
      </c>
      <c r="BS64" s="428" t="s">
        <v>154</v>
      </c>
      <c r="BW64" s="428" t="s">
        <v>135</v>
      </c>
      <c r="CA64" s="428" t="s">
        <v>137</v>
      </c>
      <c r="CG64" s="428" t="s">
        <v>155</v>
      </c>
    </row>
    <row r="65" spans="2:85" x14ac:dyDescent="0.2">
      <c r="B65" s="429" t="s">
        <v>141</v>
      </c>
      <c r="F65" s="429" t="s">
        <v>140</v>
      </c>
      <c r="J65" s="429" t="s">
        <v>156</v>
      </c>
      <c r="P65" s="429" t="s">
        <v>157</v>
      </c>
      <c r="BS65" s="429" t="s">
        <v>141</v>
      </c>
      <c r="BW65" s="429" t="s">
        <v>140</v>
      </c>
      <c r="CA65" s="429" t="s">
        <v>156</v>
      </c>
      <c r="CG65" s="429" t="s">
        <v>157</v>
      </c>
    </row>
  </sheetData>
  <mergeCells count="39">
    <mergeCell ref="AH10:AJ11"/>
    <mergeCell ref="A8:A13"/>
    <mergeCell ref="D8:X9"/>
    <mergeCell ref="Y8:AS9"/>
    <mergeCell ref="AT8:BN9"/>
    <mergeCell ref="D10:F11"/>
    <mergeCell ref="G10:I10"/>
    <mergeCell ref="J10:L10"/>
    <mergeCell ref="M10:O11"/>
    <mergeCell ref="P10:R11"/>
    <mergeCell ref="S10:U11"/>
    <mergeCell ref="V10:X11"/>
    <mergeCell ref="Y10:AA11"/>
    <mergeCell ref="AB10:AG10"/>
    <mergeCell ref="G11:I11"/>
    <mergeCell ref="J11:L11"/>
    <mergeCell ref="BC10:BE11"/>
    <mergeCell ref="BO8:BQ11"/>
    <mergeCell ref="BR8:CL9"/>
    <mergeCell ref="CD10:CF11"/>
    <mergeCell ref="CG10:CI11"/>
    <mergeCell ref="CJ10:CL11"/>
    <mergeCell ref="CA10:CC11"/>
    <mergeCell ref="AB11:AD11"/>
    <mergeCell ref="AE11:AG11"/>
    <mergeCell ref="AW11:AY11"/>
    <mergeCell ref="AZ11:BB11"/>
    <mergeCell ref="BU11:BW11"/>
    <mergeCell ref="BF10:BH11"/>
    <mergeCell ref="BI10:BK11"/>
    <mergeCell ref="BL10:BN11"/>
    <mergeCell ref="BR10:BT11"/>
    <mergeCell ref="BU10:BZ10"/>
    <mergeCell ref="BX11:BZ11"/>
    <mergeCell ref="AK10:AM11"/>
    <mergeCell ref="AN10:AP11"/>
    <mergeCell ref="AQ10:AS11"/>
    <mergeCell ref="AT10:AV11"/>
    <mergeCell ref="AW10:BB10"/>
  </mergeCell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U86"/>
  <sheetViews>
    <sheetView view="pageBreakPreview" topLeftCell="A2" zoomScaleNormal="100" zoomScaleSheetLayoutView="100" workbookViewId="0">
      <pane xSplit="4" ySplit="12" topLeftCell="E14" activePane="bottomRight" state="frozen"/>
      <selection activeCell="A2" sqref="A2"/>
      <selection pane="topRight" activeCell="E2" sqref="E2"/>
      <selection pane="bottomLeft" activeCell="A14" sqref="A14"/>
      <selection pane="bottomRight" activeCell="BY25" sqref="BY25"/>
    </sheetView>
  </sheetViews>
  <sheetFormatPr defaultColWidth="8.85546875" defaultRowHeight="18.75" x14ac:dyDescent="0.3"/>
  <cols>
    <col min="1" max="1" width="15" style="532" customWidth="1"/>
    <col min="2" max="3" width="9.7109375" style="160" hidden="1" customWidth="1"/>
    <col min="4" max="4" width="6.7109375" style="160" hidden="1" customWidth="1"/>
    <col min="5" max="5" width="10.28515625" style="160" hidden="1" customWidth="1"/>
    <col min="6" max="6" width="6.7109375" style="160" hidden="1" customWidth="1"/>
    <col min="7" max="7" width="0" style="160" hidden="1" customWidth="1"/>
    <col min="8" max="8" width="6.7109375" style="160" hidden="1" customWidth="1"/>
    <col min="9" max="9" width="10.28515625" style="160" hidden="1" customWidth="1"/>
    <col min="10" max="10" width="6.7109375" style="160" hidden="1" customWidth="1"/>
    <col min="11" max="11" width="11.85546875" style="160" hidden="1" customWidth="1"/>
    <col min="12" max="12" width="6.7109375" style="160" hidden="1" customWidth="1"/>
    <col min="13" max="13" width="11.140625" style="160" hidden="1" customWidth="1"/>
    <col min="14" max="14" width="6.7109375" style="160" hidden="1" customWidth="1"/>
    <col min="15" max="15" width="10.28515625" style="160" hidden="1" customWidth="1"/>
    <col min="16" max="16" width="6.7109375" style="160" hidden="1" customWidth="1"/>
    <col min="17" max="17" width="9.5703125" style="160" hidden="1" customWidth="1"/>
    <col min="18" max="18" width="6.7109375" style="160" hidden="1" customWidth="1"/>
    <col min="19" max="19" width="7.42578125" style="160" hidden="1" customWidth="1"/>
    <col min="20" max="27" width="6.7109375" style="160" hidden="1" customWidth="1"/>
    <col min="28" max="28" width="8.7109375" style="160" hidden="1" customWidth="1"/>
    <col min="29" max="29" width="6.7109375" style="160" hidden="1" customWidth="1"/>
    <col min="30" max="30" width="8.140625" style="160" hidden="1" customWidth="1"/>
    <col min="31" max="31" width="6.7109375" style="160" hidden="1" customWidth="1"/>
    <col min="32" max="32" width="7.85546875" style="160" hidden="1" customWidth="1"/>
    <col min="33" max="33" width="6.7109375" style="160" hidden="1" customWidth="1"/>
    <col min="34" max="34" width="6.28515625" style="160" hidden="1" customWidth="1"/>
    <col min="35" max="52" width="6.7109375" style="160" hidden="1" customWidth="1"/>
    <col min="53" max="53" width="7.7109375" style="160" hidden="1" customWidth="1"/>
    <col min="54" max="54" width="7.42578125" style="160" hidden="1" customWidth="1"/>
    <col min="55" max="58" width="6.7109375" style="160" hidden="1" customWidth="1"/>
    <col min="59" max="59" width="10.28515625" style="160" hidden="1" customWidth="1"/>
    <col min="60" max="60" width="8.5703125" style="160" hidden="1" customWidth="1"/>
    <col min="61" max="61" width="8.140625" style="160" hidden="1" customWidth="1"/>
    <col min="62" max="64" width="6.7109375" style="160" hidden="1" customWidth="1"/>
    <col min="65" max="65" width="10.28515625" style="160" customWidth="1"/>
    <col min="66" max="66" width="11.42578125" style="160" customWidth="1"/>
    <col min="67" max="67" width="17.28515625" style="531" hidden="1" customWidth="1"/>
    <col min="68" max="68" width="10.28515625" style="529" hidden="1" customWidth="1"/>
    <col min="69" max="69" width="11.42578125" style="529" hidden="1" customWidth="1"/>
    <col min="70" max="71" width="12" style="160" hidden="1" customWidth="1"/>
    <col min="72" max="72" width="11.42578125" style="267" customWidth="1"/>
    <col min="73" max="16384" width="8.85546875" style="160"/>
  </cols>
  <sheetData>
    <row r="1" spans="1:72" s="23" customFormat="1" ht="15" x14ac:dyDescent="0.25">
      <c r="A1" s="440" t="s">
        <v>129</v>
      </c>
      <c r="B1" s="441"/>
      <c r="C1" s="441"/>
      <c r="D1" s="441"/>
      <c r="E1" s="441"/>
      <c r="F1" s="441"/>
      <c r="G1" s="441"/>
      <c r="H1" s="441"/>
      <c r="I1" s="441"/>
      <c r="K1" s="441" t="s">
        <v>71</v>
      </c>
      <c r="L1" s="441"/>
      <c r="M1" s="441"/>
      <c r="N1" s="441"/>
      <c r="O1" s="441"/>
      <c r="P1" s="441"/>
      <c r="Q1" s="441"/>
      <c r="R1" s="441"/>
      <c r="S1" s="441"/>
      <c r="T1" s="441"/>
      <c r="U1" s="441"/>
      <c r="V1" s="441"/>
      <c r="W1" s="441"/>
      <c r="X1" s="441"/>
      <c r="Y1" s="441"/>
      <c r="Z1" s="441"/>
      <c r="AA1" s="441"/>
      <c r="AB1" s="441"/>
      <c r="BO1" s="442"/>
      <c r="BP1" s="443"/>
      <c r="BQ1" s="443"/>
      <c r="BT1" s="267"/>
    </row>
    <row r="2" spans="1:72" s="23" customFormat="1" ht="15" hidden="1" x14ac:dyDescent="0.25">
      <c r="A2" s="1261" t="s">
        <v>72</v>
      </c>
      <c r="B2" s="1261"/>
      <c r="C2" s="1261"/>
      <c r="D2" s="1261"/>
      <c r="E2" s="1261"/>
      <c r="F2" s="1261"/>
      <c r="G2" s="1261"/>
      <c r="H2" s="1261"/>
      <c r="I2" s="1261"/>
      <c r="J2" s="1261"/>
      <c r="K2" s="1261"/>
      <c r="L2" s="1261"/>
      <c r="M2" s="1261"/>
      <c r="N2" s="1261"/>
      <c r="O2" s="1261"/>
      <c r="P2" s="1261"/>
      <c r="Q2" s="1261"/>
      <c r="R2" s="1261"/>
      <c r="S2" s="1261"/>
      <c r="T2" s="1261"/>
      <c r="U2" s="1261"/>
      <c r="V2" s="1261"/>
      <c r="W2" s="1261"/>
      <c r="X2" s="1261"/>
      <c r="Y2" s="1261"/>
      <c r="Z2" s="1261"/>
      <c r="AA2" s="1261"/>
      <c r="AB2" s="1261"/>
      <c r="BO2" s="442"/>
      <c r="BP2" s="443"/>
      <c r="BQ2" s="443"/>
      <c r="BT2" s="267"/>
    </row>
    <row r="3" spans="1:72" s="23" customFormat="1" ht="15" hidden="1" customHeight="1" x14ac:dyDescent="0.25">
      <c r="A3" s="1262" t="s">
        <v>147</v>
      </c>
      <c r="B3" s="1262"/>
      <c r="C3" s="1262"/>
      <c r="D3" s="1262"/>
      <c r="E3" s="1262"/>
      <c r="F3" s="1262"/>
      <c r="G3" s="1262"/>
      <c r="H3" s="1262"/>
      <c r="I3" s="1262"/>
      <c r="J3" s="1262"/>
      <c r="K3" s="1262"/>
      <c r="L3" s="1262"/>
      <c r="M3" s="1262"/>
      <c r="N3" s="1262"/>
      <c r="O3" s="1262"/>
      <c r="P3" s="1262"/>
      <c r="Q3" s="1262"/>
      <c r="R3" s="1262"/>
      <c r="S3" s="1262"/>
      <c r="T3" s="1262"/>
      <c r="U3" s="1262"/>
      <c r="V3" s="1262"/>
      <c r="W3" s="1262"/>
      <c r="X3" s="1262"/>
      <c r="Y3" s="1262"/>
      <c r="Z3" s="1262"/>
      <c r="AA3" s="1262"/>
      <c r="AB3" s="1262"/>
      <c r="BO3" s="442"/>
      <c r="BP3" s="443"/>
      <c r="BQ3" s="443"/>
      <c r="BT3" s="267"/>
    </row>
    <row r="4" spans="1:72" s="23" customFormat="1" ht="15" hidden="1" x14ac:dyDescent="0.25">
      <c r="A4" s="1261" t="s">
        <v>199</v>
      </c>
      <c r="B4" s="1261"/>
      <c r="C4" s="1261"/>
      <c r="D4" s="1261"/>
      <c r="E4" s="1261"/>
      <c r="F4" s="1261"/>
      <c r="G4" s="1261"/>
      <c r="H4" s="1261"/>
      <c r="I4" s="1261"/>
      <c r="J4" s="1261"/>
      <c r="K4" s="1261"/>
      <c r="L4" s="1261"/>
      <c r="M4" s="1261"/>
      <c r="N4" s="1261"/>
      <c r="O4" s="1261"/>
      <c r="P4" s="1261"/>
      <c r="Q4" s="1261"/>
      <c r="R4" s="1261"/>
      <c r="S4" s="1261"/>
      <c r="T4" s="1261"/>
      <c r="U4" s="1261"/>
      <c r="V4" s="1261"/>
      <c r="W4" s="1261"/>
      <c r="X4" s="1261"/>
      <c r="Y4" s="1261"/>
      <c r="Z4" s="1261"/>
      <c r="AA4" s="1261"/>
      <c r="AB4" s="1261"/>
      <c r="BO4" s="442"/>
      <c r="BP4" s="443"/>
      <c r="BQ4" s="443"/>
      <c r="BT4" s="267"/>
    </row>
    <row r="5" spans="1:72" s="23" customFormat="1" ht="15" hidden="1" x14ac:dyDescent="0.25">
      <c r="A5" s="444" t="s">
        <v>75</v>
      </c>
      <c r="B5" s="445" t="s">
        <v>76</v>
      </c>
      <c r="C5" s="444"/>
      <c r="D5" s="446"/>
      <c r="E5" s="446"/>
      <c r="F5" s="446"/>
      <c r="G5" s="446"/>
      <c r="H5" s="446"/>
      <c r="I5" s="446"/>
      <c r="J5" s="446"/>
      <c r="K5" s="446"/>
      <c r="L5" s="446"/>
      <c r="M5" s="446"/>
      <c r="N5" s="446"/>
      <c r="O5" s="446"/>
      <c r="P5" s="446"/>
      <c r="Q5" s="446"/>
      <c r="R5" s="446"/>
      <c r="S5" s="446"/>
      <c r="T5" s="446"/>
      <c r="U5" s="446"/>
      <c r="V5" s="446"/>
      <c r="W5" s="446"/>
      <c r="X5" s="446"/>
      <c r="Y5" s="446"/>
      <c r="Z5" s="446"/>
      <c r="AA5" s="446"/>
      <c r="AB5" s="446"/>
      <c r="BO5" s="442"/>
      <c r="BP5" s="443"/>
      <c r="BQ5" s="443"/>
      <c r="BT5" s="267"/>
    </row>
    <row r="6" spans="1:72" s="190" customFormat="1" ht="14.25" customHeight="1" x14ac:dyDescent="0.25">
      <c r="A6" s="1143" t="s">
        <v>0</v>
      </c>
      <c r="B6" s="1263"/>
      <c r="C6" s="1264"/>
      <c r="D6" s="1216" t="s">
        <v>77</v>
      </c>
      <c r="E6" s="1216"/>
      <c r="F6" s="1216"/>
      <c r="G6" s="1216"/>
      <c r="H6" s="1216"/>
      <c r="I6" s="1216"/>
      <c r="J6" s="1216"/>
      <c r="K6" s="1216"/>
      <c r="L6" s="1216"/>
      <c r="M6" s="1216"/>
      <c r="N6" s="1216"/>
      <c r="O6" s="1216"/>
      <c r="P6" s="1216"/>
      <c r="Q6" s="1216"/>
      <c r="R6" s="1216"/>
      <c r="S6" s="1216" t="s">
        <v>78</v>
      </c>
      <c r="T6" s="1216"/>
      <c r="U6" s="1216"/>
      <c r="V6" s="1216"/>
      <c r="W6" s="1216"/>
      <c r="X6" s="1216"/>
      <c r="Y6" s="1216"/>
      <c r="Z6" s="1216"/>
      <c r="AA6" s="1216"/>
      <c r="AB6" s="1216"/>
      <c r="AC6" s="1216"/>
      <c r="AD6" s="1216"/>
      <c r="AE6" s="1216"/>
      <c r="AF6" s="1216"/>
      <c r="AG6" s="1216"/>
      <c r="AH6" s="1216" t="s">
        <v>79</v>
      </c>
      <c r="AI6" s="1216"/>
      <c r="AJ6" s="1216"/>
      <c r="AK6" s="1216"/>
      <c r="AL6" s="1216"/>
      <c r="AM6" s="1216"/>
      <c r="AN6" s="1216"/>
      <c r="AO6" s="1216"/>
      <c r="AP6" s="1216"/>
      <c r="AQ6" s="1216"/>
      <c r="AR6" s="1216"/>
      <c r="AS6" s="1216"/>
      <c r="AT6" s="1216"/>
      <c r="AU6" s="1216"/>
      <c r="AV6" s="1216"/>
      <c r="AW6" s="1213" t="s">
        <v>80</v>
      </c>
      <c r="AX6" s="1213"/>
      <c r="AY6" s="1213"/>
      <c r="AZ6" s="1216" t="s">
        <v>81</v>
      </c>
      <c r="BA6" s="1216"/>
      <c r="BB6" s="1216"/>
      <c r="BC6" s="1216"/>
      <c r="BD6" s="1216"/>
      <c r="BE6" s="1216"/>
      <c r="BF6" s="1216"/>
      <c r="BG6" s="1216"/>
      <c r="BH6" s="1216"/>
      <c r="BI6" s="1216"/>
      <c r="BJ6" s="1216"/>
      <c r="BK6" s="1216"/>
      <c r="BL6" s="1216"/>
      <c r="BM6" s="1216"/>
      <c r="BN6" s="1217"/>
      <c r="BO6" s="447"/>
      <c r="BP6" s="448"/>
      <c r="BQ6" s="449"/>
      <c r="BR6" s="450"/>
      <c r="BS6" s="450"/>
      <c r="BT6" s="267" t="s">
        <v>200</v>
      </c>
    </row>
    <row r="7" spans="1:72" s="190" customFormat="1" ht="3" customHeight="1" x14ac:dyDescent="0.25">
      <c r="A7" s="1144"/>
      <c r="B7" s="1265"/>
      <c r="C7" s="1266"/>
      <c r="D7" s="1216"/>
      <c r="E7" s="1216"/>
      <c r="F7" s="1216"/>
      <c r="G7" s="1216"/>
      <c r="H7" s="1216"/>
      <c r="I7" s="1216"/>
      <c r="J7" s="1216"/>
      <c r="K7" s="1216"/>
      <c r="L7" s="1216"/>
      <c r="M7" s="1216"/>
      <c r="N7" s="1216"/>
      <c r="O7" s="1216"/>
      <c r="P7" s="1216"/>
      <c r="Q7" s="1216"/>
      <c r="R7" s="1216"/>
      <c r="S7" s="1216"/>
      <c r="T7" s="1216"/>
      <c r="U7" s="1216"/>
      <c r="V7" s="1216"/>
      <c r="W7" s="1216"/>
      <c r="X7" s="1216"/>
      <c r="Y7" s="1216"/>
      <c r="Z7" s="1216"/>
      <c r="AA7" s="1216"/>
      <c r="AB7" s="1216"/>
      <c r="AC7" s="1216"/>
      <c r="AD7" s="1216"/>
      <c r="AE7" s="1216"/>
      <c r="AF7" s="1216"/>
      <c r="AG7" s="1216"/>
      <c r="AH7" s="1216"/>
      <c r="AI7" s="1216"/>
      <c r="AJ7" s="1216"/>
      <c r="AK7" s="1216"/>
      <c r="AL7" s="1216"/>
      <c r="AM7" s="1216"/>
      <c r="AN7" s="1216"/>
      <c r="AO7" s="1216"/>
      <c r="AP7" s="1216"/>
      <c r="AQ7" s="1216"/>
      <c r="AR7" s="1216"/>
      <c r="AS7" s="1216"/>
      <c r="AT7" s="1216"/>
      <c r="AU7" s="1216"/>
      <c r="AV7" s="1216"/>
      <c r="AW7" s="1213"/>
      <c r="AX7" s="1213"/>
      <c r="AY7" s="1213"/>
      <c r="AZ7" s="1216"/>
      <c r="BA7" s="1216"/>
      <c r="BB7" s="1216"/>
      <c r="BC7" s="1216"/>
      <c r="BD7" s="1216"/>
      <c r="BE7" s="1216"/>
      <c r="BF7" s="1216"/>
      <c r="BG7" s="1216"/>
      <c r="BH7" s="1216"/>
      <c r="BI7" s="1216"/>
      <c r="BJ7" s="1216"/>
      <c r="BK7" s="1216"/>
      <c r="BL7" s="1216"/>
      <c r="BM7" s="1216"/>
      <c r="BN7" s="1217"/>
      <c r="BO7" s="451"/>
      <c r="BP7" s="452"/>
      <c r="BQ7" s="453"/>
      <c r="BR7" s="450"/>
      <c r="BS7" s="450"/>
      <c r="BT7" s="267"/>
    </row>
    <row r="8" spans="1:72" s="190" customFormat="1" ht="8.4499999999999993" customHeight="1" x14ac:dyDescent="0.25">
      <c r="A8" s="1144"/>
      <c r="B8" s="191"/>
      <c r="C8" s="191"/>
      <c r="D8" s="1216" t="s">
        <v>82</v>
      </c>
      <c r="E8" s="1216" t="s">
        <v>83</v>
      </c>
      <c r="F8" s="1213"/>
      <c r="G8" s="1213" t="s">
        <v>84</v>
      </c>
      <c r="H8" s="1213"/>
      <c r="I8" s="1213"/>
      <c r="J8" s="1213"/>
      <c r="K8" s="1213" t="s">
        <v>85</v>
      </c>
      <c r="L8" s="1213"/>
      <c r="M8" s="1213" t="s">
        <v>86</v>
      </c>
      <c r="N8" s="1213"/>
      <c r="O8" s="1213" t="s">
        <v>87</v>
      </c>
      <c r="P8" s="1213"/>
      <c r="Q8" s="1213" t="s">
        <v>88</v>
      </c>
      <c r="R8" s="1213"/>
      <c r="S8" s="1216" t="s">
        <v>82</v>
      </c>
      <c r="T8" s="1216" t="s">
        <v>83</v>
      </c>
      <c r="U8" s="1213"/>
      <c r="V8" s="1213" t="s">
        <v>84</v>
      </c>
      <c r="W8" s="1213"/>
      <c r="X8" s="1213"/>
      <c r="Y8" s="1213"/>
      <c r="Z8" s="1213" t="s">
        <v>85</v>
      </c>
      <c r="AA8" s="1213"/>
      <c r="AB8" s="1213" t="s">
        <v>86</v>
      </c>
      <c r="AC8" s="1213"/>
      <c r="AD8" s="1213" t="s">
        <v>87</v>
      </c>
      <c r="AE8" s="1213"/>
      <c r="AF8" s="1213" t="s">
        <v>88</v>
      </c>
      <c r="AG8" s="1213"/>
      <c r="AH8" s="1216" t="s">
        <v>82</v>
      </c>
      <c r="AI8" s="1216" t="s">
        <v>83</v>
      </c>
      <c r="AJ8" s="1213"/>
      <c r="AK8" s="1213" t="s">
        <v>84</v>
      </c>
      <c r="AL8" s="1213"/>
      <c r="AM8" s="1213"/>
      <c r="AN8" s="1213"/>
      <c r="AO8" s="1213" t="s">
        <v>85</v>
      </c>
      <c r="AP8" s="1213"/>
      <c r="AQ8" s="1213" t="s">
        <v>86</v>
      </c>
      <c r="AR8" s="1213"/>
      <c r="AS8" s="1213" t="s">
        <v>87</v>
      </c>
      <c r="AT8" s="1213"/>
      <c r="AU8" s="1213" t="s">
        <v>88</v>
      </c>
      <c r="AV8" s="1213"/>
      <c r="AW8" s="1213"/>
      <c r="AX8" s="1213"/>
      <c r="AY8" s="1213"/>
      <c r="AZ8" s="1211" t="s">
        <v>89</v>
      </c>
      <c r="BA8" s="1211" t="s">
        <v>83</v>
      </c>
      <c r="BB8" s="1211"/>
      <c r="BC8" s="1137" t="s">
        <v>90</v>
      </c>
      <c r="BD8" s="1137"/>
      <c r="BE8" s="1137"/>
      <c r="BF8" s="1137"/>
      <c r="BG8" s="1137" t="s">
        <v>85</v>
      </c>
      <c r="BH8" s="1137"/>
      <c r="BI8" s="1211" t="s">
        <v>86</v>
      </c>
      <c r="BJ8" s="1211"/>
      <c r="BK8" s="1211" t="s">
        <v>87</v>
      </c>
      <c r="BL8" s="1211"/>
      <c r="BM8" s="1143" t="s">
        <v>88</v>
      </c>
      <c r="BN8" s="1260"/>
      <c r="BO8" s="193"/>
      <c r="BP8" s="452"/>
      <c r="BQ8" s="453"/>
      <c r="BR8" s="450"/>
      <c r="BS8" s="450"/>
      <c r="BT8" s="267"/>
    </row>
    <row r="9" spans="1:72" s="190" customFormat="1" ht="13.15" customHeight="1" x14ac:dyDescent="0.25">
      <c r="A9" s="1144"/>
      <c r="B9" s="454"/>
      <c r="C9" s="191"/>
      <c r="D9" s="1213"/>
      <c r="E9" s="1213"/>
      <c r="F9" s="1213"/>
      <c r="G9" s="1213" t="s">
        <v>91</v>
      </c>
      <c r="H9" s="1213"/>
      <c r="I9" s="1213" t="s">
        <v>92</v>
      </c>
      <c r="J9" s="1213"/>
      <c r="K9" s="1213"/>
      <c r="L9" s="1213"/>
      <c r="M9" s="1213"/>
      <c r="N9" s="1213"/>
      <c r="O9" s="1213"/>
      <c r="P9" s="1213"/>
      <c r="Q9" s="1213"/>
      <c r="R9" s="1213"/>
      <c r="S9" s="1213"/>
      <c r="T9" s="1213"/>
      <c r="U9" s="1213"/>
      <c r="V9" s="1213" t="s">
        <v>91</v>
      </c>
      <c r="W9" s="1213"/>
      <c r="X9" s="1213" t="s">
        <v>92</v>
      </c>
      <c r="Y9" s="1213"/>
      <c r="Z9" s="1213"/>
      <c r="AA9" s="1213"/>
      <c r="AB9" s="1213"/>
      <c r="AC9" s="1213"/>
      <c r="AD9" s="1213"/>
      <c r="AE9" s="1213"/>
      <c r="AF9" s="1213"/>
      <c r="AG9" s="1213"/>
      <c r="AH9" s="1213"/>
      <c r="AI9" s="1213"/>
      <c r="AJ9" s="1213"/>
      <c r="AK9" s="1213" t="s">
        <v>91</v>
      </c>
      <c r="AL9" s="1213"/>
      <c r="AM9" s="1213" t="s">
        <v>92</v>
      </c>
      <c r="AN9" s="1213"/>
      <c r="AO9" s="1213"/>
      <c r="AP9" s="1213"/>
      <c r="AQ9" s="1213"/>
      <c r="AR9" s="1213"/>
      <c r="AS9" s="1213"/>
      <c r="AT9" s="1213"/>
      <c r="AU9" s="1213"/>
      <c r="AV9" s="1213"/>
      <c r="AW9" s="1213"/>
      <c r="AX9" s="1213"/>
      <c r="AY9" s="1213"/>
      <c r="AZ9" s="1211"/>
      <c r="BA9" s="1211"/>
      <c r="BB9" s="1211"/>
      <c r="BC9" s="1211" t="s">
        <v>93</v>
      </c>
      <c r="BD9" s="1211"/>
      <c r="BE9" s="1211" t="s">
        <v>92</v>
      </c>
      <c r="BF9" s="1211"/>
      <c r="BG9" s="1137"/>
      <c r="BH9" s="1137"/>
      <c r="BI9" s="1211"/>
      <c r="BJ9" s="1211"/>
      <c r="BK9" s="1211"/>
      <c r="BL9" s="1211"/>
      <c r="BM9" s="1143"/>
      <c r="BN9" s="1260"/>
      <c r="BO9" s="193"/>
      <c r="BP9" s="452"/>
      <c r="BQ9" s="453"/>
      <c r="BR9" s="450"/>
      <c r="BS9" s="450"/>
      <c r="BT9" s="267"/>
    </row>
    <row r="10" spans="1:72" s="190" customFormat="1" ht="14.25" customHeight="1" x14ac:dyDescent="0.25">
      <c r="A10" s="1144"/>
      <c r="B10" s="191"/>
      <c r="C10" s="191"/>
      <c r="D10" s="1213"/>
      <c r="E10" s="1137" t="s">
        <v>131</v>
      </c>
      <c r="F10" s="1137" t="s">
        <v>95</v>
      </c>
      <c r="G10" s="1137" t="s">
        <v>131</v>
      </c>
      <c r="H10" s="1137" t="s">
        <v>95</v>
      </c>
      <c r="I10" s="1137" t="s">
        <v>131</v>
      </c>
      <c r="J10" s="1137" t="s">
        <v>95</v>
      </c>
      <c r="K10" s="1137" t="s">
        <v>96</v>
      </c>
      <c r="L10" s="1137" t="s">
        <v>97</v>
      </c>
      <c r="M10" s="1137" t="s">
        <v>131</v>
      </c>
      <c r="N10" s="1137" t="s">
        <v>97</v>
      </c>
      <c r="O10" s="1137" t="s">
        <v>131</v>
      </c>
      <c r="P10" s="1137" t="s">
        <v>97</v>
      </c>
      <c r="Q10" s="1137" t="s">
        <v>131</v>
      </c>
      <c r="R10" s="1137" t="s">
        <v>95</v>
      </c>
      <c r="S10" s="1213"/>
      <c r="T10" s="1137" t="s">
        <v>131</v>
      </c>
      <c r="U10" s="1137" t="s">
        <v>95</v>
      </c>
      <c r="V10" s="1137" t="s">
        <v>131</v>
      </c>
      <c r="W10" s="1137" t="s">
        <v>95</v>
      </c>
      <c r="X10" s="1137" t="s">
        <v>131</v>
      </c>
      <c r="Y10" s="1137" t="s">
        <v>95</v>
      </c>
      <c r="Z10" s="1137" t="s">
        <v>96</v>
      </c>
      <c r="AA10" s="1137" t="s">
        <v>97</v>
      </c>
      <c r="AB10" s="1137" t="s">
        <v>131</v>
      </c>
      <c r="AC10" s="1137" t="s">
        <v>97</v>
      </c>
      <c r="AD10" s="1137" t="s">
        <v>131</v>
      </c>
      <c r="AE10" s="1137" t="s">
        <v>97</v>
      </c>
      <c r="AF10" s="1137" t="s">
        <v>131</v>
      </c>
      <c r="AG10" s="1137" t="s">
        <v>95</v>
      </c>
      <c r="AH10" s="1213"/>
      <c r="AI10" s="1137" t="s">
        <v>131</v>
      </c>
      <c r="AJ10" s="1137" t="s">
        <v>95</v>
      </c>
      <c r="AK10" s="1137" t="s">
        <v>131</v>
      </c>
      <c r="AL10" s="1137" t="s">
        <v>95</v>
      </c>
      <c r="AM10" s="1137" t="s">
        <v>131</v>
      </c>
      <c r="AN10" s="1137" t="s">
        <v>95</v>
      </c>
      <c r="AO10" s="1137" t="s">
        <v>96</v>
      </c>
      <c r="AP10" s="1137" t="s">
        <v>97</v>
      </c>
      <c r="AQ10" s="1137" t="s">
        <v>131</v>
      </c>
      <c r="AR10" s="1137" t="s">
        <v>97</v>
      </c>
      <c r="AS10" s="1137" t="s">
        <v>131</v>
      </c>
      <c r="AT10" s="1137" t="s">
        <v>97</v>
      </c>
      <c r="AU10" s="1137" t="s">
        <v>131</v>
      </c>
      <c r="AV10" s="1137" t="s">
        <v>95</v>
      </c>
      <c r="AW10" s="1137" t="s">
        <v>98</v>
      </c>
      <c r="AX10" s="1137" t="s">
        <v>131</v>
      </c>
      <c r="AY10" s="1137" t="s">
        <v>95</v>
      </c>
      <c r="AZ10" s="1211"/>
      <c r="BA10" s="1137" t="s">
        <v>131</v>
      </c>
      <c r="BB10" s="1137" t="s">
        <v>97</v>
      </c>
      <c r="BC10" s="1137" t="s">
        <v>131</v>
      </c>
      <c r="BD10" s="1137" t="s">
        <v>97</v>
      </c>
      <c r="BE10" s="1137" t="s">
        <v>131</v>
      </c>
      <c r="BF10" s="1137" t="s">
        <v>97</v>
      </c>
      <c r="BG10" s="1137" t="s">
        <v>94</v>
      </c>
      <c r="BH10" s="1137" t="s">
        <v>99</v>
      </c>
      <c r="BI10" s="1137" t="s">
        <v>131</v>
      </c>
      <c r="BJ10" s="1137" t="s">
        <v>97</v>
      </c>
      <c r="BK10" s="1137" t="s">
        <v>131</v>
      </c>
      <c r="BL10" s="1137" t="s">
        <v>97</v>
      </c>
      <c r="BM10" s="1153" t="s">
        <v>254</v>
      </c>
      <c r="BN10" s="1253" t="s">
        <v>97</v>
      </c>
      <c r="BO10" s="1254" t="s">
        <v>201</v>
      </c>
      <c r="BP10" s="1256" t="s">
        <v>202</v>
      </c>
      <c r="BQ10" s="1257"/>
      <c r="BR10" s="450"/>
      <c r="BS10" s="450"/>
      <c r="BT10" s="267"/>
    </row>
    <row r="11" spans="1:72" s="190" customFormat="1" ht="15" x14ac:dyDescent="0.25">
      <c r="A11" s="1144"/>
      <c r="B11" s="191"/>
      <c r="C11" s="191"/>
      <c r="D11" s="1213"/>
      <c r="E11" s="1211"/>
      <c r="F11" s="1137"/>
      <c r="G11" s="1211"/>
      <c r="H11" s="1137"/>
      <c r="I11" s="1211"/>
      <c r="J11" s="1137"/>
      <c r="K11" s="1137"/>
      <c r="L11" s="1137"/>
      <c r="M11" s="1211"/>
      <c r="N11" s="1137"/>
      <c r="O11" s="1211"/>
      <c r="P11" s="1137"/>
      <c r="Q11" s="1137"/>
      <c r="R11" s="1137"/>
      <c r="S11" s="1213"/>
      <c r="T11" s="1211"/>
      <c r="U11" s="1137"/>
      <c r="V11" s="1211"/>
      <c r="W11" s="1137"/>
      <c r="X11" s="1211"/>
      <c r="Y11" s="1137"/>
      <c r="Z11" s="1137"/>
      <c r="AA11" s="1137"/>
      <c r="AB11" s="1211"/>
      <c r="AC11" s="1137"/>
      <c r="AD11" s="1211"/>
      <c r="AE11" s="1137"/>
      <c r="AF11" s="1137"/>
      <c r="AG11" s="1137"/>
      <c r="AH11" s="1213"/>
      <c r="AI11" s="1211"/>
      <c r="AJ11" s="1137"/>
      <c r="AK11" s="1211"/>
      <c r="AL11" s="1137"/>
      <c r="AM11" s="1211"/>
      <c r="AN11" s="1137"/>
      <c r="AO11" s="1137"/>
      <c r="AP11" s="1137"/>
      <c r="AQ11" s="1211"/>
      <c r="AR11" s="1137"/>
      <c r="AS11" s="1211"/>
      <c r="AT11" s="1137"/>
      <c r="AU11" s="1137"/>
      <c r="AV11" s="1137"/>
      <c r="AW11" s="1137"/>
      <c r="AX11" s="1211"/>
      <c r="AY11" s="1137"/>
      <c r="AZ11" s="1211"/>
      <c r="BA11" s="1137"/>
      <c r="BB11" s="1137"/>
      <c r="BC11" s="1137"/>
      <c r="BD11" s="1137"/>
      <c r="BE11" s="1137"/>
      <c r="BF11" s="1137"/>
      <c r="BG11" s="1137"/>
      <c r="BH11" s="1137"/>
      <c r="BI11" s="1137"/>
      <c r="BJ11" s="1137"/>
      <c r="BK11" s="1137"/>
      <c r="BL11" s="1137"/>
      <c r="BM11" s="1153"/>
      <c r="BN11" s="1253"/>
      <c r="BO11" s="1255"/>
      <c r="BP11" s="1258"/>
      <c r="BQ11" s="1259"/>
      <c r="BR11" s="450"/>
      <c r="BS11" s="450"/>
      <c r="BT11" s="267"/>
    </row>
    <row r="12" spans="1:72" s="190" customFormat="1" ht="11.45" customHeight="1" x14ac:dyDescent="0.3">
      <c r="A12" s="1144"/>
      <c r="B12" s="455" t="s">
        <v>132</v>
      </c>
      <c r="C12" s="455" t="s">
        <v>133</v>
      </c>
      <c r="D12" s="1213"/>
      <c r="E12" s="1211"/>
      <c r="F12" s="1137"/>
      <c r="G12" s="1211"/>
      <c r="H12" s="1137"/>
      <c r="I12" s="1211"/>
      <c r="J12" s="1137"/>
      <c r="K12" s="1137"/>
      <c r="L12" s="1137"/>
      <c r="M12" s="1211"/>
      <c r="N12" s="1137"/>
      <c r="O12" s="1211"/>
      <c r="P12" s="1137"/>
      <c r="Q12" s="1137"/>
      <c r="R12" s="1137"/>
      <c r="S12" s="1213"/>
      <c r="T12" s="1211"/>
      <c r="U12" s="1137"/>
      <c r="V12" s="1211"/>
      <c r="W12" s="1137"/>
      <c r="X12" s="1211"/>
      <c r="Y12" s="1137"/>
      <c r="Z12" s="1137"/>
      <c r="AA12" s="1137"/>
      <c r="AB12" s="1211"/>
      <c r="AC12" s="1137"/>
      <c r="AD12" s="1211"/>
      <c r="AE12" s="1137"/>
      <c r="AF12" s="1137"/>
      <c r="AG12" s="1137"/>
      <c r="AH12" s="1213"/>
      <c r="AI12" s="1211"/>
      <c r="AJ12" s="1137"/>
      <c r="AK12" s="1211"/>
      <c r="AL12" s="1137"/>
      <c r="AM12" s="1211"/>
      <c r="AN12" s="1137"/>
      <c r="AO12" s="1137"/>
      <c r="AP12" s="1137"/>
      <c r="AQ12" s="1211"/>
      <c r="AR12" s="1137"/>
      <c r="AS12" s="1211"/>
      <c r="AT12" s="1137"/>
      <c r="AU12" s="1137"/>
      <c r="AV12" s="1137"/>
      <c r="AW12" s="1137"/>
      <c r="AX12" s="1211"/>
      <c r="AY12" s="1137"/>
      <c r="AZ12" s="1211"/>
      <c r="BA12" s="1137"/>
      <c r="BB12" s="1137"/>
      <c r="BC12" s="1137"/>
      <c r="BD12" s="1137"/>
      <c r="BE12" s="1137"/>
      <c r="BF12" s="1137"/>
      <c r="BG12" s="1137"/>
      <c r="BH12" s="1137"/>
      <c r="BI12" s="1137"/>
      <c r="BJ12" s="1137"/>
      <c r="BK12" s="1137"/>
      <c r="BL12" s="1137"/>
      <c r="BM12" s="1153"/>
      <c r="BN12" s="1253"/>
      <c r="BO12" s="188"/>
      <c r="BP12" s="456" t="s">
        <v>203</v>
      </c>
      <c r="BQ12" s="457" t="s">
        <v>204</v>
      </c>
      <c r="BR12" s="457" t="s">
        <v>204</v>
      </c>
      <c r="BS12" s="458" t="s">
        <v>205</v>
      </c>
      <c r="BT12" s="267"/>
    </row>
    <row r="13" spans="1:72" ht="15" customHeight="1" x14ac:dyDescent="0.25">
      <c r="A13" s="459" t="s">
        <v>88</v>
      </c>
      <c r="B13" s="460">
        <v>56913.205199999997</v>
      </c>
      <c r="C13" s="460">
        <f t="shared" ref="C13:C58" si="0">BM13/B13*100</f>
        <v>61.919701370113664</v>
      </c>
      <c r="D13" s="460">
        <f t="shared" ref="D13:AI13" si="1">SUM(D14:D58)</f>
        <v>0</v>
      </c>
      <c r="E13" s="461">
        <f t="shared" si="1"/>
        <v>3794.2042999999999</v>
      </c>
      <c r="F13" s="461">
        <f t="shared" si="1"/>
        <v>5437</v>
      </c>
      <c r="G13" s="461">
        <f t="shared" si="1"/>
        <v>472.26159999999993</v>
      </c>
      <c r="H13" s="461">
        <f t="shared" si="1"/>
        <v>456</v>
      </c>
      <c r="I13" s="461">
        <f t="shared" si="1"/>
        <v>1031.18</v>
      </c>
      <c r="J13" s="461">
        <f t="shared" si="1"/>
        <v>961</v>
      </c>
      <c r="K13" s="461">
        <f t="shared" si="1"/>
        <v>3856.8307</v>
      </c>
      <c r="L13" s="461">
        <f t="shared" si="1"/>
        <v>3144</v>
      </c>
      <c r="M13" s="461">
        <f t="shared" si="1"/>
        <v>4282.9947000000002</v>
      </c>
      <c r="N13" s="461">
        <f t="shared" si="1"/>
        <v>7233</v>
      </c>
      <c r="O13" s="461">
        <f t="shared" si="1"/>
        <v>5136.4053999999996</v>
      </c>
      <c r="P13" s="461">
        <f t="shared" si="1"/>
        <v>6721</v>
      </c>
      <c r="Q13" s="461">
        <f t="shared" si="1"/>
        <v>18573.876700000004</v>
      </c>
      <c r="R13" s="461">
        <f t="shared" si="1"/>
        <v>23952</v>
      </c>
      <c r="S13" s="461">
        <f t="shared" si="1"/>
        <v>0</v>
      </c>
      <c r="T13" s="461">
        <f t="shared" si="1"/>
        <v>871.38</v>
      </c>
      <c r="U13" s="461">
        <f t="shared" si="1"/>
        <v>1391</v>
      </c>
      <c r="V13" s="462">
        <f t="shared" si="1"/>
        <v>149.44999999999999</v>
      </c>
      <c r="W13" s="463">
        <f t="shared" si="1"/>
        <v>181</v>
      </c>
      <c r="X13" s="463">
        <f t="shared" si="1"/>
        <v>359.67</v>
      </c>
      <c r="Y13" s="463">
        <f t="shared" si="1"/>
        <v>472</v>
      </c>
      <c r="Z13" s="463">
        <f t="shared" si="1"/>
        <v>1902.42</v>
      </c>
      <c r="AA13" s="463">
        <f t="shared" si="1"/>
        <v>1723</v>
      </c>
      <c r="AB13" s="463">
        <f t="shared" si="1"/>
        <v>4081.3799999999997</v>
      </c>
      <c r="AC13" s="463">
        <f t="shared" si="1"/>
        <v>6238</v>
      </c>
      <c r="AD13" s="463">
        <f t="shared" si="1"/>
        <v>9183.9600000000009</v>
      </c>
      <c r="AE13" s="463">
        <f t="shared" si="1"/>
        <v>14837</v>
      </c>
      <c r="AF13" s="463">
        <f t="shared" si="1"/>
        <v>16548.259999999998</v>
      </c>
      <c r="AG13" s="463">
        <f t="shared" si="1"/>
        <v>24842</v>
      </c>
      <c r="AH13" s="464">
        <f t="shared" si="1"/>
        <v>0</v>
      </c>
      <c r="AI13" s="464">
        <f t="shared" si="1"/>
        <v>0</v>
      </c>
      <c r="AJ13" s="464">
        <f t="shared" ref="AJ13:BN13" si="2">SUM(AJ14:AJ58)</f>
        <v>0</v>
      </c>
      <c r="AK13" s="464">
        <f t="shared" si="2"/>
        <v>2.5</v>
      </c>
      <c r="AL13" s="464">
        <f t="shared" si="2"/>
        <v>4</v>
      </c>
      <c r="AM13" s="464">
        <f t="shared" si="2"/>
        <v>4.0999999999999996</v>
      </c>
      <c r="AN13" s="464">
        <f t="shared" si="2"/>
        <v>20</v>
      </c>
      <c r="AO13" s="464">
        <f t="shared" si="2"/>
        <v>38</v>
      </c>
      <c r="AP13" s="464">
        <f t="shared" si="2"/>
        <v>157</v>
      </c>
      <c r="AQ13" s="464">
        <f t="shared" si="2"/>
        <v>1</v>
      </c>
      <c r="AR13" s="464">
        <f t="shared" si="2"/>
        <v>1</v>
      </c>
      <c r="AS13" s="464">
        <f t="shared" si="2"/>
        <v>0.25</v>
      </c>
      <c r="AT13" s="464">
        <f t="shared" si="2"/>
        <v>1</v>
      </c>
      <c r="AU13" s="464">
        <f t="shared" si="2"/>
        <v>45.85</v>
      </c>
      <c r="AV13" s="464">
        <f t="shared" si="2"/>
        <v>183</v>
      </c>
      <c r="AW13" s="464">
        <f t="shared" si="2"/>
        <v>0</v>
      </c>
      <c r="AX13" s="464">
        <f t="shared" si="2"/>
        <v>0</v>
      </c>
      <c r="AY13" s="464">
        <f t="shared" si="2"/>
        <v>0</v>
      </c>
      <c r="AZ13" s="464">
        <f t="shared" si="2"/>
        <v>0</v>
      </c>
      <c r="BA13" s="464">
        <f t="shared" si="2"/>
        <v>4665.5842999999995</v>
      </c>
      <c r="BB13" s="464">
        <f t="shared" si="2"/>
        <v>6828</v>
      </c>
      <c r="BC13" s="464">
        <f t="shared" si="2"/>
        <v>624.21159999999998</v>
      </c>
      <c r="BD13" s="464">
        <f t="shared" si="2"/>
        <v>641</v>
      </c>
      <c r="BE13" s="464">
        <f t="shared" si="2"/>
        <v>1394.95</v>
      </c>
      <c r="BF13" s="464">
        <f t="shared" si="2"/>
        <v>1453</v>
      </c>
      <c r="BG13" s="464">
        <f t="shared" si="2"/>
        <v>5797.2506999999996</v>
      </c>
      <c r="BH13" s="464">
        <f t="shared" si="2"/>
        <v>5024</v>
      </c>
      <c r="BI13" s="464">
        <f t="shared" si="2"/>
        <v>8365.3747000000003</v>
      </c>
      <c r="BJ13" s="464">
        <f t="shared" si="2"/>
        <v>13472</v>
      </c>
      <c r="BK13" s="464">
        <f t="shared" si="2"/>
        <v>14319.115400000001</v>
      </c>
      <c r="BL13" s="464">
        <f t="shared" si="2"/>
        <v>21559</v>
      </c>
      <c r="BM13" s="464">
        <f t="shared" si="2"/>
        <v>35240.486700000001</v>
      </c>
      <c r="BN13" s="464">
        <f t="shared" si="2"/>
        <v>48977</v>
      </c>
      <c r="BO13" s="464"/>
      <c r="BP13" s="465" t="s">
        <v>206</v>
      </c>
      <c r="BQ13" s="465" t="s">
        <v>207</v>
      </c>
      <c r="BR13" s="466">
        <v>30</v>
      </c>
      <c r="BS13" s="467"/>
    </row>
    <row r="14" spans="1:72" ht="15" customHeight="1" x14ac:dyDescent="0.25">
      <c r="A14" s="468" t="s">
        <v>5</v>
      </c>
      <c r="B14" s="469">
        <v>78</v>
      </c>
      <c r="C14" s="470">
        <f t="shared" si="0"/>
        <v>36.025641025641022</v>
      </c>
      <c r="D14" s="471"/>
      <c r="E14" s="472"/>
      <c r="F14" s="472"/>
      <c r="G14" s="472"/>
      <c r="H14" s="472"/>
      <c r="I14" s="472"/>
      <c r="J14" s="472"/>
      <c r="K14" s="472"/>
      <c r="L14" s="472"/>
      <c r="M14" s="472"/>
      <c r="N14" s="472"/>
      <c r="O14" s="472"/>
      <c r="P14" s="472"/>
      <c r="Q14" s="473">
        <f t="shared" ref="Q14:R58" si="3">SUM(O14,M14,K14,I14,G14,E14)</f>
        <v>0</v>
      </c>
      <c r="R14" s="473">
        <f t="shared" si="3"/>
        <v>0</v>
      </c>
      <c r="S14" s="473"/>
      <c r="T14" s="473"/>
      <c r="U14" s="473"/>
      <c r="V14" s="473">
        <v>2</v>
      </c>
      <c r="W14" s="473">
        <v>11</v>
      </c>
      <c r="X14" s="473">
        <v>6</v>
      </c>
      <c r="Y14" s="473">
        <v>14</v>
      </c>
      <c r="Z14" s="473">
        <v>5.05</v>
      </c>
      <c r="AA14" s="473">
        <v>18</v>
      </c>
      <c r="AB14" s="473">
        <v>13.05</v>
      </c>
      <c r="AC14" s="473">
        <v>43</v>
      </c>
      <c r="AD14" s="474"/>
      <c r="AE14" s="474"/>
      <c r="AF14" s="473">
        <f t="shared" ref="AF14:AG58" si="4">SUM(AD14,AB14,Z14,X14,V14,T14)</f>
        <v>26.1</v>
      </c>
      <c r="AG14" s="473">
        <f t="shared" si="4"/>
        <v>86</v>
      </c>
      <c r="AH14" s="475"/>
      <c r="AI14" s="475"/>
      <c r="AJ14" s="475"/>
      <c r="AK14" s="475"/>
      <c r="AL14" s="475"/>
      <c r="AM14" s="475"/>
      <c r="AN14" s="475"/>
      <c r="AO14" s="475"/>
      <c r="AP14" s="475"/>
      <c r="AQ14" s="475"/>
      <c r="AR14" s="476"/>
      <c r="AS14" s="476"/>
      <c r="AT14" s="477"/>
      <c r="AU14" s="478">
        <f t="shared" ref="AU14:AV58" si="5">SUM(AS14,AQ14,AO14,AM14,AK14,AI14)</f>
        <v>0</v>
      </c>
      <c r="AV14" s="478">
        <f t="shared" si="5"/>
        <v>0</v>
      </c>
      <c r="AW14" s="477"/>
      <c r="AX14" s="477"/>
      <c r="AY14" s="477"/>
      <c r="AZ14" s="478">
        <f t="shared" ref="AZ14:BA58" si="6">SUM(D14,S14,AH14,)</f>
        <v>0</v>
      </c>
      <c r="BA14" s="478">
        <f t="shared" si="6"/>
        <v>0</v>
      </c>
      <c r="BB14" s="478">
        <f t="shared" ref="BB14:BB57" si="7">SUM(F14,AJ14,U14,)</f>
        <v>0</v>
      </c>
      <c r="BC14" s="478">
        <f t="shared" ref="BC14:BE57" si="8">SUM(AK14,V14,G14,)</f>
        <v>2</v>
      </c>
      <c r="BD14" s="478">
        <f t="shared" ref="BD14:BF57" si="9">SUM(AL14,W14,H14)</f>
        <v>11</v>
      </c>
      <c r="BE14" s="478">
        <f t="shared" si="8"/>
        <v>6</v>
      </c>
      <c r="BF14" s="478">
        <f t="shared" si="9"/>
        <v>14</v>
      </c>
      <c r="BG14" s="478">
        <f t="shared" ref="BG14:BG58" si="10">SUM(K14,Z14,AO14,)</f>
        <v>5.05</v>
      </c>
      <c r="BH14" s="478">
        <f t="shared" ref="BH14:BH57" si="11">SUM(L14,AP14,AA14,)</f>
        <v>18</v>
      </c>
      <c r="BI14" s="478">
        <f t="shared" ref="BI14:BI58" si="12">SUM(M14,AB14,AQ14,)</f>
        <v>13.05</v>
      </c>
      <c r="BJ14" s="478">
        <f t="shared" ref="BJ14:BJ57" si="13">SUM(N14,AR14,AC14,)</f>
        <v>43</v>
      </c>
      <c r="BK14" s="478">
        <f t="shared" ref="BK14:BL57" si="14">SUM(O14,AD14,AS14)</f>
        <v>0</v>
      </c>
      <c r="BL14" s="478">
        <f t="shared" si="14"/>
        <v>0</v>
      </c>
      <c r="BM14" s="478">
        <f t="shared" ref="BM14:BM22" si="15">SUM(Q14,AF14,AU14,BC14)</f>
        <v>28.1</v>
      </c>
      <c r="BN14" s="478">
        <f t="shared" ref="BN14:BN42" si="16">BB14+BD14+BF14+BH14+BJ14+BL14</f>
        <v>86</v>
      </c>
      <c r="BO14" s="479" t="s">
        <v>174</v>
      </c>
      <c r="BP14" s="480" t="s">
        <v>208</v>
      </c>
      <c r="BQ14" s="481" t="s">
        <v>209</v>
      </c>
      <c r="BR14" s="480"/>
      <c r="BS14" s="482"/>
      <c r="BT14" s="267" t="s">
        <v>210</v>
      </c>
    </row>
    <row r="15" spans="1:72" ht="15" customHeight="1" x14ac:dyDescent="0.25">
      <c r="A15" s="483" t="s">
        <v>6</v>
      </c>
      <c r="B15" s="484">
        <v>607</v>
      </c>
      <c r="C15" s="485">
        <f t="shared" si="0"/>
        <v>90.032948929159801</v>
      </c>
      <c r="D15" s="486"/>
      <c r="E15" s="480">
        <v>7.75</v>
      </c>
      <c r="F15" s="480">
        <v>17</v>
      </c>
      <c r="G15" s="478"/>
      <c r="H15" s="478"/>
      <c r="I15" s="480">
        <v>8</v>
      </c>
      <c r="J15" s="480">
        <v>15</v>
      </c>
      <c r="K15" s="478">
        <v>9.75</v>
      </c>
      <c r="L15" s="478">
        <v>26</v>
      </c>
      <c r="M15" s="480">
        <v>98</v>
      </c>
      <c r="N15" s="480">
        <v>133</v>
      </c>
      <c r="O15" s="478"/>
      <c r="P15" s="478"/>
      <c r="Q15" s="478">
        <f t="shared" si="3"/>
        <v>123.5</v>
      </c>
      <c r="R15" s="478">
        <f t="shared" si="3"/>
        <v>191</v>
      </c>
      <c r="S15" s="478"/>
      <c r="T15" s="478"/>
      <c r="U15" s="478"/>
      <c r="V15" s="478"/>
      <c r="W15" s="478"/>
      <c r="X15" s="478">
        <v>24</v>
      </c>
      <c r="Y15" s="478">
        <v>57</v>
      </c>
      <c r="Z15" s="475">
        <v>5</v>
      </c>
      <c r="AA15" s="475">
        <v>11</v>
      </c>
      <c r="AB15" s="478">
        <v>394</v>
      </c>
      <c r="AC15" s="478">
        <v>859</v>
      </c>
      <c r="AD15" s="478"/>
      <c r="AE15" s="478"/>
      <c r="AF15" s="478">
        <f t="shared" si="4"/>
        <v>423</v>
      </c>
      <c r="AG15" s="478">
        <f t="shared" si="4"/>
        <v>927</v>
      </c>
      <c r="AH15" s="478"/>
      <c r="AI15" s="478"/>
      <c r="AJ15" s="478"/>
      <c r="AK15" s="475"/>
      <c r="AL15" s="475"/>
      <c r="AM15" s="475"/>
      <c r="AN15" s="475"/>
      <c r="AO15" s="475"/>
      <c r="AP15" s="475"/>
      <c r="AQ15" s="475"/>
      <c r="AR15" s="478"/>
      <c r="AS15" s="478"/>
      <c r="AT15" s="478"/>
      <c r="AU15" s="478">
        <f t="shared" si="5"/>
        <v>0</v>
      </c>
      <c r="AV15" s="478">
        <f t="shared" si="5"/>
        <v>0</v>
      </c>
      <c r="AW15" s="478"/>
      <c r="AX15" s="478"/>
      <c r="AY15" s="478"/>
      <c r="AZ15" s="478">
        <f t="shared" si="6"/>
        <v>0</v>
      </c>
      <c r="BA15" s="478">
        <f t="shared" si="6"/>
        <v>7.75</v>
      </c>
      <c r="BB15" s="478">
        <f t="shared" si="7"/>
        <v>17</v>
      </c>
      <c r="BC15" s="478">
        <f t="shared" si="8"/>
        <v>0</v>
      </c>
      <c r="BD15" s="478">
        <f t="shared" si="9"/>
        <v>0</v>
      </c>
      <c r="BE15" s="478">
        <f t="shared" si="8"/>
        <v>32</v>
      </c>
      <c r="BF15" s="478">
        <f t="shared" si="9"/>
        <v>72</v>
      </c>
      <c r="BG15" s="478">
        <f t="shared" si="10"/>
        <v>14.75</v>
      </c>
      <c r="BH15" s="478">
        <f t="shared" si="11"/>
        <v>37</v>
      </c>
      <c r="BI15" s="478">
        <f t="shared" si="12"/>
        <v>492</v>
      </c>
      <c r="BJ15" s="478">
        <f t="shared" si="13"/>
        <v>992</v>
      </c>
      <c r="BK15" s="478">
        <f t="shared" si="14"/>
        <v>0</v>
      </c>
      <c r="BL15" s="478">
        <f t="shared" si="14"/>
        <v>0</v>
      </c>
      <c r="BM15" s="478">
        <f t="shared" si="15"/>
        <v>546.5</v>
      </c>
      <c r="BN15" s="478">
        <f t="shared" si="16"/>
        <v>1118</v>
      </c>
      <c r="BO15" s="479" t="s">
        <v>174</v>
      </c>
      <c r="BP15" s="481" t="s">
        <v>209</v>
      </c>
      <c r="BQ15" s="481" t="s">
        <v>209</v>
      </c>
      <c r="BR15" s="480"/>
      <c r="BS15" s="482"/>
    </row>
    <row r="16" spans="1:72" ht="15" customHeight="1" x14ac:dyDescent="0.25">
      <c r="A16" s="483" t="s">
        <v>7</v>
      </c>
      <c r="B16" s="484">
        <v>80</v>
      </c>
      <c r="C16" s="485">
        <f t="shared" si="0"/>
        <v>0</v>
      </c>
      <c r="D16" s="487"/>
      <c r="E16" s="478"/>
      <c r="F16" s="478"/>
      <c r="G16" s="478"/>
      <c r="H16" s="478"/>
      <c r="I16" s="478"/>
      <c r="J16" s="478"/>
      <c r="K16" s="478"/>
      <c r="L16" s="478"/>
      <c r="M16" s="478"/>
      <c r="N16" s="478"/>
      <c r="O16" s="478"/>
      <c r="P16" s="478"/>
      <c r="Q16" s="478">
        <f t="shared" si="3"/>
        <v>0</v>
      </c>
      <c r="R16" s="478">
        <f t="shared" si="3"/>
        <v>0</v>
      </c>
      <c r="S16" s="478"/>
      <c r="T16" s="478"/>
      <c r="U16" s="478"/>
      <c r="V16" s="478"/>
      <c r="W16" s="478"/>
      <c r="X16" s="478"/>
      <c r="Y16" s="478"/>
      <c r="Z16" s="478"/>
      <c r="AA16" s="478"/>
      <c r="AB16" s="478"/>
      <c r="AC16" s="478"/>
      <c r="AD16" s="478"/>
      <c r="AE16" s="478"/>
      <c r="AF16" s="478">
        <f t="shared" si="4"/>
        <v>0</v>
      </c>
      <c r="AG16" s="478">
        <f t="shared" si="4"/>
        <v>0</v>
      </c>
      <c r="AH16" s="478"/>
      <c r="AI16" s="478"/>
      <c r="AJ16" s="478"/>
      <c r="AK16" s="478"/>
      <c r="AL16" s="478"/>
      <c r="AM16" s="478"/>
      <c r="AN16" s="478"/>
      <c r="AO16" s="478"/>
      <c r="AP16" s="478"/>
      <c r="AQ16" s="478"/>
      <c r="AR16" s="478"/>
      <c r="AS16" s="478"/>
      <c r="AT16" s="478"/>
      <c r="AU16" s="478">
        <f t="shared" si="5"/>
        <v>0</v>
      </c>
      <c r="AV16" s="478">
        <f t="shared" si="5"/>
        <v>0</v>
      </c>
      <c r="AW16" s="478"/>
      <c r="AX16" s="478"/>
      <c r="AY16" s="478"/>
      <c r="AZ16" s="478">
        <f t="shared" si="6"/>
        <v>0</v>
      </c>
      <c r="BA16" s="478">
        <f t="shared" si="6"/>
        <v>0</v>
      </c>
      <c r="BB16" s="478">
        <f t="shared" si="7"/>
        <v>0</v>
      </c>
      <c r="BC16" s="478">
        <f t="shared" si="8"/>
        <v>0</v>
      </c>
      <c r="BD16" s="478">
        <f t="shared" si="9"/>
        <v>0</v>
      </c>
      <c r="BE16" s="478">
        <f t="shared" si="8"/>
        <v>0</v>
      </c>
      <c r="BF16" s="478">
        <f t="shared" si="9"/>
        <v>0</v>
      </c>
      <c r="BG16" s="478">
        <f t="shared" si="10"/>
        <v>0</v>
      </c>
      <c r="BH16" s="478">
        <f t="shared" si="11"/>
        <v>0</v>
      </c>
      <c r="BI16" s="478">
        <f t="shared" si="12"/>
        <v>0</v>
      </c>
      <c r="BJ16" s="478">
        <f t="shared" si="13"/>
        <v>0</v>
      </c>
      <c r="BK16" s="478">
        <f t="shared" si="14"/>
        <v>0</v>
      </c>
      <c r="BL16" s="478">
        <f t="shared" si="14"/>
        <v>0</v>
      </c>
      <c r="BM16" s="478">
        <f t="shared" si="15"/>
        <v>0</v>
      </c>
      <c r="BN16" s="478">
        <f t="shared" si="16"/>
        <v>0</v>
      </c>
      <c r="BO16" s="479" t="s">
        <v>211</v>
      </c>
      <c r="BP16" s="481" t="s">
        <v>209</v>
      </c>
      <c r="BQ16" s="480" t="s">
        <v>208</v>
      </c>
      <c r="BR16" s="480"/>
      <c r="BS16" s="482"/>
      <c r="BT16" s="267" t="s">
        <v>212</v>
      </c>
    </row>
    <row r="17" spans="1:72" ht="15" customHeight="1" x14ac:dyDescent="0.25">
      <c r="A17" s="483" t="s">
        <v>8</v>
      </c>
      <c r="B17" s="484">
        <v>738.61</v>
      </c>
      <c r="C17" s="485">
        <f t="shared" si="0"/>
        <v>85.092267908639201</v>
      </c>
      <c r="D17" s="488"/>
      <c r="E17" s="478">
        <v>45.5</v>
      </c>
      <c r="F17" s="478">
        <v>49</v>
      </c>
      <c r="G17" s="478">
        <v>3</v>
      </c>
      <c r="H17" s="478">
        <v>3</v>
      </c>
      <c r="I17" s="478"/>
      <c r="J17" s="478"/>
      <c r="K17" s="478"/>
      <c r="L17" s="478"/>
      <c r="M17" s="478"/>
      <c r="N17" s="478"/>
      <c r="O17" s="478">
        <f>77.4+9.8</f>
        <v>87.2</v>
      </c>
      <c r="P17" s="478">
        <f>102+18</f>
        <v>120</v>
      </c>
      <c r="Q17" s="478">
        <f t="shared" si="3"/>
        <v>135.69999999999999</v>
      </c>
      <c r="R17" s="478">
        <f t="shared" si="3"/>
        <v>172</v>
      </c>
      <c r="S17" s="478"/>
      <c r="T17" s="478">
        <v>45.5</v>
      </c>
      <c r="U17" s="478">
        <v>49</v>
      </c>
      <c r="V17" s="478"/>
      <c r="W17" s="478"/>
      <c r="X17" s="478">
        <v>50.5</v>
      </c>
      <c r="Y17" s="478">
        <v>12</v>
      </c>
      <c r="Z17" s="478"/>
      <c r="AA17" s="478"/>
      <c r="AB17" s="478"/>
      <c r="AC17" s="478"/>
      <c r="AD17" s="478">
        <v>393.8</v>
      </c>
      <c r="AE17" s="478">
        <v>441</v>
      </c>
      <c r="AF17" s="478">
        <f t="shared" si="4"/>
        <v>489.8</v>
      </c>
      <c r="AG17" s="478">
        <f t="shared" si="4"/>
        <v>502</v>
      </c>
      <c r="AH17" s="478"/>
      <c r="AI17" s="478"/>
      <c r="AJ17" s="478"/>
      <c r="AK17" s="478"/>
      <c r="AL17" s="478"/>
      <c r="AM17" s="478"/>
      <c r="AN17" s="478"/>
      <c r="AO17" s="478"/>
      <c r="AP17" s="478"/>
      <c r="AQ17" s="478"/>
      <c r="AR17" s="478"/>
      <c r="AS17" s="478"/>
      <c r="AT17" s="478"/>
      <c r="AU17" s="478">
        <f t="shared" si="5"/>
        <v>0</v>
      </c>
      <c r="AV17" s="478">
        <f t="shared" si="5"/>
        <v>0</v>
      </c>
      <c r="AW17" s="478"/>
      <c r="AX17" s="478"/>
      <c r="AY17" s="478"/>
      <c r="AZ17" s="478">
        <f t="shared" si="6"/>
        <v>0</v>
      </c>
      <c r="BA17" s="478">
        <f t="shared" si="6"/>
        <v>91</v>
      </c>
      <c r="BB17" s="478">
        <f t="shared" si="7"/>
        <v>98</v>
      </c>
      <c r="BC17" s="478">
        <f t="shared" si="8"/>
        <v>3</v>
      </c>
      <c r="BD17" s="478">
        <f t="shared" si="9"/>
        <v>3</v>
      </c>
      <c r="BE17" s="478">
        <f t="shared" si="8"/>
        <v>50.5</v>
      </c>
      <c r="BF17" s="478">
        <f t="shared" si="9"/>
        <v>12</v>
      </c>
      <c r="BG17" s="478">
        <f t="shared" si="10"/>
        <v>0</v>
      </c>
      <c r="BH17" s="478">
        <f t="shared" si="11"/>
        <v>0</v>
      </c>
      <c r="BI17" s="478">
        <f t="shared" si="12"/>
        <v>0</v>
      </c>
      <c r="BJ17" s="478">
        <f t="shared" si="13"/>
        <v>0</v>
      </c>
      <c r="BK17" s="478">
        <f t="shared" si="14"/>
        <v>481</v>
      </c>
      <c r="BL17" s="478">
        <f t="shared" si="14"/>
        <v>561</v>
      </c>
      <c r="BM17" s="478">
        <f t="shared" si="15"/>
        <v>628.5</v>
      </c>
      <c r="BN17" s="478">
        <f t="shared" si="16"/>
        <v>674</v>
      </c>
      <c r="BO17" s="479" t="s">
        <v>213</v>
      </c>
      <c r="BP17" s="481" t="s">
        <v>209</v>
      </c>
      <c r="BQ17" s="481" t="s">
        <v>209</v>
      </c>
      <c r="BR17" s="480"/>
      <c r="BS17" s="482"/>
    </row>
    <row r="18" spans="1:72" ht="15" customHeight="1" x14ac:dyDescent="0.25">
      <c r="A18" s="483" t="s">
        <v>9</v>
      </c>
      <c r="B18" s="484">
        <v>1294</v>
      </c>
      <c r="C18" s="485">
        <f t="shared" si="0"/>
        <v>50.718701700154554</v>
      </c>
      <c r="D18" s="486"/>
      <c r="E18" s="478">
        <v>11.3</v>
      </c>
      <c r="F18" s="478">
        <v>25</v>
      </c>
      <c r="G18" s="478"/>
      <c r="H18" s="478"/>
      <c r="I18" s="478">
        <v>18.5</v>
      </c>
      <c r="J18" s="478">
        <v>21</v>
      </c>
      <c r="K18" s="478">
        <v>8</v>
      </c>
      <c r="L18" s="478">
        <v>14</v>
      </c>
      <c r="M18" s="478"/>
      <c r="N18" s="478"/>
      <c r="O18" s="478">
        <v>176</v>
      </c>
      <c r="P18" s="478">
        <v>240</v>
      </c>
      <c r="Q18" s="478">
        <f t="shared" si="3"/>
        <v>213.8</v>
      </c>
      <c r="R18" s="478">
        <f t="shared" si="3"/>
        <v>300</v>
      </c>
      <c r="S18" s="478"/>
      <c r="T18" s="478">
        <v>11.000000000000002</v>
      </c>
      <c r="U18" s="478">
        <v>18</v>
      </c>
      <c r="V18" s="478">
        <v>0</v>
      </c>
      <c r="W18" s="478">
        <v>0</v>
      </c>
      <c r="X18" s="478">
        <v>21.5</v>
      </c>
      <c r="Y18" s="478">
        <v>27</v>
      </c>
      <c r="Z18" s="478">
        <v>20</v>
      </c>
      <c r="AA18" s="478">
        <v>33</v>
      </c>
      <c r="AB18" s="478"/>
      <c r="AC18" s="478"/>
      <c r="AD18" s="478">
        <v>390</v>
      </c>
      <c r="AE18" s="478">
        <v>520</v>
      </c>
      <c r="AF18" s="478">
        <f t="shared" si="4"/>
        <v>442.5</v>
      </c>
      <c r="AG18" s="478">
        <f t="shared" si="4"/>
        <v>598</v>
      </c>
      <c r="AH18" s="478"/>
      <c r="AI18" s="478"/>
      <c r="AJ18" s="478"/>
      <c r="AK18" s="478"/>
      <c r="AL18" s="478"/>
      <c r="AM18" s="478"/>
      <c r="AN18" s="478"/>
      <c r="AO18" s="478"/>
      <c r="AP18" s="478"/>
      <c r="AQ18" s="478"/>
      <c r="AR18" s="478"/>
      <c r="AS18" s="478"/>
      <c r="AT18" s="478"/>
      <c r="AU18" s="478">
        <f t="shared" si="5"/>
        <v>0</v>
      </c>
      <c r="AV18" s="478">
        <f t="shared" si="5"/>
        <v>0</v>
      </c>
      <c r="AW18" s="478"/>
      <c r="AX18" s="478"/>
      <c r="AY18" s="478"/>
      <c r="AZ18" s="478">
        <f t="shared" si="6"/>
        <v>0</v>
      </c>
      <c r="BA18" s="478">
        <f t="shared" si="6"/>
        <v>22.300000000000004</v>
      </c>
      <c r="BB18" s="478">
        <f t="shared" si="7"/>
        <v>43</v>
      </c>
      <c r="BC18" s="478">
        <f t="shared" si="8"/>
        <v>0</v>
      </c>
      <c r="BD18" s="478">
        <f t="shared" si="9"/>
        <v>0</v>
      </c>
      <c r="BE18" s="478">
        <f t="shared" si="8"/>
        <v>40</v>
      </c>
      <c r="BF18" s="478">
        <f t="shared" si="9"/>
        <v>48</v>
      </c>
      <c r="BG18" s="478">
        <f t="shared" si="10"/>
        <v>28</v>
      </c>
      <c r="BH18" s="478">
        <f t="shared" si="11"/>
        <v>47</v>
      </c>
      <c r="BI18" s="478">
        <f t="shared" si="12"/>
        <v>0</v>
      </c>
      <c r="BJ18" s="478">
        <f t="shared" si="13"/>
        <v>0</v>
      </c>
      <c r="BK18" s="478">
        <f t="shared" si="14"/>
        <v>566</v>
      </c>
      <c r="BL18" s="478">
        <f t="shared" si="14"/>
        <v>760</v>
      </c>
      <c r="BM18" s="478">
        <f t="shared" si="15"/>
        <v>656.3</v>
      </c>
      <c r="BN18" s="478">
        <f t="shared" si="16"/>
        <v>898</v>
      </c>
      <c r="BO18" s="479" t="s">
        <v>214</v>
      </c>
      <c r="BP18" s="481" t="s">
        <v>209</v>
      </c>
      <c r="BQ18" s="481" t="s">
        <v>209</v>
      </c>
      <c r="BR18" s="480"/>
      <c r="BS18" s="482"/>
    </row>
    <row r="19" spans="1:72" ht="15" customHeight="1" x14ac:dyDescent="0.25">
      <c r="A19" s="483" t="s">
        <v>10</v>
      </c>
      <c r="B19" s="484">
        <v>1521</v>
      </c>
      <c r="C19" s="485">
        <f t="shared" si="0"/>
        <v>100</v>
      </c>
      <c r="D19" s="489"/>
      <c r="E19" s="478">
        <v>16</v>
      </c>
      <c r="F19" s="478">
        <v>17</v>
      </c>
      <c r="G19" s="478">
        <v>63</v>
      </c>
      <c r="H19" s="478">
        <v>81</v>
      </c>
      <c r="I19" s="478"/>
      <c r="J19" s="478"/>
      <c r="K19" s="478"/>
      <c r="L19" s="478"/>
      <c r="M19" s="478"/>
      <c r="N19" s="478"/>
      <c r="O19" s="478"/>
      <c r="P19" s="478"/>
      <c r="Q19" s="478">
        <f t="shared" si="3"/>
        <v>79</v>
      </c>
      <c r="R19" s="478">
        <f t="shared" si="3"/>
        <v>98</v>
      </c>
      <c r="S19" s="478"/>
      <c r="T19" s="478">
        <v>222</v>
      </c>
      <c r="U19" s="478">
        <v>395</v>
      </c>
      <c r="V19" s="478">
        <v>6</v>
      </c>
      <c r="W19" s="478">
        <v>2</v>
      </c>
      <c r="X19" s="478"/>
      <c r="Y19" s="478"/>
      <c r="Z19" s="478">
        <v>38</v>
      </c>
      <c r="AA19" s="478">
        <v>34</v>
      </c>
      <c r="AB19" s="478"/>
      <c r="AC19" s="478"/>
      <c r="AD19" s="478">
        <v>1107</v>
      </c>
      <c r="AE19" s="478">
        <v>1813</v>
      </c>
      <c r="AF19" s="478">
        <f t="shared" si="4"/>
        <v>1373</v>
      </c>
      <c r="AG19" s="478">
        <f t="shared" si="4"/>
        <v>2244</v>
      </c>
      <c r="AH19" s="478"/>
      <c r="AI19" s="478"/>
      <c r="AJ19" s="478"/>
      <c r="AK19" s="478"/>
      <c r="AL19" s="478"/>
      <c r="AM19" s="478"/>
      <c r="AN19" s="478"/>
      <c r="AO19" s="478"/>
      <c r="AP19" s="490"/>
      <c r="AQ19" s="478"/>
      <c r="AR19" s="478"/>
      <c r="AS19" s="478"/>
      <c r="AT19" s="478"/>
      <c r="AU19" s="478">
        <f t="shared" si="5"/>
        <v>0</v>
      </c>
      <c r="AV19" s="478">
        <f t="shared" si="5"/>
        <v>0</v>
      </c>
      <c r="AW19" s="478"/>
      <c r="AX19" s="478"/>
      <c r="AY19" s="478"/>
      <c r="AZ19" s="478">
        <f t="shared" si="6"/>
        <v>0</v>
      </c>
      <c r="BA19" s="478">
        <f t="shared" si="6"/>
        <v>238</v>
      </c>
      <c r="BB19" s="478">
        <f t="shared" si="7"/>
        <v>412</v>
      </c>
      <c r="BC19" s="478">
        <f t="shared" si="8"/>
        <v>69</v>
      </c>
      <c r="BD19" s="478">
        <f t="shared" si="9"/>
        <v>83</v>
      </c>
      <c r="BE19" s="478">
        <f t="shared" si="8"/>
        <v>0</v>
      </c>
      <c r="BF19" s="478">
        <f t="shared" si="9"/>
        <v>0</v>
      </c>
      <c r="BG19" s="478">
        <f t="shared" si="10"/>
        <v>38</v>
      </c>
      <c r="BH19" s="478">
        <f t="shared" si="11"/>
        <v>34</v>
      </c>
      <c r="BI19" s="478">
        <f t="shared" si="12"/>
        <v>0</v>
      </c>
      <c r="BJ19" s="478">
        <f t="shared" si="13"/>
        <v>0</v>
      </c>
      <c r="BK19" s="478">
        <f t="shared" si="14"/>
        <v>1107</v>
      </c>
      <c r="BL19" s="478">
        <f t="shared" si="14"/>
        <v>1813</v>
      </c>
      <c r="BM19" s="478">
        <f t="shared" si="15"/>
        <v>1521</v>
      </c>
      <c r="BN19" s="478">
        <f t="shared" si="16"/>
        <v>2342</v>
      </c>
      <c r="BO19" s="479" t="s">
        <v>174</v>
      </c>
      <c r="BP19" s="481" t="s">
        <v>209</v>
      </c>
      <c r="BQ19" s="481" t="s">
        <v>209</v>
      </c>
      <c r="BR19" s="478"/>
      <c r="BS19" s="491"/>
    </row>
    <row r="20" spans="1:72" ht="15" customHeight="1" x14ac:dyDescent="0.25">
      <c r="A20" s="483" t="s">
        <v>11</v>
      </c>
      <c r="B20" s="484">
        <v>184</v>
      </c>
      <c r="C20" s="485">
        <f t="shared" si="0"/>
        <v>20.108695652173914</v>
      </c>
      <c r="D20" s="487"/>
      <c r="E20" s="479"/>
      <c r="F20" s="478"/>
      <c r="G20" s="490"/>
      <c r="H20" s="478"/>
      <c r="I20" s="478"/>
      <c r="J20" s="478"/>
      <c r="K20" s="478"/>
      <c r="L20" s="478"/>
      <c r="M20" s="490"/>
      <c r="N20" s="478"/>
      <c r="O20" s="478"/>
      <c r="P20" s="478"/>
      <c r="Q20" s="478">
        <f t="shared" si="3"/>
        <v>0</v>
      </c>
      <c r="R20" s="478">
        <f t="shared" si="3"/>
        <v>0</v>
      </c>
      <c r="S20" s="478"/>
      <c r="T20" s="478">
        <v>0.75</v>
      </c>
      <c r="U20" s="478">
        <v>3</v>
      </c>
      <c r="V20" s="478"/>
      <c r="W20" s="478"/>
      <c r="X20" s="478"/>
      <c r="Y20" s="478"/>
      <c r="Z20" s="478"/>
      <c r="AA20" s="478"/>
      <c r="AB20" s="478"/>
      <c r="AC20" s="478"/>
      <c r="AD20" s="478">
        <v>36.25</v>
      </c>
      <c r="AE20" s="478">
        <v>72</v>
      </c>
      <c r="AF20" s="478">
        <f t="shared" si="4"/>
        <v>37</v>
      </c>
      <c r="AG20" s="478">
        <f t="shared" si="4"/>
        <v>75</v>
      </c>
      <c r="AH20" s="478"/>
      <c r="AI20" s="478"/>
      <c r="AJ20" s="478"/>
      <c r="AK20" s="490"/>
      <c r="AL20" s="478"/>
      <c r="AM20" s="478"/>
      <c r="AN20" s="478"/>
      <c r="AO20" s="478"/>
      <c r="AP20" s="478"/>
      <c r="AQ20" s="478"/>
      <c r="AR20" s="478"/>
      <c r="AS20" s="478"/>
      <c r="AT20" s="478"/>
      <c r="AU20" s="478">
        <f t="shared" si="5"/>
        <v>0</v>
      </c>
      <c r="AV20" s="478">
        <f t="shared" si="5"/>
        <v>0</v>
      </c>
      <c r="AW20" s="478"/>
      <c r="AX20" s="478"/>
      <c r="AY20" s="478"/>
      <c r="AZ20" s="478">
        <f t="shared" si="6"/>
        <v>0</v>
      </c>
      <c r="BA20" s="478">
        <f t="shared" si="6"/>
        <v>0.75</v>
      </c>
      <c r="BB20" s="478">
        <f t="shared" si="7"/>
        <v>3</v>
      </c>
      <c r="BC20" s="478">
        <f t="shared" si="8"/>
        <v>0</v>
      </c>
      <c r="BD20" s="478">
        <f t="shared" si="9"/>
        <v>0</v>
      </c>
      <c r="BE20" s="478">
        <f t="shared" si="8"/>
        <v>0</v>
      </c>
      <c r="BF20" s="478">
        <f t="shared" si="9"/>
        <v>0</v>
      </c>
      <c r="BG20" s="478">
        <f t="shared" si="10"/>
        <v>0</v>
      </c>
      <c r="BH20" s="478">
        <f t="shared" si="11"/>
        <v>0</v>
      </c>
      <c r="BI20" s="478">
        <f t="shared" si="12"/>
        <v>0</v>
      </c>
      <c r="BJ20" s="478">
        <f t="shared" si="13"/>
        <v>0</v>
      </c>
      <c r="BK20" s="478">
        <f t="shared" si="14"/>
        <v>36.25</v>
      </c>
      <c r="BL20" s="478">
        <f t="shared" si="14"/>
        <v>72</v>
      </c>
      <c r="BM20" s="478">
        <f t="shared" si="15"/>
        <v>37</v>
      </c>
      <c r="BN20" s="478">
        <f t="shared" si="16"/>
        <v>75</v>
      </c>
      <c r="BO20" s="479" t="s">
        <v>174</v>
      </c>
      <c r="BP20" s="481" t="s">
        <v>209</v>
      </c>
      <c r="BQ20" s="481" t="s">
        <v>209</v>
      </c>
      <c r="BR20" s="480"/>
      <c r="BS20" s="482"/>
    </row>
    <row r="21" spans="1:72" ht="15" customHeight="1" x14ac:dyDescent="0.25">
      <c r="A21" s="483" t="s">
        <v>12</v>
      </c>
      <c r="B21" s="484">
        <v>197.5</v>
      </c>
      <c r="C21" s="485">
        <f t="shared" si="0"/>
        <v>47.124050632911391</v>
      </c>
      <c r="D21" s="489"/>
      <c r="E21" s="478">
        <v>14.72</v>
      </c>
      <c r="F21" s="478">
        <v>23</v>
      </c>
      <c r="G21" s="478"/>
      <c r="H21" s="478"/>
      <c r="I21" s="478">
        <v>4</v>
      </c>
      <c r="J21" s="478">
        <v>7</v>
      </c>
      <c r="K21" s="478">
        <v>3.25</v>
      </c>
      <c r="L21" s="478">
        <v>4</v>
      </c>
      <c r="M21" s="490">
        <v>6.97</v>
      </c>
      <c r="N21" s="478">
        <v>14</v>
      </c>
      <c r="O21" s="478"/>
      <c r="P21" s="478"/>
      <c r="Q21" s="478">
        <f t="shared" si="3"/>
        <v>28.939999999999998</v>
      </c>
      <c r="R21" s="478">
        <f t="shared" si="3"/>
        <v>48</v>
      </c>
      <c r="S21" s="478"/>
      <c r="T21" s="478">
        <v>1.25</v>
      </c>
      <c r="U21" s="478">
        <v>3</v>
      </c>
      <c r="V21" s="478"/>
      <c r="W21" s="478"/>
      <c r="X21" s="478">
        <v>5</v>
      </c>
      <c r="Y21" s="478">
        <v>7</v>
      </c>
      <c r="Z21" s="478"/>
      <c r="AA21" s="478"/>
      <c r="AB21" s="478">
        <v>43</v>
      </c>
      <c r="AC21" s="478">
        <v>54</v>
      </c>
      <c r="AD21" s="478">
        <v>14.88</v>
      </c>
      <c r="AE21" s="478">
        <v>27</v>
      </c>
      <c r="AF21" s="478">
        <f t="shared" si="4"/>
        <v>64.13</v>
      </c>
      <c r="AG21" s="478">
        <f t="shared" si="4"/>
        <v>91</v>
      </c>
      <c r="AH21" s="478"/>
      <c r="AI21" s="478"/>
      <c r="AJ21" s="478"/>
      <c r="AK21" s="478"/>
      <c r="AL21" s="478"/>
      <c r="AM21" s="478"/>
      <c r="AN21" s="478"/>
      <c r="AO21" s="478"/>
      <c r="AP21" s="478"/>
      <c r="AQ21" s="478"/>
      <c r="AR21" s="478"/>
      <c r="AS21" s="478"/>
      <c r="AT21" s="478"/>
      <c r="AU21" s="478">
        <f t="shared" si="5"/>
        <v>0</v>
      </c>
      <c r="AV21" s="478">
        <f t="shared" si="5"/>
        <v>0</v>
      </c>
      <c r="AW21" s="478"/>
      <c r="AX21" s="478"/>
      <c r="AY21" s="478"/>
      <c r="AZ21" s="478">
        <f t="shared" si="6"/>
        <v>0</v>
      </c>
      <c r="BA21" s="478">
        <f t="shared" si="6"/>
        <v>15.97</v>
      </c>
      <c r="BB21" s="478">
        <f t="shared" si="7"/>
        <v>26</v>
      </c>
      <c r="BC21" s="478">
        <f t="shared" si="8"/>
        <v>0</v>
      </c>
      <c r="BD21" s="478">
        <f t="shared" si="9"/>
        <v>0</v>
      </c>
      <c r="BE21" s="478">
        <f t="shared" si="8"/>
        <v>9</v>
      </c>
      <c r="BF21" s="478">
        <f t="shared" si="9"/>
        <v>14</v>
      </c>
      <c r="BG21" s="478">
        <f t="shared" si="10"/>
        <v>3.25</v>
      </c>
      <c r="BH21" s="478">
        <f t="shared" si="11"/>
        <v>4</v>
      </c>
      <c r="BI21" s="478">
        <f t="shared" si="12"/>
        <v>49.97</v>
      </c>
      <c r="BJ21" s="478">
        <f t="shared" si="13"/>
        <v>68</v>
      </c>
      <c r="BK21" s="478">
        <f t="shared" si="14"/>
        <v>14.88</v>
      </c>
      <c r="BL21" s="478">
        <f t="shared" si="14"/>
        <v>27</v>
      </c>
      <c r="BM21" s="478">
        <f t="shared" si="15"/>
        <v>93.07</v>
      </c>
      <c r="BN21" s="478">
        <f t="shared" si="16"/>
        <v>139</v>
      </c>
      <c r="BO21" s="479" t="s">
        <v>215</v>
      </c>
      <c r="BP21" s="481" t="s">
        <v>208</v>
      </c>
      <c r="BQ21" s="481" t="s">
        <v>209</v>
      </c>
      <c r="BR21" s="480"/>
      <c r="BS21" s="482"/>
    </row>
    <row r="22" spans="1:72" ht="15" customHeight="1" x14ac:dyDescent="0.25">
      <c r="A22" s="483" t="s">
        <v>13</v>
      </c>
      <c r="B22" s="484">
        <v>369</v>
      </c>
      <c r="C22" s="485">
        <f t="shared" si="0"/>
        <v>30.094850948509482</v>
      </c>
      <c r="D22" s="489"/>
      <c r="E22" s="478"/>
      <c r="F22" s="478"/>
      <c r="G22" s="478"/>
      <c r="H22" s="478"/>
      <c r="I22" s="478"/>
      <c r="J22" s="478"/>
      <c r="K22" s="478"/>
      <c r="L22" s="478"/>
      <c r="M22" s="478"/>
      <c r="N22" s="478"/>
      <c r="O22" s="478"/>
      <c r="P22" s="478"/>
      <c r="Q22" s="478">
        <f t="shared" si="3"/>
        <v>0</v>
      </c>
      <c r="R22" s="478">
        <f t="shared" si="3"/>
        <v>0</v>
      </c>
      <c r="S22" s="478"/>
      <c r="T22" s="478">
        <v>4.25</v>
      </c>
      <c r="U22" s="478">
        <v>8</v>
      </c>
      <c r="V22" s="478"/>
      <c r="W22" s="478"/>
      <c r="X22" s="478">
        <v>2.5499999999999998</v>
      </c>
      <c r="Y22" s="478">
        <v>5</v>
      </c>
      <c r="Z22" s="478">
        <v>28</v>
      </c>
      <c r="AA22" s="478">
        <v>105</v>
      </c>
      <c r="AB22" s="478">
        <v>2.25</v>
      </c>
      <c r="AC22" s="478">
        <v>8</v>
      </c>
      <c r="AD22" s="478">
        <v>74</v>
      </c>
      <c r="AE22" s="478">
        <v>94</v>
      </c>
      <c r="AF22" s="478">
        <f t="shared" si="4"/>
        <v>111.05</v>
      </c>
      <c r="AG22" s="478">
        <f t="shared" si="4"/>
        <v>220</v>
      </c>
      <c r="AH22" s="478"/>
      <c r="AI22" s="478"/>
      <c r="AJ22" s="478"/>
      <c r="AK22" s="478"/>
      <c r="AL22" s="478"/>
      <c r="AM22" s="478"/>
      <c r="AN22" s="478"/>
      <c r="AO22" s="478"/>
      <c r="AP22" s="478"/>
      <c r="AQ22" s="478"/>
      <c r="AR22" s="478"/>
      <c r="AS22" s="478"/>
      <c r="AT22" s="478"/>
      <c r="AU22" s="478">
        <f t="shared" si="5"/>
        <v>0</v>
      </c>
      <c r="AV22" s="478">
        <f t="shared" si="5"/>
        <v>0</v>
      </c>
      <c r="AW22" s="478"/>
      <c r="AX22" s="478"/>
      <c r="AY22" s="478"/>
      <c r="AZ22" s="478">
        <f t="shared" si="6"/>
        <v>0</v>
      </c>
      <c r="BA22" s="478">
        <f t="shared" si="6"/>
        <v>4.25</v>
      </c>
      <c r="BB22" s="478">
        <f t="shared" si="7"/>
        <v>8</v>
      </c>
      <c r="BC22" s="478">
        <f t="shared" si="8"/>
        <v>0</v>
      </c>
      <c r="BD22" s="478">
        <f t="shared" si="9"/>
        <v>0</v>
      </c>
      <c r="BE22" s="478">
        <f t="shared" si="8"/>
        <v>2.5499999999999998</v>
      </c>
      <c r="BF22" s="478">
        <f t="shared" si="9"/>
        <v>5</v>
      </c>
      <c r="BG22" s="478">
        <f t="shared" si="10"/>
        <v>28</v>
      </c>
      <c r="BH22" s="478">
        <f t="shared" si="11"/>
        <v>105</v>
      </c>
      <c r="BI22" s="478">
        <f t="shared" si="12"/>
        <v>2.25</v>
      </c>
      <c r="BJ22" s="478">
        <f t="shared" si="13"/>
        <v>8</v>
      </c>
      <c r="BK22" s="478">
        <f t="shared" si="14"/>
        <v>74</v>
      </c>
      <c r="BL22" s="478">
        <f t="shared" si="14"/>
        <v>94</v>
      </c>
      <c r="BM22" s="478">
        <f t="shared" si="15"/>
        <v>111.05</v>
      </c>
      <c r="BN22" s="478">
        <f t="shared" si="16"/>
        <v>220</v>
      </c>
      <c r="BO22" s="479" t="s">
        <v>174</v>
      </c>
      <c r="BP22" s="481" t="s">
        <v>209</v>
      </c>
      <c r="BQ22" s="481" t="s">
        <v>209</v>
      </c>
      <c r="BR22" s="480"/>
      <c r="BS22" s="482"/>
    </row>
    <row r="23" spans="1:72" ht="15" customHeight="1" x14ac:dyDescent="0.25">
      <c r="A23" s="483" t="s">
        <v>14</v>
      </c>
      <c r="B23" s="484">
        <v>146.47999999999999</v>
      </c>
      <c r="C23" s="485">
        <f t="shared" si="0"/>
        <v>22.96559257236483</v>
      </c>
      <c r="D23" s="486"/>
      <c r="E23" s="478">
        <v>0.4</v>
      </c>
      <c r="F23" s="478">
        <v>1</v>
      </c>
      <c r="G23" s="478">
        <v>15.58</v>
      </c>
      <c r="H23" s="478">
        <v>40</v>
      </c>
      <c r="I23" s="478">
        <v>1.5</v>
      </c>
      <c r="J23" s="478">
        <v>2</v>
      </c>
      <c r="K23" s="478">
        <v>0.7</v>
      </c>
      <c r="L23" s="478">
        <v>2</v>
      </c>
      <c r="M23" s="478">
        <v>0</v>
      </c>
      <c r="N23" s="478">
        <v>0</v>
      </c>
      <c r="O23" s="478">
        <v>15.16</v>
      </c>
      <c r="P23" s="478">
        <v>64</v>
      </c>
      <c r="Q23" s="478">
        <f t="shared" si="3"/>
        <v>33.339999999999996</v>
      </c>
      <c r="R23" s="478">
        <f t="shared" si="3"/>
        <v>109</v>
      </c>
      <c r="S23" s="478"/>
      <c r="T23" s="478"/>
      <c r="U23" s="478"/>
      <c r="V23" s="478"/>
      <c r="W23" s="478"/>
      <c r="X23" s="478"/>
      <c r="Y23" s="478"/>
      <c r="Z23" s="478"/>
      <c r="AA23" s="478"/>
      <c r="AB23" s="478"/>
      <c r="AC23" s="478"/>
      <c r="AD23" s="478">
        <v>0.3</v>
      </c>
      <c r="AE23" s="478">
        <v>1</v>
      </c>
      <c r="AF23" s="478">
        <f t="shared" si="4"/>
        <v>0.3</v>
      </c>
      <c r="AG23" s="478">
        <f t="shared" si="4"/>
        <v>1</v>
      </c>
      <c r="AH23" s="478"/>
      <c r="AI23" s="478"/>
      <c r="AJ23" s="478"/>
      <c r="AK23" s="478"/>
      <c r="AL23" s="478"/>
      <c r="AM23" s="478"/>
      <c r="AN23" s="478"/>
      <c r="AO23" s="478"/>
      <c r="AP23" s="478"/>
      <c r="AQ23" s="478"/>
      <c r="AR23" s="478"/>
      <c r="AS23" s="478"/>
      <c r="AT23" s="478"/>
      <c r="AU23" s="478">
        <f t="shared" si="5"/>
        <v>0</v>
      </c>
      <c r="AV23" s="478">
        <f t="shared" si="5"/>
        <v>0</v>
      </c>
      <c r="AW23" s="478"/>
      <c r="AX23" s="478"/>
      <c r="AY23" s="478"/>
      <c r="AZ23" s="478">
        <f t="shared" si="6"/>
        <v>0</v>
      </c>
      <c r="BA23" s="478">
        <f t="shared" si="6"/>
        <v>0.4</v>
      </c>
      <c r="BB23" s="478">
        <f t="shared" si="7"/>
        <v>1</v>
      </c>
      <c r="BC23" s="478">
        <f t="shared" si="8"/>
        <v>15.58</v>
      </c>
      <c r="BD23" s="478">
        <f t="shared" si="9"/>
        <v>40</v>
      </c>
      <c r="BE23" s="478">
        <f t="shared" si="8"/>
        <v>1.5</v>
      </c>
      <c r="BF23" s="478">
        <f t="shared" si="9"/>
        <v>2</v>
      </c>
      <c r="BG23" s="478">
        <f t="shared" si="10"/>
        <v>0.7</v>
      </c>
      <c r="BH23" s="478">
        <f t="shared" si="11"/>
        <v>2</v>
      </c>
      <c r="BI23" s="478">
        <f t="shared" si="12"/>
        <v>0</v>
      </c>
      <c r="BJ23" s="478">
        <f t="shared" si="13"/>
        <v>0</v>
      </c>
      <c r="BK23" s="478">
        <f t="shared" si="14"/>
        <v>15.46</v>
      </c>
      <c r="BL23" s="478">
        <f t="shared" si="14"/>
        <v>65</v>
      </c>
      <c r="BM23" s="478">
        <f>BA23+BC23+BE23+BG23+BI23+BK23</f>
        <v>33.64</v>
      </c>
      <c r="BN23" s="478">
        <f t="shared" si="16"/>
        <v>110</v>
      </c>
      <c r="BO23" s="479" t="s">
        <v>216</v>
      </c>
      <c r="BP23" s="481" t="s">
        <v>209</v>
      </c>
      <c r="BQ23" s="481" t="s">
        <v>209</v>
      </c>
      <c r="BR23" s="481" t="s">
        <v>209</v>
      </c>
      <c r="BS23" s="492"/>
    </row>
    <row r="24" spans="1:72" ht="15" customHeight="1" x14ac:dyDescent="0.25">
      <c r="A24" s="483" t="s">
        <v>15</v>
      </c>
      <c r="B24" s="484">
        <v>278</v>
      </c>
      <c r="C24" s="485">
        <f t="shared" si="0"/>
        <v>85.57553956834532</v>
      </c>
      <c r="D24" s="489"/>
      <c r="E24" s="478"/>
      <c r="F24" s="478"/>
      <c r="G24" s="478"/>
      <c r="H24" s="478"/>
      <c r="I24" s="478"/>
      <c r="J24" s="478"/>
      <c r="K24" s="478"/>
      <c r="L24" s="478"/>
      <c r="M24" s="478"/>
      <c r="N24" s="478"/>
      <c r="O24" s="478"/>
      <c r="P24" s="478"/>
      <c r="Q24" s="478">
        <f t="shared" si="3"/>
        <v>0</v>
      </c>
      <c r="R24" s="478">
        <f t="shared" si="3"/>
        <v>0</v>
      </c>
      <c r="S24" s="478"/>
      <c r="T24" s="478">
        <v>30.85</v>
      </c>
      <c r="U24" s="478">
        <v>117</v>
      </c>
      <c r="V24" s="478"/>
      <c r="W24" s="478"/>
      <c r="X24" s="478">
        <v>14</v>
      </c>
      <c r="Y24" s="478">
        <v>31</v>
      </c>
      <c r="Z24" s="478"/>
      <c r="AA24" s="478"/>
      <c r="AB24" s="478">
        <v>0.2</v>
      </c>
      <c r="AC24" s="478">
        <v>1</v>
      </c>
      <c r="AD24" s="478">
        <v>192.85</v>
      </c>
      <c r="AE24" s="478">
        <v>503</v>
      </c>
      <c r="AF24" s="478">
        <f t="shared" si="4"/>
        <v>237.89999999999998</v>
      </c>
      <c r="AG24" s="478">
        <f t="shared" si="4"/>
        <v>652</v>
      </c>
      <c r="AH24" s="478"/>
      <c r="AI24" s="478"/>
      <c r="AJ24" s="478"/>
      <c r="AK24" s="478"/>
      <c r="AL24" s="478"/>
      <c r="AM24" s="478"/>
      <c r="AN24" s="478"/>
      <c r="AO24" s="478"/>
      <c r="AP24" s="478"/>
      <c r="AQ24" s="478"/>
      <c r="AR24" s="478"/>
      <c r="AS24" s="478"/>
      <c r="AT24" s="478"/>
      <c r="AU24" s="478">
        <f t="shared" si="5"/>
        <v>0</v>
      </c>
      <c r="AV24" s="478">
        <f t="shared" si="5"/>
        <v>0</v>
      </c>
      <c r="AW24" s="478"/>
      <c r="AX24" s="478"/>
      <c r="AY24" s="478"/>
      <c r="AZ24" s="478">
        <f t="shared" si="6"/>
        <v>0</v>
      </c>
      <c r="BA24" s="478">
        <f t="shared" si="6"/>
        <v>30.85</v>
      </c>
      <c r="BB24" s="478">
        <f t="shared" si="7"/>
        <v>117</v>
      </c>
      <c r="BC24" s="478">
        <f t="shared" si="8"/>
        <v>0</v>
      </c>
      <c r="BD24" s="478">
        <f t="shared" si="9"/>
        <v>0</v>
      </c>
      <c r="BE24" s="478">
        <f t="shared" si="8"/>
        <v>14</v>
      </c>
      <c r="BF24" s="478">
        <f t="shared" si="9"/>
        <v>31</v>
      </c>
      <c r="BG24" s="478">
        <f t="shared" si="10"/>
        <v>0</v>
      </c>
      <c r="BH24" s="478">
        <f t="shared" si="11"/>
        <v>0</v>
      </c>
      <c r="BI24" s="478">
        <f t="shared" si="12"/>
        <v>0.2</v>
      </c>
      <c r="BJ24" s="478">
        <f t="shared" si="13"/>
        <v>1</v>
      </c>
      <c r="BK24" s="478">
        <f t="shared" si="14"/>
        <v>192.85</v>
      </c>
      <c r="BL24" s="478">
        <f t="shared" si="14"/>
        <v>503</v>
      </c>
      <c r="BM24" s="478">
        <f t="shared" ref="BM24:BN44" si="17">BA24+BC24+BE24+BG24+BI24+BK24</f>
        <v>237.9</v>
      </c>
      <c r="BN24" s="478">
        <f t="shared" si="16"/>
        <v>652</v>
      </c>
      <c r="BO24" s="479" t="s">
        <v>174</v>
      </c>
      <c r="BP24" s="481" t="s">
        <v>209</v>
      </c>
      <c r="BQ24" s="481" t="s">
        <v>209</v>
      </c>
      <c r="BR24" s="480"/>
      <c r="BS24" s="482"/>
    </row>
    <row r="25" spans="1:72" ht="15" customHeight="1" x14ac:dyDescent="0.25">
      <c r="A25" s="483" t="s">
        <v>16</v>
      </c>
      <c r="B25" s="484">
        <v>980.5</v>
      </c>
      <c r="C25" s="485">
        <f t="shared" si="0"/>
        <v>0</v>
      </c>
      <c r="D25" s="489"/>
      <c r="E25" s="478"/>
      <c r="F25" s="478"/>
      <c r="G25" s="478"/>
      <c r="H25" s="478"/>
      <c r="I25" s="478"/>
      <c r="J25" s="478"/>
      <c r="K25" s="478"/>
      <c r="L25" s="478"/>
      <c r="M25" s="478"/>
      <c r="N25" s="478"/>
      <c r="O25" s="478"/>
      <c r="P25" s="478"/>
      <c r="Q25" s="478">
        <f t="shared" si="3"/>
        <v>0</v>
      </c>
      <c r="R25" s="478">
        <f t="shared" si="3"/>
        <v>0</v>
      </c>
      <c r="S25" s="478"/>
      <c r="T25" s="478"/>
      <c r="U25" s="478"/>
      <c r="V25" s="478"/>
      <c r="W25" s="478"/>
      <c r="X25" s="478"/>
      <c r="Y25" s="478"/>
      <c r="Z25" s="478"/>
      <c r="AA25" s="478"/>
      <c r="AB25" s="478"/>
      <c r="AC25" s="478"/>
      <c r="AD25" s="478"/>
      <c r="AE25" s="478"/>
      <c r="AF25" s="478">
        <f t="shared" si="4"/>
        <v>0</v>
      </c>
      <c r="AG25" s="478">
        <f t="shared" si="4"/>
        <v>0</v>
      </c>
      <c r="AH25" s="478"/>
      <c r="AI25" s="478"/>
      <c r="AJ25" s="478"/>
      <c r="AK25" s="478"/>
      <c r="AL25" s="478"/>
      <c r="AM25" s="478"/>
      <c r="AN25" s="478"/>
      <c r="AO25" s="478"/>
      <c r="AP25" s="478"/>
      <c r="AQ25" s="478"/>
      <c r="AR25" s="478"/>
      <c r="AS25" s="478"/>
      <c r="AT25" s="478"/>
      <c r="AU25" s="478">
        <f t="shared" si="5"/>
        <v>0</v>
      </c>
      <c r="AV25" s="478">
        <f t="shared" si="5"/>
        <v>0</v>
      </c>
      <c r="AW25" s="478"/>
      <c r="AX25" s="478"/>
      <c r="AY25" s="478"/>
      <c r="AZ25" s="478">
        <f t="shared" si="6"/>
        <v>0</v>
      </c>
      <c r="BA25" s="478">
        <f t="shared" si="6"/>
        <v>0</v>
      </c>
      <c r="BB25" s="478">
        <f t="shared" si="7"/>
        <v>0</v>
      </c>
      <c r="BC25" s="478">
        <f t="shared" si="8"/>
        <v>0</v>
      </c>
      <c r="BD25" s="478">
        <f t="shared" si="9"/>
        <v>0</v>
      </c>
      <c r="BE25" s="478">
        <f t="shared" si="8"/>
        <v>0</v>
      </c>
      <c r="BF25" s="478">
        <f t="shared" si="9"/>
        <v>0</v>
      </c>
      <c r="BG25" s="478">
        <f t="shared" si="10"/>
        <v>0</v>
      </c>
      <c r="BH25" s="478">
        <f t="shared" si="11"/>
        <v>0</v>
      </c>
      <c r="BI25" s="478">
        <f t="shared" si="12"/>
        <v>0</v>
      </c>
      <c r="BJ25" s="478">
        <f t="shared" si="13"/>
        <v>0</v>
      </c>
      <c r="BK25" s="478">
        <f t="shared" si="14"/>
        <v>0</v>
      </c>
      <c r="BL25" s="478">
        <f t="shared" si="14"/>
        <v>0</v>
      </c>
      <c r="BM25" s="478">
        <f t="shared" si="17"/>
        <v>0</v>
      </c>
      <c r="BN25" s="478">
        <f t="shared" si="16"/>
        <v>0</v>
      </c>
      <c r="BO25" s="493" t="s">
        <v>170</v>
      </c>
      <c r="BP25" s="480" t="s">
        <v>208</v>
      </c>
      <c r="BQ25" s="480" t="s">
        <v>208</v>
      </c>
      <c r="BR25" s="494" t="s">
        <v>217</v>
      </c>
      <c r="BS25" s="495"/>
      <c r="BT25" s="267" t="s">
        <v>218</v>
      </c>
    </row>
    <row r="26" spans="1:72" ht="15" customHeight="1" x14ac:dyDescent="0.25">
      <c r="A26" s="496" t="s">
        <v>18</v>
      </c>
      <c r="B26" s="484">
        <v>1250</v>
      </c>
      <c r="C26" s="485">
        <f t="shared" si="0"/>
        <v>9.1999999999999993</v>
      </c>
      <c r="D26" s="487"/>
      <c r="E26" s="478"/>
      <c r="F26" s="478"/>
      <c r="G26" s="478"/>
      <c r="H26" s="478"/>
      <c r="I26" s="478"/>
      <c r="J26" s="478"/>
      <c r="K26" s="478"/>
      <c r="L26" s="478"/>
      <c r="M26" s="478"/>
      <c r="N26" s="478"/>
      <c r="O26" s="478"/>
      <c r="P26" s="478"/>
      <c r="Q26" s="478">
        <f t="shared" si="3"/>
        <v>0</v>
      </c>
      <c r="R26" s="478">
        <f t="shared" si="3"/>
        <v>0</v>
      </c>
      <c r="S26" s="478"/>
      <c r="T26" s="478">
        <v>15</v>
      </c>
      <c r="U26" s="478">
        <v>14</v>
      </c>
      <c r="V26" s="478">
        <v>0</v>
      </c>
      <c r="W26" s="478">
        <v>0</v>
      </c>
      <c r="X26" s="478">
        <v>19</v>
      </c>
      <c r="Y26" s="478">
        <v>18</v>
      </c>
      <c r="Z26" s="478">
        <v>41</v>
      </c>
      <c r="AA26" s="478">
        <v>12</v>
      </c>
      <c r="AB26" s="478">
        <v>17</v>
      </c>
      <c r="AC26" s="478">
        <v>16</v>
      </c>
      <c r="AD26" s="475">
        <v>23</v>
      </c>
      <c r="AE26" s="475">
        <v>18</v>
      </c>
      <c r="AF26" s="478">
        <f t="shared" si="4"/>
        <v>115</v>
      </c>
      <c r="AG26" s="478">
        <f t="shared" si="4"/>
        <v>78</v>
      </c>
      <c r="AH26" s="475"/>
      <c r="AI26" s="475"/>
      <c r="AJ26" s="475"/>
      <c r="AK26" s="475"/>
      <c r="AL26" s="475"/>
      <c r="AM26" s="475"/>
      <c r="AN26" s="475"/>
      <c r="AO26" s="475"/>
      <c r="AP26" s="475"/>
      <c r="AQ26" s="475"/>
      <c r="AR26" s="476"/>
      <c r="AS26" s="476"/>
      <c r="AT26" s="477"/>
      <c r="AU26" s="478">
        <f t="shared" si="5"/>
        <v>0</v>
      </c>
      <c r="AV26" s="478">
        <f t="shared" si="5"/>
        <v>0</v>
      </c>
      <c r="AW26" s="477"/>
      <c r="AX26" s="477"/>
      <c r="AY26" s="477"/>
      <c r="AZ26" s="478">
        <f t="shared" si="6"/>
        <v>0</v>
      </c>
      <c r="BA26" s="478">
        <f t="shared" si="6"/>
        <v>15</v>
      </c>
      <c r="BB26" s="478">
        <f t="shared" si="7"/>
        <v>14</v>
      </c>
      <c r="BC26" s="478">
        <f t="shared" si="8"/>
        <v>0</v>
      </c>
      <c r="BD26" s="478">
        <f t="shared" si="9"/>
        <v>0</v>
      </c>
      <c r="BE26" s="478">
        <f t="shared" si="8"/>
        <v>19</v>
      </c>
      <c r="BF26" s="478">
        <f t="shared" si="9"/>
        <v>18</v>
      </c>
      <c r="BG26" s="478">
        <f t="shared" si="10"/>
        <v>41</v>
      </c>
      <c r="BH26" s="478">
        <f t="shared" si="11"/>
        <v>12</v>
      </c>
      <c r="BI26" s="478">
        <f t="shared" si="12"/>
        <v>17</v>
      </c>
      <c r="BJ26" s="478">
        <f t="shared" si="13"/>
        <v>16</v>
      </c>
      <c r="BK26" s="478">
        <f t="shared" si="14"/>
        <v>23</v>
      </c>
      <c r="BL26" s="478">
        <f t="shared" si="14"/>
        <v>18</v>
      </c>
      <c r="BM26" s="478">
        <f t="shared" si="17"/>
        <v>115</v>
      </c>
      <c r="BN26" s="478">
        <f t="shared" si="16"/>
        <v>78</v>
      </c>
      <c r="BO26" s="479" t="s">
        <v>174</v>
      </c>
      <c r="BP26" s="481" t="s">
        <v>209</v>
      </c>
      <c r="BQ26" s="481" t="s">
        <v>209</v>
      </c>
      <c r="BR26" s="480"/>
      <c r="BS26" s="482"/>
      <c r="BT26" s="267" t="s">
        <v>219</v>
      </c>
    </row>
    <row r="27" spans="1:72" ht="15" customHeight="1" x14ac:dyDescent="0.25">
      <c r="A27" s="496" t="s">
        <v>19</v>
      </c>
      <c r="B27" s="484">
        <v>608.35</v>
      </c>
      <c r="C27" s="485">
        <f t="shared" si="0"/>
        <v>38.533738801676662</v>
      </c>
      <c r="D27" s="486"/>
      <c r="E27" s="478">
        <v>3.25</v>
      </c>
      <c r="F27" s="478">
        <v>4</v>
      </c>
      <c r="G27" s="478">
        <v>4</v>
      </c>
      <c r="H27" s="478">
        <v>8</v>
      </c>
      <c r="I27" s="478"/>
      <c r="J27" s="478"/>
      <c r="K27" s="478"/>
      <c r="L27" s="478"/>
      <c r="M27" s="478">
        <v>19.2</v>
      </c>
      <c r="N27" s="478">
        <v>66</v>
      </c>
      <c r="O27" s="478"/>
      <c r="P27" s="478"/>
      <c r="Q27" s="478">
        <f t="shared" si="3"/>
        <v>26.45</v>
      </c>
      <c r="R27" s="478">
        <f t="shared" si="3"/>
        <v>78</v>
      </c>
      <c r="S27" s="478"/>
      <c r="T27" s="478">
        <v>11.2</v>
      </c>
      <c r="U27" s="478">
        <v>24</v>
      </c>
      <c r="V27" s="478">
        <v>8.9499999999999993</v>
      </c>
      <c r="W27" s="478">
        <v>29</v>
      </c>
      <c r="X27" s="478"/>
      <c r="Y27" s="478"/>
      <c r="Z27" s="478">
        <v>7</v>
      </c>
      <c r="AA27" s="478">
        <v>6</v>
      </c>
      <c r="AB27" s="478">
        <v>180.82</v>
      </c>
      <c r="AC27" s="478">
        <v>670</v>
      </c>
      <c r="AD27" s="478"/>
      <c r="AE27" s="478"/>
      <c r="AF27" s="478">
        <f t="shared" si="4"/>
        <v>207.96999999999997</v>
      </c>
      <c r="AG27" s="478">
        <f t="shared" si="4"/>
        <v>729</v>
      </c>
      <c r="AH27" s="478"/>
      <c r="AI27" s="478"/>
      <c r="AJ27" s="478"/>
      <c r="AK27" s="475"/>
      <c r="AL27" s="475"/>
      <c r="AM27" s="475"/>
      <c r="AN27" s="475"/>
      <c r="AO27" s="475"/>
      <c r="AP27" s="475"/>
      <c r="AQ27" s="475"/>
      <c r="AR27" s="478"/>
      <c r="AS27" s="478"/>
      <c r="AT27" s="478"/>
      <c r="AU27" s="478">
        <f t="shared" si="5"/>
        <v>0</v>
      </c>
      <c r="AV27" s="478">
        <f t="shared" si="5"/>
        <v>0</v>
      </c>
      <c r="AW27" s="478"/>
      <c r="AX27" s="478"/>
      <c r="AY27" s="478"/>
      <c r="AZ27" s="478">
        <f t="shared" si="6"/>
        <v>0</v>
      </c>
      <c r="BA27" s="478">
        <f t="shared" si="6"/>
        <v>14.45</v>
      </c>
      <c r="BB27" s="478">
        <f t="shared" si="7"/>
        <v>28</v>
      </c>
      <c r="BC27" s="478">
        <f t="shared" si="8"/>
        <v>12.95</v>
      </c>
      <c r="BD27" s="478">
        <f t="shared" si="9"/>
        <v>37</v>
      </c>
      <c r="BE27" s="478">
        <f t="shared" si="8"/>
        <v>0</v>
      </c>
      <c r="BF27" s="478">
        <f t="shared" si="9"/>
        <v>0</v>
      </c>
      <c r="BG27" s="478">
        <f t="shared" si="10"/>
        <v>7</v>
      </c>
      <c r="BH27" s="478">
        <f t="shared" si="11"/>
        <v>6</v>
      </c>
      <c r="BI27" s="478">
        <f t="shared" si="12"/>
        <v>200.01999999999998</v>
      </c>
      <c r="BJ27" s="478">
        <f t="shared" si="13"/>
        <v>736</v>
      </c>
      <c r="BK27" s="478">
        <f t="shared" si="14"/>
        <v>0</v>
      </c>
      <c r="BL27" s="478">
        <f t="shared" si="14"/>
        <v>0</v>
      </c>
      <c r="BM27" s="478">
        <f t="shared" si="17"/>
        <v>234.42</v>
      </c>
      <c r="BN27" s="478">
        <f t="shared" si="16"/>
        <v>807</v>
      </c>
      <c r="BO27" s="479" t="s">
        <v>220</v>
      </c>
      <c r="BP27" s="481" t="s">
        <v>209</v>
      </c>
      <c r="BQ27" s="481" t="s">
        <v>209</v>
      </c>
      <c r="BR27" s="480"/>
      <c r="BS27" s="482"/>
      <c r="BT27" s="267" t="s">
        <v>221</v>
      </c>
    </row>
    <row r="28" spans="1:72" ht="15" customHeight="1" x14ac:dyDescent="0.25">
      <c r="A28" s="255" t="s">
        <v>20</v>
      </c>
      <c r="B28" s="497">
        <v>324.49</v>
      </c>
      <c r="C28" s="485">
        <f t="shared" si="0"/>
        <v>74.045425128663453</v>
      </c>
      <c r="D28" s="487"/>
      <c r="E28" s="478">
        <v>31.95</v>
      </c>
      <c r="F28" s="478">
        <v>99</v>
      </c>
      <c r="G28" s="478"/>
      <c r="H28" s="478"/>
      <c r="I28" s="478">
        <v>1.21</v>
      </c>
      <c r="J28" s="478">
        <v>6</v>
      </c>
      <c r="K28" s="478"/>
      <c r="L28" s="478"/>
      <c r="M28" s="478"/>
      <c r="N28" s="478"/>
      <c r="O28" s="478">
        <v>89.12</v>
      </c>
      <c r="P28" s="478">
        <v>301</v>
      </c>
      <c r="Q28" s="478">
        <f t="shared" si="3"/>
        <v>122.28</v>
      </c>
      <c r="R28" s="478">
        <f t="shared" si="3"/>
        <v>406</v>
      </c>
      <c r="S28" s="478"/>
      <c r="T28" s="478">
        <v>22.51</v>
      </c>
      <c r="U28" s="478">
        <v>71</v>
      </c>
      <c r="V28" s="478"/>
      <c r="W28" s="478"/>
      <c r="X28" s="478"/>
      <c r="Y28" s="478"/>
      <c r="Z28" s="478"/>
      <c r="AA28" s="478"/>
      <c r="AB28" s="478"/>
      <c r="AC28" s="478"/>
      <c r="AD28" s="478">
        <v>95.48</v>
      </c>
      <c r="AE28" s="478">
        <v>342</v>
      </c>
      <c r="AF28" s="478">
        <f t="shared" si="4"/>
        <v>117.99000000000001</v>
      </c>
      <c r="AG28" s="478">
        <f t="shared" si="4"/>
        <v>413</v>
      </c>
      <c r="AH28" s="478"/>
      <c r="AI28" s="478"/>
      <c r="AJ28" s="478"/>
      <c r="AK28" s="478"/>
      <c r="AL28" s="478"/>
      <c r="AM28" s="478"/>
      <c r="AN28" s="478"/>
      <c r="AO28" s="478"/>
      <c r="AP28" s="478"/>
      <c r="AQ28" s="478"/>
      <c r="AR28" s="478"/>
      <c r="AS28" s="478"/>
      <c r="AT28" s="478"/>
      <c r="AU28" s="478">
        <f t="shared" si="5"/>
        <v>0</v>
      </c>
      <c r="AV28" s="478">
        <f t="shared" si="5"/>
        <v>0</v>
      </c>
      <c r="AW28" s="478"/>
      <c r="AX28" s="478"/>
      <c r="AY28" s="478"/>
      <c r="AZ28" s="478">
        <f t="shared" si="6"/>
        <v>0</v>
      </c>
      <c r="BA28" s="478">
        <f t="shared" si="6"/>
        <v>54.46</v>
      </c>
      <c r="BB28" s="478">
        <f t="shared" si="7"/>
        <v>170</v>
      </c>
      <c r="BC28" s="478">
        <f t="shared" si="8"/>
        <v>0</v>
      </c>
      <c r="BD28" s="478">
        <f t="shared" si="9"/>
        <v>0</v>
      </c>
      <c r="BE28" s="478">
        <f t="shared" si="8"/>
        <v>1.21</v>
      </c>
      <c r="BF28" s="478">
        <f t="shared" si="9"/>
        <v>6</v>
      </c>
      <c r="BG28" s="478">
        <f t="shared" si="10"/>
        <v>0</v>
      </c>
      <c r="BH28" s="478">
        <f t="shared" si="11"/>
        <v>0</v>
      </c>
      <c r="BI28" s="478">
        <f t="shared" si="12"/>
        <v>0</v>
      </c>
      <c r="BJ28" s="478">
        <f t="shared" si="13"/>
        <v>0</v>
      </c>
      <c r="BK28" s="478">
        <f t="shared" si="14"/>
        <v>184.60000000000002</v>
      </c>
      <c r="BL28" s="478">
        <f t="shared" si="14"/>
        <v>643</v>
      </c>
      <c r="BM28" s="478">
        <f t="shared" si="17"/>
        <v>240.27000000000004</v>
      </c>
      <c r="BN28" s="478">
        <f t="shared" si="16"/>
        <v>819</v>
      </c>
      <c r="BO28" s="479" t="s">
        <v>222</v>
      </c>
      <c r="BP28" s="481" t="s">
        <v>209</v>
      </c>
      <c r="BQ28" s="481" t="s">
        <v>209</v>
      </c>
      <c r="BR28" s="480"/>
      <c r="BS28" s="482"/>
      <c r="BT28" s="267" t="s">
        <v>223</v>
      </c>
    </row>
    <row r="29" spans="1:72" ht="15" customHeight="1" x14ac:dyDescent="0.25">
      <c r="A29" s="255" t="s">
        <v>21</v>
      </c>
      <c r="B29" s="497">
        <v>4130</v>
      </c>
      <c r="C29" s="485">
        <f t="shared" si="0"/>
        <v>81.142130750605318</v>
      </c>
      <c r="D29" s="488"/>
      <c r="E29" s="478">
        <v>75.36</v>
      </c>
      <c r="F29" s="478">
        <v>44</v>
      </c>
      <c r="G29" s="478">
        <v>89.01</v>
      </c>
      <c r="H29" s="478">
        <v>60</v>
      </c>
      <c r="I29" s="478">
        <v>0</v>
      </c>
      <c r="J29" s="478">
        <v>0</v>
      </c>
      <c r="K29" s="478">
        <v>570.29999999999995</v>
      </c>
      <c r="L29" s="478">
        <v>473</v>
      </c>
      <c r="M29" s="478"/>
      <c r="N29" s="478"/>
      <c r="O29" s="478">
        <v>1643.5</v>
      </c>
      <c r="P29" s="478">
        <v>1404</v>
      </c>
      <c r="Q29" s="478">
        <f t="shared" si="3"/>
        <v>2378.1700000000005</v>
      </c>
      <c r="R29" s="478">
        <f t="shared" si="3"/>
        <v>1981</v>
      </c>
      <c r="S29" s="478"/>
      <c r="T29" s="478"/>
      <c r="U29" s="478"/>
      <c r="V29" s="478"/>
      <c r="W29" s="478"/>
      <c r="X29" s="478"/>
      <c r="Y29" s="478"/>
      <c r="Z29" s="478">
        <v>92</v>
      </c>
      <c r="AA29" s="478">
        <v>108</v>
      </c>
      <c r="AB29" s="478"/>
      <c r="AC29" s="478"/>
      <c r="AD29" s="478">
        <v>881</v>
      </c>
      <c r="AE29" s="478">
        <v>1046</v>
      </c>
      <c r="AF29" s="478">
        <f t="shared" si="4"/>
        <v>973</v>
      </c>
      <c r="AG29" s="478">
        <f t="shared" si="4"/>
        <v>1154</v>
      </c>
      <c r="AH29" s="478"/>
      <c r="AI29" s="478"/>
      <c r="AJ29" s="478"/>
      <c r="AK29" s="478"/>
      <c r="AL29" s="478"/>
      <c r="AM29" s="478"/>
      <c r="AN29" s="478"/>
      <c r="AO29" s="478"/>
      <c r="AP29" s="478"/>
      <c r="AQ29" s="478"/>
      <c r="AR29" s="478"/>
      <c r="AS29" s="478"/>
      <c r="AT29" s="478"/>
      <c r="AU29" s="478">
        <f t="shared" si="5"/>
        <v>0</v>
      </c>
      <c r="AV29" s="478">
        <f t="shared" si="5"/>
        <v>0</v>
      </c>
      <c r="AW29" s="478"/>
      <c r="AX29" s="478"/>
      <c r="AY29" s="478"/>
      <c r="AZ29" s="478">
        <f t="shared" si="6"/>
        <v>0</v>
      </c>
      <c r="BA29" s="478">
        <f t="shared" si="6"/>
        <v>75.36</v>
      </c>
      <c r="BB29" s="478">
        <f t="shared" si="7"/>
        <v>44</v>
      </c>
      <c r="BC29" s="478">
        <f t="shared" si="8"/>
        <v>89.01</v>
      </c>
      <c r="BD29" s="478">
        <f t="shared" si="9"/>
        <v>60</v>
      </c>
      <c r="BE29" s="478">
        <f t="shared" si="8"/>
        <v>0</v>
      </c>
      <c r="BF29" s="478">
        <f t="shared" si="9"/>
        <v>0</v>
      </c>
      <c r="BG29" s="478">
        <f t="shared" si="10"/>
        <v>662.3</v>
      </c>
      <c r="BH29" s="478">
        <f t="shared" si="11"/>
        <v>581</v>
      </c>
      <c r="BI29" s="478">
        <f t="shared" si="12"/>
        <v>0</v>
      </c>
      <c r="BJ29" s="478">
        <f t="shared" si="13"/>
        <v>0</v>
      </c>
      <c r="BK29" s="478">
        <f t="shared" si="14"/>
        <v>2524.5</v>
      </c>
      <c r="BL29" s="478">
        <f t="shared" si="14"/>
        <v>2450</v>
      </c>
      <c r="BM29" s="478">
        <f t="shared" si="17"/>
        <v>3351.17</v>
      </c>
      <c r="BN29" s="478">
        <f t="shared" si="16"/>
        <v>3135</v>
      </c>
      <c r="BO29" s="479" t="s">
        <v>174</v>
      </c>
      <c r="BP29" s="481" t="s">
        <v>209</v>
      </c>
      <c r="BQ29" s="481" t="s">
        <v>209</v>
      </c>
      <c r="BR29" s="480"/>
      <c r="BS29" s="482"/>
      <c r="BT29" s="267" t="s">
        <v>224</v>
      </c>
    </row>
    <row r="30" spans="1:72" ht="15" customHeight="1" x14ac:dyDescent="0.25">
      <c r="A30" s="255" t="s">
        <v>22</v>
      </c>
      <c r="B30" s="497">
        <v>926</v>
      </c>
      <c r="C30" s="485">
        <f t="shared" si="0"/>
        <v>98.188984881209507</v>
      </c>
      <c r="D30" s="486"/>
      <c r="E30" s="478">
        <v>10.75</v>
      </c>
      <c r="F30" s="478">
        <v>20</v>
      </c>
      <c r="G30" s="478"/>
      <c r="H30" s="478"/>
      <c r="I30" s="478">
        <v>8.25</v>
      </c>
      <c r="J30" s="478">
        <v>20</v>
      </c>
      <c r="K30" s="478">
        <v>17.5</v>
      </c>
      <c r="L30" s="478">
        <v>22</v>
      </c>
      <c r="M30" s="478"/>
      <c r="N30" s="478"/>
      <c r="O30" s="478">
        <v>194.16</v>
      </c>
      <c r="P30" s="478">
        <v>219</v>
      </c>
      <c r="Q30" s="478">
        <f t="shared" si="3"/>
        <v>230.66</v>
      </c>
      <c r="R30" s="478">
        <f t="shared" si="3"/>
        <v>281</v>
      </c>
      <c r="S30" s="478"/>
      <c r="T30" s="478">
        <v>12</v>
      </c>
      <c r="U30" s="478">
        <v>27</v>
      </c>
      <c r="V30" s="478"/>
      <c r="W30" s="478"/>
      <c r="X30" s="478">
        <v>10.75</v>
      </c>
      <c r="Y30" s="478">
        <v>19</v>
      </c>
      <c r="Z30" s="478">
        <v>24.47</v>
      </c>
      <c r="AA30" s="478">
        <v>37</v>
      </c>
      <c r="AB30" s="478">
        <v>22.35</v>
      </c>
      <c r="AC30" s="478">
        <v>33</v>
      </c>
      <c r="AD30" s="478">
        <v>605</v>
      </c>
      <c r="AE30" s="478">
        <v>693</v>
      </c>
      <c r="AF30" s="478">
        <f t="shared" si="4"/>
        <v>674.57</v>
      </c>
      <c r="AG30" s="478">
        <f t="shared" si="4"/>
        <v>809</v>
      </c>
      <c r="AH30" s="478"/>
      <c r="AI30" s="478"/>
      <c r="AJ30" s="478"/>
      <c r="AK30" s="478"/>
      <c r="AL30" s="478"/>
      <c r="AM30" s="478"/>
      <c r="AN30" s="478"/>
      <c r="AO30" s="480">
        <v>3</v>
      </c>
      <c r="AP30" s="480">
        <v>9</v>
      </c>
      <c r="AQ30" s="478">
        <v>1</v>
      </c>
      <c r="AR30" s="478">
        <v>1</v>
      </c>
      <c r="AS30" s="478"/>
      <c r="AT30" s="478"/>
      <c r="AU30" s="478">
        <f t="shared" si="5"/>
        <v>4</v>
      </c>
      <c r="AV30" s="478">
        <f t="shared" si="5"/>
        <v>10</v>
      </c>
      <c r="AW30" s="478"/>
      <c r="AX30" s="478"/>
      <c r="AY30" s="478"/>
      <c r="AZ30" s="478">
        <f t="shared" si="6"/>
        <v>0</v>
      </c>
      <c r="BA30" s="478">
        <f t="shared" si="6"/>
        <v>22.75</v>
      </c>
      <c r="BB30" s="478">
        <f t="shared" si="7"/>
        <v>47</v>
      </c>
      <c r="BC30" s="478">
        <f t="shared" si="8"/>
        <v>0</v>
      </c>
      <c r="BD30" s="478">
        <f t="shared" si="9"/>
        <v>0</v>
      </c>
      <c r="BE30" s="478">
        <f t="shared" si="8"/>
        <v>19</v>
      </c>
      <c r="BF30" s="478">
        <f t="shared" si="9"/>
        <v>39</v>
      </c>
      <c r="BG30" s="478">
        <f t="shared" si="10"/>
        <v>44.97</v>
      </c>
      <c r="BH30" s="478">
        <f t="shared" si="11"/>
        <v>68</v>
      </c>
      <c r="BI30" s="478">
        <f t="shared" si="12"/>
        <v>23.35</v>
      </c>
      <c r="BJ30" s="478">
        <f t="shared" si="13"/>
        <v>34</v>
      </c>
      <c r="BK30" s="478">
        <f t="shared" si="14"/>
        <v>799.16</v>
      </c>
      <c r="BL30" s="478">
        <f t="shared" si="14"/>
        <v>912</v>
      </c>
      <c r="BM30" s="478">
        <f t="shared" si="17"/>
        <v>909.23</v>
      </c>
      <c r="BN30" s="478">
        <f t="shared" si="16"/>
        <v>1100</v>
      </c>
      <c r="BO30" s="479" t="s">
        <v>174</v>
      </c>
      <c r="BP30" s="481" t="s">
        <v>209</v>
      </c>
      <c r="BQ30" s="481" t="s">
        <v>209</v>
      </c>
      <c r="BR30" s="480"/>
      <c r="BS30" s="482"/>
    </row>
    <row r="31" spans="1:72" ht="15" customHeight="1" x14ac:dyDescent="0.25">
      <c r="A31" s="255" t="s">
        <v>23</v>
      </c>
      <c r="B31" s="497">
        <v>529</v>
      </c>
      <c r="C31" s="485">
        <f t="shared" si="0"/>
        <v>19.612476370510397</v>
      </c>
      <c r="D31" s="489"/>
      <c r="E31" s="478"/>
      <c r="F31" s="478"/>
      <c r="G31" s="478"/>
      <c r="H31" s="478"/>
      <c r="I31" s="478"/>
      <c r="J31" s="478"/>
      <c r="K31" s="478"/>
      <c r="L31" s="478"/>
      <c r="M31" s="478"/>
      <c r="N31" s="478"/>
      <c r="O31" s="478"/>
      <c r="P31" s="478"/>
      <c r="Q31" s="478">
        <f t="shared" si="3"/>
        <v>0</v>
      </c>
      <c r="R31" s="478">
        <f t="shared" si="3"/>
        <v>0</v>
      </c>
      <c r="S31" s="478"/>
      <c r="T31" s="478"/>
      <c r="U31" s="478"/>
      <c r="V31" s="478"/>
      <c r="W31" s="478"/>
      <c r="X31" s="478">
        <v>6.5</v>
      </c>
      <c r="Y31" s="478">
        <v>12</v>
      </c>
      <c r="Z31" s="478">
        <v>1</v>
      </c>
      <c r="AA31" s="478">
        <v>2</v>
      </c>
      <c r="AB31" s="478">
        <v>5.75</v>
      </c>
      <c r="AC31" s="478">
        <v>8</v>
      </c>
      <c r="AD31" s="478">
        <v>90.5</v>
      </c>
      <c r="AE31" s="478">
        <v>133</v>
      </c>
      <c r="AF31" s="478">
        <f t="shared" si="4"/>
        <v>103.75</v>
      </c>
      <c r="AG31" s="478">
        <f t="shared" si="4"/>
        <v>155</v>
      </c>
      <c r="AH31" s="478"/>
      <c r="AI31" s="478"/>
      <c r="AJ31" s="478"/>
      <c r="AK31" s="478"/>
      <c r="AL31" s="478"/>
      <c r="AM31" s="478"/>
      <c r="AN31" s="478"/>
      <c r="AO31" s="478"/>
      <c r="AP31" s="490"/>
      <c r="AQ31" s="478"/>
      <c r="AR31" s="478"/>
      <c r="AS31" s="478"/>
      <c r="AT31" s="478"/>
      <c r="AU31" s="478">
        <f t="shared" si="5"/>
        <v>0</v>
      </c>
      <c r="AV31" s="478">
        <f t="shared" si="5"/>
        <v>0</v>
      </c>
      <c r="AW31" s="478"/>
      <c r="AX31" s="478"/>
      <c r="AY31" s="478"/>
      <c r="AZ31" s="478">
        <f t="shared" si="6"/>
        <v>0</v>
      </c>
      <c r="BA31" s="478">
        <f t="shared" si="6"/>
        <v>0</v>
      </c>
      <c r="BB31" s="478">
        <f t="shared" si="7"/>
        <v>0</v>
      </c>
      <c r="BC31" s="478">
        <f t="shared" si="8"/>
        <v>0</v>
      </c>
      <c r="BD31" s="478">
        <f t="shared" si="9"/>
        <v>0</v>
      </c>
      <c r="BE31" s="478">
        <f t="shared" si="8"/>
        <v>6.5</v>
      </c>
      <c r="BF31" s="478">
        <f t="shared" si="9"/>
        <v>12</v>
      </c>
      <c r="BG31" s="478">
        <f t="shared" si="10"/>
        <v>1</v>
      </c>
      <c r="BH31" s="478">
        <f t="shared" si="11"/>
        <v>2</v>
      </c>
      <c r="BI31" s="478">
        <f t="shared" si="12"/>
        <v>5.75</v>
      </c>
      <c r="BJ31" s="478">
        <f t="shared" si="13"/>
        <v>8</v>
      </c>
      <c r="BK31" s="478">
        <f t="shared" si="14"/>
        <v>90.5</v>
      </c>
      <c r="BL31" s="478">
        <f t="shared" si="14"/>
        <v>133</v>
      </c>
      <c r="BM31" s="478">
        <f t="shared" si="17"/>
        <v>103.75</v>
      </c>
      <c r="BN31" s="478">
        <f t="shared" si="16"/>
        <v>155</v>
      </c>
      <c r="BO31" s="479" t="s">
        <v>225</v>
      </c>
      <c r="BP31" s="481" t="s">
        <v>209</v>
      </c>
      <c r="BQ31" s="481" t="s">
        <v>209</v>
      </c>
      <c r="BR31" s="481" t="s">
        <v>209</v>
      </c>
      <c r="BS31" s="492"/>
      <c r="BT31" s="267" t="s">
        <v>226</v>
      </c>
    </row>
    <row r="32" spans="1:72" ht="15" customHeight="1" x14ac:dyDescent="0.25">
      <c r="A32" s="255" t="s">
        <v>24</v>
      </c>
      <c r="B32" s="497">
        <v>547</v>
      </c>
      <c r="C32" s="485">
        <f t="shared" si="0"/>
        <v>0</v>
      </c>
      <c r="D32" s="487"/>
      <c r="E32" s="479"/>
      <c r="F32" s="478"/>
      <c r="G32" s="490"/>
      <c r="H32" s="478"/>
      <c r="I32" s="478"/>
      <c r="J32" s="478"/>
      <c r="K32" s="478"/>
      <c r="L32" s="478"/>
      <c r="M32" s="490"/>
      <c r="N32" s="478"/>
      <c r="O32" s="490"/>
      <c r="P32" s="478"/>
      <c r="Q32" s="478">
        <f t="shared" si="3"/>
        <v>0</v>
      </c>
      <c r="R32" s="478">
        <f t="shared" si="3"/>
        <v>0</v>
      </c>
      <c r="S32" s="478"/>
      <c r="T32" s="478"/>
      <c r="U32" s="478"/>
      <c r="V32" s="478"/>
      <c r="W32" s="478"/>
      <c r="X32" s="478"/>
      <c r="Y32" s="478"/>
      <c r="Z32" s="478"/>
      <c r="AA32" s="478"/>
      <c r="AB32" s="478"/>
      <c r="AC32" s="478"/>
      <c r="AD32" s="478"/>
      <c r="AE32" s="478"/>
      <c r="AF32" s="478">
        <f t="shared" si="4"/>
        <v>0</v>
      </c>
      <c r="AG32" s="478">
        <f t="shared" si="4"/>
        <v>0</v>
      </c>
      <c r="AH32" s="478"/>
      <c r="AI32" s="478"/>
      <c r="AJ32" s="478"/>
      <c r="AK32" s="490"/>
      <c r="AL32" s="478"/>
      <c r="AM32" s="478"/>
      <c r="AN32" s="478"/>
      <c r="AO32" s="478"/>
      <c r="AP32" s="478"/>
      <c r="AQ32" s="478"/>
      <c r="AR32" s="478"/>
      <c r="AS32" s="478"/>
      <c r="AT32" s="478"/>
      <c r="AU32" s="478">
        <f t="shared" si="5"/>
        <v>0</v>
      </c>
      <c r="AV32" s="478">
        <f t="shared" si="5"/>
        <v>0</v>
      </c>
      <c r="AW32" s="478"/>
      <c r="AX32" s="478"/>
      <c r="AY32" s="478"/>
      <c r="AZ32" s="478">
        <f t="shared" si="6"/>
        <v>0</v>
      </c>
      <c r="BA32" s="478">
        <f t="shared" si="6"/>
        <v>0</v>
      </c>
      <c r="BB32" s="478">
        <f t="shared" si="7"/>
        <v>0</v>
      </c>
      <c r="BC32" s="478">
        <f t="shared" si="8"/>
        <v>0</v>
      </c>
      <c r="BD32" s="478">
        <f t="shared" si="9"/>
        <v>0</v>
      </c>
      <c r="BE32" s="478">
        <f t="shared" si="8"/>
        <v>0</v>
      </c>
      <c r="BF32" s="478">
        <f t="shared" si="9"/>
        <v>0</v>
      </c>
      <c r="BG32" s="478">
        <f t="shared" si="10"/>
        <v>0</v>
      </c>
      <c r="BH32" s="478">
        <f t="shared" si="11"/>
        <v>0</v>
      </c>
      <c r="BI32" s="478">
        <f t="shared" si="12"/>
        <v>0</v>
      </c>
      <c r="BJ32" s="478">
        <f t="shared" si="13"/>
        <v>0</v>
      </c>
      <c r="BK32" s="478">
        <f t="shared" si="14"/>
        <v>0</v>
      </c>
      <c r="BL32" s="478">
        <f t="shared" si="14"/>
        <v>0</v>
      </c>
      <c r="BM32" s="478">
        <f t="shared" si="17"/>
        <v>0</v>
      </c>
      <c r="BN32" s="478">
        <f t="shared" si="16"/>
        <v>0</v>
      </c>
      <c r="BO32" s="479" t="s">
        <v>227</v>
      </c>
      <c r="BP32" s="481" t="s">
        <v>209</v>
      </c>
      <c r="BQ32" s="481" t="s">
        <v>209</v>
      </c>
      <c r="BR32" s="480"/>
      <c r="BS32" s="482"/>
      <c r="BT32" s="267" t="s">
        <v>228</v>
      </c>
    </row>
    <row r="33" spans="1:72" ht="15" customHeight="1" x14ac:dyDescent="0.25">
      <c r="A33" s="255" t="s">
        <v>114</v>
      </c>
      <c r="B33" s="497">
        <v>461</v>
      </c>
      <c r="C33" s="485">
        <f t="shared" si="0"/>
        <v>55.583514099783081</v>
      </c>
      <c r="D33" s="489"/>
      <c r="E33" s="498"/>
      <c r="F33" s="499"/>
      <c r="G33" s="498"/>
      <c r="H33" s="499"/>
      <c r="I33" s="498"/>
      <c r="J33" s="499"/>
      <c r="K33" s="498"/>
      <c r="L33" s="499"/>
      <c r="M33" s="498"/>
      <c r="N33" s="499"/>
      <c r="O33" s="498"/>
      <c r="P33" s="499">
        <v>176</v>
      </c>
      <c r="Q33" s="478">
        <f t="shared" si="3"/>
        <v>0</v>
      </c>
      <c r="R33" s="478">
        <f t="shared" si="3"/>
        <v>176</v>
      </c>
      <c r="S33" s="478"/>
      <c r="T33" s="478">
        <v>10</v>
      </c>
      <c r="U33" s="478">
        <v>3</v>
      </c>
      <c r="V33" s="478">
        <v>0</v>
      </c>
      <c r="W33" s="478">
        <v>0</v>
      </c>
      <c r="X33" s="478">
        <v>4.5</v>
      </c>
      <c r="Y33" s="478">
        <v>6</v>
      </c>
      <c r="Z33" s="480">
        <v>4.5</v>
      </c>
      <c r="AA33" s="499">
        <v>3</v>
      </c>
      <c r="AB33" s="480">
        <v>4.75</v>
      </c>
      <c r="AC33" s="499">
        <v>2</v>
      </c>
      <c r="AD33" s="480">
        <v>232.48999999999998</v>
      </c>
      <c r="AE33" s="499">
        <v>268</v>
      </c>
      <c r="AF33" s="478">
        <f t="shared" si="4"/>
        <v>256.24</v>
      </c>
      <c r="AG33" s="478">
        <f t="shared" si="4"/>
        <v>282</v>
      </c>
      <c r="AH33" s="478"/>
      <c r="AI33" s="478"/>
      <c r="AJ33" s="478"/>
      <c r="AK33" s="478"/>
      <c r="AL33" s="478"/>
      <c r="AM33" s="478"/>
      <c r="AN33" s="478"/>
      <c r="AO33" s="478"/>
      <c r="AP33" s="478"/>
      <c r="AQ33" s="478"/>
      <c r="AR33" s="478"/>
      <c r="AS33" s="478"/>
      <c r="AT33" s="478"/>
      <c r="AU33" s="478">
        <f t="shared" si="5"/>
        <v>0</v>
      </c>
      <c r="AV33" s="478">
        <f t="shared" si="5"/>
        <v>0</v>
      </c>
      <c r="AW33" s="478"/>
      <c r="AX33" s="478"/>
      <c r="AY33" s="478"/>
      <c r="AZ33" s="478">
        <f t="shared" si="6"/>
        <v>0</v>
      </c>
      <c r="BA33" s="478">
        <f t="shared" si="6"/>
        <v>10</v>
      </c>
      <c r="BB33" s="478">
        <f t="shared" si="7"/>
        <v>3</v>
      </c>
      <c r="BC33" s="478">
        <f t="shared" si="8"/>
        <v>0</v>
      </c>
      <c r="BD33" s="478">
        <f t="shared" si="9"/>
        <v>0</v>
      </c>
      <c r="BE33" s="478">
        <f t="shared" si="8"/>
        <v>4.5</v>
      </c>
      <c r="BF33" s="478">
        <f t="shared" si="9"/>
        <v>6</v>
      </c>
      <c r="BG33" s="478">
        <f t="shared" si="10"/>
        <v>4.5</v>
      </c>
      <c r="BH33" s="478">
        <f t="shared" si="11"/>
        <v>3</v>
      </c>
      <c r="BI33" s="478">
        <f t="shared" si="12"/>
        <v>4.75</v>
      </c>
      <c r="BJ33" s="478">
        <f t="shared" si="13"/>
        <v>2</v>
      </c>
      <c r="BK33" s="478">
        <f t="shared" si="14"/>
        <v>232.48999999999998</v>
      </c>
      <c r="BL33" s="478">
        <f t="shared" si="14"/>
        <v>444</v>
      </c>
      <c r="BM33" s="478">
        <f t="shared" si="17"/>
        <v>256.24</v>
      </c>
      <c r="BN33" s="478">
        <f t="shared" si="16"/>
        <v>458</v>
      </c>
      <c r="BO33" s="479" t="s">
        <v>145</v>
      </c>
      <c r="BP33" s="481" t="s">
        <v>209</v>
      </c>
      <c r="BQ33" s="481" t="s">
        <v>209</v>
      </c>
      <c r="BR33" s="481" t="s">
        <v>209</v>
      </c>
      <c r="BS33" s="492"/>
      <c r="BT33" s="267" t="s">
        <v>229</v>
      </c>
    </row>
    <row r="34" spans="1:72" ht="15" customHeight="1" x14ac:dyDescent="0.25">
      <c r="A34" s="255" t="s">
        <v>26</v>
      </c>
      <c r="B34" s="497">
        <v>984.53</v>
      </c>
      <c r="C34" s="485">
        <f t="shared" si="0"/>
        <v>11.06924116075691</v>
      </c>
      <c r="D34" s="486"/>
      <c r="E34" s="478">
        <v>17.5</v>
      </c>
      <c r="F34" s="478">
        <v>30</v>
      </c>
      <c r="G34" s="478"/>
      <c r="H34" s="478"/>
      <c r="I34" s="478"/>
      <c r="J34" s="478"/>
      <c r="K34" s="478"/>
      <c r="L34" s="478"/>
      <c r="M34" s="478"/>
      <c r="N34" s="478"/>
      <c r="O34" s="478"/>
      <c r="P34" s="478"/>
      <c r="Q34" s="478">
        <f t="shared" si="3"/>
        <v>17.5</v>
      </c>
      <c r="R34" s="478">
        <f t="shared" si="3"/>
        <v>30</v>
      </c>
      <c r="S34" s="478"/>
      <c r="T34" s="478">
        <v>1.75</v>
      </c>
      <c r="U34" s="478">
        <v>5</v>
      </c>
      <c r="V34" s="478">
        <v>1</v>
      </c>
      <c r="W34" s="478">
        <v>2</v>
      </c>
      <c r="X34" s="478">
        <v>3.5</v>
      </c>
      <c r="Y34" s="478">
        <v>6</v>
      </c>
      <c r="Z34" s="478"/>
      <c r="AA34" s="478"/>
      <c r="AB34" s="478"/>
      <c r="AC34" s="478"/>
      <c r="AD34" s="478">
        <v>83.73</v>
      </c>
      <c r="AE34" s="478">
        <v>105</v>
      </c>
      <c r="AF34" s="478">
        <f t="shared" si="4"/>
        <v>89.98</v>
      </c>
      <c r="AG34" s="478">
        <f t="shared" si="4"/>
        <v>118</v>
      </c>
      <c r="AH34" s="478"/>
      <c r="AI34" s="478"/>
      <c r="AJ34" s="478"/>
      <c r="AK34" s="478"/>
      <c r="AL34" s="478"/>
      <c r="AM34" s="478"/>
      <c r="AN34" s="478"/>
      <c r="AO34" s="478">
        <v>1.5</v>
      </c>
      <c r="AP34" s="478">
        <v>1</v>
      </c>
      <c r="AQ34" s="478"/>
      <c r="AR34" s="478"/>
      <c r="AS34" s="478"/>
      <c r="AT34" s="478"/>
      <c r="AU34" s="478">
        <f t="shared" si="5"/>
        <v>1.5</v>
      </c>
      <c r="AV34" s="478">
        <f t="shared" si="5"/>
        <v>1</v>
      </c>
      <c r="AW34" s="478"/>
      <c r="AX34" s="478"/>
      <c r="AY34" s="478"/>
      <c r="AZ34" s="478">
        <f t="shared" si="6"/>
        <v>0</v>
      </c>
      <c r="BA34" s="478">
        <f t="shared" si="6"/>
        <v>19.25</v>
      </c>
      <c r="BB34" s="478">
        <f t="shared" si="7"/>
        <v>35</v>
      </c>
      <c r="BC34" s="478">
        <f t="shared" si="8"/>
        <v>1</v>
      </c>
      <c r="BD34" s="478">
        <f t="shared" si="9"/>
        <v>2</v>
      </c>
      <c r="BE34" s="478">
        <f t="shared" si="8"/>
        <v>3.5</v>
      </c>
      <c r="BF34" s="478">
        <f t="shared" si="9"/>
        <v>6</v>
      </c>
      <c r="BG34" s="478">
        <f t="shared" si="10"/>
        <v>1.5</v>
      </c>
      <c r="BH34" s="478">
        <f t="shared" si="11"/>
        <v>1</v>
      </c>
      <c r="BI34" s="478">
        <f t="shared" si="12"/>
        <v>0</v>
      </c>
      <c r="BJ34" s="478">
        <f t="shared" si="13"/>
        <v>0</v>
      </c>
      <c r="BK34" s="478">
        <f t="shared" si="14"/>
        <v>83.73</v>
      </c>
      <c r="BL34" s="478">
        <f t="shared" si="14"/>
        <v>105</v>
      </c>
      <c r="BM34" s="478">
        <f t="shared" si="17"/>
        <v>108.98</v>
      </c>
      <c r="BN34" s="478">
        <f t="shared" si="16"/>
        <v>149</v>
      </c>
      <c r="BO34" s="479" t="s">
        <v>145</v>
      </c>
      <c r="BP34" s="481" t="s">
        <v>209</v>
      </c>
      <c r="BQ34" s="481" t="s">
        <v>209</v>
      </c>
      <c r="BR34" s="480"/>
      <c r="BS34" s="482"/>
      <c r="BT34" s="267" t="s">
        <v>230</v>
      </c>
    </row>
    <row r="35" spans="1:72" ht="15" customHeight="1" x14ac:dyDescent="0.25">
      <c r="A35" s="255" t="s">
        <v>27</v>
      </c>
      <c r="B35" s="497">
        <v>590</v>
      </c>
      <c r="C35" s="485">
        <f t="shared" si="0"/>
        <v>98.644067796610173</v>
      </c>
      <c r="D35" s="489"/>
      <c r="E35" s="478"/>
      <c r="F35" s="478"/>
      <c r="G35" s="478"/>
      <c r="H35" s="478"/>
      <c r="I35" s="478"/>
      <c r="J35" s="478"/>
      <c r="K35" s="478"/>
      <c r="L35" s="478"/>
      <c r="M35" s="478"/>
      <c r="N35" s="478"/>
      <c r="O35" s="478"/>
      <c r="P35" s="478"/>
      <c r="Q35" s="478">
        <f t="shared" si="3"/>
        <v>0</v>
      </c>
      <c r="R35" s="478">
        <f t="shared" si="3"/>
        <v>0</v>
      </c>
      <c r="S35" s="478"/>
      <c r="T35" s="478">
        <v>6</v>
      </c>
      <c r="U35" s="478">
        <v>3</v>
      </c>
      <c r="V35" s="478"/>
      <c r="W35" s="478"/>
      <c r="X35" s="478"/>
      <c r="Y35" s="478"/>
      <c r="Z35" s="478">
        <v>29</v>
      </c>
      <c r="AA35" s="478">
        <v>30</v>
      </c>
      <c r="AB35" s="478"/>
      <c r="AC35" s="478"/>
      <c r="AD35" s="478">
        <v>547</v>
      </c>
      <c r="AE35" s="478">
        <v>1619</v>
      </c>
      <c r="AF35" s="478">
        <f t="shared" si="4"/>
        <v>582</v>
      </c>
      <c r="AG35" s="478">
        <f t="shared" si="4"/>
        <v>1652</v>
      </c>
      <c r="AH35" s="478"/>
      <c r="AI35" s="478"/>
      <c r="AJ35" s="478"/>
      <c r="AK35" s="478"/>
      <c r="AL35" s="478"/>
      <c r="AM35" s="478"/>
      <c r="AN35" s="478"/>
      <c r="AO35" s="478"/>
      <c r="AP35" s="478"/>
      <c r="AQ35" s="478"/>
      <c r="AR35" s="478"/>
      <c r="AS35" s="478"/>
      <c r="AT35" s="478"/>
      <c r="AU35" s="478">
        <f t="shared" si="5"/>
        <v>0</v>
      </c>
      <c r="AV35" s="478">
        <f t="shared" si="5"/>
        <v>0</v>
      </c>
      <c r="AW35" s="478"/>
      <c r="AX35" s="478"/>
      <c r="AY35" s="478"/>
      <c r="AZ35" s="478">
        <f t="shared" si="6"/>
        <v>0</v>
      </c>
      <c r="BA35" s="478">
        <f t="shared" si="6"/>
        <v>6</v>
      </c>
      <c r="BB35" s="478">
        <f t="shared" si="7"/>
        <v>3</v>
      </c>
      <c r="BC35" s="478">
        <f t="shared" si="8"/>
        <v>0</v>
      </c>
      <c r="BD35" s="478">
        <f t="shared" si="9"/>
        <v>0</v>
      </c>
      <c r="BE35" s="478">
        <f t="shared" si="8"/>
        <v>0</v>
      </c>
      <c r="BF35" s="478">
        <f t="shared" si="9"/>
        <v>0</v>
      </c>
      <c r="BG35" s="478">
        <f t="shared" si="10"/>
        <v>29</v>
      </c>
      <c r="BH35" s="478">
        <f t="shared" si="11"/>
        <v>30</v>
      </c>
      <c r="BI35" s="478">
        <f t="shared" si="12"/>
        <v>0</v>
      </c>
      <c r="BJ35" s="478">
        <f t="shared" si="13"/>
        <v>0</v>
      </c>
      <c r="BK35" s="478">
        <f t="shared" si="14"/>
        <v>547</v>
      </c>
      <c r="BL35" s="478">
        <f t="shared" si="14"/>
        <v>1619</v>
      </c>
      <c r="BM35" s="478">
        <f t="shared" si="17"/>
        <v>582</v>
      </c>
      <c r="BN35" s="478">
        <f t="shared" si="16"/>
        <v>1652</v>
      </c>
      <c r="BO35" s="479" t="s">
        <v>145</v>
      </c>
      <c r="BP35" s="481" t="s">
        <v>209</v>
      </c>
      <c r="BQ35" s="481" t="s">
        <v>209</v>
      </c>
      <c r="BR35" s="480"/>
      <c r="BS35" s="482"/>
    </row>
    <row r="36" spans="1:72" ht="15" customHeight="1" x14ac:dyDescent="0.25">
      <c r="A36" s="255" t="s">
        <v>28</v>
      </c>
      <c r="B36" s="497">
        <v>3649.92</v>
      </c>
      <c r="C36" s="485">
        <f t="shared" si="0"/>
        <v>4.123104068034368</v>
      </c>
      <c r="D36" s="489"/>
      <c r="E36" s="480">
        <v>38.25</v>
      </c>
      <c r="F36" s="480">
        <v>21</v>
      </c>
      <c r="G36" s="480">
        <v>8.5</v>
      </c>
      <c r="H36" s="480">
        <v>4</v>
      </c>
      <c r="I36" s="480">
        <v>13</v>
      </c>
      <c r="J36" s="480">
        <v>9</v>
      </c>
      <c r="K36" s="480">
        <v>4</v>
      </c>
      <c r="L36" s="480">
        <v>4</v>
      </c>
      <c r="M36" s="480">
        <v>18</v>
      </c>
      <c r="N36" s="480">
        <v>12</v>
      </c>
      <c r="O36" s="480">
        <v>1.25</v>
      </c>
      <c r="P36" s="480">
        <v>3</v>
      </c>
      <c r="Q36" s="478">
        <f t="shared" si="3"/>
        <v>83</v>
      </c>
      <c r="R36" s="478">
        <f t="shared" si="3"/>
        <v>53</v>
      </c>
      <c r="S36" s="478"/>
      <c r="T36" s="480">
        <v>15.33</v>
      </c>
      <c r="U36" s="480">
        <v>11</v>
      </c>
      <c r="V36" s="480">
        <v>7.5</v>
      </c>
      <c r="W36" s="480">
        <v>5</v>
      </c>
      <c r="X36" s="480">
        <v>0</v>
      </c>
      <c r="Y36" s="480">
        <v>0</v>
      </c>
      <c r="Z36" s="480">
        <v>11.25</v>
      </c>
      <c r="AA36" s="480">
        <v>11</v>
      </c>
      <c r="AB36" s="480">
        <v>13.145</v>
      </c>
      <c r="AC36" s="480">
        <v>23</v>
      </c>
      <c r="AD36" s="480">
        <v>20.015000000000001</v>
      </c>
      <c r="AE36" s="480">
        <v>28</v>
      </c>
      <c r="AF36" s="478">
        <f t="shared" si="4"/>
        <v>67.239999999999995</v>
      </c>
      <c r="AG36" s="478">
        <f t="shared" si="4"/>
        <v>78</v>
      </c>
      <c r="AH36" s="478"/>
      <c r="AI36" s="478"/>
      <c r="AJ36" s="478"/>
      <c r="AK36" s="478"/>
      <c r="AL36" s="478"/>
      <c r="AM36" s="478"/>
      <c r="AN36" s="478"/>
      <c r="AO36" s="478"/>
      <c r="AP36" s="478"/>
      <c r="AQ36" s="478"/>
      <c r="AR36" s="478"/>
      <c r="AS36" s="478">
        <v>0.25</v>
      </c>
      <c r="AT36" s="478">
        <v>1</v>
      </c>
      <c r="AU36" s="478">
        <f t="shared" si="5"/>
        <v>0.25</v>
      </c>
      <c r="AV36" s="478">
        <f t="shared" si="5"/>
        <v>1</v>
      </c>
      <c r="AW36" s="478"/>
      <c r="AX36" s="478"/>
      <c r="AY36" s="478"/>
      <c r="AZ36" s="478">
        <f t="shared" si="6"/>
        <v>0</v>
      </c>
      <c r="BA36" s="478">
        <f t="shared" si="6"/>
        <v>53.58</v>
      </c>
      <c r="BB36" s="478">
        <f t="shared" si="7"/>
        <v>32</v>
      </c>
      <c r="BC36" s="478">
        <f t="shared" si="8"/>
        <v>16</v>
      </c>
      <c r="BD36" s="478">
        <f t="shared" si="9"/>
        <v>9</v>
      </c>
      <c r="BE36" s="478">
        <f t="shared" si="8"/>
        <v>13</v>
      </c>
      <c r="BF36" s="478">
        <f t="shared" si="9"/>
        <v>9</v>
      </c>
      <c r="BG36" s="478">
        <f t="shared" si="10"/>
        <v>15.25</v>
      </c>
      <c r="BH36" s="478">
        <f t="shared" si="11"/>
        <v>15</v>
      </c>
      <c r="BI36" s="478">
        <f t="shared" si="12"/>
        <v>31.145</v>
      </c>
      <c r="BJ36" s="478">
        <f t="shared" si="13"/>
        <v>35</v>
      </c>
      <c r="BK36" s="478">
        <f t="shared" si="14"/>
        <v>21.515000000000001</v>
      </c>
      <c r="BL36" s="478">
        <f t="shared" si="14"/>
        <v>32</v>
      </c>
      <c r="BM36" s="478">
        <f t="shared" si="17"/>
        <v>150.49</v>
      </c>
      <c r="BN36" s="478">
        <f t="shared" si="16"/>
        <v>132</v>
      </c>
      <c r="BO36" s="479"/>
      <c r="BP36" s="481" t="s">
        <v>209</v>
      </c>
      <c r="BQ36" s="480" t="s">
        <v>208</v>
      </c>
      <c r="BR36" s="480"/>
      <c r="BS36" s="482"/>
      <c r="BT36" s="267" t="s">
        <v>231</v>
      </c>
    </row>
    <row r="37" spans="1:72" s="267" customFormat="1" ht="15" customHeight="1" x14ac:dyDescent="0.25">
      <c r="A37" s="255" t="s">
        <v>29</v>
      </c>
      <c r="B37" s="497">
        <v>2527</v>
      </c>
      <c r="C37" s="485">
        <f t="shared" si="0"/>
        <v>29.679568658488325</v>
      </c>
      <c r="D37" s="500"/>
      <c r="E37" s="499">
        <v>320.45270000000005</v>
      </c>
      <c r="F37" s="499">
        <v>899</v>
      </c>
      <c r="G37" s="499">
        <v>13</v>
      </c>
      <c r="H37" s="499">
        <v>11</v>
      </c>
      <c r="I37" s="499">
        <v>41</v>
      </c>
      <c r="J37" s="499">
        <v>35</v>
      </c>
      <c r="K37" s="499">
        <v>325.5</v>
      </c>
      <c r="L37" s="499">
        <v>227</v>
      </c>
      <c r="M37" s="499"/>
      <c r="N37" s="501"/>
      <c r="O37" s="501"/>
      <c r="P37" s="501"/>
      <c r="Q37" s="478">
        <f t="shared" si="3"/>
        <v>699.95270000000005</v>
      </c>
      <c r="R37" s="478">
        <f t="shared" si="3"/>
        <v>1172</v>
      </c>
      <c r="S37" s="499"/>
      <c r="T37" s="499">
        <v>5.55</v>
      </c>
      <c r="U37" s="499">
        <v>13</v>
      </c>
      <c r="V37" s="499"/>
      <c r="W37" s="499"/>
      <c r="X37" s="499">
        <v>10</v>
      </c>
      <c r="Y37" s="499">
        <v>9</v>
      </c>
      <c r="Z37" s="499">
        <v>34.5</v>
      </c>
      <c r="AA37" s="499">
        <v>21</v>
      </c>
      <c r="AB37" s="501"/>
      <c r="AC37" s="501"/>
      <c r="AD37" s="501"/>
      <c r="AE37" s="501"/>
      <c r="AF37" s="478">
        <f t="shared" si="4"/>
        <v>50.05</v>
      </c>
      <c r="AG37" s="478">
        <f t="shared" si="4"/>
        <v>43</v>
      </c>
      <c r="AH37" s="478"/>
      <c r="AI37" s="478"/>
      <c r="AJ37" s="478"/>
      <c r="AK37" s="478"/>
      <c r="AL37" s="478"/>
      <c r="AM37" s="478"/>
      <c r="AN37" s="478"/>
      <c r="AO37" s="478"/>
      <c r="AP37" s="478"/>
      <c r="AQ37" s="478"/>
      <c r="AR37" s="478"/>
      <c r="AS37" s="478"/>
      <c r="AT37" s="478"/>
      <c r="AU37" s="478">
        <f t="shared" si="5"/>
        <v>0</v>
      </c>
      <c r="AV37" s="478">
        <f t="shared" si="5"/>
        <v>0</v>
      </c>
      <c r="AW37" s="478"/>
      <c r="AX37" s="478"/>
      <c r="AY37" s="478"/>
      <c r="AZ37" s="478">
        <f t="shared" si="6"/>
        <v>0</v>
      </c>
      <c r="BA37" s="478">
        <f t="shared" si="6"/>
        <v>326.00270000000006</v>
      </c>
      <c r="BB37" s="478">
        <f t="shared" si="7"/>
        <v>912</v>
      </c>
      <c r="BC37" s="478">
        <f t="shared" si="8"/>
        <v>13</v>
      </c>
      <c r="BD37" s="478">
        <f t="shared" si="9"/>
        <v>11</v>
      </c>
      <c r="BE37" s="478">
        <f t="shared" si="8"/>
        <v>51</v>
      </c>
      <c r="BF37" s="478">
        <f t="shared" si="9"/>
        <v>44</v>
      </c>
      <c r="BG37" s="478">
        <f t="shared" si="10"/>
        <v>360</v>
      </c>
      <c r="BH37" s="478">
        <f t="shared" si="11"/>
        <v>248</v>
      </c>
      <c r="BI37" s="478">
        <f t="shared" si="12"/>
        <v>0</v>
      </c>
      <c r="BJ37" s="478">
        <f t="shared" si="13"/>
        <v>0</v>
      </c>
      <c r="BK37" s="478">
        <f t="shared" si="14"/>
        <v>0</v>
      </c>
      <c r="BL37" s="478">
        <f t="shared" si="14"/>
        <v>0</v>
      </c>
      <c r="BM37" s="478">
        <f t="shared" si="17"/>
        <v>750.0027</v>
      </c>
      <c r="BN37" s="478">
        <f t="shared" si="16"/>
        <v>1215</v>
      </c>
      <c r="BO37" s="479" t="s">
        <v>174</v>
      </c>
      <c r="BP37" s="481" t="s">
        <v>209</v>
      </c>
      <c r="BQ37" s="481" t="s">
        <v>209</v>
      </c>
      <c r="BR37" s="480"/>
      <c r="BS37" s="482"/>
      <c r="BT37" s="267" t="s">
        <v>232</v>
      </c>
    </row>
    <row r="38" spans="1:72" ht="15" customHeight="1" x14ac:dyDescent="0.25">
      <c r="A38" s="255" t="s">
        <v>30</v>
      </c>
      <c r="B38" s="497">
        <v>2182.5</v>
      </c>
      <c r="C38" s="485">
        <f t="shared" si="0"/>
        <v>65.040091638029779</v>
      </c>
      <c r="D38" s="502"/>
      <c r="E38" s="478">
        <v>17.5</v>
      </c>
      <c r="F38" s="478">
        <v>25</v>
      </c>
      <c r="G38" s="478">
        <v>31.25</v>
      </c>
      <c r="H38" s="478">
        <v>34</v>
      </c>
      <c r="I38" s="478"/>
      <c r="J38" s="478"/>
      <c r="K38" s="478">
        <v>15.5</v>
      </c>
      <c r="L38" s="478">
        <v>12</v>
      </c>
      <c r="M38" s="478">
        <v>7.75</v>
      </c>
      <c r="N38" s="478">
        <v>10</v>
      </c>
      <c r="O38" s="478">
        <v>48.75</v>
      </c>
      <c r="P38" s="478">
        <v>98</v>
      </c>
      <c r="Q38" s="478">
        <f t="shared" si="3"/>
        <v>120.75</v>
      </c>
      <c r="R38" s="478">
        <f t="shared" si="3"/>
        <v>179</v>
      </c>
      <c r="S38" s="478"/>
      <c r="T38" s="478">
        <v>78.5</v>
      </c>
      <c r="U38" s="478">
        <v>134</v>
      </c>
      <c r="V38" s="478">
        <v>13.25</v>
      </c>
      <c r="W38" s="478">
        <v>22</v>
      </c>
      <c r="X38" s="478"/>
      <c r="Y38" s="478"/>
      <c r="Z38" s="478">
        <v>116</v>
      </c>
      <c r="AA38" s="478">
        <v>133</v>
      </c>
      <c r="AB38" s="478"/>
      <c r="AC38" s="478"/>
      <c r="AD38" s="475">
        <v>1086</v>
      </c>
      <c r="AE38" s="475">
        <v>1698</v>
      </c>
      <c r="AF38" s="478">
        <f t="shared" si="4"/>
        <v>1293.75</v>
      </c>
      <c r="AG38" s="478">
        <f t="shared" si="4"/>
        <v>1987</v>
      </c>
      <c r="AH38" s="475"/>
      <c r="AI38" s="475"/>
      <c r="AJ38" s="475"/>
      <c r="AK38" s="475"/>
      <c r="AL38" s="475"/>
      <c r="AM38" s="475"/>
      <c r="AN38" s="475"/>
      <c r="AO38" s="475">
        <v>5</v>
      </c>
      <c r="AP38" s="475">
        <v>31</v>
      </c>
      <c r="AQ38" s="475"/>
      <c r="AR38" s="476"/>
      <c r="AS38" s="476"/>
      <c r="AT38" s="477"/>
      <c r="AU38" s="478">
        <f t="shared" si="5"/>
        <v>5</v>
      </c>
      <c r="AV38" s="478">
        <f t="shared" si="5"/>
        <v>31</v>
      </c>
      <c r="AW38" s="477"/>
      <c r="AX38" s="477"/>
      <c r="AY38" s="477"/>
      <c r="AZ38" s="478">
        <f t="shared" si="6"/>
        <v>0</v>
      </c>
      <c r="BA38" s="478">
        <f t="shared" si="6"/>
        <v>96</v>
      </c>
      <c r="BB38" s="478">
        <f t="shared" si="7"/>
        <v>159</v>
      </c>
      <c r="BC38" s="478">
        <f t="shared" si="8"/>
        <v>44.5</v>
      </c>
      <c r="BD38" s="478">
        <f t="shared" si="9"/>
        <v>56</v>
      </c>
      <c r="BE38" s="478">
        <f t="shared" si="8"/>
        <v>0</v>
      </c>
      <c r="BF38" s="478">
        <f t="shared" si="9"/>
        <v>0</v>
      </c>
      <c r="BG38" s="478">
        <f t="shared" si="10"/>
        <v>136.5</v>
      </c>
      <c r="BH38" s="478">
        <f t="shared" si="11"/>
        <v>176</v>
      </c>
      <c r="BI38" s="478">
        <f t="shared" si="12"/>
        <v>7.75</v>
      </c>
      <c r="BJ38" s="478">
        <f t="shared" si="13"/>
        <v>10</v>
      </c>
      <c r="BK38" s="478">
        <f t="shared" si="14"/>
        <v>1134.75</v>
      </c>
      <c r="BL38" s="478">
        <f t="shared" si="14"/>
        <v>1796</v>
      </c>
      <c r="BM38" s="478">
        <f t="shared" si="17"/>
        <v>1419.5</v>
      </c>
      <c r="BN38" s="478">
        <f t="shared" si="16"/>
        <v>2197</v>
      </c>
      <c r="BO38" s="479" t="s">
        <v>227</v>
      </c>
      <c r="BP38" s="481" t="s">
        <v>209</v>
      </c>
      <c r="BQ38" s="480" t="s">
        <v>208</v>
      </c>
      <c r="BR38" s="480"/>
      <c r="BS38" s="482"/>
      <c r="BT38" s="267" t="s">
        <v>233</v>
      </c>
    </row>
    <row r="39" spans="1:72" ht="15" customHeight="1" x14ac:dyDescent="0.25">
      <c r="A39" s="255" t="s">
        <v>31</v>
      </c>
      <c r="B39" s="497">
        <v>7199</v>
      </c>
      <c r="C39" s="485">
        <f t="shared" si="0"/>
        <v>46.558744270037508</v>
      </c>
      <c r="D39" s="502"/>
      <c r="E39" s="478">
        <v>840.60160000000008</v>
      </c>
      <c r="F39" s="478">
        <v>461</v>
      </c>
      <c r="G39" s="478">
        <v>71.871600000000001</v>
      </c>
      <c r="H39" s="478">
        <v>48</v>
      </c>
      <c r="I39" s="478">
        <v>228.66</v>
      </c>
      <c r="J39" s="478">
        <v>121</v>
      </c>
      <c r="K39" s="478">
        <v>1074.2507000000001</v>
      </c>
      <c r="L39" s="478">
        <v>558</v>
      </c>
      <c r="M39" s="478">
        <v>16.264699999999998</v>
      </c>
      <c r="N39" s="478">
        <v>27</v>
      </c>
      <c r="O39" s="478">
        <v>51.375399999999999</v>
      </c>
      <c r="P39" s="478">
        <v>61</v>
      </c>
      <c r="Q39" s="478">
        <f t="shared" si="3"/>
        <v>2283.0240000000003</v>
      </c>
      <c r="R39" s="478">
        <f t="shared" si="3"/>
        <v>1276</v>
      </c>
      <c r="S39" s="478"/>
      <c r="T39" s="478">
        <v>81.709999999999994</v>
      </c>
      <c r="U39" s="478">
        <v>82</v>
      </c>
      <c r="V39" s="478">
        <v>21.5</v>
      </c>
      <c r="W39" s="478">
        <v>19</v>
      </c>
      <c r="X39" s="478">
        <v>0.5</v>
      </c>
      <c r="Y39" s="478">
        <v>1</v>
      </c>
      <c r="Z39" s="478">
        <v>541.25</v>
      </c>
      <c r="AA39" s="478">
        <v>258</v>
      </c>
      <c r="AB39" s="478">
        <v>120</v>
      </c>
      <c r="AC39" s="478">
        <v>74</v>
      </c>
      <c r="AD39" s="478">
        <v>303.77999999999997</v>
      </c>
      <c r="AE39" s="478">
        <v>310</v>
      </c>
      <c r="AF39" s="478">
        <f t="shared" si="4"/>
        <v>1068.74</v>
      </c>
      <c r="AG39" s="478">
        <f t="shared" si="4"/>
        <v>744</v>
      </c>
      <c r="AH39" s="478"/>
      <c r="AI39" s="478"/>
      <c r="AJ39" s="478"/>
      <c r="AK39" s="475"/>
      <c r="AL39" s="475"/>
      <c r="AM39" s="475"/>
      <c r="AN39" s="475"/>
      <c r="AO39" s="475"/>
      <c r="AP39" s="475"/>
      <c r="AQ39" s="475"/>
      <c r="AR39" s="478"/>
      <c r="AS39" s="478"/>
      <c r="AT39" s="478"/>
      <c r="AU39" s="478">
        <f t="shared" si="5"/>
        <v>0</v>
      </c>
      <c r="AV39" s="478">
        <f t="shared" si="5"/>
        <v>0</v>
      </c>
      <c r="AW39" s="478"/>
      <c r="AX39" s="478"/>
      <c r="AY39" s="478"/>
      <c r="AZ39" s="478">
        <f t="shared" si="6"/>
        <v>0</v>
      </c>
      <c r="BA39" s="478">
        <f t="shared" si="6"/>
        <v>922.31160000000011</v>
      </c>
      <c r="BB39" s="478">
        <f t="shared" si="7"/>
        <v>543</v>
      </c>
      <c r="BC39" s="478">
        <f t="shared" si="8"/>
        <v>93.371600000000001</v>
      </c>
      <c r="BD39" s="478">
        <f t="shared" si="9"/>
        <v>67</v>
      </c>
      <c r="BE39" s="478">
        <f t="shared" si="8"/>
        <v>229.16</v>
      </c>
      <c r="BF39" s="478">
        <f t="shared" si="9"/>
        <v>122</v>
      </c>
      <c r="BG39" s="478">
        <f t="shared" si="10"/>
        <v>1615.5007000000001</v>
      </c>
      <c r="BH39" s="478">
        <f t="shared" si="11"/>
        <v>816</v>
      </c>
      <c r="BI39" s="478">
        <f t="shared" si="12"/>
        <v>136.2647</v>
      </c>
      <c r="BJ39" s="478">
        <f t="shared" si="13"/>
        <v>101</v>
      </c>
      <c r="BK39" s="478">
        <f t="shared" si="14"/>
        <v>355.15539999999999</v>
      </c>
      <c r="BL39" s="478">
        <f t="shared" si="14"/>
        <v>371</v>
      </c>
      <c r="BM39" s="478">
        <f t="shared" si="17"/>
        <v>3351.7640000000006</v>
      </c>
      <c r="BN39" s="478">
        <f t="shared" si="16"/>
        <v>2020</v>
      </c>
      <c r="BO39" s="479" t="s">
        <v>234</v>
      </c>
      <c r="BP39" s="481" t="s">
        <v>209</v>
      </c>
      <c r="BQ39" s="481" t="s">
        <v>209</v>
      </c>
      <c r="BR39" s="480"/>
      <c r="BS39" s="482"/>
      <c r="BT39" s="267" t="s">
        <v>235</v>
      </c>
    </row>
    <row r="40" spans="1:72" ht="15" customHeight="1" x14ac:dyDescent="0.25">
      <c r="A40" s="503" t="s">
        <v>33</v>
      </c>
      <c r="B40" s="497">
        <v>1701</v>
      </c>
      <c r="C40" s="485">
        <f t="shared" si="0"/>
        <v>99.094650205761312</v>
      </c>
      <c r="D40" s="502"/>
      <c r="E40" s="478">
        <v>101</v>
      </c>
      <c r="F40" s="478">
        <v>91</v>
      </c>
      <c r="G40" s="478">
        <v>31</v>
      </c>
      <c r="H40" s="478">
        <v>35</v>
      </c>
      <c r="I40" s="478">
        <v>30.5</v>
      </c>
      <c r="J40" s="478">
        <v>39</v>
      </c>
      <c r="K40" s="478">
        <v>33</v>
      </c>
      <c r="L40" s="478">
        <v>25</v>
      </c>
      <c r="M40" s="478">
        <v>1.5</v>
      </c>
      <c r="N40" s="478">
        <v>3</v>
      </c>
      <c r="O40" s="478">
        <v>779.6</v>
      </c>
      <c r="P40" s="478">
        <v>963</v>
      </c>
      <c r="Q40" s="478">
        <f t="shared" si="3"/>
        <v>976.6</v>
      </c>
      <c r="R40" s="478">
        <f t="shared" si="3"/>
        <v>1156</v>
      </c>
      <c r="S40" s="478"/>
      <c r="T40" s="478"/>
      <c r="U40" s="478"/>
      <c r="V40" s="478"/>
      <c r="W40" s="478"/>
      <c r="X40" s="478"/>
      <c r="Y40" s="478"/>
      <c r="Z40" s="478"/>
      <c r="AA40" s="478"/>
      <c r="AB40" s="478"/>
      <c r="AC40" s="478"/>
      <c r="AD40" s="478">
        <v>709</v>
      </c>
      <c r="AE40" s="478">
        <v>887</v>
      </c>
      <c r="AF40" s="478">
        <f t="shared" si="4"/>
        <v>709</v>
      </c>
      <c r="AG40" s="478">
        <f t="shared" si="4"/>
        <v>887</v>
      </c>
      <c r="AH40" s="478"/>
      <c r="AI40" s="478"/>
      <c r="AJ40" s="478"/>
      <c r="AK40" s="478"/>
      <c r="AL40" s="478"/>
      <c r="AM40" s="478"/>
      <c r="AN40" s="478"/>
      <c r="AO40" s="478"/>
      <c r="AP40" s="478"/>
      <c r="AQ40" s="478"/>
      <c r="AR40" s="478"/>
      <c r="AS40" s="478"/>
      <c r="AT40" s="478"/>
      <c r="AU40" s="478">
        <f t="shared" si="5"/>
        <v>0</v>
      </c>
      <c r="AV40" s="478">
        <f t="shared" si="5"/>
        <v>0</v>
      </c>
      <c r="AW40" s="478"/>
      <c r="AX40" s="478"/>
      <c r="AY40" s="478"/>
      <c r="AZ40" s="478">
        <f t="shared" si="6"/>
        <v>0</v>
      </c>
      <c r="BA40" s="478">
        <f t="shared" si="6"/>
        <v>101</v>
      </c>
      <c r="BB40" s="478">
        <f t="shared" si="7"/>
        <v>91</v>
      </c>
      <c r="BC40" s="478">
        <f t="shared" si="8"/>
        <v>31</v>
      </c>
      <c r="BD40" s="478">
        <f t="shared" si="9"/>
        <v>35</v>
      </c>
      <c r="BE40" s="478">
        <f t="shared" si="8"/>
        <v>30.5</v>
      </c>
      <c r="BF40" s="478">
        <f t="shared" si="9"/>
        <v>39</v>
      </c>
      <c r="BG40" s="478">
        <f t="shared" si="10"/>
        <v>33</v>
      </c>
      <c r="BH40" s="478">
        <f t="shared" si="11"/>
        <v>25</v>
      </c>
      <c r="BI40" s="478">
        <f t="shared" si="12"/>
        <v>1.5</v>
      </c>
      <c r="BJ40" s="478">
        <f t="shared" si="13"/>
        <v>3</v>
      </c>
      <c r="BK40" s="478">
        <f t="shared" si="14"/>
        <v>1488.6</v>
      </c>
      <c r="BL40" s="478">
        <f t="shared" si="14"/>
        <v>1850</v>
      </c>
      <c r="BM40" s="478">
        <f t="shared" si="17"/>
        <v>1685.6</v>
      </c>
      <c r="BN40" s="478">
        <f t="shared" si="16"/>
        <v>2043</v>
      </c>
      <c r="BO40" s="479" t="s">
        <v>174</v>
      </c>
      <c r="BP40" s="481" t="s">
        <v>209</v>
      </c>
      <c r="BQ40" s="481" t="s">
        <v>209</v>
      </c>
      <c r="BR40" s="480"/>
      <c r="BS40" s="482"/>
      <c r="BT40" s="267" t="s">
        <v>236</v>
      </c>
    </row>
    <row r="41" spans="1:72" ht="15" customHeight="1" x14ac:dyDescent="0.25">
      <c r="A41" s="503" t="s">
        <v>34</v>
      </c>
      <c r="B41" s="497">
        <v>166.57</v>
      </c>
      <c r="C41" s="485">
        <f t="shared" si="0"/>
        <v>20.952152248304014</v>
      </c>
      <c r="D41" s="504"/>
      <c r="E41" s="478"/>
      <c r="F41" s="478"/>
      <c r="G41" s="478"/>
      <c r="H41" s="478"/>
      <c r="I41" s="478"/>
      <c r="J41" s="478"/>
      <c r="K41" s="478"/>
      <c r="L41" s="478"/>
      <c r="M41" s="478"/>
      <c r="N41" s="478"/>
      <c r="O41" s="478"/>
      <c r="P41" s="478"/>
      <c r="Q41" s="478">
        <f t="shared" si="3"/>
        <v>0</v>
      </c>
      <c r="R41" s="478">
        <f t="shared" si="3"/>
        <v>0</v>
      </c>
      <c r="S41" s="478"/>
      <c r="T41" s="478"/>
      <c r="U41" s="478"/>
      <c r="V41" s="478"/>
      <c r="W41" s="478"/>
      <c r="X41" s="478"/>
      <c r="Y41" s="478"/>
      <c r="Z41" s="478">
        <v>34.9</v>
      </c>
      <c r="AA41" s="478">
        <v>93</v>
      </c>
      <c r="AB41" s="478"/>
      <c r="AC41" s="478"/>
      <c r="AD41" s="478"/>
      <c r="AE41" s="478"/>
      <c r="AF41" s="478">
        <f t="shared" si="4"/>
        <v>34.9</v>
      </c>
      <c r="AG41" s="478">
        <f t="shared" si="4"/>
        <v>93</v>
      </c>
      <c r="AH41" s="478"/>
      <c r="AI41" s="478"/>
      <c r="AJ41" s="478"/>
      <c r="AK41" s="478"/>
      <c r="AL41" s="478"/>
      <c r="AM41" s="478"/>
      <c r="AN41" s="478"/>
      <c r="AO41" s="478"/>
      <c r="AP41" s="478"/>
      <c r="AQ41" s="478"/>
      <c r="AR41" s="478"/>
      <c r="AS41" s="478"/>
      <c r="AT41" s="478"/>
      <c r="AU41" s="478">
        <f t="shared" si="5"/>
        <v>0</v>
      </c>
      <c r="AV41" s="478">
        <f t="shared" si="5"/>
        <v>0</v>
      </c>
      <c r="AW41" s="478"/>
      <c r="AX41" s="478"/>
      <c r="AY41" s="478"/>
      <c r="AZ41" s="478">
        <f t="shared" si="6"/>
        <v>0</v>
      </c>
      <c r="BA41" s="478">
        <f t="shared" si="6"/>
        <v>0</v>
      </c>
      <c r="BB41" s="478">
        <f t="shared" si="7"/>
        <v>0</v>
      </c>
      <c r="BC41" s="478">
        <f t="shared" si="8"/>
        <v>0</v>
      </c>
      <c r="BD41" s="478">
        <f t="shared" si="9"/>
        <v>0</v>
      </c>
      <c r="BE41" s="478">
        <f t="shared" si="8"/>
        <v>0</v>
      </c>
      <c r="BF41" s="478">
        <f t="shared" si="9"/>
        <v>0</v>
      </c>
      <c r="BG41" s="478">
        <f t="shared" si="10"/>
        <v>34.9</v>
      </c>
      <c r="BH41" s="478">
        <f t="shared" si="11"/>
        <v>93</v>
      </c>
      <c r="BI41" s="478">
        <f t="shared" si="12"/>
        <v>0</v>
      </c>
      <c r="BJ41" s="478">
        <f t="shared" si="13"/>
        <v>0</v>
      </c>
      <c r="BK41" s="478">
        <f t="shared" si="14"/>
        <v>0</v>
      </c>
      <c r="BL41" s="478">
        <f t="shared" si="14"/>
        <v>0</v>
      </c>
      <c r="BM41" s="478">
        <f t="shared" si="17"/>
        <v>34.9</v>
      </c>
      <c r="BN41" s="478">
        <f t="shared" si="16"/>
        <v>93</v>
      </c>
      <c r="BO41" s="479" t="s">
        <v>174</v>
      </c>
      <c r="BP41" s="481" t="s">
        <v>209</v>
      </c>
      <c r="BQ41" s="481" t="s">
        <v>209</v>
      </c>
      <c r="BR41" s="480"/>
      <c r="BS41" s="482"/>
    </row>
    <row r="42" spans="1:72" ht="15" customHeight="1" x14ac:dyDescent="0.25">
      <c r="A42" s="503" t="s">
        <v>35</v>
      </c>
      <c r="B42" s="497">
        <v>1008</v>
      </c>
      <c r="C42" s="485">
        <f t="shared" si="0"/>
        <v>84.623015873015873</v>
      </c>
      <c r="D42" s="505"/>
      <c r="E42" s="478">
        <v>117</v>
      </c>
      <c r="F42" s="478">
        <v>176</v>
      </c>
      <c r="G42" s="478">
        <v>1</v>
      </c>
      <c r="H42" s="478">
        <v>1</v>
      </c>
      <c r="I42" s="478">
        <v>25</v>
      </c>
      <c r="J42" s="478">
        <v>53</v>
      </c>
      <c r="K42" s="478">
        <v>1</v>
      </c>
      <c r="L42" s="478">
        <v>1</v>
      </c>
      <c r="M42" s="478">
        <v>1</v>
      </c>
      <c r="N42" s="478">
        <v>1</v>
      </c>
      <c r="O42" s="478">
        <v>171</v>
      </c>
      <c r="P42" s="478">
        <v>227</v>
      </c>
      <c r="Q42" s="478">
        <f t="shared" si="3"/>
        <v>316</v>
      </c>
      <c r="R42" s="478">
        <f t="shared" si="3"/>
        <v>459</v>
      </c>
      <c r="S42" s="478"/>
      <c r="T42" s="478">
        <v>35</v>
      </c>
      <c r="U42" s="478">
        <v>56</v>
      </c>
      <c r="V42" s="478"/>
      <c r="W42" s="478"/>
      <c r="X42" s="478">
        <v>12</v>
      </c>
      <c r="Y42" s="478">
        <v>18</v>
      </c>
      <c r="Z42" s="478"/>
      <c r="AA42" s="478"/>
      <c r="AB42" s="478">
        <v>1</v>
      </c>
      <c r="AC42" s="478">
        <v>2</v>
      </c>
      <c r="AD42" s="478">
        <v>478</v>
      </c>
      <c r="AE42" s="478">
        <v>714</v>
      </c>
      <c r="AF42" s="478">
        <f t="shared" si="4"/>
        <v>526</v>
      </c>
      <c r="AG42" s="478">
        <f t="shared" si="4"/>
        <v>790</v>
      </c>
      <c r="AH42" s="478"/>
      <c r="AI42" s="478"/>
      <c r="AJ42" s="478"/>
      <c r="AK42" s="478"/>
      <c r="AL42" s="478"/>
      <c r="AM42" s="478"/>
      <c r="AN42" s="478"/>
      <c r="AO42" s="478">
        <v>11</v>
      </c>
      <c r="AP42" s="478">
        <v>19</v>
      </c>
      <c r="AQ42" s="478"/>
      <c r="AR42" s="478"/>
      <c r="AS42" s="478"/>
      <c r="AT42" s="478"/>
      <c r="AU42" s="478">
        <f t="shared" si="5"/>
        <v>11</v>
      </c>
      <c r="AV42" s="478">
        <f t="shared" si="5"/>
        <v>19</v>
      </c>
      <c r="AW42" s="478"/>
      <c r="AX42" s="478"/>
      <c r="AY42" s="478"/>
      <c r="AZ42" s="478">
        <f t="shared" si="6"/>
        <v>0</v>
      </c>
      <c r="BA42" s="478">
        <f t="shared" si="6"/>
        <v>152</v>
      </c>
      <c r="BB42" s="478">
        <f t="shared" si="7"/>
        <v>232</v>
      </c>
      <c r="BC42" s="478">
        <f t="shared" si="8"/>
        <v>1</v>
      </c>
      <c r="BD42" s="478">
        <f t="shared" si="9"/>
        <v>1</v>
      </c>
      <c r="BE42" s="478">
        <f t="shared" si="8"/>
        <v>37</v>
      </c>
      <c r="BF42" s="478">
        <f t="shared" si="9"/>
        <v>71</v>
      </c>
      <c r="BG42" s="478">
        <f t="shared" si="10"/>
        <v>12</v>
      </c>
      <c r="BH42" s="478">
        <f t="shared" si="11"/>
        <v>20</v>
      </c>
      <c r="BI42" s="478">
        <f t="shared" si="12"/>
        <v>2</v>
      </c>
      <c r="BJ42" s="478">
        <f t="shared" si="13"/>
        <v>3</v>
      </c>
      <c r="BK42" s="478">
        <f t="shared" si="14"/>
        <v>649</v>
      </c>
      <c r="BL42" s="478">
        <f t="shared" si="14"/>
        <v>941</v>
      </c>
      <c r="BM42" s="478">
        <f t="shared" si="17"/>
        <v>853</v>
      </c>
      <c r="BN42" s="478">
        <f t="shared" si="16"/>
        <v>1268</v>
      </c>
      <c r="BO42" s="479" t="s">
        <v>174</v>
      </c>
      <c r="BP42" s="481" t="s">
        <v>209</v>
      </c>
      <c r="BQ42" s="481" t="s">
        <v>209</v>
      </c>
      <c r="BR42" s="480"/>
      <c r="BS42" s="482"/>
    </row>
    <row r="43" spans="1:72" ht="15" customHeight="1" x14ac:dyDescent="0.25">
      <c r="A43" s="503" t="s">
        <v>36</v>
      </c>
      <c r="B43" s="497">
        <v>1140.8399999999999</v>
      </c>
      <c r="C43" s="485">
        <f t="shared" si="0"/>
        <v>96.608639248273192</v>
      </c>
      <c r="D43" s="500"/>
      <c r="E43" s="478">
        <v>291.19</v>
      </c>
      <c r="F43" s="478">
        <v>281</v>
      </c>
      <c r="G43" s="478">
        <v>14</v>
      </c>
      <c r="H43" s="478">
        <v>13</v>
      </c>
      <c r="I43" s="478">
        <v>1</v>
      </c>
      <c r="J43" s="478">
        <v>1</v>
      </c>
      <c r="K43" s="478">
        <v>2</v>
      </c>
      <c r="L43" s="478">
        <v>1</v>
      </c>
      <c r="M43" s="478">
        <v>596.38999999999987</v>
      </c>
      <c r="N43" s="478">
        <v>1025</v>
      </c>
      <c r="O43" s="478">
        <v>1.5</v>
      </c>
      <c r="P43" s="478">
        <v>2</v>
      </c>
      <c r="Q43" s="478">
        <f t="shared" si="3"/>
        <v>906.07999999999993</v>
      </c>
      <c r="R43" s="478">
        <f t="shared" si="3"/>
        <v>1323</v>
      </c>
      <c r="S43" s="478"/>
      <c r="T43" s="478">
        <v>2.56</v>
      </c>
      <c r="U43" s="478">
        <v>4</v>
      </c>
      <c r="V43" s="478">
        <v>27</v>
      </c>
      <c r="W43" s="478">
        <v>48</v>
      </c>
      <c r="X43" s="478" t="s">
        <v>237</v>
      </c>
      <c r="Y43" s="478" t="s">
        <v>237</v>
      </c>
      <c r="Z43" s="478"/>
      <c r="AA43" s="478"/>
      <c r="AB43" s="478">
        <v>168.01</v>
      </c>
      <c r="AC43" s="478">
        <v>261</v>
      </c>
      <c r="AD43" s="478">
        <v>0</v>
      </c>
      <c r="AE43" s="478">
        <v>0</v>
      </c>
      <c r="AF43" s="478">
        <f t="shared" si="4"/>
        <v>197.57</v>
      </c>
      <c r="AG43" s="478">
        <f t="shared" si="4"/>
        <v>313</v>
      </c>
      <c r="AH43" s="478"/>
      <c r="AI43" s="478"/>
      <c r="AJ43" s="478"/>
      <c r="AK43" s="478"/>
      <c r="AL43" s="478"/>
      <c r="AM43" s="478"/>
      <c r="AN43" s="478"/>
      <c r="AO43" s="478"/>
      <c r="AP43" s="490"/>
      <c r="AQ43" s="478"/>
      <c r="AR43" s="478"/>
      <c r="AS43" s="478"/>
      <c r="AT43" s="478"/>
      <c r="AU43" s="478">
        <f t="shared" si="5"/>
        <v>0</v>
      </c>
      <c r="AV43" s="478">
        <f t="shared" si="5"/>
        <v>0</v>
      </c>
      <c r="AW43" s="478"/>
      <c r="AX43" s="478"/>
      <c r="AY43" s="478"/>
      <c r="AZ43" s="478">
        <f t="shared" si="6"/>
        <v>0</v>
      </c>
      <c r="BA43" s="478">
        <f t="shared" si="6"/>
        <v>293.75</v>
      </c>
      <c r="BB43" s="478">
        <f t="shared" si="7"/>
        <v>285</v>
      </c>
      <c r="BC43" s="478">
        <f t="shared" si="8"/>
        <v>41</v>
      </c>
      <c r="BD43" s="478">
        <f t="shared" si="9"/>
        <v>61</v>
      </c>
      <c r="BE43" s="478">
        <f t="shared" si="8"/>
        <v>1</v>
      </c>
      <c r="BF43" s="478">
        <f t="shared" si="9"/>
        <v>1</v>
      </c>
      <c r="BG43" s="478">
        <f t="shared" si="10"/>
        <v>2</v>
      </c>
      <c r="BH43" s="478">
        <f t="shared" si="11"/>
        <v>1</v>
      </c>
      <c r="BI43" s="478">
        <f t="shared" si="12"/>
        <v>764.39999999999986</v>
      </c>
      <c r="BJ43" s="478">
        <f t="shared" si="13"/>
        <v>1286</v>
      </c>
      <c r="BK43" s="478"/>
      <c r="BL43" s="478">
        <f t="shared" si="14"/>
        <v>2</v>
      </c>
      <c r="BM43" s="478">
        <f t="shared" si="17"/>
        <v>1102.1499999999999</v>
      </c>
      <c r="BN43" s="478">
        <f t="shared" si="17"/>
        <v>1636</v>
      </c>
      <c r="BO43" s="479" t="s">
        <v>174</v>
      </c>
      <c r="BP43" s="481" t="s">
        <v>209</v>
      </c>
      <c r="BQ43" s="481" t="s">
        <v>209</v>
      </c>
      <c r="BR43" s="481" t="s">
        <v>209</v>
      </c>
      <c r="BS43" s="492"/>
      <c r="BT43" s="267" t="s">
        <v>238</v>
      </c>
    </row>
    <row r="44" spans="1:72" ht="15" customHeight="1" x14ac:dyDescent="0.25">
      <c r="A44" s="503" t="s">
        <v>37</v>
      </c>
      <c r="B44" s="497">
        <v>1657</v>
      </c>
      <c r="C44" s="485">
        <f t="shared" si="0"/>
        <v>99.637899818949904</v>
      </c>
      <c r="D44" s="502"/>
      <c r="E44" s="479">
        <v>200</v>
      </c>
      <c r="F44" s="478">
        <v>285</v>
      </c>
      <c r="G44" s="490">
        <v>12</v>
      </c>
      <c r="H44" s="478">
        <v>13</v>
      </c>
      <c r="I44" s="478">
        <v>37</v>
      </c>
      <c r="J44" s="478">
        <v>95</v>
      </c>
      <c r="K44" s="478">
        <v>108</v>
      </c>
      <c r="L44" s="478">
        <v>205</v>
      </c>
      <c r="M44" s="490">
        <v>950</v>
      </c>
      <c r="N44" s="478">
        <v>2086</v>
      </c>
      <c r="O44" s="478"/>
      <c r="P44" s="478"/>
      <c r="Q44" s="478">
        <f t="shared" si="3"/>
        <v>1307</v>
      </c>
      <c r="R44" s="478">
        <f t="shared" si="3"/>
        <v>2684</v>
      </c>
      <c r="S44" s="478"/>
      <c r="T44" s="478">
        <v>0.5</v>
      </c>
      <c r="U44" s="478">
        <v>1</v>
      </c>
      <c r="V44" s="478"/>
      <c r="W44" s="478"/>
      <c r="X44" s="478">
        <v>0.5</v>
      </c>
      <c r="Y44" s="478">
        <v>1</v>
      </c>
      <c r="Z44" s="478">
        <v>23</v>
      </c>
      <c r="AA44" s="478">
        <v>84</v>
      </c>
      <c r="AB44" s="478">
        <v>320</v>
      </c>
      <c r="AC44" s="478">
        <v>767</v>
      </c>
      <c r="AD44" s="478"/>
      <c r="AE44" s="478"/>
      <c r="AF44" s="478">
        <f t="shared" si="4"/>
        <v>344</v>
      </c>
      <c r="AG44" s="478">
        <f t="shared" si="4"/>
        <v>853</v>
      </c>
      <c r="AH44" s="478"/>
      <c r="AI44" s="478"/>
      <c r="AJ44" s="478"/>
      <c r="AK44" s="490"/>
      <c r="AL44" s="478"/>
      <c r="AM44" s="478"/>
      <c r="AN44" s="478"/>
      <c r="AO44" s="478"/>
      <c r="AP44" s="478"/>
      <c r="AQ44" s="478"/>
      <c r="AR44" s="478"/>
      <c r="AS44" s="478"/>
      <c r="AT44" s="478"/>
      <c r="AU44" s="478">
        <f t="shared" si="5"/>
        <v>0</v>
      </c>
      <c r="AV44" s="478">
        <f t="shared" si="5"/>
        <v>0</v>
      </c>
      <c r="AW44" s="478"/>
      <c r="AX44" s="478"/>
      <c r="AY44" s="478"/>
      <c r="AZ44" s="478">
        <f t="shared" si="6"/>
        <v>0</v>
      </c>
      <c r="BA44" s="478">
        <f t="shared" si="6"/>
        <v>200.5</v>
      </c>
      <c r="BB44" s="478">
        <f t="shared" si="7"/>
        <v>286</v>
      </c>
      <c r="BC44" s="478">
        <f t="shared" si="8"/>
        <v>12</v>
      </c>
      <c r="BD44" s="478">
        <f t="shared" si="9"/>
        <v>13</v>
      </c>
      <c r="BE44" s="478">
        <f t="shared" si="8"/>
        <v>37.5</v>
      </c>
      <c r="BF44" s="478">
        <f t="shared" si="9"/>
        <v>96</v>
      </c>
      <c r="BG44" s="478">
        <f t="shared" si="10"/>
        <v>131</v>
      </c>
      <c r="BH44" s="478">
        <f t="shared" si="11"/>
        <v>289</v>
      </c>
      <c r="BI44" s="478">
        <f t="shared" si="12"/>
        <v>1270</v>
      </c>
      <c r="BJ44" s="478">
        <f t="shared" si="13"/>
        <v>2853</v>
      </c>
      <c r="BK44" s="478">
        <f t="shared" si="14"/>
        <v>0</v>
      </c>
      <c r="BL44" s="478">
        <f t="shared" si="14"/>
        <v>0</v>
      </c>
      <c r="BM44" s="478">
        <f t="shared" si="17"/>
        <v>1651</v>
      </c>
      <c r="BN44" s="478">
        <f t="shared" si="17"/>
        <v>3537</v>
      </c>
      <c r="BO44" s="479" t="s">
        <v>174</v>
      </c>
      <c r="BP44" s="481" t="s">
        <v>209</v>
      </c>
      <c r="BQ44" s="481" t="s">
        <v>209</v>
      </c>
      <c r="BR44" s="480"/>
      <c r="BS44" s="482"/>
    </row>
    <row r="45" spans="1:72" ht="15" customHeight="1" x14ac:dyDescent="0.25">
      <c r="A45" s="503" t="s">
        <v>38</v>
      </c>
      <c r="B45" s="497">
        <v>3677.73</v>
      </c>
      <c r="C45" s="485">
        <f t="shared" si="0"/>
        <v>86.178022856490273</v>
      </c>
      <c r="D45" s="500"/>
      <c r="E45" s="506">
        <v>137.9</v>
      </c>
      <c r="F45" s="506">
        <v>191</v>
      </c>
      <c r="G45" s="506">
        <v>58.4</v>
      </c>
      <c r="H45" s="506">
        <v>48</v>
      </c>
      <c r="I45" s="506">
        <v>70.55</v>
      </c>
      <c r="J45" s="506">
        <v>75</v>
      </c>
      <c r="K45" s="506">
        <v>150.69999999999999</v>
      </c>
      <c r="L45" s="506">
        <v>166</v>
      </c>
      <c r="M45" s="478">
        <v>437.55</v>
      </c>
      <c r="N45" s="478">
        <v>602</v>
      </c>
      <c r="O45" s="506">
        <v>641.21</v>
      </c>
      <c r="P45" s="506">
        <v>531</v>
      </c>
      <c r="Q45" s="478">
        <f t="shared" si="3"/>
        <v>1496.3100000000002</v>
      </c>
      <c r="R45" s="478">
        <f t="shared" si="3"/>
        <v>1613</v>
      </c>
      <c r="S45" s="478"/>
      <c r="T45" s="478">
        <v>0</v>
      </c>
      <c r="U45" s="478">
        <v>0</v>
      </c>
      <c r="V45" s="478">
        <v>0</v>
      </c>
      <c r="W45" s="478">
        <v>0</v>
      </c>
      <c r="X45" s="506">
        <v>2.5</v>
      </c>
      <c r="Y45" s="506">
        <v>2</v>
      </c>
      <c r="Z45" s="506">
        <v>9.5</v>
      </c>
      <c r="AA45" s="506">
        <v>10</v>
      </c>
      <c r="AB45" s="506">
        <v>843.375</v>
      </c>
      <c r="AC45" s="506">
        <v>681</v>
      </c>
      <c r="AD45" s="506">
        <v>809.61</v>
      </c>
      <c r="AE45" s="506">
        <v>808</v>
      </c>
      <c r="AF45" s="478">
        <f t="shared" si="4"/>
        <v>1664.9850000000001</v>
      </c>
      <c r="AG45" s="478">
        <f t="shared" si="4"/>
        <v>1501</v>
      </c>
      <c r="AH45" s="478"/>
      <c r="AI45" s="478"/>
      <c r="AJ45" s="478"/>
      <c r="AK45" s="506">
        <v>2.5</v>
      </c>
      <c r="AL45" s="506">
        <v>4</v>
      </c>
      <c r="AM45" s="506">
        <v>4.0999999999999996</v>
      </c>
      <c r="AN45" s="506">
        <v>20</v>
      </c>
      <c r="AO45" s="506">
        <v>1.5</v>
      </c>
      <c r="AP45" s="506">
        <v>3</v>
      </c>
      <c r="AQ45" s="478"/>
      <c r="AR45" s="478"/>
      <c r="AS45" s="478"/>
      <c r="AT45" s="478"/>
      <c r="AU45" s="478">
        <f t="shared" si="5"/>
        <v>8.1</v>
      </c>
      <c r="AV45" s="478">
        <f t="shared" si="5"/>
        <v>27</v>
      </c>
      <c r="AW45" s="478"/>
      <c r="AX45" s="478"/>
      <c r="AY45" s="478"/>
      <c r="AZ45" s="478">
        <f t="shared" si="6"/>
        <v>0</v>
      </c>
      <c r="BA45" s="478">
        <f t="shared" si="6"/>
        <v>137.9</v>
      </c>
      <c r="BB45" s="478">
        <f t="shared" si="7"/>
        <v>191</v>
      </c>
      <c r="BC45" s="478">
        <f t="shared" si="8"/>
        <v>60.9</v>
      </c>
      <c r="BD45" s="478">
        <f t="shared" si="9"/>
        <v>52</v>
      </c>
      <c r="BE45" s="478">
        <f t="shared" si="8"/>
        <v>77.149999999999991</v>
      </c>
      <c r="BF45" s="478">
        <f t="shared" si="9"/>
        <v>97</v>
      </c>
      <c r="BG45" s="478">
        <f t="shared" si="10"/>
        <v>161.69999999999999</v>
      </c>
      <c r="BH45" s="478">
        <f t="shared" si="11"/>
        <v>179</v>
      </c>
      <c r="BI45" s="478">
        <f t="shared" si="12"/>
        <v>1280.925</v>
      </c>
      <c r="BJ45" s="478">
        <f t="shared" si="13"/>
        <v>1283</v>
      </c>
      <c r="BK45" s="478">
        <f t="shared" si="14"/>
        <v>1450.8200000000002</v>
      </c>
      <c r="BL45" s="478">
        <f t="shared" si="14"/>
        <v>1339</v>
      </c>
      <c r="BM45" s="478">
        <f t="shared" ref="BM45:BN58" si="18">BA45+BC45+BE45+BG45+BI45+BK45</f>
        <v>3169.395</v>
      </c>
      <c r="BN45" s="478">
        <f t="shared" si="18"/>
        <v>3141</v>
      </c>
      <c r="BO45" s="479" t="s">
        <v>239</v>
      </c>
      <c r="BP45" s="481" t="s">
        <v>209</v>
      </c>
      <c r="BQ45" s="481" t="s">
        <v>209</v>
      </c>
      <c r="BR45" s="480"/>
      <c r="BS45" s="481" t="s">
        <v>209</v>
      </c>
    </row>
    <row r="46" spans="1:72" ht="15" customHeight="1" x14ac:dyDescent="0.25">
      <c r="A46" s="503" t="s">
        <v>39</v>
      </c>
      <c r="B46" s="497">
        <v>506.5</v>
      </c>
      <c r="C46" s="485">
        <f t="shared" si="0"/>
        <v>96.62586377097729</v>
      </c>
      <c r="D46" s="500"/>
      <c r="E46" s="478">
        <v>115</v>
      </c>
      <c r="F46" s="478">
        <v>179</v>
      </c>
      <c r="G46" s="478">
        <v>11</v>
      </c>
      <c r="H46" s="478">
        <v>21</v>
      </c>
      <c r="I46" s="478">
        <v>2</v>
      </c>
      <c r="J46" s="478">
        <v>3</v>
      </c>
      <c r="K46" s="478">
        <v>65</v>
      </c>
      <c r="L46" s="478">
        <v>90</v>
      </c>
      <c r="M46" s="478">
        <v>39.380000000000003</v>
      </c>
      <c r="N46" s="478">
        <v>90</v>
      </c>
      <c r="O46" s="478">
        <v>53.38</v>
      </c>
      <c r="P46" s="478">
        <v>85</v>
      </c>
      <c r="Q46" s="478">
        <f t="shared" si="3"/>
        <v>285.76</v>
      </c>
      <c r="R46" s="478">
        <f t="shared" si="3"/>
        <v>468</v>
      </c>
      <c r="S46" s="478"/>
      <c r="T46" s="478">
        <v>63</v>
      </c>
      <c r="U46" s="478">
        <v>126</v>
      </c>
      <c r="V46" s="478">
        <v>6</v>
      </c>
      <c r="W46" s="478">
        <v>4</v>
      </c>
      <c r="X46" s="478">
        <v>24.5</v>
      </c>
      <c r="Y46" s="478">
        <v>33</v>
      </c>
      <c r="Z46" s="478">
        <v>46.5</v>
      </c>
      <c r="AA46" s="478">
        <v>63</v>
      </c>
      <c r="AB46" s="478">
        <v>29.75</v>
      </c>
      <c r="AC46" s="478">
        <v>68</v>
      </c>
      <c r="AD46" s="478">
        <v>33.9</v>
      </c>
      <c r="AE46" s="478">
        <v>66</v>
      </c>
      <c r="AF46" s="478">
        <f t="shared" si="4"/>
        <v>203.65</v>
      </c>
      <c r="AG46" s="478">
        <f t="shared" si="4"/>
        <v>360</v>
      </c>
      <c r="AH46" s="478"/>
      <c r="AI46" s="478"/>
      <c r="AJ46" s="478"/>
      <c r="AK46" s="478"/>
      <c r="AL46" s="478"/>
      <c r="AM46" s="478"/>
      <c r="AN46" s="478"/>
      <c r="AO46" s="478"/>
      <c r="AP46" s="478"/>
      <c r="AQ46" s="478"/>
      <c r="AR46" s="478"/>
      <c r="AS46" s="478"/>
      <c r="AT46" s="478"/>
      <c r="AU46" s="478">
        <f t="shared" si="5"/>
        <v>0</v>
      </c>
      <c r="AV46" s="478">
        <f t="shared" si="5"/>
        <v>0</v>
      </c>
      <c r="AW46" s="478"/>
      <c r="AX46" s="478"/>
      <c r="AY46" s="478"/>
      <c r="AZ46" s="478">
        <f t="shared" si="6"/>
        <v>0</v>
      </c>
      <c r="BA46" s="478">
        <f t="shared" si="6"/>
        <v>178</v>
      </c>
      <c r="BB46" s="478">
        <f t="shared" si="7"/>
        <v>305</v>
      </c>
      <c r="BC46" s="478">
        <f t="shared" si="8"/>
        <v>17</v>
      </c>
      <c r="BD46" s="478">
        <f t="shared" si="9"/>
        <v>25</v>
      </c>
      <c r="BE46" s="478">
        <f t="shared" si="8"/>
        <v>26.5</v>
      </c>
      <c r="BF46" s="478">
        <f t="shared" si="9"/>
        <v>36</v>
      </c>
      <c r="BG46" s="478">
        <f t="shared" si="10"/>
        <v>111.5</v>
      </c>
      <c r="BH46" s="478">
        <f t="shared" si="11"/>
        <v>153</v>
      </c>
      <c r="BI46" s="478">
        <f t="shared" si="12"/>
        <v>69.13</v>
      </c>
      <c r="BJ46" s="478">
        <f t="shared" si="13"/>
        <v>158</v>
      </c>
      <c r="BK46" s="478">
        <f t="shared" si="14"/>
        <v>87.28</v>
      </c>
      <c r="BL46" s="478">
        <f t="shared" si="14"/>
        <v>151</v>
      </c>
      <c r="BM46" s="478">
        <f t="shared" si="18"/>
        <v>489.40999999999997</v>
      </c>
      <c r="BN46" s="478">
        <f t="shared" si="18"/>
        <v>828</v>
      </c>
      <c r="BO46" s="479" t="s">
        <v>174</v>
      </c>
      <c r="BP46" s="481" t="s">
        <v>209</v>
      </c>
      <c r="BQ46" s="481" t="s">
        <v>209</v>
      </c>
      <c r="BR46" s="480"/>
      <c r="BS46" s="482"/>
    </row>
    <row r="47" spans="1:72" ht="15" customHeight="1" x14ac:dyDescent="0.25">
      <c r="A47" s="503" t="s">
        <v>40</v>
      </c>
      <c r="B47" s="497">
        <v>572</v>
      </c>
      <c r="C47" s="485">
        <f t="shared" si="0"/>
        <v>92.993006993007015</v>
      </c>
      <c r="D47" s="489"/>
      <c r="E47" s="478">
        <v>153.43</v>
      </c>
      <c r="F47" s="478">
        <v>464</v>
      </c>
      <c r="G47" s="478">
        <v>5</v>
      </c>
      <c r="H47" s="478">
        <v>8</v>
      </c>
      <c r="I47" s="478">
        <v>1</v>
      </c>
      <c r="J47" s="478">
        <v>2</v>
      </c>
      <c r="K47" s="478">
        <v>75.400000000000006</v>
      </c>
      <c r="L47" s="478">
        <v>189</v>
      </c>
      <c r="M47" s="478">
        <v>177.81</v>
      </c>
      <c r="N47" s="478">
        <v>479</v>
      </c>
      <c r="O47" s="478"/>
      <c r="P47" s="478"/>
      <c r="Q47" s="478">
        <f t="shared" si="3"/>
        <v>412.64000000000004</v>
      </c>
      <c r="R47" s="478">
        <f t="shared" si="3"/>
        <v>1142</v>
      </c>
      <c r="S47" s="478"/>
      <c r="T47" s="478"/>
      <c r="U47" s="478"/>
      <c r="V47" s="478"/>
      <c r="W47" s="478"/>
      <c r="X47" s="478"/>
      <c r="Y47" s="478"/>
      <c r="Z47" s="478">
        <v>7.8</v>
      </c>
      <c r="AA47" s="478">
        <v>23</v>
      </c>
      <c r="AB47" s="478">
        <v>111.48</v>
      </c>
      <c r="AC47" s="478">
        <v>337</v>
      </c>
      <c r="AD47" s="478"/>
      <c r="AE47" s="478"/>
      <c r="AF47" s="478">
        <f t="shared" si="4"/>
        <v>119.28</v>
      </c>
      <c r="AG47" s="478">
        <f t="shared" si="4"/>
        <v>360</v>
      </c>
      <c r="AH47" s="478"/>
      <c r="AI47" s="478"/>
      <c r="AJ47" s="478"/>
      <c r="AK47" s="478"/>
      <c r="AL47" s="478"/>
      <c r="AM47" s="478"/>
      <c r="AN47" s="478"/>
      <c r="AO47" s="478"/>
      <c r="AP47" s="478"/>
      <c r="AQ47" s="478"/>
      <c r="AR47" s="478"/>
      <c r="AS47" s="478"/>
      <c r="AT47" s="478"/>
      <c r="AU47" s="478">
        <f t="shared" si="5"/>
        <v>0</v>
      </c>
      <c r="AV47" s="478">
        <f t="shared" si="5"/>
        <v>0</v>
      </c>
      <c r="AW47" s="478"/>
      <c r="AX47" s="478"/>
      <c r="AY47" s="478"/>
      <c r="AZ47" s="478">
        <f t="shared" si="6"/>
        <v>0</v>
      </c>
      <c r="BA47" s="478">
        <f t="shared" si="6"/>
        <v>153.43</v>
      </c>
      <c r="BB47" s="478">
        <f t="shared" si="7"/>
        <v>464</v>
      </c>
      <c r="BC47" s="478">
        <f t="shared" si="8"/>
        <v>5</v>
      </c>
      <c r="BD47" s="478">
        <f t="shared" si="9"/>
        <v>8</v>
      </c>
      <c r="BE47" s="478">
        <f t="shared" si="8"/>
        <v>1</v>
      </c>
      <c r="BF47" s="478">
        <f t="shared" si="9"/>
        <v>2</v>
      </c>
      <c r="BG47" s="478">
        <f t="shared" si="10"/>
        <v>83.2</v>
      </c>
      <c r="BH47" s="478">
        <f t="shared" si="11"/>
        <v>212</v>
      </c>
      <c r="BI47" s="478">
        <f t="shared" si="12"/>
        <v>289.29000000000002</v>
      </c>
      <c r="BJ47" s="478">
        <f t="shared" si="13"/>
        <v>816</v>
      </c>
      <c r="BK47" s="478">
        <f t="shared" si="14"/>
        <v>0</v>
      </c>
      <c r="BL47" s="478">
        <f t="shared" si="14"/>
        <v>0</v>
      </c>
      <c r="BM47" s="478">
        <f t="shared" si="18"/>
        <v>531.92000000000007</v>
      </c>
      <c r="BN47" s="478">
        <f t="shared" si="18"/>
        <v>1502</v>
      </c>
      <c r="BO47" s="479" t="s">
        <v>240</v>
      </c>
      <c r="BP47" s="481" t="s">
        <v>209</v>
      </c>
      <c r="BQ47" s="481" t="s">
        <v>209</v>
      </c>
      <c r="BR47" s="480"/>
      <c r="BS47" s="482"/>
      <c r="BT47" s="267" t="s">
        <v>229</v>
      </c>
    </row>
    <row r="48" spans="1:72" ht="15" customHeight="1" x14ac:dyDescent="0.25">
      <c r="A48" s="503" t="s">
        <v>103</v>
      </c>
      <c r="B48" s="497">
        <v>1050</v>
      </c>
      <c r="C48" s="485">
        <f t="shared" si="0"/>
        <v>64.404761904761912</v>
      </c>
      <c r="D48" s="489"/>
      <c r="E48" s="478">
        <v>318.5</v>
      </c>
      <c r="F48" s="478">
        <v>485</v>
      </c>
      <c r="G48" s="478">
        <v>1</v>
      </c>
      <c r="H48" s="478">
        <v>1</v>
      </c>
      <c r="I48" s="478">
        <v>41.25</v>
      </c>
      <c r="J48" s="478">
        <v>50</v>
      </c>
      <c r="K48" s="478">
        <v>134.5</v>
      </c>
      <c r="L48" s="478">
        <v>226</v>
      </c>
      <c r="M48" s="478">
        <v>72.25</v>
      </c>
      <c r="N48" s="478">
        <v>164</v>
      </c>
      <c r="O48" s="478">
        <v>73.5</v>
      </c>
      <c r="P48" s="478">
        <v>104</v>
      </c>
      <c r="Q48" s="478">
        <f t="shared" si="3"/>
        <v>641</v>
      </c>
      <c r="R48" s="478">
        <f t="shared" si="3"/>
        <v>1030</v>
      </c>
      <c r="S48" s="478"/>
      <c r="T48" s="478"/>
      <c r="U48" s="478"/>
      <c r="V48" s="478"/>
      <c r="W48" s="478"/>
      <c r="X48" s="478">
        <v>0.75</v>
      </c>
      <c r="Y48" s="478">
        <v>2</v>
      </c>
      <c r="Z48" s="478"/>
      <c r="AA48" s="478"/>
      <c r="AB48" s="478"/>
      <c r="AC48" s="478"/>
      <c r="AD48" s="478">
        <v>34.5</v>
      </c>
      <c r="AE48" s="478">
        <v>122</v>
      </c>
      <c r="AF48" s="478">
        <f t="shared" si="4"/>
        <v>35.25</v>
      </c>
      <c r="AG48" s="478">
        <f t="shared" si="4"/>
        <v>124</v>
      </c>
      <c r="AH48" s="478"/>
      <c r="AI48" s="478"/>
      <c r="AJ48" s="478"/>
      <c r="AK48" s="478"/>
      <c r="AL48" s="478"/>
      <c r="AM48" s="478"/>
      <c r="AN48" s="478"/>
      <c r="AO48" s="478"/>
      <c r="AP48" s="478"/>
      <c r="AQ48" s="478"/>
      <c r="AR48" s="478"/>
      <c r="AS48" s="478"/>
      <c r="AT48" s="478"/>
      <c r="AU48" s="478">
        <f t="shared" si="5"/>
        <v>0</v>
      </c>
      <c r="AV48" s="478">
        <f t="shared" si="5"/>
        <v>0</v>
      </c>
      <c r="AW48" s="478"/>
      <c r="AX48" s="478"/>
      <c r="AY48" s="478"/>
      <c r="AZ48" s="478">
        <f t="shared" si="6"/>
        <v>0</v>
      </c>
      <c r="BA48" s="478">
        <f t="shared" si="6"/>
        <v>318.5</v>
      </c>
      <c r="BB48" s="478">
        <f t="shared" si="7"/>
        <v>485</v>
      </c>
      <c r="BC48" s="478">
        <f t="shared" si="8"/>
        <v>1</v>
      </c>
      <c r="BD48" s="478">
        <f t="shared" si="9"/>
        <v>1</v>
      </c>
      <c r="BE48" s="478">
        <f t="shared" si="8"/>
        <v>42</v>
      </c>
      <c r="BF48" s="478">
        <f t="shared" si="9"/>
        <v>52</v>
      </c>
      <c r="BG48" s="478">
        <f t="shared" si="10"/>
        <v>134.5</v>
      </c>
      <c r="BH48" s="478">
        <f t="shared" si="11"/>
        <v>226</v>
      </c>
      <c r="BI48" s="478">
        <f t="shared" si="12"/>
        <v>72.25</v>
      </c>
      <c r="BJ48" s="478">
        <f t="shared" si="13"/>
        <v>164</v>
      </c>
      <c r="BK48" s="478">
        <f t="shared" si="14"/>
        <v>108</v>
      </c>
      <c r="BL48" s="478">
        <f t="shared" si="14"/>
        <v>226</v>
      </c>
      <c r="BM48" s="478">
        <f t="shared" si="18"/>
        <v>676.25</v>
      </c>
      <c r="BN48" s="478">
        <f t="shared" si="18"/>
        <v>1154</v>
      </c>
      <c r="BO48" s="479" t="s">
        <v>174</v>
      </c>
      <c r="BP48" s="481" t="s">
        <v>209</v>
      </c>
      <c r="BQ48" s="481" t="s">
        <v>209</v>
      </c>
      <c r="BR48" s="480"/>
      <c r="BS48" s="482"/>
      <c r="BT48" s="267" t="s">
        <v>241</v>
      </c>
    </row>
    <row r="49" spans="1:73" ht="15" customHeight="1" x14ac:dyDescent="0.25">
      <c r="A49" s="503" t="s">
        <v>42</v>
      </c>
      <c r="B49" s="497">
        <v>2479.4499999999998</v>
      </c>
      <c r="C49" s="485">
        <f t="shared" si="0"/>
        <v>24.3174897658755</v>
      </c>
      <c r="D49" s="489"/>
      <c r="E49" s="478">
        <v>93</v>
      </c>
      <c r="F49" s="478">
        <v>234</v>
      </c>
      <c r="G49" s="478"/>
      <c r="H49" s="478"/>
      <c r="I49" s="478">
        <v>32</v>
      </c>
      <c r="J49" s="478">
        <v>59</v>
      </c>
      <c r="K49" s="478"/>
      <c r="L49" s="478"/>
      <c r="M49" s="478"/>
      <c r="N49" s="478"/>
      <c r="O49" s="478">
        <v>359.2</v>
      </c>
      <c r="P49" s="478">
        <v>948</v>
      </c>
      <c r="Q49" s="478">
        <f t="shared" si="3"/>
        <v>484.2</v>
      </c>
      <c r="R49" s="478">
        <f t="shared" si="3"/>
        <v>1241</v>
      </c>
      <c r="S49" s="478"/>
      <c r="T49" s="478">
        <v>0.24</v>
      </c>
      <c r="U49" s="478">
        <v>1</v>
      </c>
      <c r="V49" s="478"/>
      <c r="W49" s="478"/>
      <c r="X49" s="478">
        <v>7.5</v>
      </c>
      <c r="Y49" s="478">
        <v>15</v>
      </c>
      <c r="Z49" s="478"/>
      <c r="AA49" s="478"/>
      <c r="AB49" s="478"/>
      <c r="AC49" s="478"/>
      <c r="AD49" s="478">
        <v>111</v>
      </c>
      <c r="AE49" s="478">
        <v>318</v>
      </c>
      <c r="AF49" s="478">
        <f t="shared" si="4"/>
        <v>118.74</v>
      </c>
      <c r="AG49" s="478">
        <f t="shared" si="4"/>
        <v>334</v>
      </c>
      <c r="AH49" s="478"/>
      <c r="AI49" s="478"/>
      <c r="AJ49" s="478"/>
      <c r="AK49" s="478"/>
      <c r="AL49" s="478"/>
      <c r="AM49" s="478"/>
      <c r="AN49" s="478"/>
      <c r="AO49" s="478"/>
      <c r="AP49" s="478"/>
      <c r="AQ49" s="478"/>
      <c r="AR49" s="478"/>
      <c r="AS49" s="478"/>
      <c r="AT49" s="478"/>
      <c r="AU49" s="478">
        <f t="shared" si="5"/>
        <v>0</v>
      </c>
      <c r="AV49" s="478">
        <f t="shared" si="5"/>
        <v>0</v>
      </c>
      <c r="AW49" s="478"/>
      <c r="AX49" s="478"/>
      <c r="AY49" s="478"/>
      <c r="AZ49" s="478">
        <f t="shared" si="6"/>
        <v>0</v>
      </c>
      <c r="BA49" s="478">
        <f t="shared" si="6"/>
        <v>93.24</v>
      </c>
      <c r="BB49" s="478">
        <f t="shared" si="7"/>
        <v>235</v>
      </c>
      <c r="BC49" s="478">
        <f t="shared" si="8"/>
        <v>0</v>
      </c>
      <c r="BD49" s="478">
        <f t="shared" si="9"/>
        <v>0</v>
      </c>
      <c r="BE49" s="478">
        <f t="shared" si="8"/>
        <v>39.5</v>
      </c>
      <c r="BF49" s="478">
        <f t="shared" si="9"/>
        <v>74</v>
      </c>
      <c r="BG49" s="478">
        <f t="shared" si="10"/>
        <v>0</v>
      </c>
      <c r="BH49" s="478">
        <f t="shared" si="11"/>
        <v>0</v>
      </c>
      <c r="BI49" s="478">
        <f t="shared" si="12"/>
        <v>0</v>
      </c>
      <c r="BJ49" s="478">
        <f t="shared" si="13"/>
        <v>0</v>
      </c>
      <c r="BK49" s="478">
        <f t="shared" si="14"/>
        <v>470.2</v>
      </c>
      <c r="BL49" s="478">
        <f t="shared" si="14"/>
        <v>1266</v>
      </c>
      <c r="BM49" s="478">
        <f t="shared" si="18"/>
        <v>602.94000000000005</v>
      </c>
      <c r="BN49" s="478">
        <f t="shared" si="18"/>
        <v>1575</v>
      </c>
      <c r="BO49" s="479" t="s">
        <v>174</v>
      </c>
      <c r="BP49" s="481" t="s">
        <v>209</v>
      </c>
      <c r="BQ49" s="481" t="s">
        <v>209</v>
      </c>
      <c r="BR49" s="480"/>
      <c r="BS49" s="482"/>
      <c r="BT49" s="267" t="s">
        <v>242</v>
      </c>
    </row>
    <row r="50" spans="1:73" ht="15" customHeight="1" x14ac:dyDescent="0.25">
      <c r="A50" s="503" t="s">
        <v>43</v>
      </c>
      <c r="B50" s="497">
        <v>849.88</v>
      </c>
      <c r="C50" s="485">
        <f t="shared" si="0"/>
        <v>88.700169435685041</v>
      </c>
      <c r="D50" s="487"/>
      <c r="E50" s="478">
        <v>43.620000000000005</v>
      </c>
      <c r="F50" s="478">
        <v>97</v>
      </c>
      <c r="G50" s="478">
        <v>1.2</v>
      </c>
      <c r="H50" s="478">
        <v>2</v>
      </c>
      <c r="I50" s="478">
        <v>22.759999999999998</v>
      </c>
      <c r="J50" s="478">
        <v>39</v>
      </c>
      <c r="K50" s="478">
        <v>49.769999999999996</v>
      </c>
      <c r="L50" s="478">
        <v>84</v>
      </c>
      <c r="M50" s="478">
        <v>403.71</v>
      </c>
      <c r="N50" s="478">
        <v>827</v>
      </c>
      <c r="O50" s="478">
        <v>104.95999999999998</v>
      </c>
      <c r="P50" s="478">
        <v>235</v>
      </c>
      <c r="Q50" s="478">
        <f t="shared" si="3"/>
        <v>626.02</v>
      </c>
      <c r="R50" s="478">
        <f t="shared" si="3"/>
        <v>1284</v>
      </c>
      <c r="S50" s="478"/>
      <c r="T50" s="478">
        <v>10.980000000000002</v>
      </c>
      <c r="U50" s="478">
        <v>22</v>
      </c>
      <c r="V50" s="478">
        <v>0.85</v>
      </c>
      <c r="W50" s="478">
        <v>2</v>
      </c>
      <c r="X50" s="478">
        <v>6.67</v>
      </c>
      <c r="Y50" s="478">
        <v>13</v>
      </c>
      <c r="Z50" s="478">
        <v>23.3</v>
      </c>
      <c r="AA50" s="478">
        <v>43</v>
      </c>
      <c r="AB50" s="478">
        <v>50.61999999999999</v>
      </c>
      <c r="AC50" s="478">
        <v>145</v>
      </c>
      <c r="AD50" s="478">
        <v>35.405000000000001</v>
      </c>
      <c r="AE50" s="478">
        <v>80</v>
      </c>
      <c r="AF50" s="478">
        <f t="shared" si="4"/>
        <v>127.82499999999999</v>
      </c>
      <c r="AG50" s="478">
        <f t="shared" si="4"/>
        <v>305</v>
      </c>
      <c r="AH50" s="478"/>
      <c r="AI50" s="478"/>
      <c r="AJ50" s="478"/>
      <c r="AK50" s="478"/>
      <c r="AL50" s="478"/>
      <c r="AM50" s="478"/>
      <c r="AN50" s="478"/>
      <c r="AO50" s="478"/>
      <c r="AP50" s="478"/>
      <c r="AQ50" s="478"/>
      <c r="AR50" s="478"/>
      <c r="AS50" s="478"/>
      <c r="AT50" s="478"/>
      <c r="AU50" s="478">
        <f t="shared" si="5"/>
        <v>0</v>
      </c>
      <c r="AV50" s="478">
        <f t="shared" si="5"/>
        <v>0</v>
      </c>
      <c r="AW50" s="478"/>
      <c r="AX50" s="478"/>
      <c r="AY50" s="478"/>
      <c r="AZ50" s="478">
        <f t="shared" si="6"/>
        <v>0</v>
      </c>
      <c r="BA50" s="478">
        <f t="shared" si="6"/>
        <v>54.600000000000009</v>
      </c>
      <c r="BB50" s="478">
        <f t="shared" si="7"/>
        <v>119</v>
      </c>
      <c r="BC50" s="478">
        <f t="shared" si="8"/>
        <v>2.0499999999999998</v>
      </c>
      <c r="BD50" s="478">
        <f t="shared" si="9"/>
        <v>4</v>
      </c>
      <c r="BE50" s="478">
        <f t="shared" si="8"/>
        <v>29.43</v>
      </c>
      <c r="BF50" s="478">
        <f t="shared" si="9"/>
        <v>52</v>
      </c>
      <c r="BG50" s="478">
        <f t="shared" si="10"/>
        <v>73.069999999999993</v>
      </c>
      <c r="BH50" s="478">
        <f t="shared" si="11"/>
        <v>127</v>
      </c>
      <c r="BI50" s="478">
        <f t="shared" si="12"/>
        <v>454.33</v>
      </c>
      <c r="BJ50" s="478">
        <f t="shared" si="13"/>
        <v>972</v>
      </c>
      <c r="BK50" s="478">
        <f t="shared" si="14"/>
        <v>140.36499999999998</v>
      </c>
      <c r="BL50" s="478">
        <f t="shared" si="14"/>
        <v>315</v>
      </c>
      <c r="BM50" s="478">
        <f t="shared" si="18"/>
        <v>753.84500000000003</v>
      </c>
      <c r="BN50" s="478">
        <f t="shared" si="18"/>
        <v>1589</v>
      </c>
      <c r="BO50" s="479" t="s">
        <v>174</v>
      </c>
      <c r="BP50" s="481" t="s">
        <v>209</v>
      </c>
      <c r="BQ50" s="481" t="s">
        <v>209</v>
      </c>
      <c r="BR50" s="480"/>
      <c r="BS50" s="481" t="s">
        <v>209</v>
      </c>
      <c r="BT50" s="267" t="s">
        <v>243</v>
      </c>
    </row>
    <row r="51" spans="1:73" ht="15" customHeight="1" x14ac:dyDescent="0.25">
      <c r="A51" s="503" t="s">
        <v>44</v>
      </c>
      <c r="B51" s="497">
        <v>84</v>
      </c>
      <c r="C51" s="485">
        <f t="shared" si="0"/>
        <v>91.666666666666657</v>
      </c>
      <c r="D51" s="488"/>
      <c r="E51" s="478">
        <v>72.25</v>
      </c>
      <c r="F51" s="478">
        <v>166</v>
      </c>
      <c r="G51" s="478"/>
      <c r="H51" s="478"/>
      <c r="I51" s="478">
        <v>4.75</v>
      </c>
      <c r="J51" s="478">
        <v>16</v>
      </c>
      <c r="K51" s="478"/>
      <c r="L51" s="478"/>
      <c r="M51" s="478"/>
      <c r="N51" s="478"/>
      <c r="O51" s="478"/>
      <c r="P51" s="478"/>
      <c r="Q51" s="478">
        <f t="shared" si="3"/>
        <v>77</v>
      </c>
      <c r="R51" s="478">
        <f t="shared" si="3"/>
        <v>182</v>
      </c>
      <c r="S51" s="507"/>
      <c r="T51" s="478"/>
      <c r="U51" s="478"/>
      <c r="V51" s="478"/>
      <c r="W51" s="478"/>
      <c r="X51" s="478"/>
      <c r="Y51" s="478"/>
      <c r="Z51" s="478"/>
      <c r="AA51" s="478"/>
      <c r="AB51" s="478"/>
      <c r="AC51" s="478"/>
      <c r="AD51" s="478"/>
      <c r="AE51" s="478"/>
      <c r="AF51" s="478">
        <f t="shared" si="4"/>
        <v>0</v>
      </c>
      <c r="AG51" s="478">
        <f t="shared" si="4"/>
        <v>0</v>
      </c>
      <c r="AH51" s="478"/>
      <c r="AI51" s="478"/>
      <c r="AJ51" s="478"/>
      <c r="AK51" s="478"/>
      <c r="AL51" s="478"/>
      <c r="AM51" s="478"/>
      <c r="AN51" s="478"/>
      <c r="AO51" s="478"/>
      <c r="AP51" s="478"/>
      <c r="AQ51" s="478"/>
      <c r="AR51" s="478"/>
      <c r="AS51" s="478"/>
      <c r="AT51" s="478"/>
      <c r="AU51" s="478">
        <f t="shared" si="5"/>
        <v>0</v>
      </c>
      <c r="AV51" s="478">
        <f t="shared" si="5"/>
        <v>0</v>
      </c>
      <c r="AW51" s="478"/>
      <c r="AX51" s="478"/>
      <c r="AY51" s="478"/>
      <c r="AZ51" s="478">
        <f t="shared" si="6"/>
        <v>0</v>
      </c>
      <c r="BA51" s="478">
        <f t="shared" si="6"/>
        <v>72.25</v>
      </c>
      <c r="BB51" s="478">
        <f t="shared" si="7"/>
        <v>166</v>
      </c>
      <c r="BC51" s="478">
        <f t="shared" si="8"/>
        <v>0</v>
      </c>
      <c r="BD51" s="478">
        <f t="shared" si="9"/>
        <v>0</v>
      </c>
      <c r="BE51" s="478">
        <f t="shared" si="8"/>
        <v>4.75</v>
      </c>
      <c r="BF51" s="478">
        <f t="shared" si="9"/>
        <v>16</v>
      </c>
      <c r="BG51" s="478">
        <f t="shared" si="10"/>
        <v>0</v>
      </c>
      <c r="BH51" s="478">
        <f t="shared" si="11"/>
        <v>0</v>
      </c>
      <c r="BI51" s="478">
        <f t="shared" si="12"/>
        <v>0</v>
      </c>
      <c r="BJ51" s="478">
        <f t="shared" si="13"/>
        <v>0</v>
      </c>
      <c r="BK51" s="478">
        <f t="shared" si="14"/>
        <v>0</v>
      </c>
      <c r="BL51" s="478">
        <f t="shared" si="14"/>
        <v>0</v>
      </c>
      <c r="BM51" s="478">
        <f t="shared" si="18"/>
        <v>77</v>
      </c>
      <c r="BN51" s="478">
        <f t="shared" si="18"/>
        <v>182</v>
      </c>
      <c r="BO51" s="479" t="s">
        <v>174</v>
      </c>
      <c r="BP51" s="481" t="s">
        <v>209</v>
      </c>
      <c r="BQ51" s="481" t="s">
        <v>209</v>
      </c>
      <c r="BR51" s="480"/>
      <c r="BS51" s="482"/>
    </row>
    <row r="52" spans="1:73" ht="15" customHeight="1" x14ac:dyDescent="0.25">
      <c r="A52" s="503" t="s">
        <v>45</v>
      </c>
      <c r="B52" s="497">
        <v>130</v>
      </c>
      <c r="C52" s="485">
        <f t="shared" si="0"/>
        <v>97.353846153846163</v>
      </c>
      <c r="D52" s="487"/>
      <c r="E52" s="478">
        <v>1.93</v>
      </c>
      <c r="F52" s="478">
        <v>8</v>
      </c>
      <c r="G52" s="478"/>
      <c r="H52" s="478"/>
      <c r="I52" s="478">
        <v>1</v>
      </c>
      <c r="J52" s="478">
        <v>1</v>
      </c>
      <c r="K52" s="478"/>
      <c r="L52" s="478"/>
      <c r="M52" s="478"/>
      <c r="N52" s="478"/>
      <c r="O52" s="478">
        <v>48.38</v>
      </c>
      <c r="P52" s="478">
        <v>80</v>
      </c>
      <c r="Q52" s="478">
        <f t="shared" si="3"/>
        <v>51.31</v>
      </c>
      <c r="R52" s="478">
        <f t="shared" si="3"/>
        <v>89</v>
      </c>
      <c r="S52" s="478"/>
      <c r="T52" s="478">
        <v>1</v>
      </c>
      <c r="U52" s="478">
        <v>5</v>
      </c>
      <c r="V52" s="478">
        <v>2</v>
      </c>
      <c r="W52" s="478">
        <v>2</v>
      </c>
      <c r="X52" s="478">
        <v>2</v>
      </c>
      <c r="Y52" s="478">
        <v>2</v>
      </c>
      <c r="Z52" s="478"/>
      <c r="AA52" s="478"/>
      <c r="AB52" s="478"/>
      <c r="AC52" s="478"/>
      <c r="AD52" s="478">
        <v>70.25</v>
      </c>
      <c r="AE52" s="478">
        <v>107</v>
      </c>
      <c r="AF52" s="478">
        <f t="shared" si="4"/>
        <v>75.25</v>
      </c>
      <c r="AG52" s="478">
        <f t="shared" si="4"/>
        <v>116</v>
      </c>
      <c r="AH52" s="478"/>
      <c r="AI52" s="478"/>
      <c r="AJ52" s="478"/>
      <c r="AK52" s="478"/>
      <c r="AL52" s="478"/>
      <c r="AM52" s="478"/>
      <c r="AN52" s="478"/>
      <c r="AO52" s="478"/>
      <c r="AP52" s="478"/>
      <c r="AQ52" s="478"/>
      <c r="AR52" s="478"/>
      <c r="AS52" s="478"/>
      <c r="AT52" s="478"/>
      <c r="AU52" s="478">
        <f t="shared" si="5"/>
        <v>0</v>
      </c>
      <c r="AV52" s="478">
        <f t="shared" si="5"/>
        <v>0</v>
      </c>
      <c r="AW52" s="478"/>
      <c r="AX52" s="478"/>
      <c r="AY52" s="478"/>
      <c r="AZ52" s="478">
        <f t="shared" si="6"/>
        <v>0</v>
      </c>
      <c r="BA52" s="478">
        <f t="shared" si="6"/>
        <v>2.9299999999999997</v>
      </c>
      <c r="BB52" s="478">
        <f t="shared" si="7"/>
        <v>13</v>
      </c>
      <c r="BC52" s="478">
        <f t="shared" si="8"/>
        <v>2</v>
      </c>
      <c r="BD52" s="478">
        <f t="shared" si="9"/>
        <v>2</v>
      </c>
      <c r="BE52" s="478">
        <f t="shared" si="8"/>
        <v>3</v>
      </c>
      <c r="BF52" s="478">
        <f t="shared" si="9"/>
        <v>3</v>
      </c>
      <c r="BG52" s="478">
        <f t="shared" si="10"/>
        <v>0</v>
      </c>
      <c r="BH52" s="478">
        <f t="shared" si="11"/>
        <v>0</v>
      </c>
      <c r="BI52" s="478">
        <f t="shared" si="12"/>
        <v>0</v>
      </c>
      <c r="BJ52" s="478">
        <f t="shared" si="13"/>
        <v>0</v>
      </c>
      <c r="BK52" s="478">
        <f t="shared" si="14"/>
        <v>118.63</v>
      </c>
      <c r="BL52" s="478">
        <f t="shared" si="14"/>
        <v>187</v>
      </c>
      <c r="BM52" s="478">
        <f t="shared" si="18"/>
        <v>126.56</v>
      </c>
      <c r="BN52" s="478">
        <f t="shared" si="18"/>
        <v>205</v>
      </c>
      <c r="BO52" s="479" t="s">
        <v>174</v>
      </c>
      <c r="BP52" s="481" t="s">
        <v>209</v>
      </c>
      <c r="BQ52" s="481" t="s">
        <v>209</v>
      </c>
      <c r="BR52" s="480"/>
      <c r="BS52" s="482"/>
    </row>
    <row r="53" spans="1:73" ht="15" customHeight="1" x14ac:dyDescent="0.25">
      <c r="A53" s="503" t="s">
        <v>46</v>
      </c>
      <c r="B53" s="497">
        <v>391.65</v>
      </c>
      <c r="C53" s="485">
        <f t="shared" si="0"/>
        <v>100.02553300140431</v>
      </c>
      <c r="D53" s="489"/>
      <c r="E53" s="478">
        <v>9.5</v>
      </c>
      <c r="F53" s="478">
        <v>24</v>
      </c>
      <c r="G53" s="478"/>
      <c r="H53" s="478"/>
      <c r="I53" s="478">
        <v>5</v>
      </c>
      <c r="J53" s="478">
        <v>9</v>
      </c>
      <c r="K53" s="478">
        <v>8.35</v>
      </c>
      <c r="L53" s="478">
        <v>13</v>
      </c>
      <c r="M53" s="478">
        <v>64.45</v>
      </c>
      <c r="N53" s="478">
        <v>140</v>
      </c>
      <c r="O53" s="478"/>
      <c r="P53" s="478"/>
      <c r="Q53" s="478">
        <f t="shared" si="3"/>
        <v>87.3</v>
      </c>
      <c r="R53" s="478">
        <f t="shared" si="3"/>
        <v>186</v>
      </c>
      <c r="S53" s="478"/>
      <c r="T53" s="478">
        <v>7.75</v>
      </c>
      <c r="U53" s="478">
        <v>20</v>
      </c>
      <c r="V53" s="478"/>
      <c r="W53" s="478"/>
      <c r="X53" s="478">
        <v>2</v>
      </c>
      <c r="Y53" s="478">
        <v>6</v>
      </c>
      <c r="Z53" s="478">
        <v>14</v>
      </c>
      <c r="AA53" s="478">
        <v>24</v>
      </c>
      <c r="AB53" s="478">
        <v>280.7</v>
      </c>
      <c r="AC53" s="478">
        <v>428</v>
      </c>
      <c r="AD53" s="478"/>
      <c r="AE53" s="478"/>
      <c r="AF53" s="478">
        <f t="shared" si="4"/>
        <v>304.45</v>
      </c>
      <c r="AG53" s="478">
        <f t="shared" si="4"/>
        <v>478</v>
      </c>
      <c r="AH53" s="478"/>
      <c r="AI53" s="478"/>
      <c r="AJ53" s="478"/>
      <c r="AK53" s="478"/>
      <c r="AL53" s="478"/>
      <c r="AM53" s="478"/>
      <c r="AN53" s="478"/>
      <c r="AO53" s="478"/>
      <c r="AP53" s="490"/>
      <c r="AQ53" s="478"/>
      <c r="AR53" s="478"/>
      <c r="AS53" s="478"/>
      <c r="AT53" s="478"/>
      <c r="AU53" s="478">
        <f t="shared" si="5"/>
        <v>0</v>
      </c>
      <c r="AV53" s="478">
        <f t="shared" si="5"/>
        <v>0</v>
      </c>
      <c r="AW53" s="478"/>
      <c r="AX53" s="478"/>
      <c r="AY53" s="478"/>
      <c r="AZ53" s="478">
        <f t="shared" si="6"/>
        <v>0</v>
      </c>
      <c r="BA53" s="478">
        <f t="shared" si="6"/>
        <v>17.25</v>
      </c>
      <c r="BB53" s="478">
        <f t="shared" si="7"/>
        <v>44</v>
      </c>
      <c r="BC53" s="478">
        <f t="shared" si="8"/>
        <v>0</v>
      </c>
      <c r="BD53" s="478">
        <f t="shared" si="9"/>
        <v>0</v>
      </c>
      <c r="BE53" s="478">
        <f t="shared" si="8"/>
        <v>7</v>
      </c>
      <c r="BF53" s="478">
        <f t="shared" si="9"/>
        <v>15</v>
      </c>
      <c r="BG53" s="478">
        <f t="shared" si="10"/>
        <v>22.35</v>
      </c>
      <c r="BH53" s="478">
        <f t="shared" si="11"/>
        <v>37</v>
      </c>
      <c r="BI53" s="478">
        <f t="shared" si="12"/>
        <v>345.15</v>
      </c>
      <c r="BJ53" s="478">
        <f t="shared" si="13"/>
        <v>568</v>
      </c>
      <c r="BK53" s="478">
        <f t="shared" si="14"/>
        <v>0</v>
      </c>
      <c r="BL53" s="478">
        <f t="shared" si="14"/>
        <v>0</v>
      </c>
      <c r="BM53" s="478">
        <f t="shared" si="18"/>
        <v>391.75</v>
      </c>
      <c r="BN53" s="478">
        <f t="shared" si="18"/>
        <v>664</v>
      </c>
      <c r="BO53" s="479" t="s">
        <v>244</v>
      </c>
      <c r="BP53" s="481" t="s">
        <v>209</v>
      </c>
      <c r="BQ53" s="481" t="s">
        <v>209</v>
      </c>
      <c r="BR53" s="480"/>
      <c r="BS53" s="482"/>
    </row>
    <row r="54" spans="1:73" ht="15" customHeight="1" x14ac:dyDescent="0.25">
      <c r="A54" s="503" t="s">
        <v>47</v>
      </c>
      <c r="B54" s="497">
        <v>1406.05</v>
      </c>
      <c r="C54" s="485">
        <f t="shared" si="0"/>
        <v>99.902563920201999</v>
      </c>
      <c r="D54" s="487"/>
      <c r="E54" s="479">
        <v>58</v>
      </c>
      <c r="F54" s="478">
        <v>110</v>
      </c>
      <c r="G54" s="490">
        <v>2.75</v>
      </c>
      <c r="H54" s="478">
        <v>2</v>
      </c>
      <c r="I54" s="478">
        <v>10</v>
      </c>
      <c r="J54" s="478">
        <v>7</v>
      </c>
      <c r="K54" s="478">
        <v>35.020000000000003</v>
      </c>
      <c r="L54" s="478">
        <v>51</v>
      </c>
      <c r="M54" s="490">
        <v>188.86</v>
      </c>
      <c r="N54" s="478">
        <v>247</v>
      </c>
      <c r="O54" s="478"/>
      <c r="P54" s="478"/>
      <c r="Q54" s="478">
        <f t="shared" si="3"/>
        <v>294.63</v>
      </c>
      <c r="R54" s="478">
        <f t="shared" si="3"/>
        <v>417</v>
      </c>
      <c r="S54" s="478"/>
      <c r="T54" s="478">
        <v>28.1</v>
      </c>
      <c r="U54" s="478">
        <v>52</v>
      </c>
      <c r="V54" s="478">
        <v>1</v>
      </c>
      <c r="W54" s="478">
        <v>1</v>
      </c>
      <c r="X54" s="478">
        <v>51.5</v>
      </c>
      <c r="Y54" s="478">
        <v>45</v>
      </c>
      <c r="Z54" s="478">
        <v>64.45</v>
      </c>
      <c r="AA54" s="478">
        <v>70</v>
      </c>
      <c r="AB54" s="478">
        <v>965</v>
      </c>
      <c r="AC54" s="478">
        <v>1385</v>
      </c>
      <c r="AD54" s="478"/>
      <c r="AE54" s="478"/>
      <c r="AF54" s="478">
        <f t="shared" si="4"/>
        <v>1110.05</v>
      </c>
      <c r="AG54" s="478">
        <f t="shared" si="4"/>
        <v>1553</v>
      </c>
      <c r="AH54" s="478"/>
      <c r="AI54" s="478"/>
      <c r="AJ54" s="478"/>
      <c r="AK54" s="490"/>
      <c r="AL54" s="478"/>
      <c r="AM54" s="478"/>
      <c r="AN54" s="478"/>
      <c r="AO54" s="478"/>
      <c r="AP54" s="478"/>
      <c r="AQ54" s="478"/>
      <c r="AR54" s="478"/>
      <c r="AS54" s="478"/>
      <c r="AT54" s="478"/>
      <c r="AU54" s="478">
        <f t="shared" si="5"/>
        <v>0</v>
      </c>
      <c r="AV54" s="478">
        <f t="shared" si="5"/>
        <v>0</v>
      </c>
      <c r="AW54" s="478"/>
      <c r="AX54" s="478"/>
      <c r="AY54" s="478"/>
      <c r="AZ54" s="478">
        <f t="shared" si="6"/>
        <v>0</v>
      </c>
      <c r="BA54" s="478">
        <f t="shared" si="6"/>
        <v>86.1</v>
      </c>
      <c r="BB54" s="478">
        <f t="shared" si="7"/>
        <v>162</v>
      </c>
      <c r="BC54" s="478">
        <f t="shared" si="8"/>
        <v>3.75</v>
      </c>
      <c r="BD54" s="478">
        <f t="shared" si="9"/>
        <v>3</v>
      </c>
      <c r="BE54" s="478">
        <f t="shared" si="8"/>
        <v>61.5</v>
      </c>
      <c r="BF54" s="478">
        <f t="shared" si="9"/>
        <v>52</v>
      </c>
      <c r="BG54" s="478">
        <f t="shared" si="10"/>
        <v>99.47</v>
      </c>
      <c r="BH54" s="478">
        <f t="shared" si="11"/>
        <v>121</v>
      </c>
      <c r="BI54" s="478">
        <f t="shared" si="12"/>
        <v>1153.8600000000001</v>
      </c>
      <c r="BJ54" s="478">
        <f t="shared" si="13"/>
        <v>1632</v>
      </c>
      <c r="BK54" s="478">
        <f t="shared" si="14"/>
        <v>0</v>
      </c>
      <c r="BL54" s="478">
        <f t="shared" si="14"/>
        <v>0</v>
      </c>
      <c r="BM54" s="478">
        <f t="shared" si="18"/>
        <v>1404.68</v>
      </c>
      <c r="BN54" s="478">
        <f t="shared" si="18"/>
        <v>1970</v>
      </c>
      <c r="BO54" s="479" t="s">
        <v>183</v>
      </c>
      <c r="BP54" s="481" t="s">
        <v>209</v>
      </c>
      <c r="BQ54" s="481" t="s">
        <v>209</v>
      </c>
      <c r="BR54" s="481" t="s">
        <v>209</v>
      </c>
      <c r="BS54" s="492"/>
    </row>
    <row r="55" spans="1:73" ht="15" customHeight="1" x14ac:dyDescent="0.25">
      <c r="A55" s="503" t="s">
        <v>48</v>
      </c>
      <c r="B55" s="497">
        <v>3944.61</v>
      </c>
      <c r="C55" s="485">
        <f t="shared" si="0"/>
        <v>95.211693931719481</v>
      </c>
      <c r="D55" s="489"/>
      <c r="E55" s="478">
        <v>296.85000000000002</v>
      </c>
      <c r="F55" s="478">
        <v>312</v>
      </c>
      <c r="G55" s="478">
        <v>15.2</v>
      </c>
      <c r="H55" s="478">
        <v>15</v>
      </c>
      <c r="I55" s="478">
        <v>200.25</v>
      </c>
      <c r="J55" s="478">
        <v>154</v>
      </c>
      <c r="K55" s="478">
        <v>998.24</v>
      </c>
      <c r="L55" s="478">
        <v>580</v>
      </c>
      <c r="M55" s="478">
        <v>606.46</v>
      </c>
      <c r="N55" s="478">
        <v>587</v>
      </c>
      <c r="O55" s="478">
        <v>149.75</v>
      </c>
      <c r="P55" s="478">
        <v>142</v>
      </c>
      <c r="Q55" s="478">
        <f t="shared" si="3"/>
        <v>2266.75</v>
      </c>
      <c r="R55" s="478">
        <f t="shared" si="3"/>
        <v>1790</v>
      </c>
      <c r="S55" s="478"/>
      <c r="T55" s="478">
        <v>108.6</v>
      </c>
      <c r="U55" s="478">
        <v>56</v>
      </c>
      <c r="V55" s="478">
        <v>52.4</v>
      </c>
      <c r="W55" s="478">
        <v>34</v>
      </c>
      <c r="X55" s="478">
        <v>40</v>
      </c>
      <c r="Y55" s="478">
        <v>77</v>
      </c>
      <c r="Z55" s="478">
        <v>678.95</v>
      </c>
      <c r="AA55" s="478">
        <v>487</v>
      </c>
      <c r="AB55" s="478">
        <v>481.33</v>
      </c>
      <c r="AC55" s="478">
        <v>351</v>
      </c>
      <c r="AD55" s="478">
        <v>127.7</v>
      </c>
      <c r="AE55" s="478">
        <v>121</v>
      </c>
      <c r="AF55" s="478">
        <f t="shared" si="4"/>
        <v>1488.98</v>
      </c>
      <c r="AG55" s="478">
        <f t="shared" si="4"/>
        <v>1126</v>
      </c>
      <c r="AH55" s="478"/>
      <c r="AI55" s="478"/>
      <c r="AJ55" s="478"/>
      <c r="AK55" s="478"/>
      <c r="AL55" s="478"/>
      <c r="AM55" s="478"/>
      <c r="AN55" s="478"/>
      <c r="AO55" s="478"/>
      <c r="AP55" s="478"/>
      <c r="AQ55" s="478"/>
      <c r="AR55" s="478"/>
      <c r="AS55" s="478"/>
      <c r="AT55" s="478"/>
      <c r="AU55" s="478">
        <f t="shared" si="5"/>
        <v>0</v>
      </c>
      <c r="AV55" s="478">
        <f t="shared" si="5"/>
        <v>0</v>
      </c>
      <c r="AW55" s="478"/>
      <c r="AX55" s="478"/>
      <c r="AY55" s="478"/>
      <c r="AZ55" s="478">
        <f t="shared" si="6"/>
        <v>0</v>
      </c>
      <c r="BA55" s="478">
        <f t="shared" si="6"/>
        <v>405.45000000000005</v>
      </c>
      <c r="BB55" s="478">
        <f t="shared" si="7"/>
        <v>368</v>
      </c>
      <c r="BC55" s="478">
        <f t="shared" si="8"/>
        <v>67.599999999999994</v>
      </c>
      <c r="BD55" s="478">
        <f t="shared" si="9"/>
        <v>49</v>
      </c>
      <c r="BE55" s="478">
        <f t="shared" si="8"/>
        <v>240.25</v>
      </c>
      <c r="BF55" s="478">
        <f t="shared" si="9"/>
        <v>231</v>
      </c>
      <c r="BG55" s="478">
        <f t="shared" si="10"/>
        <v>1677.19</v>
      </c>
      <c r="BH55" s="478">
        <f t="shared" si="11"/>
        <v>1067</v>
      </c>
      <c r="BI55" s="478">
        <f t="shared" si="12"/>
        <v>1087.79</v>
      </c>
      <c r="BJ55" s="478">
        <f t="shared" si="13"/>
        <v>938</v>
      </c>
      <c r="BK55" s="478">
        <f t="shared" si="14"/>
        <v>277.45</v>
      </c>
      <c r="BL55" s="478">
        <f t="shared" si="14"/>
        <v>263</v>
      </c>
      <c r="BM55" s="478">
        <f t="shared" si="18"/>
        <v>3755.73</v>
      </c>
      <c r="BN55" s="478">
        <f t="shared" si="18"/>
        <v>2916</v>
      </c>
      <c r="BO55" s="479" t="s">
        <v>215</v>
      </c>
      <c r="BP55" s="481" t="s">
        <v>209</v>
      </c>
      <c r="BQ55" s="481" t="s">
        <v>209</v>
      </c>
      <c r="BR55" s="480"/>
      <c r="BS55" s="482"/>
    </row>
    <row r="56" spans="1:73" ht="15" customHeight="1" x14ac:dyDescent="0.25">
      <c r="A56" s="503" t="s">
        <v>49</v>
      </c>
      <c r="B56" s="497">
        <v>558</v>
      </c>
      <c r="C56" s="485">
        <f t="shared" si="0"/>
        <v>99.681003584229401</v>
      </c>
      <c r="D56" s="489"/>
      <c r="E56" s="478"/>
      <c r="F56" s="478"/>
      <c r="G56" s="478"/>
      <c r="H56" s="478"/>
      <c r="I56" s="478"/>
      <c r="J56" s="478"/>
      <c r="K56" s="478"/>
      <c r="L56" s="478"/>
      <c r="M56" s="478"/>
      <c r="N56" s="478"/>
      <c r="O56" s="478"/>
      <c r="P56" s="478"/>
      <c r="Q56" s="478">
        <f t="shared" si="3"/>
        <v>0</v>
      </c>
      <c r="R56" s="478">
        <f t="shared" si="3"/>
        <v>0</v>
      </c>
      <c r="S56" s="478"/>
      <c r="T56" s="478">
        <v>27</v>
      </c>
      <c r="U56" s="478">
        <v>51</v>
      </c>
      <c r="V56" s="478"/>
      <c r="W56" s="478"/>
      <c r="X56" s="478">
        <v>3.45</v>
      </c>
      <c r="Y56" s="478">
        <v>10</v>
      </c>
      <c r="Z56" s="478"/>
      <c r="AA56" s="478"/>
      <c r="AB56" s="478"/>
      <c r="AC56" s="478"/>
      <c r="AD56" s="478">
        <v>525.77</v>
      </c>
      <c r="AE56" s="478">
        <v>1727</v>
      </c>
      <c r="AF56" s="478">
        <f t="shared" si="4"/>
        <v>556.22</v>
      </c>
      <c r="AG56" s="478">
        <f t="shared" si="4"/>
        <v>1788</v>
      </c>
      <c r="AH56" s="478"/>
      <c r="AI56" s="478"/>
      <c r="AJ56" s="478"/>
      <c r="AK56" s="478"/>
      <c r="AL56" s="478"/>
      <c r="AM56" s="478"/>
      <c r="AN56" s="478"/>
      <c r="AO56" s="478"/>
      <c r="AP56" s="478"/>
      <c r="AQ56" s="478"/>
      <c r="AR56" s="478"/>
      <c r="AS56" s="478"/>
      <c r="AT56" s="478"/>
      <c r="AU56" s="478">
        <f t="shared" si="5"/>
        <v>0</v>
      </c>
      <c r="AV56" s="478">
        <f t="shared" si="5"/>
        <v>0</v>
      </c>
      <c r="AW56" s="478"/>
      <c r="AX56" s="478"/>
      <c r="AY56" s="478"/>
      <c r="AZ56" s="478">
        <f t="shared" si="6"/>
        <v>0</v>
      </c>
      <c r="BA56" s="478">
        <f t="shared" si="6"/>
        <v>27</v>
      </c>
      <c r="BB56" s="478">
        <f t="shared" si="7"/>
        <v>51</v>
      </c>
      <c r="BC56" s="478">
        <f t="shared" si="8"/>
        <v>0</v>
      </c>
      <c r="BD56" s="478">
        <f t="shared" si="9"/>
        <v>0</v>
      </c>
      <c r="BE56" s="478">
        <f t="shared" si="8"/>
        <v>3.45</v>
      </c>
      <c r="BF56" s="478">
        <f t="shared" si="9"/>
        <v>10</v>
      </c>
      <c r="BG56" s="478">
        <f t="shared" si="10"/>
        <v>0</v>
      </c>
      <c r="BH56" s="478">
        <f t="shared" si="11"/>
        <v>0</v>
      </c>
      <c r="BI56" s="478">
        <f t="shared" si="12"/>
        <v>0</v>
      </c>
      <c r="BJ56" s="478">
        <f t="shared" si="13"/>
        <v>0</v>
      </c>
      <c r="BK56" s="478">
        <f t="shared" si="14"/>
        <v>525.77</v>
      </c>
      <c r="BL56" s="478">
        <f t="shared" si="14"/>
        <v>1727</v>
      </c>
      <c r="BM56" s="478">
        <f t="shared" si="18"/>
        <v>556.22</v>
      </c>
      <c r="BN56" s="478">
        <f t="shared" si="18"/>
        <v>1788</v>
      </c>
      <c r="BO56" s="479" t="s">
        <v>174</v>
      </c>
      <c r="BP56" s="481" t="s">
        <v>209</v>
      </c>
      <c r="BQ56" s="481" t="s">
        <v>209</v>
      </c>
      <c r="BR56" s="480"/>
      <c r="BS56" s="482"/>
    </row>
    <row r="57" spans="1:73" ht="15" customHeight="1" x14ac:dyDescent="0.25">
      <c r="A57" s="503" t="s">
        <v>50</v>
      </c>
      <c r="B57" s="497">
        <v>2431.71</v>
      </c>
      <c r="C57" s="485">
        <f t="shared" si="0"/>
        <v>58.886544859378787</v>
      </c>
      <c r="D57" s="489"/>
      <c r="E57" s="478">
        <v>253</v>
      </c>
      <c r="F57" s="478">
        <v>395</v>
      </c>
      <c r="G57" s="478">
        <v>20.5</v>
      </c>
      <c r="H57" s="478">
        <v>8</v>
      </c>
      <c r="I57" s="478">
        <v>219</v>
      </c>
      <c r="J57" s="478">
        <v>115</v>
      </c>
      <c r="K57" s="478">
        <v>144.69999999999999</v>
      </c>
      <c r="L57" s="478">
        <v>134</v>
      </c>
      <c r="M57" s="478">
        <v>574.95000000000005</v>
      </c>
      <c r="N57" s="478">
        <v>717</v>
      </c>
      <c r="O57" s="478">
        <v>106.75</v>
      </c>
      <c r="P57" s="478">
        <v>152</v>
      </c>
      <c r="Q57" s="478">
        <f t="shared" si="3"/>
        <v>1318.9</v>
      </c>
      <c r="R57" s="478">
        <f t="shared" si="3"/>
        <v>1521</v>
      </c>
      <c r="S57" s="478"/>
      <c r="T57" s="478">
        <v>8.25</v>
      </c>
      <c r="U57" s="478">
        <v>8</v>
      </c>
      <c r="V57" s="478"/>
      <c r="W57" s="478"/>
      <c r="X57" s="478">
        <v>27</v>
      </c>
      <c r="Y57" s="478">
        <v>23</v>
      </c>
      <c r="Z57" s="478"/>
      <c r="AA57" s="478"/>
      <c r="AB57" s="478">
        <v>13.8</v>
      </c>
      <c r="AC57" s="478">
        <v>22</v>
      </c>
      <c r="AD57" s="478">
        <v>48</v>
      </c>
      <c r="AE57" s="478">
        <v>92</v>
      </c>
      <c r="AF57" s="478">
        <f t="shared" si="4"/>
        <v>97.05</v>
      </c>
      <c r="AG57" s="478">
        <f t="shared" si="4"/>
        <v>145</v>
      </c>
      <c r="AH57" s="478"/>
      <c r="AI57" s="478"/>
      <c r="AJ57" s="478"/>
      <c r="AK57" s="478"/>
      <c r="AL57" s="478"/>
      <c r="AM57" s="478"/>
      <c r="AN57" s="478"/>
      <c r="AO57" s="478">
        <v>16</v>
      </c>
      <c r="AP57" s="478">
        <v>94</v>
      </c>
      <c r="AQ57" s="478"/>
      <c r="AR57" s="478"/>
      <c r="AS57" s="478"/>
      <c r="AT57" s="478"/>
      <c r="AU57" s="478">
        <f t="shared" si="5"/>
        <v>16</v>
      </c>
      <c r="AV57" s="478">
        <f t="shared" si="5"/>
        <v>94</v>
      </c>
      <c r="AW57" s="478"/>
      <c r="AX57" s="478"/>
      <c r="AY57" s="478"/>
      <c r="AZ57" s="478">
        <f t="shared" si="6"/>
        <v>0</v>
      </c>
      <c r="BA57" s="478">
        <f t="shared" si="6"/>
        <v>261.25</v>
      </c>
      <c r="BB57" s="478">
        <f t="shared" si="7"/>
        <v>403</v>
      </c>
      <c r="BC57" s="478">
        <f t="shared" si="8"/>
        <v>20.5</v>
      </c>
      <c r="BD57" s="478">
        <f t="shared" si="9"/>
        <v>8</v>
      </c>
      <c r="BE57" s="478">
        <f t="shared" si="8"/>
        <v>246</v>
      </c>
      <c r="BF57" s="478">
        <f t="shared" si="9"/>
        <v>138</v>
      </c>
      <c r="BG57" s="478">
        <f t="shared" si="10"/>
        <v>160.69999999999999</v>
      </c>
      <c r="BH57" s="478">
        <f t="shared" si="11"/>
        <v>228</v>
      </c>
      <c r="BI57" s="478">
        <f t="shared" si="12"/>
        <v>588.75</v>
      </c>
      <c r="BJ57" s="478">
        <f t="shared" si="13"/>
        <v>739</v>
      </c>
      <c r="BK57" s="478">
        <f t="shared" si="14"/>
        <v>154.75</v>
      </c>
      <c r="BL57" s="478">
        <f t="shared" si="14"/>
        <v>244</v>
      </c>
      <c r="BM57" s="478">
        <f t="shared" si="18"/>
        <v>1431.95</v>
      </c>
      <c r="BN57" s="478">
        <f t="shared" si="18"/>
        <v>1760</v>
      </c>
      <c r="BO57" s="479" t="s">
        <v>174</v>
      </c>
      <c r="BP57" s="481" t="s">
        <v>209</v>
      </c>
      <c r="BQ57" s="481" t="s">
        <v>209</v>
      </c>
      <c r="BR57" s="480"/>
      <c r="BS57" s="482"/>
      <c r="BT57" s="267" t="s">
        <v>245</v>
      </c>
    </row>
    <row r="58" spans="1:73" ht="15" customHeight="1" x14ac:dyDescent="0.25">
      <c r="A58" s="503" t="s">
        <v>51</v>
      </c>
      <c r="B58" s="497">
        <v>818.06</v>
      </c>
      <c r="C58" s="485">
        <f t="shared" si="0"/>
        <v>58.713297313155522</v>
      </c>
      <c r="D58" s="489"/>
      <c r="E58" s="508">
        <v>80.75</v>
      </c>
      <c r="F58" s="508">
        <v>204</v>
      </c>
      <c r="G58" s="508"/>
      <c r="H58" s="508"/>
      <c r="I58" s="508">
        <v>4</v>
      </c>
      <c r="J58" s="508">
        <v>7</v>
      </c>
      <c r="K58" s="508">
        <v>22.4</v>
      </c>
      <c r="L58" s="508">
        <v>37</v>
      </c>
      <c r="M58" s="508">
        <v>2.5</v>
      </c>
      <c r="N58" s="508">
        <v>3</v>
      </c>
      <c r="O58" s="508">
        <v>340.66</v>
      </c>
      <c r="P58" s="508">
        <v>566</v>
      </c>
      <c r="Q58" s="508">
        <f t="shared" si="3"/>
        <v>450.31</v>
      </c>
      <c r="R58" s="508">
        <f t="shared" si="3"/>
        <v>817</v>
      </c>
      <c r="S58" s="508"/>
      <c r="T58" s="508">
        <v>3.25</v>
      </c>
      <c r="U58" s="508">
        <v>9</v>
      </c>
      <c r="V58" s="508"/>
      <c r="W58" s="508"/>
      <c r="X58" s="508">
        <v>1</v>
      </c>
      <c r="Y58" s="508">
        <v>1</v>
      </c>
      <c r="Z58" s="508">
        <v>2</v>
      </c>
      <c r="AA58" s="508">
        <v>4</v>
      </c>
      <c r="AB58" s="508"/>
      <c r="AC58" s="508"/>
      <c r="AD58" s="508">
        <v>23.75</v>
      </c>
      <c r="AE58" s="508">
        <v>64</v>
      </c>
      <c r="AF58" s="508">
        <f t="shared" si="4"/>
        <v>30</v>
      </c>
      <c r="AG58" s="508">
        <f t="shared" si="4"/>
        <v>78</v>
      </c>
      <c r="AH58" s="508"/>
      <c r="AI58" s="508"/>
      <c r="AJ58" s="508"/>
      <c r="AK58" s="508"/>
      <c r="AL58" s="508"/>
      <c r="AM58" s="508"/>
      <c r="AN58" s="508"/>
      <c r="AO58" s="508"/>
      <c r="AP58" s="508"/>
      <c r="AQ58" s="509"/>
      <c r="AR58" s="509"/>
      <c r="AS58" s="508"/>
      <c r="AT58" s="508"/>
      <c r="AU58" s="508">
        <f t="shared" si="5"/>
        <v>0</v>
      </c>
      <c r="AV58" s="508">
        <f t="shared" si="5"/>
        <v>0</v>
      </c>
      <c r="AW58" s="508"/>
      <c r="AX58" s="508"/>
      <c r="AY58" s="508"/>
      <c r="AZ58" s="508">
        <f t="shared" si="6"/>
        <v>0</v>
      </c>
      <c r="BA58" s="508">
        <f t="shared" si="6"/>
        <v>84</v>
      </c>
      <c r="BB58" s="508">
        <f>SUM(F58,U58,AJ58,)</f>
        <v>213</v>
      </c>
      <c r="BC58" s="508">
        <f>SUM(G58,V58,AK58,)</f>
        <v>0</v>
      </c>
      <c r="BD58" s="508">
        <f>SUM(H58,W58,AL58,)</f>
        <v>0</v>
      </c>
      <c r="BE58" s="508">
        <f>SUM(I58,X58,AM58,)</f>
        <v>5</v>
      </c>
      <c r="BF58" s="508">
        <f>SUM(J58,Y58,AN58,)</f>
        <v>8</v>
      </c>
      <c r="BG58" s="508">
        <f t="shared" si="10"/>
        <v>24.4</v>
      </c>
      <c r="BH58" s="508">
        <f>SUM(L58,AA58,AP58,)</f>
        <v>41</v>
      </c>
      <c r="BI58" s="508">
        <f t="shared" si="12"/>
        <v>2.5</v>
      </c>
      <c r="BJ58" s="508">
        <f>SUM(N58,AC58,AR58,)</f>
        <v>3</v>
      </c>
      <c r="BK58" s="508">
        <f>SUM(O58,AD58,AS58,)</f>
        <v>364.41</v>
      </c>
      <c r="BL58" s="508">
        <f>SUM(P58,AE58,AT58,)</f>
        <v>630</v>
      </c>
      <c r="BM58" s="508">
        <f t="shared" si="18"/>
        <v>480.31000000000006</v>
      </c>
      <c r="BN58" s="508">
        <f t="shared" si="18"/>
        <v>895</v>
      </c>
      <c r="BO58" s="510" t="s">
        <v>246</v>
      </c>
      <c r="BP58" s="511" t="s">
        <v>209</v>
      </c>
      <c r="BQ58" s="511" t="s">
        <v>209</v>
      </c>
      <c r="BR58" s="509"/>
      <c r="BS58" s="482"/>
      <c r="BT58" s="267" t="s">
        <v>247</v>
      </c>
    </row>
    <row r="59" spans="1:73" ht="15" customHeight="1" x14ac:dyDescent="0.25">
      <c r="A59" s="512"/>
      <c r="B59" s="513"/>
      <c r="C59" s="514"/>
      <c r="D59" s="515"/>
      <c r="E59" s="516"/>
      <c r="F59" s="516"/>
      <c r="G59" s="516"/>
      <c r="H59" s="516"/>
      <c r="I59" s="516"/>
      <c r="J59" s="516"/>
      <c r="K59" s="516"/>
      <c r="L59" s="516"/>
      <c r="M59" s="516"/>
      <c r="N59" s="516"/>
      <c r="O59" s="516"/>
      <c r="P59" s="516"/>
      <c r="Q59" s="517"/>
      <c r="R59" s="518"/>
      <c r="S59" s="519"/>
      <c r="T59" s="520"/>
      <c r="U59" s="521"/>
      <c r="V59" s="522"/>
      <c r="W59" s="522"/>
      <c r="X59" s="522"/>
      <c r="Y59" s="515"/>
      <c r="Z59" s="515"/>
      <c r="AA59" s="515"/>
      <c r="AB59" s="515"/>
      <c r="AC59" s="523"/>
      <c r="AD59" s="523"/>
      <c r="AE59" s="523"/>
      <c r="AF59" s="517"/>
      <c r="AG59" s="518"/>
      <c r="AH59" s="523"/>
      <c r="AI59" s="524"/>
      <c r="AJ59" s="523"/>
      <c r="AK59" s="524"/>
      <c r="AL59" s="523"/>
      <c r="AM59" s="523"/>
      <c r="AN59" s="523"/>
      <c r="AO59" s="523"/>
      <c r="AP59" s="523"/>
      <c r="AQ59" s="525"/>
      <c r="AR59" s="525"/>
      <c r="AS59" s="523"/>
      <c r="AT59" s="523"/>
      <c r="AU59" s="517"/>
      <c r="AV59" s="518"/>
      <c r="AW59" s="523"/>
      <c r="AX59" s="523"/>
      <c r="AY59" s="523"/>
      <c r="AZ59" s="526"/>
      <c r="BA59" s="527"/>
      <c r="BB59" s="527"/>
      <c r="BC59" s="527"/>
      <c r="BD59" s="527"/>
      <c r="BE59" s="527"/>
      <c r="BF59" s="527"/>
      <c r="BG59" s="527"/>
      <c r="BH59" s="527"/>
      <c r="BI59" s="527"/>
      <c r="BJ59" s="527"/>
      <c r="BK59" s="527"/>
      <c r="BL59" s="527"/>
      <c r="BM59" s="527"/>
      <c r="BN59" s="527"/>
      <c r="BO59" s="528"/>
    </row>
    <row r="60" spans="1:73" ht="15" customHeight="1" x14ac:dyDescent="0.25">
      <c r="A60" s="512" t="s">
        <v>248</v>
      </c>
      <c r="B60" s="513">
        <f>B49*0.6</f>
        <v>1487.6699999999998</v>
      </c>
      <c r="C60" s="530" t="s">
        <v>249</v>
      </c>
      <c r="D60" s="515"/>
      <c r="E60" s="516"/>
      <c r="F60" s="516"/>
      <c r="G60" s="516"/>
      <c r="H60" s="516"/>
      <c r="I60" s="516"/>
      <c r="J60" s="516"/>
      <c r="K60" s="516"/>
      <c r="L60" s="516"/>
      <c r="M60" s="516"/>
      <c r="N60" s="516"/>
      <c r="O60" s="516"/>
      <c r="P60" s="516"/>
      <c r="Q60" s="517"/>
      <c r="R60" s="518"/>
      <c r="S60" s="519"/>
      <c r="T60" s="520"/>
      <c r="U60" s="521"/>
      <c r="V60" s="522"/>
      <c r="W60" s="522"/>
      <c r="X60" s="522"/>
      <c r="Y60" s="515"/>
      <c r="Z60" s="515"/>
      <c r="AA60" s="515"/>
      <c r="AB60" s="515"/>
      <c r="AC60" s="523"/>
      <c r="AD60" s="523"/>
      <c r="AE60" s="523"/>
      <c r="AF60" s="517"/>
      <c r="AG60" s="518"/>
      <c r="AH60" s="523"/>
      <c r="AI60" s="276" t="s">
        <v>136</v>
      </c>
      <c r="AJ60" s="276"/>
      <c r="AK60" s="276"/>
      <c r="AL60" s="276"/>
      <c r="AM60" s="276" t="s">
        <v>135</v>
      </c>
      <c r="AT60" s="276" t="s">
        <v>137</v>
      </c>
      <c r="AW60" s="276"/>
      <c r="AX60" s="276"/>
      <c r="AY60" s="276"/>
      <c r="BA60" s="527"/>
      <c r="BB60" s="527"/>
      <c r="BC60" s="276" t="s">
        <v>155</v>
      </c>
      <c r="BD60" s="527"/>
      <c r="BE60" s="527"/>
      <c r="BF60" s="527"/>
      <c r="BG60" s="527"/>
      <c r="BH60" s="527"/>
      <c r="BI60" s="527"/>
      <c r="BJ60" s="527"/>
      <c r="BK60" s="527"/>
      <c r="BL60" s="527"/>
      <c r="BM60" s="527"/>
      <c r="BN60" s="527"/>
      <c r="BP60" s="276"/>
      <c r="BR60" s="276"/>
      <c r="BS60" s="276"/>
      <c r="BU60" s="518"/>
    </row>
    <row r="61" spans="1:73" ht="15.6" customHeight="1" x14ac:dyDescent="0.3">
      <c r="B61" s="533">
        <v>669</v>
      </c>
      <c r="C61" s="533" t="s">
        <v>250</v>
      </c>
      <c r="E61" s="534"/>
      <c r="F61" s="535"/>
      <c r="G61" s="535"/>
      <c r="H61" s="535"/>
      <c r="I61" s="535"/>
      <c r="J61" s="535"/>
      <c r="K61" s="535"/>
      <c r="L61" s="535"/>
      <c r="M61" s="535"/>
      <c r="N61" s="535"/>
      <c r="O61" s="535"/>
      <c r="P61" s="535"/>
      <c r="Q61" s="535"/>
      <c r="R61" s="535"/>
      <c r="S61" s="535"/>
      <c r="T61" s="535"/>
      <c r="U61" s="535"/>
      <c r="V61" s="535"/>
      <c r="W61" s="535"/>
      <c r="X61" s="535"/>
      <c r="Y61" s="535"/>
      <c r="Z61" s="535"/>
      <c r="AA61" s="535"/>
      <c r="AB61" s="535"/>
      <c r="AC61" s="535"/>
      <c r="AD61" s="535"/>
      <c r="AE61" s="535"/>
      <c r="AF61" s="535"/>
      <c r="AG61" s="535"/>
      <c r="AI61" s="19" t="s">
        <v>141</v>
      </c>
      <c r="AJ61" s="19"/>
      <c r="AK61" s="19"/>
      <c r="AL61" s="19"/>
      <c r="AM61" s="19" t="s">
        <v>140</v>
      </c>
      <c r="AT61" s="19" t="s">
        <v>156</v>
      </c>
      <c r="AW61" s="19"/>
      <c r="AX61" s="19"/>
      <c r="AY61" s="19"/>
      <c r="BA61" s="276"/>
      <c r="BC61" s="19" t="s">
        <v>157</v>
      </c>
      <c r="BP61" s="19"/>
      <c r="BR61" s="19"/>
      <c r="BS61" s="19"/>
    </row>
    <row r="62" spans="1:73" ht="15.6" customHeight="1" x14ac:dyDescent="0.3">
      <c r="B62" s="536">
        <f>B60-B61</f>
        <v>818.66999999999985</v>
      </c>
      <c r="C62" s="533" t="s">
        <v>251</v>
      </c>
      <c r="BA62" s="19"/>
      <c r="BT62" s="537"/>
    </row>
    <row r="86" ht="12.75" customHeight="1" x14ac:dyDescent="0.3"/>
  </sheetData>
  <mergeCells count="107">
    <mergeCell ref="AZ6:BN7"/>
    <mergeCell ref="D8:D12"/>
    <mergeCell ref="E8:F9"/>
    <mergeCell ref="G8:J8"/>
    <mergeCell ref="K8:L9"/>
    <mergeCell ref="M8:N9"/>
    <mergeCell ref="O8:P9"/>
    <mergeCell ref="Q8:R9"/>
    <mergeCell ref="A2:AB2"/>
    <mergeCell ref="A3:AB3"/>
    <mergeCell ref="A4:AB4"/>
    <mergeCell ref="A6:A12"/>
    <mergeCell ref="B6:C7"/>
    <mergeCell ref="D6:R7"/>
    <mergeCell ref="S6:AG7"/>
    <mergeCell ref="S8:S12"/>
    <mergeCell ref="T8:U9"/>
    <mergeCell ref="V8:Y8"/>
    <mergeCell ref="AF8:AG9"/>
    <mergeCell ref="AH8:AH12"/>
    <mergeCell ref="AI8:AJ9"/>
    <mergeCell ref="AD10:AD12"/>
    <mergeCell ref="AE10:AE12"/>
    <mergeCell ref="AF10:AF12"/>
    <mergeCell ref="AG10:AG12"/>
    <mergeCell ref="AH6:AV7"/>
    <mergeCell ref="AW6:AY9"/>
    <mergeCell ref="X9:Y9"/>
    <mergeCell ref="AK9:AL9"/>
    <mergeCell ref="AM9:AN9"/>
    <mergeCell ref="BA8:BB9"/>
    <mergeCell ref="BC8:BF8"/>
    <mergeCell ref="BG8:BH9"/>
    <mergeCell ref="Z8:AA9"/>
    <mergeCell ref="AB8:AC9"/>
    <mergeCell ref="AD8:AE9"/>
    <mergeCell ref="AI10:AI12"/>
    <mergeCell ref="AJ10:AJ12"/>
    <mergeCell ref="X10:X12"/>
    <mergeCell ref="Y10:Y12"/>
    <mergeCell ref="Z10:Z12"/>
    <mergeCell ref="AA10:AA12"/>
    <mergeCell ref="AB10:AB12"/>
    <mergeCell ref="AC10:AC12"/>
    <mergeCell ref="BE10:BE12"/>
    <mergeCell ref="AS10:AS12"/>
    <mergeCell ref="AT10:AT12"/>
    <mergeCell ref="AU10:AU12"/>
    <mergeCell ref="BI8:BJ9"/>
    <mergeCell ref="BK8:BL9"/>
    <mergeCell ref="BM8:BN9"/>
    <mergeCell ref="BC9:BD9"/>
    <mergeCell ref="BE9:BF9"/>
    <mergeCell ref="AK8:AN8"/>
    <mergeCell ref="AO8:AP9"/>
    <mergeCell ref="AQ8:AR9"/>
    <mergeCell ref="AS8:AT9"/>
    <mergeCell ref="AU8:AV9"/>
    <mergeCell ref="AZ8:AZ12"/>
    <mergeCell ref="AO10:AO12"/>
    <mergeCell ref="AP10:AP12"/>
    <mergeCell ref="AQ10:AQ12"/>
    <mergeCell ref="AR10:AR12"/>
    <mergeCell ref="AK10:AK12"/>
    <mergeCell ref="AL10:AL12"/>
    <mergeCell ref="AM10:AM12"/>
    <mergeCell ref="AN10:AN12"/>
    <mergeCell ref="AY10:AY12"/>
    <mergeCell ref="BA10:BA12"/>
    <mergeCell ref="BB10:BB12"/>
    <mergeCell ref="BC10:BC12"/>
    <mergeCell ref="BD10:BD12"/>
    <mergeCell ref="E10:E12"/>
    <mergeCell ref="F10:F12"/>
    <mergeCell ref="G10:G12"/>
    <mergeCell ref="H10:H12"/>
    <mergeCell ref="I10:I12"/>
    <mergeCell ref="J10:J12"/>
    <mergeCell ref="G9:H9"/>
    <mergeCell ref="I9:J9"/>
    <mergeCell ref="V9:W9"/>
    <mergeCell ref="Q10:Q12"/>
    <mergeCell ref="R10:R12"/>
    <mergeCell ref="T10:T12"/>
    <mergeCell ref="U10:U12"/>
    <mergeCell ref="V10:V12"/>
    <mergeCell ref="W10:W12"/>
    <mergeCell ref="K10:K12"/>
    <mergeCell ref="L10:L12"/>
    <mergeCell ref="M10:M12"/>
    <mergeCell ref="N10:N12"/>
    <mergeCell ref="O10:O12"/>
    <mergeCell ref="P10:P12"/>
    <mergeCell ref="AV10:AV12"/>
    <mergeCell ref="AW10:AW12"/>
    <mergeCell ref="AX10:AX12"/>
    <mergeCell ref="BL10:BL12"/>
    <mergeCell ref="BM10:BM12"/>
    <mergeCell ref="BN10:BN12"/>
    <mergeCell ref="BO10:BO11"/>
    <mergeCell ref="BP10:BQ11"/>
    <mergeCell ref="BF10:BF12"/>
    <mergeCell ref="BG10:BG12"/>
    <mergeCell ref="BH10:BH12"/>
    <mergeCell ref="BI10:BI12"/>
    <mergeCell ref="BJ10:BJ12"/>
    <mergeCell ref="BK10:BK12"/>
  </mergeCells>
  <conditionalFormatting sqref="Z33:AE33 E33:P33">
    <cfRule type="cellIs" dxfId="10" priority="1" stopIfTrue="1" operator="equal">
      <formula>0</formula>
    </cfRule>
  </conditionalFormatting>
  <pageMargins left="0.2" right="0.25" top="0.53" bottom="0.24" header="0.3" footer="0.17"/>
  <pageSetup paperSize="5" scale="60" orientation="landscape" horizontalDpi="300" verticalDpi="300" r:id="rId1"/>
  <headerFooter alignWithMargins="0">
    <oddHeader>&amp;R&amp;P</oddHeader>
  </headerFooter>
  <colBreaks count="2" manualBreakCount="2">
    <brk id="31" max="1048575" man="1"/>
    <brk id="75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EJ65"/>
  <sheetViews>
    <sheetView view="pageBreakPreview" topLeftCell="A10" zoomScale="60" zoomScaleNormal="50" workbookViewId="0">
      <pane xSplit="1" ySplit="5" topLeftCell="CJ21" activePane="bottomRight" state="frozen"/>
      <selection activeCell="A10" sqref="A10"/>
      <selection pane="topRight" activeCell="B10" sqref="B10"/>
      <selection pane="bottomLeft" activeCell="A15" sqref="A15"/>
      <selection pane="bottomRight" activeCell="DS38" sqref="DS38"/>
    </sheetView>
  </sheetViews>
  <sheetFormatPr defaultColWidth="8.85546875" defaultRowHeight="15" x14ac:dyDescent="0.25"/>
  <cols>
    <col min="1" max="1" width="13.140625" style="19" customWidth="1"/>
    <col min="2" max="2" width="9.140625" style="19" hidden="1" customWidth="1"/>
    <col min="3" max="3" width="10.28515625" style="19" hidden="1" customWidth="1"/>
    <col min="4" max="4" width="11.5703125" style="19" hidden="1" customWidth="1"/>
    <col min="5" max="5" width="9.85546875" style="19" hidden="1" customWidth="1"/>
    <col min="6" max="6" width="9.140625" style="19" hidden="1" customWidth="1"/>
    <col min="7" max="7" width="10.140625" style="19" hidden="1" customWidth="1"/>
    <col min="8" max="8" width="9" style="19" hidden="1" customWidth="1"/>
    <col min="9" max="9" width="9.140625" style="19" hidden="1" customWidth="1"/>
    <col min="10" max="10" width="9.7109375" style="19" hidden="1" customWidth="1"/>
    <col min="11" max="11" width="9.28515625" style="19" hidden="1" customWidth="1"/>
    <col min="12" max="13" width="9.140625" style="19" hidden="1" customWidth="1"/>
    <col min="14" max="14" width="9.85546875" style="19" hidden="1" customWidth="1"/>
    <col min="15" max="15" width="9.140625" style="19" hidden="1" customWidth="1"/>
    <col min="16" max="16" width="9.85546875" style="19" hidden="1" customWidth="1"/>
    <col min="17" max="17" width="9.42578125" style="19" hidden="1" customWidth="1"/>
    <col min="18" max="19" width="9.140625" style="19" hidden="1" customWidth="1"/>
    <col min="20" max="20" width="9.42578125" style="19" hidden="1" customWidth="1"/>
    <col min="21" max="21" width="9.28515625" style="19" hidden="1" customWidth="1"/>
    <col min="22" max="22" width="9.85546875" style="19" hidden="1" customWidth="1"/>
    <col min="23" max="23" width="11.28515625" style="19" hidden="1" customWidth="1"/>
    <col min="24" max="36" width="9.28515625" style="19" hidden="1" customWidth="1"/>
    <col min="37" max="37" width="9.85546875" style="19" hidden="1" customWidth="1"/>
    <col min="38" max="38" width="10.7109375" style="19" hidden="1" customWidth="1"/>
    <col min="39" max="39" width="9.140625" style="19" hidden="1" customWidth="1"/>
    <col min="40" max="40" width="10.28515625" style="19" hidden="1" customWidth="1"/>
    <col min="41" max="41" width="10.7109375" style="19" hidden="1" customWidth="1"/>
    <col min="42" max="42" width="9" style="19" hidden="1" customWidth="1"/>
    <col min="43" max="43" width="10.140625" style="19" hidden="1" customWidth="1"/>
    <col min="44" max="44" width="10.5703125" style="19" hidden="1" customWidth="1"/>
    <col min="45" max="45" width="9" style="19" hidden="1" customWidth="1"/>
    <col min="46" max="66" width="0" style="19" hidden="1" customWidth="1"/>
    <col min="67" max="74" width="9" style="19" hidden="1" customWidth="1"/>
    <col min="75" max="86" width="0" style="19" hidden="1" customWidth="1"/>
    <col min="87" max="87" width="2.28515625" style="19" hidden="1" customWidth="1"/>
    <col min="88" max="88" width="10.28515625" style="19" customWidth="1"/>
    <col min="89" max="89" width="11.7109375" style="19" customWidth="1"/>
    <col min="90" max="90" width="8.85546875" style="19"/>
    <col min="91" max="91" width="21.7109375" style="19" hidden="1" customWidth="1"/>
    <col min="92" max="109" width="0" style="19" hidden="1" customWidth="1"/>
    <col min="110" max="136" width="9.140625" style="538" customWidth="1"/>
    <col min="137" max="140" width="9.140625" style="76" customWidth="1"/>
    <col min="141" max="16384" width="8.85546875" style="19"/>
  </cols>
  <sheetData>
    <row r="1" spans="1:140" x14ac:dyDescent="0.25">
      <c r="A1" s="19" t="s">
        <v>115</v>
      </c>
    </row>
    <row r="2" spans="1:140" x14ac:dyDescent="0.25">
      <c r="E2" s="19" t="s">
        <v>71</v>
      </c>
    </row>
    <row r="3" spans="1:140" x14ac:dyDescent="0.25">
      <c r="E3" s="19" t="s">
        <v>116</v>
      </c>
    </row>
    <row r="4" spans="1:140" x14ac:dyDescent="0.25">
      <c r="E4" s="19" t="s">
        <v>73</v>
      </c>
    </row>
    <row r="5" spans="1:140" x14ac:dyDescent="0.25">
      <c r="A5" s="161"/>
      <c r="B5" s="161"/>
      <c r="C5" s="161"/>
      <c r="D5" s="161"/>
      <c r="E5" s="161" t="s">
        <v>252</v>
      </c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1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61"/>
      <c r="AO5" s="161"/>
      <c r="AP5" s="161"/>
      <c r="AQ5" s="161"/>
      <c r="AR5" s="161"/>
      <c r="AS5" s="161"/>
      <c r="AT5" s="161"/>
      <c r="AU5" s="161"/>
      <c r="AV5" s="161"/>
      <c r="AW5" s="161"/>
      <c r="AX5" s="161"/>
      <c r="AY5" s="161"/>
      <c r="AZ5" s="161"/>
      <c r="BA5" s="161"/>
      <c r="BB5" s="161"/>
      <c r="BC5" s="161"/>
      <c r="BD5" s="161"/>
      <c r="BE5" s="161"/>
      <c r="BF5" s="161"/>
      <c r="BG5" s="161"/>
      <c r="BH5" s="161"/>
      <c r="BI5" s="161"/>
      <c r="BJ5" s="161"/>
      <c r="BK5" s="161"/>
      <c r="BL5" s="161"/>
      <c r="BM5" s="161"/>
      <c r="BN5" s="161"/>
      <c r="BO5" s="161"/>
      <c r="BP5" s="161"/>
      <c r="BQ5" s="161"/>
      <c r="BR5" s="161"/>
      <c r="BS5" s="161"/>
      <c r="BT5" s="161"/>
      <c r="BU5" s="161"/>
      <c r="BV5" s="161"/>
      <c r="BW5" s="161"/>
      <c r="BX5" s="161"/>
      <c r="BY5" s="161"/>
      <c r="BZ5" s="161"/>
      <c r="CA5" s="161"/>
      <c r="CB5" s="161"/>
      <c r="CC5" s="161"/>
      <c r="CD5" s="161"/>
      <c r="CE5" s="161"/>
      <c r="CF5" s="161"/>
      <c r="CG5" s="161"/>
      <c r="CH5" s="161"/>
      <c r="CI5" s="161"/>
      <c r="CJ5" s="161"/>
      <c r="CK5" s="161"/>
      <c r="CL5" s="161"/>
    </row>
    <row r="6" spans="1:140" x14ac:dyDescent="0.25">
      <c r="A6" s="161" t="s">
        <v>75</v>
      </c>
      <c r="B6" s="161"/>
      <c r="C6" s="161"/>
      <c r="D6" s="161"/>
      <c r="E6" s="161"/>
      <c r="F6" s="161"/>
      <c r="G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61"/>
      <c r="AO6" s="161"/>
      <c r="AP6" s="161"/>
      <c r="AQ6" s="161"/>
      <c r="AR6" s="161"/>
      <c r="AS6" s="161"/>
      <c r="AT6" s="161"/>
      <c r="AU6" s="161"/>
      <c r="AV6" s="161"/>
      <c r="AW6" s="161"/>
      <c r="AX6" s="161"/>
      <c r="AY6" s="161"/>
      <c r="AZ6" s="161"/>
      <c r="BA6" s="161"/>
      <c r="BB6" s="161"/>
      <c r="BC6" s="161"/>
      <c r="BD6" s="161"/>
      <c r="BE6" s="161"/>
      <c r="BF6" s="161"/>
      <c r="BG6" s="161"/>
      <c r="BH6" s="161"/>
      <c r="BI6" s="161"/>
      <c r="BJ6" s="161"/>
      <c r="BK6" s="161"/>
      <c r="BL6" s="161"/>
      <c r="BM6" s="161"/>
      <c r="BN6" s="161"/>
      <c r="BO6" s="161"/>
      <c r="BP6" s="161"/>
      <c r="BQ6" s="161"/>
      <c r="BR6" s="161"/>
      <c r="BS6" s="161"/>
      <c r="BT6" s="161"/>
      <c r="BU6" s="161"/>
      <c r="BV6" s="161"/>
      <c r="BW6" s="161"/>
      <c r="BX6" s="161"/>
      <c r="BY6" s="161"/>
      <c r="BZ6" s="161"/>
      <c r="CA6" s="161"/>
      <c r="CB6" s="161"/>
      <c r="CC6" s="161"/>
      <c r="CD6" s="161"/>
      <c r="CE6" s="161"/>
      <c r="CF6" s="161"/>
      <c r="CG6" s="161"/>
      <c r="CH6" s="161"/>
      <c r="CI6" s="161"/>
      <c r="CJ6" s="161"/>
      <c r="CK6" s="161"/>
      <c r="CL6" s="161"/>
    </row>
    <row r="7" spans="1:140" x14ac:dyDescent="0.25">
      <c r="A7" s="161" t="s">
        <v>76</v>
      </c>
      <c r="B7" s="161"/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61"/>
      <c r="AM7" s="161"/>
      <c r="AN7" s="161"/>
      <c r="AO7" s="161"/>
      <c r="AP7" s="161"/>
      <c r="AQ7" s="161"/>
      <c r="AR7" s="161"/>
      <c r="AS7" s="161"/>
      <c r="AT7" s="161"/>
      <c r="AU7" s="161"/>
      <c r="AV7" s="161"/>
      <c r="AW7" s="161"/>
      <c r="AX7" s="161"/>
      <c r="AY7" s="161"/>
      <c r="AZ7" s="161"/>
      <c r="BA7" s="161"/>
      <c r="BB7" s="161"/>
      <c r="BC7" s="161"/>
      <c r="BD7" s="161"/>
      <c r="BE7" s="161"/>
      <c r="BF7" s="161"/>
      <c r="BG7" s="161"/>
      <c r="BH7" s="161"/>
      <c r="BI7" s="161"/>
      <c r="BJ7" s="161"/>
      <c r="BK7" s="161"/>
      <c r="BL7" s="161"/>
      <c r="BM7" s="161"/>
      <c r="BN7" s="161"/>
      <c r="BO7" s="161"/>
      <c r="BP7" s="161"/>
      <c r="BQ7" s="161"/>
      <c r="BR7" s="161"/>
      <c r="BS7" s="161"/>
      <c r="BT7" s="161"/>
      <c r="BU7" s="161"/>
      <c r="BV7" s="161"/>
      <c r="BW7" s="161"/>
      <c r="BX7" s="161"/>
      <c r="BY7" s="161"/>
      <c r="BZ7" s="161"/>
      <c r="CA7" s="161"/>
      <c r="CB7" s="161"/>
      <c r="CC7" s="161"/>
      <c r="CD7" s="161"/>
      <c r="CE7" s="161"/>
      <c r="CF7" s="161"/>
      <c r="CG7" s="161"/>
      <c r="CH7" s="161"/>
      <c r="CI7" s="161"/>
      <c r="CJ7" s="161"/>
      <c r="CK7" s="161"/>
      <c r="CL7" s="161"/>
    </row>
    <row r="8" spans="1:140" s="147" customFormat="1" ht="24" customHeight="1" x14ac:dyDescent="0.2">
      <c r="A8" s="1198" t="s">
        <v>0</v>
      </c>
      <c r="B8" s="164"/>
      <c r="C8" s="164"/>
      <c r="D8" s="1199" t="s">
        <v>77</v>
      </c>
      <c r="E8" s="1200"/>
      <c r="F8" s="1200"/>
      <c r="G8" s="1200"/>
      <c r="H8" s="1200"/>
      <c r="I8" s="1200"/>
      <c r="J8" s="1200"/>
      <c r="K8" s="1200"/>
      <c r="L8" s="1200"/>
      <c r="M8" s="1200"/>
      <c r="N8" s="1200"/>
      <c r="O8" s="1200"/>
      <c r="P8" s="1200"/>
      <c r="Q8" s="1200"/>
      <c r="R8" s="1200"/>
      <c r="S8" s="1200"/>
      <c r="T8" s="1200"/>
      <c r="U8" s="1200"/>
      <c r="V8" s="1200"/>
      <c r="W8" s="1200"/>
      <c r="X8" s="1201"/>
      <c r="Y8" s="1199" t="s">
        <v>78</v>
      </c>
      <c r="Z8" s="1200"/>
      <c r="AA8" s="1200"/>
      <c r="AB8" s="1200"/>
      <c r="AC8" s="1200"/>
      <c r="AD8" s="1200"/>
      <c r="AE8" s="1200"/>
      <c r="AF8" s="1200"/>
      <c r="AG8" s="1200"/>
      <c r="AH8" s="1200"/>
      <c r="AI8" s="1200"/>
      <c r="AJ8" s="1200"/>
      <c r="AK8" s="1200"/>
      <c r="AL8" s="1200"/>
      <c r="AM8" s="1200"/>
      <c r="AN8" s="1200"/>
      <c r="AO8" s="1200"/>
      <c r="AP8" s="1200"/>
      <c r="AQ8" s="1200"/>
      <c r="AR8" s="1200"/>
      <c r="AS8" s="1201"/>
      <c r="AT8" s="1267" t="s">
        <v>79</v>
      </c>
      <c r="AU8" s="1268"/>
      <c r="AV8" s="1268"/>
      <c r="AW8" s="1268"/>
      <c r="AX8" s="1268"/>
      <c r="AY8" s="1268"/>
      <c r="AZ8" s="1268"/>
      <c r="BA8" s="1268"/>
      <c r="BB8" s="1268"/>
      <c r="BC8" s="1268"/>
      <c r="BD8" s="1268"/>
      <c r="BE8" s="1268"/>
      <c r="BF8" s="1268"/>
      <c r="BG8" s="1268"/>
      <c r="BH8" s="1268"/>
      <c r="BI8" s="1268"/>
      <c r="BJ8" s="1268"/>
      <c r="BK8" s="1268"/>
      <c r="BL8" s="1268"/>
      <c r="BM8" s="1268"/>
      <c r="BN8" s="1269"/>
      <c r="BO8" s="1198" t="s">
        <v>79</v>
      </c>
      <c r="BP8" s="1198"/>
      <c r="BQ8" s="1198"/>
      <c r="BR8" s="1267" t="s">
        <v>81</v>
      </c>
      <c r="BS8" s="1268"/>
      <c r="BT8" s="1268"/>
      <c r="BU8" s="1268"/>
      <c r="BV8" s="1268"/>
      <c r="BW8" s="1268"/>
      <c r="BX8" s="1268"/>
      <c r="BY8" s="1268"/>
      <c r="BZ8" s="1268"/>
      <c r="CA8" s="1268"/>
      <c r="CB8" s="1268"/>
      <c r="CC8" s="1268"/>
      <c r="CD8" s="1268"/>
      <c r="CE8" s="1268"/>
      <c r="CF8" s="1268"/>
      <c r="CG8" s="1268"/>
      <c r="CH8" s="1268"/>
      <c r="CI8" s="1268"/>
      <c r="CJ8" s="1268"/>
      <c r="CK8" s="1268"/>
      <c r="CL8" s="1269"/>
      <c r="DF8" s="539"/>
      <c r="DG8" s="539"/>
      <c r="DH8" s="539"/>
      <c r="DI8" s="539"/>
      <c r="DJ8" s="539"/>
      <c r="DK8" s="539"/>
      <c r="DL8" s="539"/>
      <c r="DM8" s="539"/>
      <c r="DN8" s="539"/>
      <c r="DO8" s="539"/>
      <c r="DP8" s="539"/>
      <c r="DQ8" s="539"/>
      <c r="DR8" s="539"/>
      <c r="DS8" s="539"/>
      <c r="DT8" s="539"/>
      <c r="DU8" s="539"/>
      <c r="DV8" s="539"/>
      <c r="DW8" s="539"/>
      <c r="DX8" s="539"/>
      <c r="DY8" s="539"/>
      <c r="DZ8" s="539"/>
      <c r="EA8" s="539"/>
      <c r="EB8" s="539"/>
      <c r="EC8" s="539"/>
      <c r="ED8" s="539"/>
      <c r="EE8" s="539"/>
      <c r="EF8" s="539"/>
      <c r="EG8" s="540"/>
      <c r="EH8" s="540"/>
      <c r="EI8" s="540"/>
      <c r="EJ8" s="540"/>
    </row>
    <row r="9" spans="1:140" s="147" customFormat="1" ht="15" customHeight="1" x14ac:dyDescent="0.2">
      <c r="A9" s="1198"/>
      <c r="B9" s="541"/>
      <c r="C9" s="541"/>
      <c r="D9" s="1202"/>
      <c r="E9" s="1203"/>
      <c r="F9" s="1203"/>
      <c r="G9" s="1203"/>
      <c r="H9" s="1203"/>
      <c r="I9" s="1203"/>
      <c r="J9" s="1203"/>
      <c r="K9" s="1203"/>
      <c r="L9" s="1203"/>
      <c r="M9" s="1203"/>
      <c r="N9" s="1203"/>
      <c r="O9" s="1203"/>
      <c r="P9" s="1203"/>
      <c r="Q9" s="1203"/>
      <c r="R9" s="1203"/>
      <c r="S9" s="1203"/>
      <c r="T9" s="1203"/>
      <c r="U9" s="1203"/>
      <c r="V9" s="1203"/>
      <c r="W9" s="1203"/>
      <c r="X9" s="1204"/>
      <c r="Y9" s="1202"/>
      <c r="Z9" s="1203"/>
      <c r="AA9" s="1203"/>
      <c r="AB9" s="1203"/>
      <c r="AC9" s="1203"/>
      <c r="AD9" s="1203"/>
      <c r="AE9" s="1203"/>
      <c r="AF9" s="1203"/>
      <c r="AG9" s="1203"/>
      <c r="AH9" s="1203"/>
      <c r="AI9" s="1203"/>
      <c r="AJ9" s="1203"/>
      <c r="AK9" s="1203"/>
      <c r="AL9" s="1203"/>
      <c r="AM9" s="1203"/>
      <c r="AN9" s="1203"/>
      <c r="AO9" s="1203"/>
      <c r="AP9" s="1203"/>
      <c r="AQ9" s="1203"/>
      <c r="AR9" s="1203"/>
      <c r="AS9" s="1204"/>
      <c r="AT9" s="1270"/>
      <c r="AU9" s="1271"/>
      <c r="AV9" s="1271"/>
      <c r="AW9" s="1271"/>
      <c r="AX9" s="1271"/>
      <c r="AY9" s="1271"/>
      <c r="AZ9" s="1271"/>
      <c r="BA9" s="1271"/>
      <c r="BB9" s="1271"/>
      <c r="BC9" s="1271"/>
      <c r="BD9" s="1271"/>
      <c r="BE9" s="1271"/>
      <c r="BF9" s="1271"/>
      <c r="BG9" s="1271"/>
      <c r="BH9" s="1271"/>
      <c r="BI9" s="1271"/>
      <c r="BJ9" s="1271"/>
      <c r="BK9" s="1271"/>
      <c r="BL9" s="1271"/>
      <c r="BM9" s="1271"/>
      <c r="BN9" s="1272"/>
      <c r="BO9" s="1198"/>
      <c r="BP9" s="1198"/>
      <c r="BQ9" s="1198"/>
      <c r="BR9" s="1270"/>
      <c r="BS9" s="1271"/>
      <c r="BT9" s="1271"/>
      <c r="BU9" s="1271"/>
      <c r="BV9" s="1271"/>
      <c r="BW9" s="1271"/>
      <c r="BX9" s="1271"/>
      <c r="BY9" s="1271"/>
      <c r="BZ9" s="1271"/>
      <c r="CA9" s="1271"/>
      <c r="CB9" s="1271"/>
      <c r="CC9" s="1271"/>
      <c r="CD9" s="1271"/>
      <c r="CE9" s="1271"/>
      <c r="CF9" s="1271"/>
      <c r="CG9" s="1271"/>
      <c r="CH9" s="1271"/>
      <c r="CI9" s="1271"/>
      <c r="CJ9" s="1271"/>
      <c r="CK9" s="1271"/>
      <c r="CL9" s="1272"/>
      <c r="DF9" s="539"/>
      <c r="DG9" s="539"/>
      <c r="DH9" s="539"/>
      <c r="DI9" s="539"/>
      <c r="DJ9" s="539"/>
      <c r="DK9" s="539"/>
      <c r="DL9" s="539"/>
      <c r="DM9" s="539"/>
      <c r="DN9" s="539"/>
      <c r="DO9" s="539"/>
      <c r="DP9" s="539"/>
      <c r="DQ9" s="539"/>
      <c r="DR9" s="539"/>
      <c r="DS9" s="539"/>
      <c r="DT9" s="539"/>
      <c r="DU9" s="539"/>
      <c r="DV9" s="539"/>
      <c r="DW9" s="539"/>
      <c r="DX9" s="539"/>
      <c r="DY9" s="539"/>
      <c r="DZ9" s="539"/>
      <c r="EA9" s="539"/>
      <c r="EB9" s="539"/>
      <c r="EC9" s="539"/>
      <c r="ED9" s="539"/>
      <c r="EE9" s="539"/>
      <c r="EF9" s="539"/>
      <c r="EG9" s="540"/>
      <c r="EH9" s="540"/>
      <c r="EI9" s="540"/>
      <c r="EJ9" s="540"/>
    </row>
    <row r="10" spans="1:140" s="147" customFormat="1" ht="21.6" customHeight="1" x14ac:dyDescent="0.2">
      <c r="A10" s="1198"/>
      <c r="B10" s="168"/>
      <c r="C10" s="168"/>
      <c r="D10" s="1197" t="s">
        <v>121</v>
      </c>
      <c r="E10" s="1197"/>
      <c r="F10" s="1197"/>
      <c r="G10" s="1197" t="s">
        <v>122</v>
      </c>
      <c r="H10" s="1197"/>
      <c r="I10" s="1197"/>
      <c r="J10" s="1197"/>
      <c r="K10" s="1197"/>
      <c r="L10" s="1197"/>
      <c r="M10" s="1197" t="s">
        <v>85</v>
      </c>
      <c r="N10" s="1197"/>
      <c r="O10" s="1197"/>
      <c r="P10" s="1197" t="s">
        <v>86</v>
      </c>
      <c r="Q10" s="1197"/>
      <c r="R10" s="1197"/>
      <c r="S10" s="1197" t="s">
        <v>123</v>
      </c>
      <c r="T10" s="1197"/>
      <c r="U10" s="1197"/>
      <c r="V10" s="1197" t="s">
        <v>88</v>
      </c>
      <c r="W10" s="1197"/>
      <c r="X10" s="1197"/>
      <c r="Y10" s="1197" t="s">
        <v>121</v>
      </c>
      <c r="Z10" s="1197"/>
      <c r="AA10" s="1197"/>
      <c r="AB10" s="1197" t="s">
        <v>122</v>
      </c>
      <c r="AC10" s="1197"/>
      <c r="AD10" s="1197"/>
      <c r="AE10" s="1197"/>
      <c r="AF10" s="1197"/>
      <c r="AG10" s="1197"/>
      <c r="AH10" s="1197" t="s">
        <v>85</v>
      </c>
      <c r="AI10" s="1197"/>
      <c r="AJ10" s="1197"/>
      <c r="AK10" s="1197" t="s">
        <v>86</v>
      </c>
      <c r="AL10" s="1197"/>
      <c r="AM10" s="1197"/>
      <c r="AN10" s="1197" t="s">
        <v>123</v>
      </c>
      <c r="AO10" s="1197"/>
      <c r="AP10" s="1197"/>
      <c r="AQ10" s="1197" t="s">
        <v>88</v>
      </c>
      <c r="AR10" s="1197"/>
      <c r="AS10" s="1197"/>
      <c r="AT10" s="1197" t="s">
        <v>121</v>
      </c>
      <c r="AU10" s="1197"/>
      <c r="AV10" s="1197"/>
      <c r="AW10" s="1197" t="s">
        <v>122</v>
      </c>
      <c r="AX10" s="1197"/>
      <c r="AY10" s="1197"/>
      <c r="AZ10" s="1197"/>
      <c r="BA10" s="1197"/>
      <c r="BB10" s="1197"/>
      <c r="BC10" s="1197" t="s">
        <v>85</v>
      </c>
      <c r="BD10" s="1197"/>
      <c r="BE10" s="1197"/>
      <c r="BF10" s="1197" t="s">
        <v>86</v>
      </c>
      <c r="BG10" s="1197"/>
      <c r="BH10" s="1197"/>
      <c r="BI10" s="1197" t="s">
        <v>123</v>
      </c>
      <c r="BJ10" s="1197"/>
      <c r="BK10" s="1197"/>
      <c r="BL10" s="1197" t="s">
        <v>88</v>
      </c>
      <c r="BM10" s="1197"/>
      <c r="BN10" s="1197"/>
      <c r="BO10" s="1198"/>
      <c r="BP10" s="1198"/>
      <c r="BQ10" s="1198"/>
      <c r="BR10" s="1197" t="s">
        <v>121</v>
      </c>
      <c r="BS10" s="1197"/>
      <c r="BT10" s="1197"/>
      <c r="BU10" s="1197" t="s">
        <v>122</v>
      </c>
      <c r="BV10" s="1197"/>
      <c r="BW10" s="1197"/>
      <c r="BX10" s="1197"/>
      <c r="BY10" s="1197"/>
      <c r="BZ10" s="1197"/>
      <c r="CA10" s="1197" t="s">
        <v>85</v>
      </c>
      <c r="CB10" s="1197"/>
      <c r="CC10" s="1197"/>
      <c r="CD10" s="1197" t="s">
        <v>86</v>
      </c>
      <c r="CE10" s="1197"/>
      <c r="CF10" s="1197"/>
      <c r="CG10" s="1197" t="s">
        <v>123</v>
      </c>
      <c r="CH10" s="1197"/>
      <c r="CI10" s="1197"/>
      <c r="CJ10" s="1197" t="s">
        <v>88</v>
      </c>
      <c r="CK10" s="1197"/>
      <c r="CL10" s="1197"/>
      <c r="DF10" s="539"/>
      <c r="DG10" s="539"/>
      <c r="DH10" s="539"/>
      <c r="DI10" s="539"/>
      <c r="DJ10" s="539"/>
      <c r="DK10" s="539"/>
      <c r="DL10" s="539"/>
      <c r="DM10" s="539"/>
      <c r="DN10" s="539"/>
      <c r="DO10" s="539"/>
      <c r="DP10" s="539"/>
      <c r="DQ10" s="539"/>
      <c r="DR10" s="539"/>
      <c r="DS10" s="539"/>
      <c r="DT10" s="539"/>
      <c r="DU10" s="539"/>
      <c r="DV10" s="539"/>
      <c r="DW10" s="539"/>
      <c r="DX10" s="539"/>
      <c r="DY10" s="539"/>
      <c r="DZ10" s="539"/>
      <c r="EA10" s="539"/>
      <c r="EB10" s="539"/>
      <c r="EC10" s="539"/>
      <c r="ED10" s="539"/>
      <c r="EE10" s="539"/>
      <c r="EF10" s="539"/>
      <c r="EG10" s="540"/>
      <c r="EH10" s="540"/>
      <c r="EI10" s="540"/>
      <c r="EJ10" s="540"/>
    </row>
    <row r="11" spans="1:140" s="147" customFormat="1" ht="21.6" customHeight="1" x14ac:dyDescent="0.2">
      <c r="A11" s="1198"/>
      <c r="B11" s="168"/>
      <c r="C11" s="168"/>
      <c r="D11" s="1197"/>
      <c r="E11" s="1197"/>
      <c r="F11" s="1197"/>
      <c r="G11" s="1197" t="s">
        <v>93</v>
      </c>
      <c r="H11" s="1197"/>
      <c r="I11" s="1197"/>
      <c r="J11" s="1197" t="s">
        <v>92</v>
      </c>
      <c r="K11" s="1197"/>
      <c r="L11" s="1197"/>
      <c r="M11" s="1197"/>
      <c r="N11" s="1197"/>
      <c r="O11" s="1197"/>
      <c r="P11" s="1197"/>
      <c r="Q11" s="1197"/>
      <c r="R11" s="1197"/>
      <c r="S11" s="1197"/>
      <c r="T11" s="1197"/>
      <c r="U11" s="1197"/>
      <c r="V11" s="1197"/>
      <c r="W11" s="1197"/>
      <c r="X11" s="1197"/>
      <c r="Y11" s="1197"/>
      <c r="Z11" s="1197"/>
      <c r="AA11" s="1197"/>
      <c r="AB11" s="1197" t="s">
        <v>93</v>
      </c>
      <c r="AC11" s="1197"/>
      <c r="AD11" s="1197"/>
      <c r="AE11" s="1197" t="s">
        <v>92</v>
      </c>
      <c r="AF11" s="1197"/>
      <c r="AG11" s="1197"/>
      <c r="AH11" s="1197"/>
      <c r="AI11" s="1197"/>
      <c r="AJ11" s="1197"/>
      <c r="AK11" s="1197"/>
      <c r="AL11" s="1197"/>
      <c r="AM11" s="1197"/>
      <c r="AN11" s="1197"/>
      <c r="AO11" s="1197"/>
      <c r="AP11" s="1197"/>
      <c r="AQ11" s="1197"/>
      <c r="AR11" s="1197"/>
      <c r="AS11" s="1197"/>
      <c r="AT11" s="1197"/>
      <c r="AU11" s="1197"/>
      <c r="AV11" s="1197"/>
      <c r="AW11" s="1197" t="s">
        <v>93</v>
      </c>
      <c r="AX11" s="1197"/>
      <c r="AY11" s="1197"/>
      <c r="AZ11" s="1197" t="s">
        <v>92</v>
      </c>
      <c r="BA11" s="1197"/>
      <c r="BB11" s="1197"/>
      <c r="BC11" s="1197"/>
      <c r="BD11" s="1197"/>
      <c r="BE11" s="1197"/>
      <c r="BF11" s="1197"/>
      <c r="BG11" s="1197"/>
      <c r="BH11" s="1197"/>
      <c r="BI11" s="1197"/>
      <c r="BJ11" s="1197"/>
      <c r="BK11" s="1197"/>
      <c r="BL11" s="1197"/>
      <c r="BM11" s="1197"/>
      <c r="BN11" s="1197"/>
      <c r="BO11" s="1198"/>
      <c r="BP11" s="1198"/>
      <c r="BQ11" s="1198"/>
      <c r="BR11" s="1197"/>
      <c r="BS11" s="1197"/>
      <c r="BT11" s="1197"/>
      <c r="BU11" s="1197" t="s">
        <v>93</v>
      </c>
      <c r="BV11" s="1197"/>
      <c r="BW11" s="1197"/>
      <c r="BX11" s="1197" t="s">
        <v>92</v>
      </c>
      <c r="BY11" s="1197"/>
      <c r="BZ11" s="1197"/>
      <c r="CA11" s="1197"/>
      <c r="CB11" s="1197"/>
      <c r="CC11" s="1197"/>
      <c r="CD11" s="1197"/>
      <c r="CE11" s="1197"/>
      <c r="CF11" s="1197"/>
      <c r="CG11" s="1197"/>
      <c r="CH11" s="1197"/>
      <c r="CI11" s="1197"/>
      <c r="CJ11" s="1197"/>
      <c r="CK11" s="1197"/>
      <c r="CL11" s="1197"/>
      <c r="DF11" s="539"/>
      <c r="DG11" s="539"/>
      <c r="DH11" s="539"/>
      <c r="DI11" s="539"/>
      <c r="DJ11" s="539"/>
      <c r="DK11" s="539"/>
      <c r="DL11" s="539"/>
      <c r="DM11" s="539"/>
      <c r="DN11" s="539"/>
      <c r="DO11" s="539"/>
      <c r="DP11" s="539"/>
      <c r="DQ11" s="539"/>
      <c r="DR11" s="539"/>
      <c r="DS11" s="539"/>
      <c r="DT11" s="539"/>
      <c r="DU11" s="539"/>
      <c r="DV11" s="539"/>
      <c r="DW11" s="539"/>
      <c r="DX11" s="539"/>
      <c r="DY11" s="539"/>
      <c r="DZ11" s="539"/>
      <c r="EA11" s="539"/>
      <c r="EB11" s="539"/>
      <c r="EC11" s="539"/>
      <c r="ED11" s="539"/>
      <c r="EE11" s="539"/>
      <c r="EF11" s="539"/>
      <c r="EG11" s="540"/>
      <c r="EH11" s="540"/>
      <c r="EI11" s="540"/>
      <c r="EJ11" s="540"/>
    </row>
    <row r="12" spans="1:140" s="147" customFormat="1" ht="153" x14ac:dyDescent="0.2">
      <c r="A12" s="1198"/>
      <c r="B12" s="168"/>
      <c r="C12" s="168"/>
      <c r="D12" s="150" t="s">
        <v>124</v>
      </c>
      <c r="E12" s="150" t="s">
        <v>125</v>
      </c>
      <c r="F12" s="150" t="s">
        <v>126</v>
      </c>
      <c r="G12" s="150" t="s">
        <v>124</v>
      </c>
      <c r="H12" s="150" t="s">
        <v>125</v>
      </c>
      <c r="I12" s="150" t="s">
        <v>126</v>
      </c>
      <c r="J12" s="150" t="s">
        <v>124</v>
      </c>
      <c r="K12" s="150" t="s">
        <v>125</v>
      </c>
      <c r="L12" s="150" t="s">
        <v>126</v>
      </c>
      <c r="M12" s="150" t="s">
        <v>124</v>
      </c>
      <c r="N12" s="150" t="s">
        <v>125</v>
      </c>
      <c r="O12" s="150" t="s">
        <v>126</v>
      </c>
      <c r="P12" s="150" t="s">
        <v>124</v>
      </c>
      <c r="Q12" s="150" t="s">
        <v>125</v>
      </c>
      <c r="R12" s="150" t="s">
        <v>126</v>
      </c>
      <c r="S12" s="150" t="s">
        <v>124</v>
      </c>
      <c r="T12" s="150" t="s">
        <v>125</v>
      </c>
      <c r="U12" s="150" t="s">
        <v>126</v>
      </c>
      <c r="V12" s="150" t="s">
        <v>124</v>
      </c>
      <c r="W12" s="150" t="s">
        <v>125</v>
      </c>
      <c r="X12" s="150" t="s">
        <v>126</v>
      </c>
      <c r="Y12" s="150" t="s">
        <v>124</v>
      </c>
      <c r="Z12" s="150" t="s">
        <v>125</v>
      </c>
      <c r="AA12" s="150" t="s">
        <v>126</v>
      </c>
      <c r="AB12" s="150" t="s">
        <v>124</v>
      </c>
      <c r="AC12" s="150" t="s">
        <v>125</v>
      </c>
      <c r="AD12" s="150" t="s">
        <v>126</v>
      </c>
      <c r="AE12" s="150" t="s">
        <v>124</v>
      </c>
      <c r="AF12" s="150" t="s">
        <v>125</v>
      </c>
      <c r="AG12" s="150" t="s">
        <v>126</v>
      </c>
      <c r="AH12" s="150" t="s">
        <v>124</v>
      </c>
      <c r="AI12" s="150" t="s">
        <v>125</v>
      </c>
      <c r="AJ12" s="150" t="s">
        <v>126</v>
      </c>
      <c r="AK12" s="150" t="s">
        <v>124</v>
      </c>
      <c r="AL12" s="150" t="s">
        <v>125</v>
      </c>
      <c r="AM12" s="150" t="s">
        <v>126</v>
      </c>
      <c r="AN12" s="150" t="s">
        <v>124</v>
      </c>
      <c r="AO12" s="150" t="s">
        <v>125</v>
      </c>
      <c r="AP12" s="150" t="s">
        <v>126</v>
      </c>
      <c r="AQ12" s="150" t="s">
        <v>124</v>
      </c>
      <c r="AR12" s="150" t="s">
        <v>125</v>
      </c>
      <c r="AS12" s="150" t="s">
        <v>126</v>
      </c>
      <c r="AT12" s="150" t="s">
        <v>124</v>
      </c>
      <c r="AU12" s="150" t="s">
        <v>125</v>
      </c>
      <c r="AV12" s="150" t="s">
        <v>126</v>
      </c>
      <c r="AW12" s="150" t="s">
        <v>124</v>
      </c>
      <c r="AX12" s="150" t="s">
        <v>125</v>
      </c>
      <c r="AY12" s="150" t="s">
        <v>126</v>
      </c>
      <c r="AZ12" s="150" t="s">
        <v>124</v>
      </c>
      <c r="BA12" s="150" t="s">
        <v>125</v>
      </c>
      <c r="BB12" s="150" t="s">
        <v>126</v>
      </c>
      <c r="BC12" s="150" t="s">
        <v>124</v>
      </c>
      <c r="BD12" s="150" t="s">
        <v>125</v>
      </c>
      <c r="BE12" s="150" t="s">
        <v>126</v>
      </c>
      <c r="BF12" s="150" t="s">
        <v>124</v>
      </c>
      <c r="BG12" s="150" t="s">
        <v>125</v>
      </c>
      <c r="BH12" s="150" t="s">
        <v>126</v>
      </c>
      <c r="BI12" s="150" t="s">
        <v>124</v>
      </c>
      <c r="BJ12" s="150" t="s">
        <v>125</v>
      </c>
      <c r="BK12" s="150" t="s">
        <v>126</v>
      </c>
      <c r="BL12" s="150" t="s">
        <v>124</v>
      </c>
      <c r="BM12" s="150" t="s">
        <v>125</v>
      </c>
      <c r="BN12" s="150" t="s">
        <v>126</v>
      </c>
      <c r="BO12" s="150" t="s">
        <v>96</v>
      </c>
      <c r="BP12" s="150" t="s">
        <v>127</v>
      </c>
      <c r="BQ12" s="150" t="s">
        <v>128</v>
      </c>
      <c r="BR12" s="150" t="s">
        <v>124</v>
      </c>
      <c r="BS12" s="150" t="s">
        <v>125</v>
      </c>
      <c r="BT12" s="150" t="s">
        <v>126</v>
      </c>
      <c r="BU12" s="150" t="s">
        <v>124</v>
      </c>
      <c r="BV12" s="150" t="s">
        <v>125</v>
      </c>
      <c r="BW12" s="150" t="s">
        <v>126</v>
      </c>
      <c r="BX12" s="150" t="s">
        <v>124</v>
      </c>
      <c r="BY12" s="150" t="s">
        <v>125</v>
      </c>
      <c r="BZ12" s="150" t="s">
        <v>126</v>
      </c>
      <c r="CA12" s="150" t="s">
        <v>124</v>
      </c>
      <c r="CB12" s="150" t="s">
        <v>125</v>
      </c>
      <c r="CC12" s="150" t="s">
        <v>126</v>
      </c>
      <c r="CD12" s="150" t="s">
        <v>124</v>
      </c>
      <c r="CE12" s="150" t="s">
        <v>125</v>
      </c>
      <c r="CF12" s="150" t="s">
        <v>126</v>
      </c>
      <c r="CG12" s="150" t="s">
        <v>124</v>
      </c>
      <c r="CH12" s="150" t="s">
        <v>125</v>
      </c>
      <c r="CI12" s="150" t="s">
        <v>126</v>
      </c>
      <c r="CJ12" s="150" t="s">
        <v>124</v>
      </c>
      <c r="CK12" s="150" t="s">
        <v>125</v>
      </c>
      <c r="CL12" s="150" t="s">
        <v>126</v>
      </c>
      <c r="DF12" s="539"/>
      <c r="DG12" s="539"/>
      <c r="DH12" s="539"/>
      <c r="DI12" s="539"/>
      <c r="DJ12" s="539"/>
      <c r="DK12" s="539"/>
      <c r="DL12" s="539"/>
      <c r="DM12" s="539"/>
      <c r="DN12" s="539"/>
      <c r="DO12" s="539"/>
      <c r="DP12" s="539"/>
      <c r="DQ12" s="539"/>
      <c r="DR12" s="539"/>
      <c r="DS12" s="539"/>
      <c r="DT12" s="539"/>
      <c r="DU12" s="539"/>
      <c r="DV12" s="539"/>
      <c r="DW12" s="539"/>
      <c r="DX12" s="539"/>
      <c r="DY12" s="539"/>
      <c r="DZ12" s="539"/>
      <c r="EA12" s="539"/>
      <c r="EB12" s="539"/>
      <c r="EC12" s="539"/>
      <c r="ED12" s="539"/>
      <c r="EE12" s="539"/>
      <c r="EF12" s="539"/>
      <c r="EG12" s="540"/>
      <c r="EH12" s="540"/>
      <c r="EI12" s="540"/>
      <c r="EJ12" s="540"/>
    </row>
    <row r="13" spans="1:140" s="147" customFormat="1" ht="25.9" customHeight="1" x14ac:dyDescent="0.2">
      <c r="A13" s="1198"/>
      <c r="B13" s="168" t="s">
        <v>144</v>
      </c>
      <c r="C13" s="168" t="s">
        <v>146</v>
      </c>
      <c r="D13" s="150" t="s">
        <v>124</v>
      </c>
      <c r="E13" s="150" t="s">
        <v>125</v>
      </c>
      <c r="F13" s="150" t="s">
        <v>126</v>
      </c>
      <c r="G13" s="150" t="s">
        <v>124</v>
      </c>
      <c r="H13" s="150" t="s">
        <v>125</v>
      </c>
      <c r="I13" s="150" t="s">
        <v>126</v>
      </c>
      <c r="J13" s="150" t="s">
        <v>124</v>
      </c>
      <c r="K13" s="150" t="s">
        <v>125</v>
      </c>
      <c r="L13" s="150" t="s">
        <v>126</v>
      </c>
      <c r="M13" s="150" t="s">
        <v>124</v>
      </c>
      <c r="N13" s="150" t="s">
        <v>125</v>
      </c>
      <c r="O13" s="150" t="s">
        <v>126</v>
      </c>
      <c r="P13" s="150" t="s">
        <v>124</v>
      </c>
      <c r="Q13" s="150" t="s">
        <v>125</v>
      </c>
      <c r="R13" s="150" t="s">
        <v>126</v>
      </c>
      <c r="S13" s="150" t="s">
        <v>124</v>
      </c>
      <c r="T13" s="150" t="s">
        <v>125</v>
      </c>
      <c r="U13" s="150" t="s">
        <v>126</v>
      </c>
      <c r="V13" s="150" t="s">
        <v>124</v>
      </c>
      <c r="W13" s="150" t="s">
        <v>125</v>
      </c>
      <c r="X13" s="150" t="s">
        <v>126</v>
      </c>
      <c r="Y13" s="150" t="s">
        <v>124</v>
      </c>
      <c r="Z13" s="150" t="s">
        <v>125</v>
      </c>
      <c r="AA13" s="150" t="s">
        <v>126</v>
      </c>
      <c r="AB13" s="150" t="s">
        <v>124</v>
      </c>
      <c r="AC13" s="150" t="s">
        <v>125</v>
      </c>
      <c r="AD13" s="150" t="s">
        <v>126</v>
      </c>
      <c r="AE13" s="150" t="s">
        <v>124</v>
      </c>
      <c r="AF13" s="150" t="s">
        <v>125</v>
      </c>
      <c r="AG13" s="150" t="s">
        <v>126</v>
      </c>
      <c r="AH13" s="150" t="s">
        <v>124</v>
      </c>
      <c r="AI13" s="150" t="s">
        <v>125</v>
      </c>
      <c r="AJ13" s="150" t="s">
        <v>126</v>
      </c>
      <c r="AK13" s="150" t="s">
        <v>124</v>
      </c>
      <c r="AL13" s="150" t="s">
        <v>125</v>
      </c>
      <c r="AM13" s="150" t="s">
        <v>126</v>
      </c>
      <c r="AN13" s="150" t="s">
        <v>124</v>
      </c>
      <c r="AO13" s="150" t="s">
        <v>125</v>
      </c>
      <c r="AP13" s="150" t="s">
        <v>126</v>
      </c>
      <c r="AQ13" s="150" t="s">
        <v>124</v>
      </c>
      <c r="AR13" s="150" t="s">
        <v>125</v>
      </c>
      <c r="AS13" s="150" t="s">
        <v>126</v>
      </c>
      <c r="AT13" s="150" t="s">
        <v>124</v>
      </c>
      <c r="AU13" s="150" t="s">
        <v>125</v>
      </c>
      <c r="AV13" s="150" t="s">
        <v>126</v>
      </c>
      <c r="AW13" s="150" t="s">
        <v>124</v>
      </c>
      <c r="AX13" s="150" t="s">
        <v>125</v>
      </c>
      <c r="AY13" s="150" t="s">
        <v>126</v>
      </c>
      <c r="AZ13" s="150" t="s">
        <v>124</v>
      </c>
      <c r="BA13" s="150" t="s">
        <v>125</v>
      </c>
      <c r="BB13" s="150" t="s">
        <v>126</v>
      </c>
      <c r="BC13" s="150" t="s">
        <v>124</v>
      </c>
      <c r="BD13" s="150" t="s">
        <v>125</v>
      </c>
      <c r="BE13" s="150" t="s">
        <v>126</v>
      </c>
      <c r="BF13" s="150" t="s">
        <v>124</v>
      </c>
      <c r="BG13" s="150" t="s">
        <v>125</v>
      </c>
      <c r="BH13" s="150" t="s">
        <v>126</v>
      </c>
      <c r="BI13" s="150" t="s">
        <v>124</v>
      </c>
      <c r="BJ13" s="150" t="s">
        <v>125</v>
      </c>
      <c r="BK13" s="150" t="s">
        <v>126</v>
      </c>
      <c r="BL13" s="150" t="s">
        <v>124</v>
      </c>
      <c r="BM13" s="150" t="s">
        <v>125</v>
      </c>
      <c r="BN13" s="150" t="s">
        <v>126</v>
      </c>
      <c r="BO13" s="150" t="s">
        <v>96</v>
      </c>
      <c r="BP13" s="150" t="s">
        <v>127</v>
      </c>
      <c r="BQ13" s="150" t="s">
        <v>128</v>
      </c>
      <c r="BR13" s="150" t="s">
        <v>124</v>
      </c>
      <c r="BS13" s="150" t="s">
        <v>125</v>
      </c>
      <c r="BT13" s="150" t="s">
        <v>126</v>
      </c>
      <c r="BU13" s="150" t="s">
        <v>124</v>
      </c>
      <c r="BV13" s="150" t="s">
        <v>125</v>
      </c>
      <c r="BW13" s="150" t="s">
        <v>126</v>
      </c>
      <c r="BX13" s="150" t="s">
        <v>124</v>
      </c>
      <c r="BY13" s="150" t="s">
        <v>125</v>
      </c>
      <c r="BZ13" s="150" t="s">
        <v>126</v>
      </c>
      <c r="CA13" s="150" t="s">
        <v>124</v>
      </c>
      <c r="CB13" s="150" t="s">
        <v>125</v>
      </c>
      <c r="CC13" s="150" t="s">
        <v>126</v>
      </c>
      <c r="CD13" s="150" t="s">
        <v>124</v>
      </c>
      <c r="CE13" s="150" t="s">
        <v>125</v>
      </c>
      <c r="CF13" s="150" t="s">
        <v>126</v>
      </c>
      <c r="CG13" s="150" t="s">
        <v>124</v>
      </c>
      <c r="CH13" s="150" t="s">
        <v>125</v>
      </c>
      <c r="CI13" s="150" t="s">
        <v>126</v>
      </c>
      <c r="CJ13" s="150" t="s">
        <v>124</v>
      </c>
      <c r="CK13" s="150" t="s">
        <v>125</v>
      </c>
      <c r="CL13" s="150" t="s">
        <v>126</v>
      </c>
      <c r="DF13" s="539"/>
      <c r="DG13" s="539"/>
      <c r="DH13" s="539"/>
      <c r="DI13" s="539"/>
      <c r="DJ13" s="539"/>
      <c r="DK13" s="539"/>
      <c r="DL13" s="539"/>
      <c r="DM13" s="539"/>
      <c r="DN13" s="539"/>
      <c r="DO13" s="539"/>
      <c r="DP13" s="539"/>
      <c r="DQ13" s="539"/>
      <c r="DR13" s="539"/>
      <c r="DS13" s="539"/>
      <c r="DT13" s="539"/>
      <c r="DU13" s="539"/>
      <c r="DV13" s="539"/>
      <c r="DW13" s="539"/>
      <c r="DX13" s="539"/>
      <c r="DY13" s="539"/>
      <c r="DZ13" s="539"/>
      <c r="EA13" s="539"/>
      <c r="EB13" s="539"/>
      <c r="EC13" s="539"/>
      <c r="ED13" s="539"/>
      <c r="EE13" s="539"/>
      <c r="EF13" s="539"/>
      <c r="EG13" s="540"/>
      <c r="EH13" s="540"/>
      <c r="EI13" s="540"/>
      <c r="EJ13" s="540"/>
    </row>
    <row r="14" spans="1:140" s="151" customFormat="1" ht="24.6" customHeight="1" x14ac:dyDescent="0.25">
      <c r="A14" s="171" t="s">
        <v>88</v>
      </c>
      <c r="B14" s="172">
        <v>56913.205199999997</v>
      </c>
      <c r="C14" s="172">
        <f t="shared" ref="C14:C59" si="0">CJ14/B14*100</f>
        <v>2.0084091134617741</v>
      </c>
      <c r="D14" s="173">
        <f>SUM(D15:D59)</f>
        <v>69.679999999999993</v>
      </c>
      <c r="E14" s="173">
        <f>SUM(E15:E59)</f>
        <v>320.29000000000002</v>
      </c>
      <c r="F14" s="173">
        <f t="shared" ref="F14:F59" si="1">IF(D14,E14/D14,0)</f>
        <v>4.5965843857634914</v>
      </c>
      <c r="G14" s="173">
        <f>SUM(G15:G59)</f>
        <v>6.85</v>
      </c>
      <c r="H14" s="173">
        <f>SUM(H15:H59)</f>
        <v>21.08</v>
      </c>
      <c r="I14" s="173">
        <f t="shared" ref="I14:I59" si="2">IF(G14,H14/G14,0)</f>
        <v>3.0773722627737223</v>
      </c>
      <c r="J14" s="173">
        <f>SUM(J15:J59)</f>
        <v>141.05000000000001</v>
      </c>
      <c r="K14" s="173">
        <f>SUM(K15:K59)</f>
        <v>614.52</v>
      </c>
      <c r="L14" s="173">
        <f t="shared" ref="L14:L59" si="3">IF(J14,K14/J14,0)</f>
        <v>4.3567529244948595</v>
      </c>
      <c r="M14" s="173">
        <f>SUM(M15:M59)</f>
        <v>190.78</v>
      </c>
      <c r="N14" s="173">
        <f>SUM(N15:N59)</f>
        <v>808.92000000000007</v>
      </c>
      <c r="O14" s="173">
        <f t="shared" ref="O14:O59" si="4">IF(M14,N14/M14,0)</f>
        <v>4.2400670929866866</v>
      </c>
      <c r="P14" s="173">
        <f>SUM(P15:P59)</f>
        <v>186.93</v>
      </c>
      <c r="Q14" s="173">
        <f>SUM(Q15:Q59)</f>
        <v>759.7700000000001</v>
      </c>
      <c r="R14" s="173">
        <f t="shared" ref="R14:R26" si="5">IF(P14,Q14/P14,0)</f>
        <v>4.0644626330712033</v>
      </c>
      <c r="S14" s="173">
        <f>SUM(S15:S59)</f>
        <v>41.129999999999995</v>
      </c>
      <c r="T14" s="173">
        <f>SUM(T15:T59)</f>
        <v>138.51</v>
      </c>
      <c r="U14" s="173">
        <f t="shared" ref="U14:U59" si="6">IF(S14,T14/S14,0)</f>
        <v>3.3676148796498908</v>
      </c>
      <c r="V14" s="173">
        <f>SUM(V15:V59)</f>
        <v>636.42000000000007</v>
      </c>
      <c r="W14" s="173">
        <f>SUM(W15:W59)</f>
        <v>2663.09</v>
      </c>
      <c r="X14" s="173">
        <f t="shared" ref="X14:X59" si="7">IF(V14,W14/V14,0)</f>
        <v>4.1844850884635933</v>
      </c>
      <c r="Y14" s="173">
        <f>SUM(Y15:Y59)</f>
        <v>7.73</v>
      </c>
      <c r="Z14" s="173">
        <f>SUM(Z15:Z59)</f>
        <v>18.099999999999998</v>
      </c>
      <c r="AA14" s="173">
        <f t="shared" ref="AA14:AA59" si="8">IF(Y14,Z14/Y14,0)</f>
        <v>2.3415265200517461</v>
      </c>
      <c r="AB14" s="173">
        <f>SUM(AB15:AB59)</f>
        <v>0</v>
      </c>
      <c r="AC14" s="173">
        <f>SUM(AC15:AC59)</f>
        <v>0</v>
      </c>
      <c r="AD14" s="173">
        <f t="shared" ref="AD14:AD36" si="9">IF(AB14,AC14/AB14,0)</f>
        <v>0</v>
      </c>
      <c r="AE14" s="173">
        <f>SUM(AE15:AE59)</f>
        <v>13.7</v>
      </c>
      <c r="AF14" s="173">
        <f>SUM(AF15:AF59)</f>
        <v>20.56</v>
      </c>
      <c r="AG14" s="173">
        <f t="shared" ref="AG14:AG36" si="10">IF(AE14,AF14/AE14,0)</f>
        <v>1.5007299270072993</v>
      </c>
      <c r="AH14" s="173">
        <f>SUM(AH15:AH59)</f>
        <v>40.71</v>
      </c>
      <c r="AI14" s="173">
        <f>SUM(AI15:AI59)</f>
        <v>136.35</v>
      </c>
      <c r="AJ14" s="173">
        <f t="shared" ref="AJ14:AJ59" si="11">IF(AH14,AI14/AH14,0)</f>
        <v>3.3492999263080323</v>
      </c>
      <c r="AK14" s="173">
        <f>SUM(AK15:AK59)</f>
        <v>416.74</v>
      </c>
      <c r="AL14" s="173">
        <f>SUM(AL15:AL59)</f>
        <v>755.28</v>
      </c>
      <c r="AM14" s="173">
        <f t="shared" ref="AM14:AM59" si="12">IF(AK14,AL14/AK14,0)</f>
        <v>1.8123530258674472</v>
      </c>
      <c r="AN14" s="173">
        <f>SUM(AN15:AN59)</f>
        <v>27.5</v>
      </c>
      <c r="AO14" s="173">
        <f>SUM(AO15:AO59)</f>
        <v>49.6</v>
      </c>
      <c r="AP14" s="173">
        <f t="shared" ref="AP14:AP59" si="13">IF(AN14,AO14/AN14,0)</f>
        <v>1.8036363636363637</v>
      </c>
      <c r="AQ14" s="173">
        <f t="shared" ref="AQ14:AQ59" si="14">SUM(AH14,AN14,AE14,AB14,Y14,AK14)</f>
        <v>506.38</v>
      </c>
      <c r="AR14" s="173">
        <f>SUM(AR15:AR59)</f>
        <v>1599.8899999999999</v>
      </c>
      <c r="AS14" s="173">
        <f t="shared" ref="AS14:AS59" si="15">IF(AQ14,AR14/AQ14,0)</f>
        <v>3.1594652237450136</v>
      </c>
      <c r="AT14" s="173">
        <f>SUM(AT15:AT59)</f>
        <v>0</v>
      </c>
      <c r="AU14" s="173">
        <f>SUM(AU15:AU59)</f>
        <v>0</v>
      </c>
      <c r="AV14" s="173">
        <f t="shared" ref="AV14:AV59" si="16">IF(AT14,AU14/AT14,0)</f>
        <v>0</v>
      </c>
      <c r="AW14" s="173">
        <f>SUM(AW15:AW59)</f>
        <v>0</v>
      </c>
      <c r="AX14" s="173">
        <f>SUM(AX15:AX59)</f>
        <v>0</v>
      </c>
      <c r="AY14" s="173">
        <f t="shared" ref="AY14:AY59" si="17">IF(AW14,AX14/AW14,0)</f>
        <v>0</v>
      </c>
      <c r="AZ14" s="173">
        <f>SUM(AZ15:AZ59)</f>
        <v>0</v>
      </c>
      <c r="BA14" s="173">
        <f>SUM(BA15:BA59)</f>
        <v>0</v>
      </c>
      <c r="BB14" s="173">
        <f t="shared" ref="BB14:BB59" si="18">IF(AZ14,BA14/AZ14,0)</f>
        <v>0</v>
      </c>
      <c r="BC14" s="173">
        <f>SUM(BC15:BC59)</f>
        <v>0</v>
      </c>
      <c r="BD14" s="173">
        <f>SUM(BD15:BD59)</f>
        <v>0</v>
      </c>
      <c r="BE14" s="173">
        <f t="shared" ref="BE14:BE59" si="19">IF(BC14,BD14/BC14,0)</f>
        <v>0</v>
      </c>
      <c r="BF14" s="173">
        <f>SUM(BF15:BF59)</f>
        <v>0</v>
      </c>
      <c r="BG14" s="173">
        <f>SUM(BG15:BG59)</f>
        <v>0</v>
      </c>
      <c r="BH14" s="173">
        <f t="shared" ref="BH14:BH59" si="20">IF(BF14,BG14/BF14,0)</f>
        <v>0</v>
      </c>
      <c r="BI14" s="173">
        <f>SUM(BI15:BI59)</f>
        <v>0.25</v>
      </c>
      <c r="BJ14" s="173">
        <f>SUM(BJ15:BJ59)</f>
        <v>0.55000000000000004</v>
      </c>
      <c r="BK14" s="173">
        <f t="shared" ref="BK14:BK59" si="21">IF(BI14,BJ14/BI14,0)</f>
        <v>2.2000000000000002</v>
      </c>
      <c r="BL14" s="173">
        <f>SUM(BL15:BL59)</f>
        <v>0.25</v>
      </c>
      <c r="BM14" s="173">
        <f>SUM(BM15:BM59)</f>
        <v>0.55000000000000004</v>
      </c>
      <c r="BN14" s="173">
        <f t="shared" ref="BN14:BN59" si="22">IF(BL14,BM14/BL14,0)</f>
        <v>2.2000000000000002</v>
      </c>
      <c r="BO14" s="173">
        <f>SUM(BO15:BO59)</f>
        <v>0</v>
      </c>
      <c r="BP14" s="173">
        <f>SUM(BP15:BP59)</f>
        <v>0</v>
      </c>
      <c r="BQ14" s="173">
        <f t="shared" ref="BQ14:BQ59" si="23">IF(BO14,BP14/BO14,0)</f>
        <v>0</v>
      </c>
      <c r="BR14" s="173">
        <f>SUM(BR15:BR59)</f>
        <v>77.41</v>
      </c>
      <c r="BS14" s="173">
        <f>SUM(BS15:BS59)</f>
        <v>338.39</v>
      </c>
      <c r="BT14" s="173">
        <f t="shared" ref="BT14:BT59" si="24">IF(BR14,BS14/BR14,0)</f>
        <v>4.3713990440511559</v>
      </c>
      <c r="BU14" s="173">
        <f>SUM(BU15:BU59)</f>
        <v>6.85</v>
      </c>
      <c r="BV14" s="173">
        <f>SUM(BV15:BV59)</f>
        <v>21.08</v>
      </c>
      <c r="BW14" s="173">
        <f t="shared" ref="BW14:BW59" si="25">IF(BU14,BV14/BU14,0)</f>
        <v>3.0773722627737223</v>
      </c>
      <c r="BX14" s="173">
        <f>SUM(BX15:BX59)</f>
        <v>154.75</v>
      </c>
      <c r="BY14" s="173">
        <f>SUM(BY15:BY59)</f>
        <v>635.07999999999993</v>
      </c>
      <c r="BZ14" s="173">
        <f t="shared" ref="BZ14:BZ59" si="26">IF(BX14,BY14/BX14,0)</f>
        <v>4.1039095315024232</v>
      </c>
      <c r="CA14" s="173">
        <f>SUM(CA15:CA59)</f>
        <v>231.49</v>
      </c>
      <c r="CB14" s="173">
        <f>SUM(CB15:CB59)</f>
        <v>945.27</v>
      </c>
      <c r="CC14" s="173">
        <f t="shared" ref="CC14:CC59" si="27">IF(CA14,CB14/CA14,0)</f>
        <v>4.0834161302864054</v>
      </c>
      <c r="CD14" s="173">
        <f>SUM(CD15:CD59)</f>
        <v>603.67000000000007</v>
      </c>
      <c r="CE14" s="173">
        <f>SUM(CE15:CE59)</f>
        <v>1515.05</v>
      </c>
      <c r="CF14" s="173">
        <f t="shared" ref="CF14:CF59" si="28">IF(CD14,CE14/CD14,0)</f>
        <v>2.5097321384199973</v>
      </c>
      <c r="CG14" s="173">
        <f>SUM(CG15:CG59)</f>
        <v>68.88</v>
      </c>
      <c r="CH14" s="173">
        <f>SUM(CH15:CH59)</f>
        <v>188.66</v>
      </c>
      <c r="CI14" s="173">
        <f t="shared" ref="CI14:CI59" si="29">IF(CG14,CH14/CG14,0)</f>
        <v>2.7389663182346111</v>
      </c>
      <c r="CJ14" s="173">
        <f>SUM(CJ15:CJ59)</f>
        <v>1143.0500000000002</v>
      </c>
      <c r="CK14" s="173">
        <f>SUM(CK15:CK59)</f>
        <v>4263.53</v>
      </c>
      <c r="CL14" s="173">
        <f t="shared" ref="CL14:CL59" si="30">IF(CJ14,CK14/CJ14,0)</f>
        <v>3.7299593193648564</v>
      </c>
      <c r="DF14" s="542"/>
      <c r="DG14" s="542"/>
      <c r="DH14" s="542"/>
      <c r="DI14" s="542"/>
      <c r="DJ14" s="542"/>
      <c r="DK14" s="542"/>
      <c r="DL14" s="542"/>
      <c r="DM14" s="542"/>
      <c r="DN14" s="542"/>
      <c r="DO14" s="542"/>
      <c r="DP14" s="542"/>
      <c r="DQ14" s="542"/>
      <c r="DR14" s="542"/>
      <c r="DS14" s="542"/>
      <c r="DT14" s="542"/>
      <c r="DU14" s="542"/>
      <c r="DV14" s="542"/>
      <c r="DW14" s="542"/>
      <c r="DX14" s="542"/>
      <c r="DY14" s="542"/>
      <c r="DZ14" s="542"/>
      <c r="EA14" s="542"/>
      <c r="EB14" s="542"/>
      <c r="EC14" s="542"/>
      <c r="ED14" s="542"/>
      <c r="EE14" s="542"/>
      <c r="EF14" s="542"/>
      <c r="EG14" s="543"/>
      <c r="EH14" s="543"/>
      <c r="EI14" s="543"/>
      <c r="EJ14" s="543"/>
    </row>
    <row r="15" spans="1:140" x14ac:dyDescent="0.25">
      <c r="A15" s="175" t="s">
        <v>5</v>
      </c>
      <c r="B15" s="544">
        <v>78</v>
      </c>
      <c r="C15" s="545">
        <f t="shared" si="0"/>
        <v>0</v>
      </c>
      <c r="D15" s="177"/>
      <c r="E15" s="177"/>
      <c r="F15" s="177">
        <f t="shared" si="1"/>
        <v>0</v>
      </c>
      <c r="G15" s="177"/>
      <c r="H15" s="177"/>
      <c r="I15" s="177">
        <f t="shared" si="2"/>
        <v>0</v>
      </c>
      <c r="J15" s="177"/>
      <c r="K15" s="177"/>
      <c r="L15" s="177">
        <f t="shared" si="3"/>
        <v>0</v>
      </c>
      <c r="M15" s="177"/>
      <c r="N15" s="177"/>
      <c r="O15" s="177">
        <f t="shared" si="4"/>
        <v>0</v>
      </c>
      <c r="P15" s="177"/>
      <c r="Q15" s="177"/>
      <c r="R15" s="177">
        <f t="shared" si="5"/>
        <v>0</v>
      </c>
      <c r="S15" s="177"/>
      <c r="T15" s="177"/>
      <c r="U15" s="177">
        <f t="shared" si="6"/>
        <v>0</v>
      </c>
      <c r="V15" s="177">
        <f t="shared" ref="V15:V26" si="31">SUM(S15,P15,M15,J15,G15,D15)</f>
        <v>0</v>
      </c>
      <c r="W15" s="177">
        <f t="shared" ref="W15:W26" si="32">SUM(T15,N15,Q15,K15,H15,E15)</f>
        <v>0</v>
      </c>
      <c r="X15" s="177">
        <f t="shared" si="7"/>
        <v>0</v>
      </c>
      <c r="Y15" s="177"/>
      <c r="Z15" s="177"/>
      <c r="AA15" s="177">
        <f t="shared" si="8"/>
        <v>0</v>
      </c>
      <c r="AB15" s="177"/>
      <c r="AC15" s="177"/>
      <c r="AD15" s="177">
        <f t="shared" si="9"/>
        <v>0</v>
      </c>
      <c r="AE15" s="177"/>
      <c r="AF15" s="177"/>
      <c r="AG15" s="177">
        <f t="shared" si="10"/>
        <v>0</v>
      </c>
      <c r="AH15" s="177"/>
      <c r="AI15" s="177"/>
      <c r="AJ15" s="177">
        <f t="shared" si="11"/>
        <v>0</v>
      </c>
      <c r="AK15" s="177"/>
      <c r="AL15" s="177"/>
      <c r="AM15" s="177">
        <f t="shared" si="12"/>
        <v>0</v>
      </c>
      <c r="AN15" s="177"/>
      <c r="AO15" s="177"/>
      <c r="AP15" s="177">
        <f t="shared" si="13"/>
        <v>0</v>
      </c>
      <c r="AQ15" s="177">
        <f t="shared" si="14"/>
        <v>0</v>
      </c>
      <c r="AR15" s="177">
        <f t="shared" ref="AR15:AR46" si="33">SUM(AO15,AL15,AI15,AF15,AC15,Z15)</f>
        <v>0</v>
      </c>
      <c r="AS15" s="177">
        <f t="shared" si="15"/>
        <v>0</v>
      </c>
      <c r="AT15" s="177"/>
      <c r="AU15" s="177"/>
      <c r="AV15" s="177">
        <f t="shared" si="16"/>
        <v>0</v>
      </c>
      <c r="AW15" s="177"/>
      <c r="AX15" s="177"/>
      <c r="AY15" s="177">
        <f t="shared" si="17"/>
        <v>0</v>
      </c>
      <c r="AZ15" s="177"/>
      <c r="BA15" s="177"/>
      <c r="BB15" s="177">
        <f t="shared" si="18"/>
        <v>0</v>
      </c>
      <c r="BC15" s="177"/>
      <c r="BD15" s="177"/>
      <c r="BE15" s="177">
        <f t="shared" si="19"/>
        <v>0</v>
      </c>
      <c r="BF15" s="177"/>
      <c r="BG15" s="177"/>
      <c r="BH15" s="177">
        <f t="shared" si="20"/>
        <v>0</v>
      </c>
      <c r="BI15" s="177"/>
      <c r="BJ15" s="178"/>
      <c r="BK15" s="178">
        <f t="shared" si="21"/>
        <v>0</v>
      </c>
      <c r="BL15" s="178">
        <f t="shared" ref="BL15:BL59" si="34">SUM(BI15,BF15,BC15,AZ15,AW15,AT15)</f>
        <v>0</v>
      </c>
      <c r="BM15" s="178">
        <f t="shared" ref="BM15:BM59" si="35">SUM(BJ15,BD15,BG15,BA15,AX15,AU15)</f>
        <v>0</v>
      </c>
      <c r="BN15" s="178">
        <f t="shared" si="22"/>
        <v>0</v>
      </c>
      <c r="BO15" s="178"/>
      <c r="BP15" s="178"/>
      <c r="BQ15" s="178">
        <f t="shared" si="23"/>
        <v>0</v>
      </c>
      <c r="BR15" s="178">
        <f t="shared" ref="BR15:BS59" si="36">SUM(AT15,Y15,D15)</f>
        <v>0</v>
      </c>
      <c r="BS15" s="178">
        <f t="shared" si="36"/>
        <v>0</v>
      </c>
      <c r="BT15" s="178">
        <f t="shared" si="24"/>
        <v>0</v>
      </c>
      <c r="BU15" s="178">
        <f t="shared" ref="BU15:BV59" si="37">SUM(AW15,AB15,G15)</f>
        <v>0</v>
      </c>
      <c r="BV15" s="178">
        <f t="shared" si="37"/>
        <v>0</v>
      </c>
      <c r="BW15" s="178">
        <f t="shared" si="25"/>
        <v>0</v>
      </c>
      <c r="BX15" s="178">
        <f t="shared" ref="BX15:BY59" si="38">SUM(AZ15,AE15,J15)</f>
        <v>0</v>
      </c>
      <c r="BY15" s="178">
        <f t="shared" si="38"/>
        <v>0</v>
      </c>
      <c r="BZ15" s="178">
        <f t="shared" si="26"/>
        <v>0</v>
      </c>
      <c r="CA15" s="178">
        <f t="shared" ref="CA15:CA59" si="39">SUM(AH15,M15,BC15)</f>
        <v>0</v>
      </c>
      <c r="CB15" s="178">
        <f t="shared" ref="CB15:CB59" si="40">SUM(N15,AI15,BD15)</f>
        <v>0</v>
      </c>
      <c r="CC15" s="178">
        <f t="shared" si="27"/>
        <v>0</v>
      </c>
      <c r="CD15" s="178">
        <f t="shared" ref="CD15:CE59" si="41">SUM(P15,AK15,BF15)</f>
        <v>0</v>
      </c>
      <c r="CE15" s="178">
        <f t="shared" si="41"/>
        <v>0</v>
      </c>
      <c r="CF15" s="178">
        <f t="shared" si="28"/>
        <v>0</v>
      </c>
      <c r="CG15" s="178">
        <f t="shared" ref="CG15:CH59" si="42">SUM(S15,AN15,BI15)</f>
        <v>0</v>
      </c>
      <c r="CH15" s="178">
        <f t="shared" si="42"/>
        <v>0</v>
      </c>
      <c r="CI15" s="178">
        <f t="shared" si="29"/>
        <v>0</v>
      </c>
      <c r="CJ15" s="178">
        <f t="shared" ref="CJ15:CK26" si="43">SUM(V15,AQ15,BL15)</f>
        <v>0</v>
      </c>
      <c r="CK15" s="178">
        <f t="shared" si="43"/>
        <v>0</v>
      </c>
      <c r="CL15" s="178">
        <f t="shared" si="30"/>
        <v>0</v>
      </c>
    </row>
    <row r="16" spans="1:140" x14ac:dyDescent="0.25">
      <c r="A16" s="175" t="s">
        <v>6</v>
      </c>
      <c r="B16" s="544">
        <v>607</v>
      </c>
      <c r="C16" s="545">
        <f t="shared" si="0"/>
        <v>0</v>
      </c>
      <c r="D16" s="177"/>
      <c r="E16" s="177"/>
      <c r="F16" s="177">
        <f t="shared" si="1"/>
        <v>0</v>
      </c>
      <c r="G16" s="177"/>
      <c r="H16" s="177"/>
      <c r="I16" s="177">
        <f t="shared" si="2"/>
        <v>0</v>
      </c>
      <c r="J16" s="177"/>
      <c r="K16" s="177"/>
      <c r="L16" s="177">
        <f t="shared" si="3"/>
        <v>0</v>
      </c>
      <c r="M16" s="177"/>
      <c r="N16" s="177"/>
      <c r="O16" s="177">
        <f t="shared" si="4"/>
        <v>0</v>
      </c>
      <c r="P16" s="177"/>
      <c r="Q16" s="177"/>
      <c r="R16" s="177">
        <f t="shared" si="5"/>
        <v>0</v>
      </c>
      <c r="S16" s="177"/>
      <c r="T16" s="177"/>
      <c r="U16" s="177">
        <f t="shared" si="6"/>
        <v>0</v>
      </c>
      <c r="V16" s="177">
        <f t="shared" si="31"/>
        <v>0</v>
      </c>
      <c r="W16" s="177">
        <f t="shared" si="32"/>
        <v>0</v>
      </c>
      <c r="X16" s="177">
        <f t="shared" si="7"/>
        <v>0</v>
      </c>
      <c r="Y16" s="177"/>
      <c r="Z16" s="177"/>
      <c r="AA16" s="177">
        <f t="shared" si="8"/>
        <v>0</v>
      </c>
      <c r="AB16" s="177"/>
      <c r="AC16" s="177"/>
      <c r="AD16" s="177">
        <f t="shared" si="9"/>
        <v>0</v>
      </c>
      <c r="AE16" s="177"/>
      <c r="AF16" s="177"/>
      <c r="AG16" s="177">
        <f t="shared" si="10"/>
        <v>0</v>
      </c>
      <c r="AH16" s="177"/>
      <c r="AI16" s="177"/>
      <c r="AJ16" s="177">
        <f t="shared" si="11"/>
        <v>0</v>
      </c>
      <c r="AK16" s="177"/>
      <c r="AL16" s="177"/>
      <c r="AM16" s="177">
        <f t="shared" si="12"/>
        <v>0</v>
      </c>
      <c r="AN16" s="177"/>
      <c r="AO16" s="177"/>
      <c r="AP16" s="177">
        <f t="shared" si="13"/>
        <v>0</v>
      </c>
      <c r="AQ16" s="177">
        <f t="shared" si="14"/>
        <v>0</v>
      </c>
      <c r="AR16" s="177">
        <f t="shared" si="33"/>
        <v>0</v>
      </c>
      <c r="AS16" s="177">
        <f t="shared" si="15"/>
        <v>0</v>
      </c>
      <c r="AT16" s="177"/>
      <c r="AU16" s="177"/>
      <c r="AV16" s="177">
        <f t="shared" si="16"/>
        <v>0</v>
      </c>
      <c r="AW16" s="177"/>
      <c r="AX16" s="177"/>
      <c r="AY16" s="177">
        <f t="shared" si="17"/>
        <v>0</v>
      </c>
      <c r="AZ16" s="177"/>
      <c r="BA16" s="177"/>
      <c r="BB16" s="177">
        <f t="shared" si="18"/>
        <v>0</v>
      </c>
      <c r="BC16" s="177"/>
      <c r="BD16" s="177"/>
      <c r="BE16" s="177">
        <f t="shared" si="19"/>
        <v>0</v>
      </c>
      <c r="BF16" s="177"/>
      <c r="BG16" s="177"/>
      <c r="BH16" s="177">
        <f t="shared" si="20"/>
        <v>0</v>
      </c>
      <c r="BI16" s="177"/>
      <c r="BJ16" s="178"/>
      <c r="BK16" s="178">
        <f t="shared" si="21"/>
        <v>0</v>
      </c>
      <c r="BL16" s="178">
        <f t="shared" si="34"/>
        <v>0</v>
      </c>
      <c r="BM16" s="178">
        <f t="shared" si="35"/>
        <v>0</v>
      </c>
      <c r="BN16" s="178">
        <f t="shared" si="22"/>
        <v>0</v>
      </c>
      <c r="BO16" s="178"/>
      <c r="BP16" s="178"/>
      <c r="BQ16" s="178">
        <f t="shared" si="23"/>
        <v>0</v>
      </c>
      <c r="BR16" s="178">
        <f t="shared" si="36"/>
        <v>0</v>
      </c>
      <c r="BS16" s="178">
        <f t="shared" si="36"/>
        <v>0</v>
      </c>
      <c r="BT16" s="178">
        <f t="shared" si="24"/>
        <v>0</v>
      </c>
      <c r="BU16" s="178">
        <f t="shared" si="37"/>
        <v>0</v>
      </c>
      <c r="BV16" s="178">
        <f t="shared" si="37"/>
        <v>0</v>
      </c>
      <c r="BW16" s="178">
        <f t="shared" si="25"/>
        <v>0</v>
      </c>
      <c r="BX16" s="178">
        <f t="shared" si="38"/>
        <v>0</v>
      </c>
      <c r="BY16" s="178">
        <f t="shared" si="38"/>
        <v>0</v>
      </c>
      <c r="BZ16" s="178">
        <f t="shared" si="26"/>
        <v>0</v>
      </c>
      <c r="CA16" s="178">
        <f t="shared" si="39"/>
        <v>0</v>
      </c>
      <c r="CB16" s="178">
        <f t="shared" si="40"/>
        <v>0</v>
      </c>
      <c r="CC16" s="178">
        <f t="shared" si="27"/>
        <v>0</v>
      </c>
      <c r="CD16" s="178">
        <f t="shared" si="41"/>
        <v>0</v>
      </c>
      <c r="CE16" s="178">
        <f t="shared" si="41"/>
        <v>0</v>
      </c>
      <c r="CF16" s="178">
        <f t="shared" si="28"/>
        <v>0</v>
      </c>
      <c r="CG16" s="178">
        <f t="shared" si="42"/>
        <v>0</v>
      </c>
      <c r="CH16" s="178">
        <f t="shared" si="42"/>
        <v>0</v>
      </c>
      <c r="CI16" s="178">
        <f t="shared" si="29"/>
        <v>0</v>
      </c>
      <c r="CJ16" s="178">
        <f t="shared" si="43"/>
        <v>0</v>
      </c>
      <c r="CK16" s="178">
        <f t="shared" si="43"/>
        <v>0</v>
      </c>
      <c r="CL16" s="178">
        <f t="shared" si="30"/>
        <v>0</v>
      </c>
    </row>
    <row r="17" spans="1:91" x14ac:dyDescent="0.25">
      <c r="A17" s="175" t="s">
        <v>7</v>
      </c>
      <c r="B17" s="544">
        <v>80</v>
      </c>
      <c r="C17" s="545">
        <f t="shared" si="0"/>
        <v>0</v>
      </c>
      <c r="D17" s="177"/>
      <c r="E17" s="177"/>
      <c r="F17" s="177">
        <f t="shared" si="1"/>
        <v>0</v>
      </c>
      <c r="G17" s="177"/>
      <c r="H17" s="177"/>
      <c r="I17" s="177">
        <f t="shared" si="2"/>
        <v>0</v>
      </c>
      <c r="J17" s="177"/>
      <c r="K17" s="177"/>
      <c r="L17" s="177">
        <f t="shared" si="3"/>
        <v>0</v>
      </c>
      <c r="M17" s="177"/>
      <c r="N17" s="177"/>
      <c r="O17" s="177">
        <f t="shared" si="4"/>
        <v>0</v>
      </c>
      <c r="P17" s="177"/>
      <c r="Q17" s="177"/>
      <c r="R17" s="177">
        <f t="shared" si="5"/>
        <v>0</v>
      </c>
      <c r="S17" s="177"/>
      <c r="T17" s="177"/>
      <c r="U17" s="177">
        <f t="shared" si="6"/>
        <v>0</v>
      </c>
      <c r="V17" s="177">
        <f t="shared" si="31"/>
        <v>0</v>
      </c>
      <c r="W17" s="177">
        <f t="shared" si="32"/>
        <v>0</v>
      </c>
      <c r="X17" s="177">
        <f t="shared" si="7"/>
        <v>0</v>
      </c>
      <c r="Y17" s="177"/>
      <c r="Z17" s="177"/>
      <c r="AA17" s="177">
        <f t="shared" si="8"/>
        <v>0</v>
      </c>
      <c r="AB17" s="177"/>
      <c r="AC17" s="177"/>
      <c r="AD17" s="177">
        <f t="shared" si="9"/>
        <v>0</v>
      </c>
      <c r="AE17" s="177"/>
      <c r="AF17" s="177"/>
      <c r="AG17" s="177">
        <f t="shared" si="10"/>
        <v>0</v>
      </c>
      <c r="AH17" s="177"/>
      <c r="AI17" s="177"/>
      <c r="AJ17" s="177">
        <f t="shared" si="11"/>
        <v>0</v>
      </c>
      <c r="AK17" s="177"/>
      <c r="AL17" s="177"/>
      <c r="AM17" s="177">
        <f t="shared" si="12"/>
        <v>0</v>
      </c>
      <c r="AN17" s="177"/>
      <c r="AO17" s="177"/>
      <c r="AP17" s="177">
        <f t="shared" si="13"/>
        <v>0</v>
      </c>
      <c r="AQ17" s="177">
        <f t="shared" si="14"/>
        <v>0</v>
      </c>
      <c r="AR17" s="177">
        <f t="shared" si="33"/>
        <v>0</v>
      </c>
      <c r="AS17" s="177">
        <f t="shared" si="15"/>
        <v>0</v>
      </c>
      <c r="AT17" s="177"/>
      <c r="AU17" s="177"/>
      <c r="AV17" s="177">
        <f t="shared" si="16"/>
        <v>0</v>
      </c>
      <c r="AW17" s="177"/>
      <c r="AX17" s="177"/>
      <c r="AY17" s="177">
        <f t="shared" si="17"/>
        <v>0</v>
      </c>
      <c r="AZ17" s="177"/>
      <c r="BA17" s="177"/>
      <c r="BB17" s="177">
        <f t="shared" si="18"/>
        <v>0</v>
      </c>
      <c r="BC17" s="177"/>
      <c r="BD17" s="177"/>
      <c r="BE17" s="177">
        <f t="shared" si="19"/>
        <v>0</v>
      </c>
      <c r="BF17" s="177"/>
      <c r="BG17" s="177"/>
      <c r="BH17" s="177">
        <f t="shared" si="20"/>
        <v>0</v>
      </c>
      <c r="BI17" s="177"/>
      <c r="BJ17" s="178"/>
      <c r="BK17" s="178">
        <f t="shared" si="21"/>
        <v>0</v>
      </c>
      <c r="BL17" s="178">
        <f t="shared" si="34"/>
        <v>0</v>
      </c>
      <c r="BM17" s="178">
        <f t="shared" si="35"/>
        <v>0</v>
      </c>
      <c r="BN17" s="178">
        <f t="shared" si="22"/>
        <v>0</v>
      </c>
      <c r="BO17" s="178"/>
      <c r="BP17" s="178"/>
      <c r="BQ17" s="178">
        <f t="shared" si="23"/>
        <v>0</v>
      </c>
      <c r="BR17" s="178">
        <f t="shared" si="36"/>
        <v>0</v>
      </c>
      <c r="BS17" s="178">
        <f t="shared" si="36"/>
        <v>0</v>
      </c>
      <c r="BT17" s="178">
        <f t="shared" si="24"/>
        <v>0</v>
      </c>
      <c r="BU17" s="178">
        <f t="shared" si="37"/>
        <v>0</v>
      </c>
      <c r="BV17" s="178">
        <f t="shared" si="37"/>
        <v>0</v>
      </c>
      <c r="BW17" s="178">
        <f t="shared" si="25"/>
        <v>0</v>
      </c>
      <c r="BX17" s="178">
        <f t="shared" si="38"/>
        <v>0</v>
      </c>
      <c r="BY17" s="178">
        <f t="shared" si="38"/>
        <v>0</v>
      </c>
      <c r="BZ17" s="178">
        <f t="shared" si="26"/>
        <v>0</v>
      </c>
      <c r="CA17" s="178">
        <f t="shared" si="39"/>
        <v>0</v>
      </c>
      <c r="CB17" s="178">
        <f t="shared" si="40"/>
        <v>0</v>
      </c>
      <c r="CC17" s="178">
        <f t="shared" si="27"/>
        <v>0</v>
      </c>
      <c r="CD17" s="178">
        <f t="shared" si="41"/>
        <v>0</v>
      </c>
      <c r="CE17" s="178">
        <f t="shared" si="41"/>
        <v>0</v>
      </c>
      <c r="CF17" s="178">
        <f t="shared" si="28"/>
        <v>0</v>
      </c>
      <c r="CG17" s="178">
        <f t="shared" si="42"/>
        <v>0</v>
      </c>
      <c r="CH17" s="178">
        <f t="shared" si="42"/>
        <v>0</v>
      </c>
      <c r="CI17" s="178">
        <f t="shared" si="29"/>
        <v>0</v>
      </c>
      <c r="CJ17" s="178">
        <f t="shared" si="43"/>
        <v>0</v>
      </c>
      <c r="CK17" s="178">
        <f t="shared" si="43"/>
        <v>0</v>
      </c>
      <c r="CL17" s="178">
        <f t="shared" si="30"/>
        <v>0</v>
      </c>
    </row>
    <row r="18" spans="1:91" x14ac:dyDescent="0.25">
      <c r="A18" s="175" t="s">
        <v>8</v>
      </c>
      <c r="B18" s="544">
        <v>738.61</v>
      </c>
      <c r="C18" s="545">
        <f t="shared" si="0"/>
        <v>0</v>
      </c>
      <c r="D18" s="177"/>
      <c r="E18" s="177"/>
      <c r="F18" s="177">
        <f t="shared" si="1"/>
        <v>0</v>
      </c>
      <c r="G18" s="177"/>
      <c r="H18" s="177"/>
      <c r="I18" s="177">
        <f t="shared" si="2"/>
        <v>0</v>
      </c>
      <c r="J18" s="177"/>
      <c r="K18" s="177"/>
      <c r="L18" s="177">
        <f t="shared" si="3"/>
        <v>0</v>
      </c>
      <c r="M18" s="177"/>
      <c r="N18" s="177"/>
      <c r="O18" s="177">
        <f t="shared" si="4"/>
        <v>0</v>
      </c>
      <c r="P18" s="177"/>
      <c r="Q18" s="177"/>
      <c r="R18" s="177">
        <f t="shared" si="5"/>
        <v>0</v>
      </c>
      <c r="S18" s="177"/>
      <c r="T18" s="177"/>
      <c r="U18" s="177">
        <f t="shared" si="6"/>
        <v>0</v>
      </c>
      <c r="V18" s="177">
        <f t="shared" si="31"/>
        <v>0</v>
      </c>
      <c r="W18" s="177">
        <f t="shared" si="32"/>
        <v>0</v>
      </c>
      <c r="X18" s="177">
        <f t="shared" si="7"/>
        <v>0</v>
      </c>
      <c r="Y18" s="177"/>
      <c r="Z18" s="177"/>
      <c r="AA18" s="177">
        <f t="shared" si="8"/>
        <v>0</v>
      </c>
      <c r="AB18" s="177"/>
      <c r="AC18" s="177"/>
      <c r="AD18" s="177">
        <f t="shared" si="9"/>
        <v>0</v>
      </c>
      <c r="AE18" s="177"/>
      <c r="AF18" s="177"/>
      <c r="AG18" s="177">
        <f t="shared" si="10"/>
        <v>0</v>
      </c>
      <c r="AH18" s="177"/>
      <c r="AI18" s="177"/>
      <c r="AJ18" s="177">
        <f t="shared" si="11"/>
        <v>0</v>
      </c>
      <c r="AK18" s="177"/>
      <c r="AL18" s="177"/>
      <c r="AM18" s="177">
        <f t="shared" si="12"/>
        <v>0</v>
      </c>
      <c r="AN18" s="177"/>
      <c r="AO18" s="177"/>
      <c r="AP18" s="177">
        <f t="shared" si="13"/>
        <v>0</v>
      </c>
      <c r="AQ18" s="177">
        <f t="shared" si="14"/>
        <v>0</v>
      </c>
      <c r="AR18" s="177">
        <f t="shared" si="33"/>
        <v>0</v>
      </c>
      <c r="AS18" s="177">
        <f t="shared" si="15"/>
        <v>0</v>
      </c>
      <c r="AT18" s="177"/>
      <c r="AU18" s="177"/>
      <c r="AV18" s="177">
        <f t="shared" si="16"/>
        <v>0</v>
      </c>
      <c r="AW18" s="177"/>
      <c r="AX18" s="177"/>
      <c r="AY18" s="177">
        <f t="shared" si="17"/>
        <v>0</v>
      </c>
      <c r="AZ18" s="177"/>
      <c r="BA18" s="177"/>
      <c r="BB18" s="177">
        <f t="shared" si="18"/>
        <v>0</v>
      </c>
      <c r="BC18" s="177"/>
      <c r="BD18" s="177"/>
      <c r="BE18" s="177">
        <f t="shared" si="19"/>
        <v>0</v>
      </c>
      <c r="BF18" s="177"/>
      <c r="BG18" s="177"/>
      <c r="BH18" s="177">
        <f t="shared" si="20"/>
        <v>0</v>
      </c>
      <c r="BI18" s="177"/>
      <c r="BJ18" s="178"/>
      <c r="BK18" s="178">
        <f t="shared" si="21"/>
        <v>0</v>
      </c>
      <c r="BL18" s="178">
        <f t="shared" si="34"/>
        <v>0</v>
      </c>
      <c r="BM18" s="178">
        <f t="shared" si="35"/>
        <v>0</v>
      </c>
      <c r="BN18" s="178">
        <f t="shared" si="22"/>
        <v>0</v>
      </c>
      <c r="BO18" s="178"/>
      <c r="BP18" s="178"/>
      <c r="BQ18" s="178">
        <f t="shared" si="23"/>
        <v>0</v>
      </c>
      <c r="BR18" s="178">
        <f t="shared" si="36"/>
        <v>0</v>
      </c>
      <c r="BS18" s="178">
        <f t="shared" si="36"/>
        <v>0</v>
      </c>
      <c r="BT18" s="178">
        <f t="shared" si="24"/>
        <v>0</v>
      </c>
      <c r="BU18" s="178">
        <f t="shared" si="37"/>
        <v>0</v>
      </c>
      <c r="BV18" s="178">
        <f t="shared" si="37"/>
        <v>0</v>
      </c>
      <c r="BW18" s="178">
        <f t="shared" si="25"/>
        <v>0</v>
      </c>
      <c r="BX18" s="178">
        <f t="shared" si="38"/>
        <v>0</v>
      </c>
      <c r="BY18" s="178">
        <f t="shared" si="38"/>
        <v>0</v>
      </c>
      <c r="BZ18" s="178">
        <f t="shared" si="26"/>
        <v>0</v>
      </c>
      <c r="CA18" s="178">
        <f t="shared" si="39"/>
        <v>0</v>
      </c>
      <c r="CB18" s="178">
        <f t="shared" si="40"/>
        <v>0</v>
      </c>
      <c r="CC18" s="178">
        <f t="shared" si="27"/>
        <v>0</v>
      </c>
      <c r="CD18" s="178">
        <f t="shared" si="41"/>
        <v>0</v>
      </c>
      <c r="CE18" s="178">
        <f t="shared" si="41"/>
        <v>0</v>
      </c>
      <c r="CF18" s="178">
        <f t="shared" si="28"/>
        <v>0</v>
      </c>
      <c r="CG18" s="178">
        <f t="shared" si="42"/>
        <v>0</v>
      </c>
      <c r="CH18" s="178">
        <f t="shared" si="42"/>
        <v>0</v>
      </c>
      <c r="CI18" s="178">
        <f t="shared" si="29"/>
        <v>0</v>
      </c>
      <c r="CJ18" s="178">
        <f t="shared" si="43"/>
        <v>0</v>
      </c>
      <c r="CK18" s="178">
        <f t="shared" si="43"/>
        <v>0</v>
      </c>
      <c r="CL18" s="178">
        <f t="shared" si="30"/>
        <v>0</v>
      </c>
    </row>
    <row r="19" spans="1:91" x14ac:dyDescent="0.25">
      <c r="A19" s="175" t="s">
        <v>9</v>
      </c>
      <c r="B19" s="544">
        <v>1294</v>
      </c>
      <c r="C19" s="545">
        <f t="shared" si="0"/>
        <v>2.7357032457496135</v>
      </c>
      <c r="D19" s="177">
        <v>2.4</v>
      </c>
      <c r="E19" s="177">
        <v>14.4</v>
      </c>
      <c r="F19" s="177">
        <f t="shared" si="1"/>
        <v>6</v>
      </c>
      <c r="G19" s="177"/>
      <c r="H19" s="177"/>
      <c r="I19" s="177">
        <f t="shared" si="2"/>
        <v>0</v>
      </c>
      <c r="J19" s="177"/>
      <c r="K19" s="177"/>
      <c r="L19" s="177">
        <f t="shared" si="3"/>
        <v>0</v>
      </c>
      <c r="M19" s="177">
        <v>4</v>
      </c>
      <c r="N19" s="177">
        <v>14.700000000000001</v>
      </c>
      <c r="O19" s="177">
        <f t="shared" si="4"/>
        <v>3.6750000000000003</v>
      </c>
      <c r="P19" s="177"/>
      <c r="Q19" s="177"/>
      <c r="R19" s="177">
        <f t="shared" si="5"/>
        <v>0</v>
      </c>
      <c r="S19" s="177">
        <v>5.5</v>
      </c>
      <c r="T19" s="177">
        <v>13.2</v>
      </c>
      <c r="U19" s="177">
        <f t="shared" si="6"/>
        <v>2.4</v>
      </c>
      <c r="V19" s="177">
        <f t="shared" si="31"/>
        <v>11.9</v>
      </c>
      <c r="W19" s="177">
        <f t="shared" si="32"/>
        <v>42.3</v>
      </c>
      <c r="X19" s="177">
        <f t="shared" si="7"/>
        <v>3.5546218487394956</v>
      </c>
      <c r="Y19" s="177"/>
      <c r="Z19" s="177"/>
      <c r="AA19" s="177">
        <f t="shared" si="8"/>
        <v>0</v>
      </c>
      <c r="AB19" s="177"/>
      <c r="AC19" s="177"/>
      <c r="AD19" s="177">
        <f t="shared" si="9"/>
        <v>0</v>
      </c>
      <c r="AE19" s="177"/>
      <c r="AF19" s="177"/>
      <c r="AG19" s="177">
        <f t="shared" si="10"/>
        <v>0</v>
      </c>
      <c r="AH19" s="177"/>
      <c r="AI19" s="177"/>
      <c r="AJ19" s="177">
        <f t="shared" si="11"/>
        <v>0</v>
      </c>
      <c r="AK19" s="177"/>
      <c r="AL19" s="177"/>
      <c r="AM19" s="177">
        <f t="shared" si="12"/>
        <v>0</v>
      </c>
      <c r="AN19" s="177">
        <v>23.5</v>
      </c>
      <c r="AO19" s="177">
        <v>41.6</v>
      </c>
      <c r="AP19" s="177">
        <f t="shared" si="13"/>
        <v>1.7702127659574469</v>
      </c>
      <c r="AQ19" s="177">
        <f t="shared" si="14"/>
        <v>23.5</v>
      </c>
      <c r="AR19" s="177">
        <f t="shared" si="33"/>
        <v>41.6</v>
      </c>
      <c r="AS19" s="177">
        <f t="shared" si="15"/>
        <v>1.7702127659574469</v>
      </c>
      <c r="AT19" s="177"/>
      <c r="AU19" s="177"/>
      <c r="AV19" s="177">
        <f t="shared" si="16"/>
        <v>0</v>
      </c>
      <c r="AW19" s="177"/>
      <c r="AX19" s="177"/>
      <c r="AY19" s="177">
        <f t="shared" si="17"/>
        <v>0</v>
      </c>
      <c r="AZ19" s="177"/>
      <c r="BA19" s="177"/>
      <c r="BB19" s="177">
        <f t="shared" si="18"/>
        <v>0</v>
      </c>
      <c r="BC19" s="177"/>
      <c r="BD19" s="177"/>
      <c r="BE19" s="177">
        <f t="shared" si="19"/>
        <v>0</v>
      </c>
      <c r="BF19" s="177"/>
      <c r="BG19" s="177"/>
      <c r="BH19" s="177">
        <f t="shared" si="20"/>
        <v>0</v>
      </c>
      <c r="BI19" s="177"/>
      <c r="BJ19" s="178"/>
      <c r="BK19" s="178">
        <f t="shared" si="21"/>
        <v>0</v>
      </c>
      <c r="BL19" s="178">
        <f t="shared" si="34"/>
        <v>0</v>
      </c>
      <c r="BM19" s="178">
        <f t="shared" si="35"/>
        <v>0</v>
      </c>
      <c r="BN19" s="178">
        <f t="shared" si="22"/>
        <v>0</v>
      </c>
      <c r="BO19" s="178"/>
      <c r="BP19" s="178"/>
      <c r="BQ19" s="178">
        <f t="shared" si="23"/>
        <v>0</v>
      </c>
      <c r="BR19" s="178">
        <f t="shared" si="36"/>
        <v>2.4</v>
      </c>
      <c r="BS19" s="178">
        <f t="shared" si="36"/>
        <v>14.4</v>
      </c>
      <c r="BT19" s="178">
        <f t="shared" si="24"/>
        <v>6</v>
      </c>
      <c r="BU19" s="178">
        <f t="shared" si="37"/>
        <v>0</v>
      </c>
      <c r="BV19" s="178">
        <f t="shared" si="37"/>
        <v>0</v>
      </c>
      <c r="BW19" s="178">
        <f t="shared" si="25"/>
        <v>0</v>
      </c>
      <c r="BX19" s="178">
        <f t="shared" si="38"/>
        <v>0</v>
      </c>
      <c r="BY19" s="178">
        <f t="shared" si="38"/>
        <v>0</v>
      </c>
      <c r="BZ19" s="178">
        <f t="shared" si="26"/>
        <v>0</v>
      </c>
      <c r="CA19" s="178">
        <f t="shared" si="39"/>
        <v>4</v>
      </c>
      <c r="CB19" s="178">
        <f t="shared" si="40"/>
        <v>14.700000000000001</v>
      </c>
      <c r="CC19" s="178">
        <f t="shared" si="27"/>
        <v>3.6750000000000003</v>
      </c>
      <c r="CD19" s="178">
        <f t="shared" si="41"/>
        <v>0</v>
      </c>
      <c r="CE19" s="178">
        <f t="shared" si="41"/>
        <v>0</v>
      </c>
      <c r="CF19" s="178">
        <f t="shared" si="28"/>
        <v>0</v>
      </c>
      <c r="CG19" s="178">
        <f t="shared" si="42"/>
        <v>29</v>
      </c>
      <c r="CH19" s="178">
        <f t="shared" si="42"/>
        <v>54.8</v>
      </c>
      <c r="CI19" s="178">
        <f t="shared" si="29"/>
        <v>1.8896551724137931</v>
      </c>
      <c r="CJ19" s="178">
        <f t="shared" si="43"/>
        <v>35.4</v>
      </c>
      <c r="CK19" s="178">
        <f t="shared" si="43"/>
        <v>83.9</v>
      </c>
      <c r="CL19" s="178">
        <f t="shared" si="30"/>
        <v>2.3700564971751414</v>
      </c>
    </row>
    <row r="20" spans="1:91" x14ac:dyDescent="0.25">
      <c r="A20" s="175" t="s">
        <v>10</v>
      </c>
      <c r="B20" s="544">
        <v>1521</v>
      </c>
      <c r="C20" s="545">
        <f t="shared" si="0"/>
        <v>0</v>
      </c>
      <c r="D20" s="177"/>
      <c r="E20" s="177"/>
      <c r="F20" s="177">
        <f t="shared" si="1"/>
        <v>0</v>
      </c>
      <c r="G20" s="177"/>
      <c r="H20" s="177"/>
      <c r="I20" s="177">
        <f t="shared" si="2"/>
        <v>0</v>
      </c>
      <c r="J20" s="177"/>
      <c r="K20" s="177"/>
      <c r="L20" s="177">
        <f t="shared" si="3"/>
        <v>0</v>
      </c>
      <c r="M20" s="177"/>
      <c r="N20" s="177"/>
      <c r="O20" s="177">
        <f t="shared" si="4"/>
        <v>0</v>
      </c>
      <c r="P20" s="177"/>
      <c r="Q20" s="177"/>
      <c r="R20" s="177">
        <f t="shared" si="5"/>
        <v>0</v>
      </c>
      <c r="S20" s="177"/>
      <c r="T20" s="177"/>
      <c r="U20" s="177">
        <f t="shared" si="6"/>
        <v>0</v>
      </c>
      <c r="V20" s="177">
        <f t="shared" si="31"/>
        <v>0</v>
      </c>
      <c r="W20" s="177">
        <f t="shared" si="32"/>
        <v>0</v>
      </c>
      <c r="X20" s="177">
        <f t="shared" si="7"/>
        <v>0</v>
      </c>
      <c r="Y20" s="177"/>
      <c r="Z20" s="177"/>
      <c r="AA20" s="177">
        <f t="shared" si="8"/>
        <v>0</v>
      </c>
      <c r="AB20" s="177"/>
      <c r="AC20" s="177"/>
      <c r="AD20" s="177">
        <f t="shared" si="9"/>
        <v>0</v>
      </c>
      <c r="AE20" s="177"/>
      <c r="AF20" s="177"/>
      <c r="AG20" s="177">
        <f t="shared" si="10"/>
        <v>0</v>
      </c>
      <c r="AH20" s="177"/>
      <c r="AI20" s="177"/>
      <c r="AJ20" s="177">
        <f t="shared" si="11"/>
        <v>0</v>
      </c>
      <c r="AK20" s="177"/>
      <c r="AL20" s="177"/>
      <c r="AM20" s="177">
        <f t="shared" si="12"/>
        <v>0</v>
      </c>
      <c r="AN20" s="177"/>
      <c r="AO20" s="177"/>
      <c r="AP20" s="177">
        <f t="shared" si="13"/>
        <v>0</v>
      </c>
      <c r="AQ20" s="177">
        <f t="shared" si="14"/>
        <v>0</v>
      </c>
      <c r="AR20" s="177">
        <f t="shared" si="33"/>
        <v>0</v>
      </c>
      <c r="AS20" s="177">
        <f t="shared" si="15"/>
        <v>0</v>
      </c>
      <c r="AT20" s="177"/>
      <c r="AU20" s="177"/>
      <c r="AV20" s="177">
        <f t="shared" si="16"/>
        <v>0</v>
      </c>
      <c r="AW20" s="177"/>
      <c r="AX20" s="177"/>
      <c r="AY20" s="177">
        <f t="shared" si="17"/>
        <v>0</v>
      </c>
      <c r="AZ20" s="177"/>
      <c r="BA20" s="177"/>
      <c r="BB20" s="177">
        <f t="shared" si="18"/>
        <v>0</v>
      </c>
      <c r="BC20" s="177"/>
      <c r="BD20" s="177"/>
      <c r="BE20" s="177">
        <f t="shared" si="19"/>
        <v>0</v>
      </c>
      <c r="BF20" s="177"/>
      <c r="BG20" s="177"/>
      <c r="BH20" s="177">
        <f t="shared" si="20"/>
        <v>0</v>
      </c>
      <c r="BI20" s="177"/>
      <c r="BJ20" s="178"/>
      <c r="BK20" s="178">
        <f t="shared" si="21"/>
        <v>0</v>
      </c>
      <c r="BL20" s="178">
        <f t="shared" si="34"/>
        <v>0</v>
      </c>
      <c r="BM20" s="178">
        <f t="shared" si="35"/>
        <v>0</v>
      </c>
      <c r="BN20" s="178">
        <f t="shared" si="22"/>
        <v>0</v>
      </c>
      <c r="BO20" s="178"/>
      <c r="BP20" s="178"/>
      <c r="BQ20" s="178">
        <f t="shared" si="23"/>
        <v>0</v>
      </c>
      <c r="BR20" s="178">
        <f t="shared" si="36"/>
        <v>0</v>
      </c>
      <c r="BS20" s="178">
        <f t="shared" si="36"/>
        <v>0</v>
      </c>
      <c r="BT20" s="178">
        <f t="shared" si="24"/>
        <v>0</v>
      </c>
      <c r="BU20" s="178">
        <f t="shared" si="37"/>
        <v>0</v>
      </c>
      <c r="BV20" s="178">
        <f t="shared" si="37"/>
        <v>0</v>
      </c>
      <c r="BW20" s="178">
        <f t="shared" si="25"/>
        <v>0</v>
      </c>
      <c r="BX20" s="178">
        <f t="shared" si="38"/>
        <v>0</v>
      </c>
      <c r="BY20" s="178">
        <f t="shared" si="38"/>
        <v>0</v>
      </c>
      <c r="BZ20" s="178">
        <f t="shared" si="26"/>
        <v>0</v>
      </c>
      <c r="CA20" s="178">
        <f t="shared" si="39"/>
        <v>0</v>
      </c>
      <c r="CB20" s="178">
        <f t="shared" si="40"/>
        <v>0</v>
      </c>
      <c r="CC20" s="178">
        <f t="shared" si="27"/>
        <v>0</v>
      </c>
      <c r="CD20" s="178">
        <f t="shared" si="41"/>
        <v>0</v>
      </c>
      <c r="CE20" s="178">
        <f t="shared" si="41"/>
        <v>0</v>
      </c>
      <c r="CF20" s="178">
        <f t="shared" si="28"/>
        <v>0</v>
      </c>
      <c r="CG20" s="178">
        <f t="shared" si="42"/>
        <v>0</v>
      </c>
      <c r="CH20" s="178">
        <f t="shared" si="42"/>
        <v>0</v>
      </c>
      <c r="CI20" s="178">
        <f t="shared" si="29"/>
        <v>0</v>
      </c>
      <c r="CJ20" s="178">
        <f t="shared" si="43"/>
        <v>0</v>
      </c>
      <c r="CK20" s="178">
        <f t="shared" si="43"/>
        <v>0</v>
      </c>
      <c r="CL20" s="178">
        <f t="shared" si="30"/>
        <v>0</v>
      </c>
    </row>
    <row r="21" spans="1:91" x14ac:dyDescent="0.25">
      <c r="A21" s="175" t="s">
        <v>11</v>
      </c>
      <c r="B21" s="544">
        <v>184</v>
      </c>
      <c r="C21" s="545">
        <f t="shared" si="0"/>
        <v>0</v>
      </c>
      <c r="D21" s="177"/>
      <c r="E21" s="177"/>
      <c r="F21" s="177">
        <f t="shared" si="1"/>
        <v>0</v>
      </c>
      <c r="G21" s="177"/>
      <c r="H21" s="177"/>
      <c r="I21" s="177">
        <f t="shared" si="2"/>
        <v>0</v>
      </c>
      <c r="J21" s="177"/>
      <c r="K21" s="177"/>
      <c r="L21" s="177">
        <f t="shared" si="3"/>
        <v>0</v>
      </c>
      <c r="M21" s="177"/>
      <c r="N21" s="177"/>
      <c r="O21" s="177">
        <f t="shared" si="4"/>
        <v>0</v>
      </c>
      <c r="P21" s="177"/>
      <c r="Q21" s="177"/>
      <c r="R21" s="177">
        <f t="shared" si="5"/>
        <v>0</v>
      </c>
      <c r="S21" s="177"/>
      <c r="T21" s="177"/>
      <c r="U21" s="177">
        <f t="shared" si="6"/>
        <v>0</v>
      </c>
      <c r="V21" s="177">
        <f t="shared" si="31"/>
        <v>0</v>
      </c>
      <c r="W21" s="177">
        <f t="shared" si="32"/>
        <v>0</v>
      </c>
      <c r="X21" s="177">
        <f t="shared" si="7"/>
        <v>0</v>
      </c>
      <c r="Y21" s="177"/>
      <c r="Z21" s="177"/>
      <c r="AA21" s="177">
        <f t="shared" si="8"/>
        <v>0</v>
      </c>
      <c r="AB21" s="177"/>
      <c r="AC21" s="177"/>
      <c r="AD21" s="177">
        <f t="shared" si="9"/>
        <v>0</v>
      </c>
      <c r="AE21" s="177"/>
      <c r="AF21" s="177"/>
      <c r="AG21" s="177">
        <f t="shared" si="10"/>
        <v>0</v>
      </c>
      <c r="AH21" s="177"/>
      <c r="AI21" s="177"/>
      <c r="AJ21" s="177">
        <f t="shared" si="11"/>
        <v>0</v>
      </c>
      <c r="AK21" s="177"/>
      <c r="AL21" s="177"/>
      <c r="AM21" s="177">
        <f t="shared" si="12"/>
        <v>0</v>
      </c>
      <c r="AN21" s="177"/>
      <c r="AO21" s="177"/>
      <c r="AP21" s="177">
        <f t="shared" si="13"/>
        <v>0</v>
      </c>
      <c r="AQ21" s="177">
        <f t="shared" si="14"/>
        <v>0</v>
      </c>
      <c r="AR21" s="177">
        <f t="shared" si="33"/>
        <v>0</v>
      </c>
      <c r="AS21" s="177">
        <f t="shared" si="15"/>
        <v>0</v>
      </c>
      <c r="AT21" s="177"/>
      <c r="AU21" s="177"/>
      <c r="AV21" s="177">
        <f t="shared" si="16"/>
        <v>0</v>
      </c>
      <c r="AW21" s="177"/>
      <c r="AX21" s="177"/>
      <c r="AY21" s="177">
        <f t="shared" si="17"/>
        <v>0</v>
      </c>
      <c r="AZ21" s="177"/>
      <c r="BA21" s="177"/>
      <c r="BB21" s="177">
        <f t="shared" si="18"/>
        <v>0</v>
      </c>
      <c r="BC21" s="177"/>
      <c r="BD21" s="177"/>
      <c r="BE21" s="177">
        <f t="shared" si="19"/>
        <v>0</v>
      </c>
      <c r="BF21" s="177"/>
      <c r="BG21" s="177"/>
      <c r="BH21" s="177">
        <f t="shared" si="20"/>
        <v>0</v>
      </c>
      <c r="BI21" s="177"/>
      <c r="BJ21" s="178"/>
      <c r="BK21" s="178">
        <f t="shared" si="21"/>
        <v>0</v>
      </c>
      <c r="BL21" s="178">
        <f t="shared" si="34"/>
        <v>0</v>
      </c>
      <c r="BM21" s="178">
        <f t="shared" si="35"/>
        <v>0</v>
      </c>
      <c r="BN21" s="178">
        <f t="shared" si="22"/>
        <v>0</v>
      </c>
      <c r="BO21" s="178"/>
      <c r="BP21" s="178"/>
      <c r="BQ21" s="178">
        <f t="shared" si="23"/>
        <v>0</v>
      </c>
      <c r="BR21" s="178">
        <f t="shared" si="36"/>
        <v>0</v>
      </c>
      <c r="BS21" s="178">
        <f t="shared" si="36"/>
        <v>0</v>
      </c>
      <c r="BT21" s="178">
        <f t="shared" si="24"/>
        <v>0</v>
      </c>
      <c r="BU21" s="178">
        <f t="shared" si="37"/>
        <v>0</v>
      </c>
      <c r="BV21" s="178">
        <f t="shared" si="37"/>
        <v>0</v>
      </c>
      <c r="BW21" s="178">
        <f t="shared" si="25"/>
        <v>0</v>
      </c>
      <c r="BX21" s="178">
        <f t="shared" si="38"/>
        <v>0</v>
      </c>
      <c r="BY21" s="178">
        <f t="shared" si="38"/>
        <v>0</v>
      </c>
      <c r="BZ21" s="178">
        <f t="shared" si="26"/>
        <v>0</v>
      </c>
      <c r="CA21" s="178">
        <f t="shared" si="39"/>
        <v>0</v>
      </c>
      <c r="CB21" s="178">
        <f t="shared" si="40"/>
        <v>0</v>
      </c>
      <c r="CC21" s="178">
        <f t="shared" si="27"/>
        <v>0</v>
      </c>
      <c r="CD21" s="178">
        <f t="shared" si="41"/>
        <v>0</v>
      </c>
      <c r="CE21" s="178">
        <f t="shared" si="41"/>
        <v>0</v>
      </c>
      <c r="CF21" s="178">
        <f t="shared" si="28"/>
        <v>0</v>
      </c>
      <c r="CG21" s="178">
        <f t="shared" si="42"/>
        <v>0</v>
      </c>
      <c r="CH21" s="178">
        <f t="shared" si="42"/>
        <v>0</v>
      </c>
      <c r="CI21" s="178">
        <f t="shared" si="29"/>
        <v>0</v>
      </c>
      <c r="CJ21" s="178">
        <f t="shared" si="43"/>
        <v>0</v>
      </c>
      <c r="CK21" s="178">
        <f t="shared" si="43"/>
        <v>0</v>
      </c>
      <c r="CL21" s="178">
        <f t="shared" si="30"/>
        <v>0</v>
      </c>
    </row>
    <row r="22" spans="1:91" x14ac:dyDescent="0.25">
      <c r="A22" s="175" t="s">
        <v>12</v>
      </c>
      <c r="B22" s="544">
        <v>197.5</v>
      </c>
      <c r="C22" s="545">
        <f t="shared" si="0"/>
        <v>20.025316455696203</v>
      </c>
      <c r="D22" s="177"/>
      <c r="E22" s="177"/>
      <c r="F22" s="177">
        <f t="shared" si="1"/>
        <v>0</v>
      </c>
      <c r="G22" s="177">
        <v>3.75</v>
      </c>
      <c r="H22" s="177">
        <v>9.1</v>
      </c>
      <c r="I22" s="177">
        <f t="shared" si="2"/>
        <v>2.4266666666666667</v>
      </c>
      <c r="J22" s="177"/>
      <c r="K22" s="177"/>
      <c r="L22" s="177">
        <f t="shared" si="3"/>
        <v>0</v>
      </c>
      <c r="M22" s="177">
        <v>4.25</v>
      </c>
      <c r="N22" s="177">
        <v>10</v>
      </c>
      <c r="O22" s="177">
        <f t="shared" si="4"/>
        <v>2.3529411764705883</v>
      </c>
      <c r="P22" s="177">
        <v>0.5</v>
      </c>
      <c r="Q22" s="177">
        <v>1.2</v>
      </c>
      <c r="R22" s="177">
        <f t="shared" si="5"/>
        <v>2.4</v>
      </c>
      <c r="S22" s="177"/>
      <c r="T22" s="177"/>
      <c r="U22" s="177">
        <f t="shared" si="6"/>
        <v>0</v>
      </c>
      <c r="V22" s="177">
        <f t="shared" si="31"/>
        <v>8.5</v>
      </c>
      <c r="W22" s="177">
        <f t="shared" si="32"/>
        <v>20.299999999999997</v>
      </c>
      <c r="X22" s="177">
        <f t="shared" si="7"/>
        <v>2.3882352941176466</v>
      </c>
      <c r="Y22" s="177">
        <v>2</v>
      </c>
      <c r="Z22" s="177">
        <v>4.7</v>
      </c>
      <c r="AA22" s="177">
        <f t="shared" si="8"/>
        <v>2.35</v>
      </c>
      <c r="AB22" s="177"/>
      <c r="AC22" s="177"/>
      <c r="AD22" s="177">
        <f t="shared" si="9"/>
        <v>0</v>
      </c>
      <c r="AE22" s="177"/>
      <c r="AF22" s="177"/>
      <c r="AG22" s="177">
        <f t="shared" si="10"/>
        <v>0</v>
      </c>
      <c r="AH22" s="177"/>
      <c r="AI22" s="177"/>
      <c r="AJ22" s="177">
        <f t="shared" si="11"/>
        <v>0</v>
      </c>
      <c r="AK22" s="177">
        <v>27.05</v>
      </c>
      <c r="AL22" s="177">
        <v>67.02</v>
      </c>
      <c r="AM22" s="177">
        <f t="shared" si="12"/>
        <v>2.477634011090573</v>
      </c>
      <c r="AN22" s="177">
        <v>2</v>
      </c>
      <c r="AO22" s="177">
        <v>4</v>
      </c>
      <c r="AP22" s="177">
        <f t="shared" si="13"/>
        <v>2</v>
      </c>
      <c r="AQ22" s="177">
        <f t="shared" si="14"/>
        <v>31.05</v>
      </c>
      <c r="AR22" s="177">
        <f t="shared" si="33"/>
        <v>75.72</v>
      </c>
      <c r="AS22" s="177">
        <f t="shared" si="15"/>
        <v>2.4386473429951692</v>
      </c>
      <c r="AT22" s="177"/>
      <c r="AU22" s="177"/>
      <c r="AV22" s="177">
        <f t="shared" si="16"/>
        <v>0</v>
      </c>
      <c r="AW22" s="177"/>
      <c r="AX22" s="177"/>
      <c r="AY22" s="177">
        <f t="shared" si="17"/>
        <v>0</v>
      </c>
      <c r="AZ22" s="177"/>
      <c r="BA22" s="177"/>
      <c r="BB22" s="177">
        <f t="shared" si="18"/>
        <v>0</v>
      </c>
      <c r="BC22" s="177"/>
      <c r="BD22" s="177"/>
      <c r="BE22" s="177">
        <f t="shared" si="19"/>
        <v>0</v>
      </c>
      <c r="BF22" s="177"/>
      <c r="BG22" s="177"/>
      <c r="BH22" s="177">
        <f t="shared" si="20"/>
        <v>0</v>
      </c>
      <c r="BI22" s="177"/>
      <c r="BJ22" s="178"/>
      <c r="BK22" s="178">
        <f t="shared" si="21"/>
        <v>0</v>
      </c>
      <c r="BL22" s="178">
        <f t="shared" si="34"/>
        <v>0</v>
      </c>
      <c r="BM22" s="178">
        <f t="shared" si="35"/>
        <v>0</v>
      </c>
      <c r="BN22" s="178">
        <f t="shared" si="22"/>
        <v>0</v>
      </c>
      <c r="BO22" s="178"/>
      <c r="BP22" s="178"/>
      <c r="BQ22" s="178">
        <f t="shared" si="23"/>
        <v>0</v>
      </c>
      <c r="BR22" s="178">
        <f t="shared" si="36"/>
        <v>2</v>
      </c>
      <c r="BS22" s="178">
        <f t="shared" si="36"/>
        <v>4.7</v>
      </c>
      <c r="BT22" s="178">
        <f t="shared" si="24"/>
        <v>2.35</v>
      </c>
      <c r="BU22" s="178">
        <f t="shared" si="37"/>
        <v>3.75</v>
      </c>
      <c r="BV22" s="178">
        <f t="shared" si="37"/>
        <v>9.1</v>
      </c>
      <c r="BW22" s="178">
        <f t="shared" si="25"/>
        <v>2.4266666666666667</v>
      </c>
      <c r="BX22" s="178">
        <f t="shared" si="38"/>
        <v>0</v>
      </c>
      <c r="BY22" s="178">
        <f t="shared" si="38"/>
        <v>0</v>
      </c>
      <c r="BZ22" s="178">
        <f t="shared" si="26"/>
        <v>0</v>
      </c>
      <c r="CA22" s="178">
        <f t="shared" si="39"/>
        <v>4.25</v>
      </c>
      <c r="CB22" s="178">
        <f t="shared" si="40"/>
        <v>10</v>
      </c>
      <c r="CC22" s="178">
        <f t="shared" si="27"/>
        <v>2.3529411764705883</v>
      </c>
      <c r="CD22" s="178">
        <f t="shared" si="41"/>
        <v>27.55</v>
      </c>
      <c r="CE22" s="178">
        <f t="shared" si="41"/>
        <v>68.22</v>
      </c>
      <c r="CF22" s="178">
        <f t="shared" si="28"/>
        <v>2.4762250453720509</v>
      </c>
      <c r="CG22" s="178">
        <f t="shared" si="42"/>
        <v>2</v>
      </c>
      <c r="CH22" s="178">
        <f t="shared" si="42"/>
        <v>4</v>
      </c>
      <c r="CI22" s="178">
        <f t="shared" si="29"/>
        <v>2</v>
      </c>
      <c r="CJ22" s="178">
        <f t="shared" si="43"/>
        <v>39.549999999999997</v>
      </c>
      <c r="CK22" s="178">
        <f t="shared" si="43"/>
        <v>96.02</v>
      </c>
      <c r="CL22" s="178">
        <f t="shared" si="30"/>
        <v>2.4278128950695321</v>
      </c>
      <c r="CM22" s="19" t="s">
        <v>185</v>
      </c>
    </row>
    <row r="23" spans="1:91" x14ac:dyDescent="0.25">
      <c r="A23" s="175" t="s">
        <v>13</v>
      </c>
      <c r="B23" s="544">
        <v>369</v>
      </c>
      <c r="C23" s="545">
        <f t="shared" si="0"/>
        <v>0</v>
      </c>
      <c r="D23" s="177"/>
      <c r="E23" s="177"/>
      <c r="F23" s="177">
        <f t="shared" si="1"/>
        <v>0</v>
      </c>
      <c r="G23" s="177"/>
      <c r="H23" s="177"/>
      <c r="I23" s="177">
        <f t="shared" si="2"/>
        <v>0</v>
      </c>
      <c r="J23" s="177"/>
      <c r="K23" s="177"/>
      <c r="L23" s="177">
        <f t="shared" si="3"/>
        <v>0</v>
      </c>
      <c r="M23" s="177"/>
      <c r="N23" s="177"/>
      <c r="O23" s="177">
        <f t="shared" si="4"/>
        <v>0</v>
      </c>
      <c r="P23" s="177"/>
      <c r="Q23" s="177"/>
      <c r="R23" s="177">
        <f t="shared" si="5"/>
        <v>0</v>
      </c>
      <c r="S23" s="177"/>
      <c r="T23" s="177"/>
      <c r="U23" s="177">
        <f t="shared" si="6"/>
        <v>0</v>
      </c>
      <c r="V23" s="177">
        <f t="shared" si="31"/>
        <v>0</v>
      </c>
      <c r="W23" s="177">
        <f t="shared" si="32"/>
        <v>0</v>
      </c>
      <c r="X23" s="177">
        <f t="shared" si="7"/>
        <v>0</v>
      </c>
      <c r="Y23" s="177"/>
      <c r="Z23" s="177"/>
      <c r="AA23" s="177">
        <f t="shared" si="8"/>
        <v>0</v>
      </c>
      <c r="AB23" s="177"/>
      <c r="AC23" s="177"/>
      <c r="AD23" s="177">
        <f t="shared" si="9"/>
        <v>0</v>
      </c>
      <c r="AE23" s="177"/>
      <c r="AF23" s="177"/>
      <c r="AG23" s="177">
        <f t="shared" si="10"/>
        <v>0</v>
      </c>
      <c r="AH23" s="177"/>
      <c r="AI23" s="177"/>
      <c r="AJ23" s="177">
        <f t="shared" si="11"/>
        <v>0</v>
      </c>
      <c r="AK23" s="177"/>
      <c r="AL23" s="177"/>
      <c r="AM23" s="177">
        <f t="shared" si="12"/>
        <v>0</v>
      </c>
      <c r="AN23" s="177"/>
      <c r="AO23" s="177"/>
      <c r="AP23" s="177">
        <f t="shared" si="13"/>
        <v>0</v>
      </c>
      <c r="AQ23" s="177">
        <f t="shared" si="14"/>
        <v>0</v>
      </c>
      <c r="AR23" s="177">
        <f t="shared" si="33"/>
        <v>0</v>
      </c>
      <c r="AS23" s="177">
        <f t="shared" si="15"/>
        <v>0</v>
      </c>
      <c r="AT23" s="177"/>
      <c r="AU23" s="177"/>
      <c r="AV23" s="177">
        <f t="shared" si="16"/>
        <v>0</v>
      </c>
      <c r="AW23" s="177"/>
      <c r="AX23" s="177"/>
      <c r="AY23" s="177">
        <f t="shared" si="17"/>
        <v>0</v>
      </c>
      <c r="AZ23" s="177"/>
      <c r="BA23" s="177"/>
      <c r="BB23" s="177">
        <f t="shared" si="18"/>
        <v>0</v>
      </c>
      <c r="BC23" s="177"/>
      <c r="BD23" s="177"/>
      <c r="BE23" s="177">
        <f t="shared" si="19"/>
        <v>0</v>
      </c>
      <c r="BF23" s="177"/>
      <c r="BG23" s="177"/>
      <c r="BH23" s="177">
        <f t="shared" si="20"/>
        <v>0</v>
      </c>
      <c r="BI23" s="177"/>
      <c r="BJ23" s="178"/>
      <c r="BK23" s="178">
        <f t="shared" si="21"/>
        <v>0</v>
      </c>
      <c r="BL23" s="178">
        <f t="shared" si="34"/>
        <v>0</v>
      </c>
      <c r="BM23" s="178">
        <f t="shared" si="35"/>
        <v>0</v>
      </c>
      <c r="BN23" s="178">
        <f t="shared" si="22"/>
        <v>0</v>
      </c>
      <c r="BO23" s="178"/>
      <c r="BP23" s="178"/>
      <c r="BQ23" s="178">
        <f t="shared" si="23"/>
        <v>0</v>
      </c>
      <c r="BR23" s="178">
        <f t="shared" si="36"/>
        <v>0</v>
      </c>
      <c r="BS23" s="178">
        <f t="shared" si="36"/>
        <v>0</v>
      </c>
      <c r="BT23" s="178">
        <f t="shared" si="24"/>
        <v>0</v>
      </c>
      <c r="BU23" s="178">
        <f t="shared" si="37"/>
        <v>0</v>
      </c>
      <c r="BV23" s="178">
        <f t="shared" si="37"/>
        <v>0</v>
      </c>
      <c r="BW23" s="178">
        <f t="shared" si="25"/>
        <v>0</v>
      </c>
      <c r="BX23" s="178">
        <f t="shared" si="38"/>
        <v>0</v>
      </c>
      <c r="BY23" s="178">
        <f t="shared" si="38"/>
        <v>0</v>
      </c>
      <c r="BZ23" s="178">
        <f t="shared" si="26"/>
        <v>0</v>
      </c>
      <c r="CA23" s="178">
        <f t="shared" si="39"/>
        <v>0</v>
      </c>
      <c r="CB23" s="178">
        <f t="shared" si="40"/>
        <v>0</v>
      </c>
      <c r="CC23" s="178">
        <f t="shared" si="27"/>
        <v>0</v>
      </c>
      <c r="CD23" s="178">
        <f t="shared" si="41"/>
        <v>0</v>
      </c>
      <c r="CE23" s="178">
        <f t="shared" si="41"/>
        <v>0</v>
      </c>
      <c r="CF23" s="178">
        <f t="shared" si="28"/>
        <v>0</v>
      </c>
      <c r="CG23" s="178">
        <f t="shared" si="42"/>
        <v>0</v>
      </c>
      <c r="CH23" s="178">
        <f t="shared" si="42"/>
        <v>0</v>
      </c>
      <c r="CI23" s="178">
        <f t="shared" si="29"/>
        <v>0</v>
      </c>
      <c r="CJ23" s="178">
        <f t="shared" si="43"/>
        <v>0</v>
      </c>
      <c r="CK23" s="178">
        <f t="shared" si="43"/>
        <v>0</v>
      </c>
      <c r="CL23" s="178">
        <f t="shared" si="30"/>
        <v>0</v>
      </c>
    </row>
    <row r="24" spans="1:91" x14ac:dyDescent="0.25">
      <c r="A24" s="175" t="s">
        <v>14</v>
      </c>
      <c r="B24" s="544">
        <v>146.47999999999999</v>
      </c>
      <c r="C24" s="545">
        <f t="shared" si="0"/>
        <v>0</v>
      </c>
      <c r="D24" s="177"/>
      <c r="E24" s="177"/>
      <c r="F24" s="177">
        <f t="shared" si="1"/>
        <v>0</v>
      </c>
      <c r="G24" s="177"/>
      <c r="H24" s="177"/>
      <c r="I24" s="177">
        <f t="shared" si="2"/>
        <v>0</v>
      </c>
      <c r="J24" s="177"/>
      <c r="K24" s="177"/>
      <c r="L24" s="177">
        <f t="shared" si="3"/>
        <v>0</v>
      </c>
      <c r="M24" s="177"/>
      <c r="N24" s="177"/>
      <c r="O24" s="177">
        <f t="shared" si="4"/>
        <v>0</v>
      </c>
      <c r="P24" s="177"/>
      <c r="Q24" s="177"/>
      <c r="R24" s="177">
        <f t="shared" si="5"/>
        <v>0</v>
      </c>
      <c r="S24" s="177"/>
      <c r="T24" s="177"/>
      <c r="U24" s="177">
        <f t="shared" si="6"/>
        <v>0</v>
      </c>
      <c r="V24" s="177">
        <f t="shared" si="31"/>
        <v>0</v>
      </c>
      <c r="W24" s="177">
        <f t="shared" si="32"/>
        <v>0</v>
      </c>
      <c r="X24" s="177">
        <f t="shared" si="7"/>
        <v>0</v>
      </c>
      <c r="Y24" s="177"/>
      <c r="Z24" s="177"/>
      <c r="AA24" s="177">
        <f t="shared" si="8"/>
        <v>0</v>
      </c>
      <c r="AB24" s="177"/>
      <c r="AC24" s="177"/>
      <c r="AD24" s="177">
        <f t="shared" si="9"/>
        <v>0</v>
      </c>
      <c r="AE24" s="177"/>
      <c r="AF24" s="177"/>
      <c r="AG24" s="177">
        <f t="shared" si="10"/>
        <v>0</v>
      </c>
      <c r="AH24" s="177"/>
      <c r="AI24" s="177"/>
      <c r="AJ24" s="177">
        <f t="shared" si="11"/>
        <v>0</v>
      </c>
      <c r="AK24" s="177"/>
      <c r="AL24" s="177"/>
      <c r="AM24" s="177">
        <f t="shared" si="12"/>
        <v>0</v>
      </c>
      <c r="AN24" s="177"/>
      <c r="AO24" s="177"/>
      <c r="AP24" s="177">
        <f t="shared" si="13"/>
        <v>0</v>
      </c>
      <c r="AQ24" s="177">
        <f t="shared" si="14"/>
        <v>0</v>
      </c>
      <c r="AR24" s="177">
        <f t="shared" si="33"/>
        <v>0</v>
      </c>
      <c r="AS24" s="177">
        <f t="shared" si="15"/>
        <v>0</v>
      </c>
      <c r="AT24" s="177"/>
      <c r="AU24" s="177"/>
      <c r="AV24" s="177">
        <f t="shared" si="16"/>
        <v>0</v>
      </c>
      <c r="AW24" s="177"/>
      <c r="AX24" s="177"/>
      <c r="AY24" s="177">
        <f t="shared" si="17"/>
        <v>0</v>
      </c>
      <c r="AZ24" s="177"/>
      <c r="BA24" s="177"/>
      <c r="BB24" s="177">
        <f t="shared" si="18"/>
        <v>0</v>
      </c>
      <c r="BC24" s="177"/>
      <c r="BD24" s="177"/>
      <c r="BE24" s="177">
        <f t="shared" si="19"/>
        <v>0</v>
      </c>
      <c r="BF24" s="177"/>
      <c r="BG24" s="177"/>
      <c r="BH24" s="177">
        <f t="shared" si="20"/>
        <v>0</v>
      </c>
      <c r="BI24" s="177"/>
      <c r="BJ24" s="178"/>
      <c r="BK24" s="178">
        <f t="shared" si="21"/>
        <v>0</v>
      </c>
      <c r="BL24" s="178">
        <f t="shared" si="34"/>
        <v>0</v>
      </c>
      <c r="BM24" s="178">
        <f t="shared" si="35"/>
        <v>0</v>
      </c>
      <c r="BN24" s="178">
        <f t="shared" si="22"/>
        <v>0</v>
      </c>
      <c r="BO24" s="178"/>
      <c r="BP24" s="178"/>
      <c r="BQ24" s="178">
        <f t="shared" si="23"/>
        <v>0</v>
      </c>
      <c r="BR24" s="178">
        <f t="shared" si="36"/>
        <v>0</v>
      </c>
      <c r="BS24" s="178">
        <f t="shared" si="36"/>
        <v>0</v>
      </c>
      <c r="BT24" s="178">
        <f t="shared" si="24"/>
        <v>0</v>
      </c>
      <c r="BU24" s="178">
        <f t="shared" si="37"/>
        <v>0</v>
      </c>
      <c r="BV24" s="178">
        <f t="shared" si="37"/>
        <v>0</v>
      </c>
      <c r="BW24" s="178">
        <f t="shared" si="25"/>
        <v>0</v>
      </c>
      <c r="BX24" s="178">
        <f t="shared" si="38"/>
        <v>0</v>
      </c>
      <c r="BY24" s="178">
        <f t="shared" si="38"/>
        <v>0</v>
      </c>
      <c r="BZ24" s="178">
        <f t="shared" si="26"/>
        <v>0</v>
      </c>
      <c r="CA24" s="178">
        <f t="shared" si="39"/>
        <v>0</v>
      </c>
      <c r="CB24" s="178">
        <f t="shared" si="40"/>
        <v>0</v>
      </c>
      <c r="CC24" s="178">
        <f t="shared" si="27"/>
        <v>0</v>
      </c>
      <c r="CD24" s="178">
        <f t="shared" si="41"/>
        <v>0</v>
      </c>
      <c r="CE24" s="178">
        <f t="shared" si="41"/>
        <v>0</v>
      </c>
      <c r="CF24" s="178">
        <f t="shared" si="28"/>
        <v>0</v>
      </c>
      <c r="CG24" s="178">
        <f t="shared" si="42"/>
        <v>0</v>
      </c>
      <c r="CH24" s="178">
        <f t="shared" si="42"/>
        <v>0</v>
      </c>
      <c r="CI24" s="178">
        <f t="shared" si="29"/>
        <v>0</v>
      </c>
      <c r="CJ24" s="178">
        <f t="shared" si="43"/>
        <v>0</v>
      </c>
      <c r="CK24" s="178">
        <f t="shared" si="43"/>
        <v>0</v>
      </c>
      <c r="CL24" s="178">
        <f t="shared" si="30"/>
        <v>0</v>
      </c>
    </row>
    <row r="25" spans="1:91" x14ac:dyDescent="0.25">
      <c r="A25" s="175" t="s">
        <v>15</v>
      </c>
      <c r="B25" s="544">
        <v>278</v>
      </c>
      <c r="C25" s="545">
        <f t="shared" si="0"/>
        <v>0</v>
      </c>
      <c r="D25" s="177"/>
      <c r="E25" s="177"/>
      <c r="F25" s="177">
        <f t="shared" si="1"/>
        <v>0</v>
      </c>
      <c r="G25" s="177"/>
      <c r="H25" s="177"/>
      <c r="I25" s="177">
        <f t="shared" si="2"/>
        <v>0</v>
      </c>
      <c r="J25" s="177"/>
      <c r="K25" s="177"/>
      <c r="L25" s="177">
        <f t="shared" si="3"/>
        <v>0</v>
      </c>
      <c r="M25" s="177"/>
      <c r="N25" s="177"/>
      <c r="O25" s="177">
        <f t="shared" si="4"/>
        <v>0</v>
      </c>
      <c r="P25" s="177"/>
      <c r="Q25" s="177"/>
      <c r="R25" s="177">
        <f t="shared" si="5"/>
        <v>0</v>
      </c>
      <c r="S25" s="177"/>
      <c r="T25" s="177"/>
      <c r="U25" s="177">
        <f t="shared" si="6"/>
        <v>0</v>
      </c>
      <c r="V25" s="177">
        <f t="shared" si="31"/>
        <v>0</v>
      </c>
      <c r="W25" s="177">
        <f t="shared" si="32"/>
        <v>0</v>
      </c>
      <c r="X25" s="177">
        <f t="shared" si="7"/>
        <v>0</v>
      </c>
      <c r="Y25" s="177"/>
      <c r="Z25" s="177"/>
      <c r="AA25" s="177">
        <f t="shared" si="8"/>
        <v>0</v>
      </c>
      <c r="AB25" s="177"/>
      <c r="AC25" s="177"/>
      <c r="AD25" s="177">
        <f t="shared" si="9"/>
        <v>0</v>
      </c>
      <c r="AE25" s="177"/>
      <c r="AF25" s="177"/>
      <c r="AG25" s="177">
        <f t="shared" si="10"/>
        <v>0</v>
      </c>
      <c r="AH25" s="177"/>
      <c r="AI25" s="177"/>
      <c r="AJ25" s="177">
        <f t="shared" si="11"/>
        <v>0</v>
      </c>
      <c r="AK25" s="177"/>
      <c r="AL25" s="177"/>
      <c r="AM25" s="177">
        <f t="shared" si="12"/>
        <v>0</v>
      </c>
      <c r="AN25" s="177"/>
      <c r="AO25" s="177"/>
      <c r="AP25" s="177">
        <f t="shared" si="13"/>
        <v>0</v>
      </c>
      <c r="AQ25" s="177">
        <f t="shared" si="14"/>
        <v>0</v>
      </c>
      <c r="AR25" s="177">
        <f t="shared" si="33"/>
        <v>0</v>
      </c>
      <c r="AS25" s="177">
        <f t="shared" si="15"/>
        <v>0</v>
      </c>
      <c r="AT25" s="177"/>
      <c r="AU25" s="177"/>
      <c r="AV25" s="177">
        <f t="shared" si="16"/>
        <v>0</v>
      </c>
      <c r="AW25" s="177"/>
      <c r="AX25" s="177"/>
      <c r="AY25" s="177">
        <f t="shared" si="17"/>
        <v>0</v>
      </c>
      <c r="AZ25" s="177"/>
      <c r="BA25" s="177"/>
      <c r="BB25" s="177">
        <f t="shared" si="18"/>
        <v>0</v>
      </c>
      <c r="BC25" s="177"/>
      <c r="BD25" s="177"/>
      <c r="BE25" s="177">
        <f t="shared" si="19"/>
        <v>0</v>
      </c>
      <c r="BF25" s="177"/>
      <c r="BG25" s="177"/>
      <c r="BH25" s="177">
        <f t="shared" si="20"/>
        <v>0</v>
      </c>
      <c r="BI25" s="177"/>
      <c r="BJ25" s="178"/>
      <c r="BK25" s="178">
        <f t="shared" si="21"/>
        <v>0</v>
      </c>
      <c r="BL25" s="178">
        <f t="shared" si="34"/>
        <v>0</v>
      </c>
      <c r="BM25" s="178">
        <f t="shared" si="35"/>
        <v>0</v>
      </c>
      <c r="BN25" s="178">
        <f t="shared" si="22"/>
        <v>0</v>
      </c>
      <c r="BO25" s="178"/>
      <c r="BP25" s="178"/>
      <c r="BQ25" s="178">
        <f t="shared" si="23"/>
        <v>0</v>
      </c>
      <c r="BR25" s="178">
        <f t="shared" si="36"/>
        <v>0</v>
      </c>
      <c r="BS25" s="178">
        <f t="shared" si="36"/>
        <v>0</v>
      </c>
      <c r="BT25" s="178">
        <f t="shared" si="24"/>
        <v>0</v>
      </c>
      <c r="BU25" s="178">
        <f t="shared" si="37"/>
        <v>0</v>
      </c>
      <c r="BV25" s="178">
        <f t="shared" si="37"/>
        <v>0</v>
      </c>
      <c r="BW25" s="178">
        <f t="shared" si="25"/>
        <v>0</v>
      </c>
      <c r="BX25" s="178">
        <f t="shared" si="38"/>
        <v>0</v>
      </c>
      <c r="BY25" s="178">
        <f t="shared" si="38"/>
        <v>0</v>
      </c>
      <c r="BZ25" s="178">
        <f t="shared" si="26"/>
        <v>0</v>
      </c>
      <c r="CA25" s="178">
        <f t="shared" si="39"/>
        <v>0</v>
      </c>
      <c r="CB25" s="178">
        <f t="shared" si="40"/>
        <v>0</v>
      </c>
      <c r="CC25" s="178">
        <f t="shared" si="27"/>
        <v>0</v>
      </c>
      <c r="CD25" s="178">
        <f t="shared" si="41"/>
        <v>0</v>
      </c>
      <c r="CE25" s="178">
        <f t="shared" si="41"/>
        <v>0</v>
      </c>
      <c r="CF25" s="178">
        <f t="shared" si="28"/>
        <v>0</v>
      </c>
      <c r="CG25" s="178">
        <f t="shared" si="42"/>
        <v>0</v>
      </c>
      <c r="CH25" s="178">
        <f t="shared" si="42"/>
        <v>0</v>
      </c>
      <c r="CI25" s="178">
        <f t="shared" si="29"/>
        <v>0</v>
      </c>
      <c r="CJ25" s="178">
        <f t="shared" si="43"/>
        <v>0</v>
      </c>
      <c r="CK25" s="178">
        <f t="shared" si="43"/>
        <v>0</v>
      </c>
      <c r="CL25" s="178">
        <f t="shared" si="30"/>
        <v>0</v>
      </c>
    </row>
    <row r="26" spans="1:91" x14ac:dyDescent="0.25">
      <c r="A26" s="175" t="s">
        <v>16</v>
      </c>
      <c r="B26" s="544">
        <v>980.5</v>
      </c>
      <c r="C26" s="545">
        <f t="shared" si="0"/>
        <v>0</v>
      </c>
      <c r="D26" s="177"/>
      <c r="E26" s="177"/>
      <c r="F26" s="177">
        <f t="shared" si="1"/>
        <v>0</v>
      </c>
      <c r="G26" s="177"/>
      <c r="H26" s="177"/>
      <c r="I26" s="177">
        <f t="shared" si="2"/>
        <v>0</v>
      </c>
      <c r="J26" s="177"/>
      <c r="K26" s="177"/>
      <c r="L26" s="177">
        <f t="shared" si="3"/>
        <v>0</v>
      </c>
      <c r="M26" s="177"/>
      <c r="N26" s="177"/>
      <c r="O26" s="177">
        <f t="shared" si="4"/>
        <v>0</v>
      </c>
      <c r="P26" s="177"/>
      <c r="Q26" s="177"/>
      <c r="R26" s="177">
        <f t="shared" si="5"/>
        <v>0</v>
      </c>
      <c r="S26" s="177"/>
      <c r="T26" s="177"/>
      <c r="U26" s="177">
        <f t="shared" si="6"/>
        <v>0</v>
      </c>
      <c r="V26" s="177">
        <f t="shared" si="31"/>
        <v>0</v>
      </c>
      <c r="W26" s="177">
        <f t="shared" si="32"/>
        <v>0</v>
      </c>
      <c r="X26" s="177">
        <f t="shared" si="7"/>
        <v>0</v>
      </c>
      <c r="Y26" s="177"/>
      <c r="Z26" s="177"/>
      <c r="AA26" s="177">
        <f t="shared" si="8"/>
        <v>0</v>
      </c>
      <c r="AB26" s="177"/>
      <c r="AC26" s="177"/>
      <c r="AD26" s="177">
        <f t="shared" si="9"/>
        <v>0</v>
      </c>
      <c r="AE26" s="177"/>
      <c r="AF26" s="177"/>
      <c r="AG26" s="177">
        <f t="shared" si="10"/>
        <v>0</v>
      </c>
      <c r="AH26" s="177"/>
      <c r="AI26" s="177"/>
      <c r="AJ26" s="177">
        <f t="shared" si="11"/>
        <v>0</v>
      </c>
      <c r="AK26" s="177"/>
      <c r="AL26" s="177"/>
      <c r="AM26" s="177">
        <f t="shared" si="12"/>
        <v>0</v>
      </c>
      <c r="AN26" s="177"/>
      <c r="AO26" s="177"/>
      <c r="AP26" s="177">
        <f t="shared" si="13"/>
        <v>0</v>
      </c>
      <c r="AQ26" s="177">
        <f t="shared" si="14"/>
        <v>0</v>
      </c>
      <c r="AR26" s="177">
        <f t="shared" si="33"/>
        <v>0</v>
      </c>
      <c r="AS26" s="177">
        <f t="shared" si="15"/>
        <v>0</v>
      </c>
      <c r="AT26" s="177"/>
      <c r="AU26" s="177"/>
      <c r="AV26" s="177">
        <f t="shared" si="16"/>
        <v>0</v>
      </c>
      <c r="AW26" s="177"/>
      <c r="AX26" s="177"/>
      <c r="AY26" s="177">
        <f t="shared" si="17"/>
        <v>0</v>
      </c>
      <c r="AZ26" s="177"/>
      <c r="BA26" s="177"/>
      <c r="BB26" s="177">
        <f t="shared" si="18"/>
        <v>0</v>
      </c>
      <c r="BC26" s="177"/>
      <c r="BD26" s="177"/>
      <c r="BE26" s="177">
        <f t="shared" si="19"/>
        <v>0</v>
      </c>
      <c r="BF26" s="177"/>
      <c r="BG26" s="177"/>
      <c r="BH26" s="177">
        <f t="shared" si="20"/>
        <v>0</v>
      </c>
      <c r="BI26" s="177"/>
      <c r="BJ26" s="178"/>
      <c r="BK26" s="178">
        <f t="shared" si="21"/>
        <v>0</v>
      </c>
      <c r="BL26" s="178">
        <f t="shared" si="34"/>
        <v>0</v>
      </c>
      <c r="BM26" s="178">
        <f t="shared" si="35"/>
        <v>0</v>
      </c>
      <c r="BN26" s="178">
        <f t="shared" si="22"/>
        <v>0</v>
      </c>
      <c r="BO26" s="178"/>
      <c r="BP26" s="178"/>
      <c r="BQ26" s="178">
        <f t="shared" si="23"/>
        <v>0</v>
      </c>
      <c r="BR26" s="178">
        <f t="shared" si="36"/>
        <v>0</v>
      </c>
      <c r="BS26" s="178">
        <f t="shared" si="36"/>
        <v>0</v>
      </c>
      <c r="BT26" s="178">
        <f t="shared" si="24"/>
        <v>0</v>
      </c>
      <c r="BU26" s="178">
        <f t="shared" si="37"/>
        <v>0</v>
      </c>
      <c r="BV26" s="178">
        <f t="shared" si="37"/>
        <v>0</v>
      </c>
      <c r="BW26" s="178">
        <f t="shared" si="25"/>
        <v>0</v>
      </c>
      <c r="BX26" s="178">
        <f t="shared" si="38"/>
        <v>0</v>
      </c>
      <c r="BY26" s="178">
        <f t="shared" si="38"/>
        <v>0</v>
      </c>
      <c r="BZ26" s="178">
        <f t="shared" si="26"/>
        <v>0</v>
      </c>
      <c r="CA26" s="178">
        <f t="shared" si="39"/>
        <v>0</v>
      </c>
      <c r="CB26" s="178">
        <f t="shared" si="40"/>
        <v>0</v>
      </c>
      <c r="CC26" s="178">
        <f t="shared" si="27"/>
        <v>0</v>
      </c>
      <c r="CD26" s="178">
        <f t="shared" si="41"/>
        <v>0</v>
      </c>
      <c r="CE26" s="178">
        <f t="shared" si="41"/>
        <v>0</v>
      </c>
      <c r="CF26" s="178">
        <f t="shared" si="28"/>
        <v>0</v>
      </c>
      <c r="CG26" s="178">
        <f t="shared" si="42"/>
        <v>0</v>
      </c>
      <c r="CH26" s="178">
        <f t="shared" si="42"/>
        <v>0</v>
      </c>
      <c r="CI26" s="178">
        <f t="shared" si="29"/>
        <v>0</v>
      </c>
      <c r="CJ26" s="178">
        <f t="shared" si="43"/>
        <v>0</v>
      </c>
      <c r="CK26" s="178">
        <f t="shared" si="43"/>
        <v>0</v>
      </c>
      <c r="CL26" s="178">
        <f t="shared" si="30"/>
        <v>0</v>
      </c>
    </row>
    <row r="27" spans="1:91" x14ac:dyDescent="0.25">
      <c r="A27" s="179" t="s">
        <v>18</v>
      </c>
      <c r="B27" s="544">
        <v>1250</v>
      </c>
      <c r="C27" s="545">
        <f t="shared" si="0"/>
        <v>0</v>
      </c>
      <c r="D27" s="177"/>
      <c r="E27" s="177"/>
      <c r="F27" s="177">
        <f t="shared" si="1"/>
        <v>0</v>
      </c>
      <c r="G27" s="177"/>
      <c r="H27" s="177"/>
      <c r="I27" s="177">
        <f t="shared" si="2"/>
        <v>0</v>
      </c>
      <c r="J27" s="177"/>
      <c r="K27" s="177"/>
      <c r="L27" s="177">
        <f t="shared" si="3"/>
        <v>0</v>
      </c>
      <c r="M27" s="177"/>
      <c r="N27" s="177"/>
      <c r="O27" s="177">
        <f t="shared" si="4"/>
        <v>0</v>
      </c>
      <c r="P27" s="177"/>
      <c r="Q27" s="177"/>
      <c r="R27" s="177">
        <v>1.8169811320754716</v>
      </c>
      <c r="S27" s="177"/>
      <c r="T27" s="177"/>
      <c r="U27" s="177">
        <f t="shared" si="6"/>
        <v>0</v>
      </c>
      <c r="V27" s="177">
        <v>0</v>
      </c>
      <c r="W27" s="177">
        <v>0</v>
      </c>
      <c r="X27" s="177">
        <f t="shared" si="7"/>
        <v>0</v>
      </c>
      <c r="Y27" s="177"/>
      <c r="Z27" s="177"/>
      <c r="AA27" s="177">
        <f t="shared" si="8"/>
        <v>0</v>
      </c>
      <c r="AB27" s="177"/>
      <c r="AC27" s="177"/>
      <c r="AD27" s="177">
        <f t="shared" si="9"/>
        <v>0</v>
      </c>
      <c r="AE27" s="177"/>
      <c r="AF27" s="177"/>
      <c r="AG27" s="177">
        <f t="shared" si="10"/>
        <v>0</v>
      </c>
      <c r="AH27" s="177"/>
      <c r="AI27" s="177"/>
      <c r="AJ27" s="177">
        <f t="shared" si="11"/>
        <v>0</v>
      </c>
      <c r="AK27" s="177"/>
      <c r="AL27" s="177"/>
      <c r="AM27" s="177">
        <f t="shared" si="12"/>
        <v>0</v>
      </c>
      <c r="AN27" s="177"/>
      <c r="AO27" s="177"/>
      <c r="AP27" s="177">
        <f t="shared" si="13"/>
        <v>0</v>
      </c>
      <c r="AQ27" s="177">
        <f t="shared" si="14"/>
        <v>0</v>
      </c>
      <c r="AR27" s="177">
        <f t="shared" si="33"/>
        <v>0</v>
      </c>
      <c r="AS27" s="177">
        <f t="shared" si="15"/>
        <v>0</v>
      </c>
      <c r="AT27" s="177"/>
      <c r="AU27" s="177"/>
      <c r="AV27" s="177">
        <f t="shared" si="16"/>
        <v>0</v>
      </c>
      <c r="AW27" s="177"/>
      <c r="AX27" s="177"/>
      <c r="AY27" s="177">
        <f t="shared" si="17"/>
        <v>0</v>
      </c>
      <c r="AZ27" s="177"/>
      <c r="BA27" s="177"/>
      <c r="BB27" s="177">
        <f t="shared" si="18"/>
        <v>0</v>
      </c>
      <c r="BC27" s="177"/>
      <c r="BD27" s="177"/>
      <c r="BE27" s="177">
        <f t="shared" si="19"/>
        <v>0</v>
      </c>
      <c r="BF27" s="177"/>
      <c r="BG27" s="177"/>
      <c r="BH27" s="177">
        <f t="shared" si="20"/>
        <v>0</v>
      </c>
      <c r="BI27" s="177"/>
      <c r="BJ27" s="178"/>
      <c r="BK27" s="178">
        <f t="shared" si="21"/>
        <v>0</v>
      </c>
      <c r="BL27" s="178">
        <f t="shared" si="34"/>
        <v>0</v>
      </c>
      <c r="BM27" s="178">
        <f t="shared" si="35"/>
        <v>0</v>
      </c>
      <c r="BN27" s="178">
        <f t="shared" si="22"/>
        <v>0</v>
      </c>
      <c r="BO27" s="178"/>
      <c r="BP27" s="178"/>
      <c r="BQ27" s="178">
        <f t="shared" si="23"/>
        <v>0</v>
      </c>
      <c r="BR27" s="178">
        <f t="shared" si="36"/>
        <v>0</v>
      </c>
      <c r="BS27" s="178">
        <f t="shared" si="36"/>
        <v>0</v>
      </c>
      <c r="BT27" s="178">
        <f t="shared" si="24"/>
        <v>0</v>
      </c>
      <c r="BU27" s="178">
        <f t="shared" si="37"/>
        <v>0</v>
      </c>
      <c r="BV27" s="178">
        <f t="shared" si="37"/>
        <v>0</v>
      </c>
      <c r="BW27" s="178">
        <f t="shared" si="25"/>
        <v>0</v>
      </c>
      <c r="BX27" s="178">
        <f t="shared" si="38"/>
        <v>0</v>
      </c>
      <c r="BY27" s="178">
        <f t="shared" si="38"/>
        <v>0</v>
      </c>
      <c r="BZ27" s="178">
        <f t="shared" si="26"/>
        <v>0</v>
      </c>
      <c r="CA27" s="178">
        <f t="shared" si="39"/>
        <v>0</v>
      </c>
      <c r="CB27" s="178">
        <f t="shared" si="40"/>
        <v>0</v>
      </c>
      <c r="CC27" s="178">
        <f t="shared" si="27"/>
        <v>0</v>
      </c>
      <c r="CD27" s="178">
        <f t="shared" si="41"/>
        <v>0</v>
      </c>
      <c r="CE27" s="178">
        <f t="shared" si="41"/>
        <v>0</v>
      </c>
      <c r="CF27" s="178">
        <f t="shared" si="28"/>
        <v>0</v>
      </c>
      <c r="CG27" s="178">
        <f t="shared" si="42"/>
        <v>0</v>
      </c>
      <c r="CH27" s="178">
        <f t="shared" si="42"/>
        <v>0</v>
      </c>
      <c r="CI27" s="178">
        <f t="shared" si="29"/>
        <v>0</v>
      </c>
      <c r="CJ27" s="178">
        <f>SUM(BR27,BU27,BX27,CA27,CD27,CG27)</f>
        <v>0</v>
      </c>
      <c r="CK27" s="178">
        <f>SUM(BS27,BV27,BY27,CB27,CE27,CH27)</f>
        <v>0</v>
      </c>
      <c r="CL27" s="178">
        <f t="shared" si="30"/>
        <v>0</v>
      </c>
    </row>
    <row r="28" spans="1:91" x14ac:dyDescent="0.25">
      <c r="A28" s="179" t="s">
        <v>19</v>
      </c>
      <c r="B28" s="544">
        <v>608.35</v>
      </c>
      <c r="C28" s="545">
        <f t="shared" si="0"/>
        <v>48.200871209007971</v>
      </c>
      <c r="D28" s="177"/>
      <c r="E28" s="177"/>
      <c r="F28" s="177">
        <f t="shared" si="1"/>
        <v>0</v>
      </c>
      <c r="G28" s="177"/>
      <c r="H28" s="177"/>
      <c r="I28" s="177">
        <f t="shared" si="2"/>
        <v>0</v>
      </c>
      <c r="J28" s="177"/>
      <c r="K28" s="177"/>
      <c r="L28" s="177">
        <f t="shared" si="3"/>
        <v>0</v>
      </c>
      <c r="M28" s="177"/>
      <c r="N28" s="177"/>
      <c r="O28" s="177">
        <f t="shared" si="4"/>
        <v>0</v>
      </c>
      <c r="P28" s="177"/>
      <c r="Q28" s="177"/>
      <c r="R28" s="177">
        <f t="shared" ref="R28:R59" si="44">IF(P28,Q28/P28,0)</f>
        <v>0</v>
      </c>
      <c r="S28" s="177"/>
      <c r="T28" s="177"/>
      <c r="U28" s="177">
        <f t="shared" si="6"/>
        <v>0</v>
      </c>
      <c r="V28" s="177">
        <f t="shared" ref="V28:V59" si="45">SUM(S28,P28,M28,J28,G28,D28)</f>
        <v>0</v>
      </c>
      <c r="W28" s="177">
        <f t="shared" ref="W28:W59" si="46">SUM(T28,N28,Q28,K28,H28,E28)</f>
        <v>0</v>
      </c>
      <c r="X28" s="177">
        <f t="shared" si="7"/>
        <v>0</v>
      </c>
      <c r="Y28" s="177">
        <v>3.73</v>
      </c>
      <c r="Z28" s="177">
        <v>8.6999999999999993</v>
      </c>
      <c r="AA28" s="177">
        <f t="shared" si="8"/>
        <v>2.3324396782841821</v>
      </c>
      <c r="AB28" s="177"/>
      <c r="AC28" s="177"/>
      <c r="AD28" s="177">
        <f t="shared" si="9"/>
        <v>0</v>
      </c>
      <c r="AE28" s="177"/>
      <c r="AF28" s="177"/>
      <c r="AG28" s="177">
        <f t="shared" si="10"/>
        <v>0</v>
      </c>
      <c r="AH28" s="177">
        <v>6.5</v>
      </c>
      <c r="AI28" s="177">
        <v>8.4</v>
      </c>
      <c r="AJ28" s="177">
        <f t="shared" si="11"/>
        <v>1.2923076923076924</v>
      </c>
      <c r="AK28" s="177">
        <v>283</v>
      </c>
      <c r="AL28" s="177">
        <v>335</v>
      </c>
      <c r="AM28" s="177">
        <f t="shared" si="12"/>
        <v>1.1837455830388692</v>
      </c>
      <c r="AN28" s="177"/>
      <c r="AO28" s="177"/>
      <c r="AP28" s="177">
        <f t="shared" si="13"/>
        <v>0</v>
      </c>
      <c r="AQ28" s="177">
        <f t="shared" si="14"/>
        <v>293.23</v>
      </c>
      <c r="AR28" s="177">
        <f t="shared" si="33"/>
        <v>352.09999999999997</v>
      </c>
      <c r="AS28" s="177">
        <f t="shared" si="15"/>
        <v>1.2007639054666983</v>
      </c>
      <c r="AT28" s="177"/>
      <c r="AU28" s="177"/>
      <c r="AV28" s="177">
        <f t="shared" si="16"/>
        <v>0</v>
      </c>
      <c r="AW28" s="177"/>
      <c r="AX28" s="177"/>
      <c r="AY28" s="177">
        <f t="shared" si="17"/>
        <v>0</v>
      </c>
      <c r="AZ28" s="177"/>
      <c r="BA28" s="177"/>
      <c r="BB28" s="177">
        <f t="shared" si="18"/>
        <v>0</v>
      </c>
      <c r="BC28" s="177"/>
      <c r="BD28" s="177"/>
      <c r="BE28" s="177">
        <f t="shared" si="19"/>
        <v>0</v>
      </c>
      <c r="BF28" s="177"/>
      <c r="BG28" s="177"/>
      <c r="BH28" s="177">
        <f t="shared" si="20"/>
        <v>0</v>
      </c>
      <c r="BI28" s="177"/>
      <c r="BJ28" s="178"/>
      <c r="BK28" s="178">
        <f t="shared" si="21"/>
        <v>0</v>
      </c>
      <c r="BL28" s="178">
        <f t="shared" si="34"/>
        <v>0</v>
      </c>
      <c r="BM28" s="178">
        <f t="shared" si="35"/>
        <v>0</v>
      </c>
      <c r="BN28" s="178">
        <f t="shared" si="22"/>
        <v>0</v>
      </c>
      <c r="BO28" s="178"/>
      <c r="BP28" s="178"/>
      <c r="BQ28" s="178">
        <f t="shared" si="23"/>
        <v>0</v>
      </c>
      <c r="BR28" s="178">
        <f t="shared" si="36"/>
        <v>3.73</v>
      </c>
      <c r="BS28" s="178">
        <f t="shared" si="36"/>
        <v>8.6999999999999993</v>
      </c>
      <c r="BT28" s="178">
        <f t="shared" si="24"/>
        <v>2.3324396782841821</v>
      </c>
      <c r="BU28" s="178">
        <f t="shared" si="37"/>
        <v>0</v>
      </c>
      <c r="BV28" s="178">
        <f t="shared" si="37"/>
        <v>0</v>
      </c>
      <c r="BW28" s="178">
        <f t="shared" si="25"/>
        <v>0</v>
      </c>
      <c r="BX28" s="178">
        <f t="shared" si="38"/>
        <v>0</v>
      </c>
      <c r="BY28" s="178">
        <f t="shared" si="38"/>
        <v>0</v>
      </c>
      <c r="BZ28" s="178">
        <f t="shared" si="26"/>
        <v>0</v>
      </c>
      <c r="CA28" s="178">
        <f t="shared" si="39"/>
        <v>6.5</v>
      </c>
      <c r="CB28" s="178">
        <f t="shared" si="40"/>
        <v>8.4</v>
      </c>
      <c r="CC28" s="178">
        <f t="shared" si="27"/>
        <v>1.2923076923076924</v>
      </c>
      <c r="CD28" s="178">
        <f t="shared" si="41"/>
        <v>283</v>
      </c>
      <c r="CE28" s="178">
        <f t="shared" si="41"/>
        <v>335</v>
      </c>
      <c r="CF28" s="178">
        <f t="shared" si="28"/>
        <v>1.1837455830388692</v>
      </c>
      <c r="CG28" s="178">
        <f t="shared" si="42"/>
        <v>0</v>
      </c>
      <c r="CH28" s="178">
        <f t="shared" si="42"/>
        <v>0</v>
      </c>
      <c r="CI28" s="178">
        <f t="shared" si="29"/>
        <v>0</v>
      </c>
      <c r="CJ28" s="178">
        <f t="shared" ref="CJ28:CK59" si="47">SUM(V28,AQ28,BL28)</f>
        <v>293.23</v>
      </c>
      <c r="CK28" s="178">
        <f t="shared" si="47"/>
        <v>352.09999999999997</v>
      </c>
      <c r="CL28" s="178">
        <f t="shared" si="30"/>
        <v>1.2007639054666983</v>
      </c>
    </row>
    <row r="29" spans="1:91" x14ac:dyDescent="0.25">
      <c r="A29" s="179" t="s">
        <v>20</v>
      </c>
      <c r="B29" s="544">
        <v>324.49</v>
      </c>
      <c r="C29" s="545">
        <f t="shared" si="0"/>
        <v>0</v>
      </c>
      <c r="D29" s="177"/>
      <c r="E29" s="177"/>
      <c r="F29" s="177">
        <f t="shared" si="1"/>
        <v>0</v>
      </c>
      <c r="G29" s="177"/>
      <c r="H29" s="177"/>
      <c r="I29" s="177">
        <f t="shared" si="2"/>
        <v>0</v>
      </c>
      <c r="J29" s="177"/>
      <c r="K29" s="177"/>
      <c r="L29" s="177">
        <f t="shared" si="3"/>
        <v>0</v>
      </c>
      <c r="M29" s="177"/>
      <c r="N29" s="177"/>
      <c r="O29" s="177">
        <f t="shared" si="4"/>
        <v>0</v>
      </c>
      <c r="P29" s="177"/>
      <c r="Q29" s="177"/>
      <c r="R29" s="177">
        <f t="shared" si="44"/>
        <v>0</v>
      </c>
      <c r="S29" s="177"/>
      <c r="T29" s="177"/>
      <c r="U29" s="177">
        <f t="shared" si="6"/>
        <v>0</v>
      </c>
      <c r="V29" s="177">
        <f t="shared" si="45"/>
        <v>0</v>
      </c>
      <c r="W29" s="177">
        <f t="shared" si="46"/>
        <v>0</v>
      </c>
      <c r="X29" s="177">
        <f t="shared" si="7"/>
        <v>0</v>
      </c>
      <c r="Y29" s="177"/>
      <c r="Z29" s="177"/>
      <c r="AA29" s="177">
        <f t="shared" si="8"/>
        <v>0</v>
      </c>
      <c r="AB29" s="177"/>
      <c r="AC29" s="177"/>
      <c r="AD29" s="177">
        <f t="shared" si="9"/>
        <v>0</v>
      </c>
      <c r="AE29" s="177"/>
      <c r="AF29" s="177"/>
      <c r="AG29" s="177">
        <f t="shared" si="10"/>
        <v>0</v>
      </c>
      <c r="AH29" s="177"/>
      <c r="AI29" s="177"/>
      <c r="AJ29" s="177">
        <f t="shared" si="11"/>
        <v>0</v>
      </c>
      <c r="AK29" s="177"/>
      <c r="AL29" s="177"/>
      <c r="AM29" s="177">
        <f t="shared" si="12"/>
        <v>0</v>
      </c>
      <c r="AN29" s="177"/>
      <c r="AO29" s="177"/>
      <c r="AP29" s="177">
        <f t="shared" si="13"/>
        <v>0</v>
      </c>
      <c r="AQ29" s="177">
        <f t="shared" si="14"/>
        <v>0</v>
      </c>
      <c r="AR29" s="177">
        <f t="shared" si="33"/>
        <v>0</v>
      </c>
      <c r="AS29" s="177">
        <f t="shared" si="15"/>
        <v>0</v>
      </c>
      <c r="AT29" s="177"/>
      <c r="AU29" s="177"/>
      <c r="AV29" s="177">
        <f t="shared" si="16"/>
        <v>0</v>
      </c>
      <c r="AW29" s="177"/>
      <c r="AX29" s="177"/>
      <c r="AY29" s="177">
        <f t="shared" si="17"/>
        <v>0</v>
      </c>
      <c r="AZ29" s="177"/>
      <c r="BA29" s="177"/>
      <c r="BB29" s="177">
        <f t="shared" si="18"/>
        <v>0</v>
      </c>
      <c r="BC29" s="177"/>
      <c r="BD29" s="177"/>
      <c r="BE29" s="177">
        <f t="shared" si="19"/>
        <v>0</v>
      </c>
      <c r="BF29" s="177"/>
      <c r="BG29" s="177"/>
      <c r="BH29" s="177">
        <f t="shared" si="20"/>
        <v>0</v>
      </c>
      <c r="BI29" s="177"/>
      <c r="BJ29" s="178"/>
      <c r="BK29" s="178">
        <f t="shared" si="21"/>
        <v>0</v>
      </c>
      <c r="BL29" s="178">
        <f t="shared" si="34"/>
        <v>0</v>
      </c>
      <c r="BM29" s="178">
        <f t="shared" si="35"/>
        <v>0</v>
      </c>
      <c r="BN29" s="178">
        <f t="shared" si="22"/>
        <v>0</v>
      </c>
      <c r="BO29" s="178"/>
      <c r="BP29" s="178"/>
      <c r="BQ29" s="178">
        <f t="shared" si="23"/>
        <v>0</v>
      </c>
      <c r="BR29" s="178">
        <f t="shared" si="36"/>
        <v>0</v>
      </c>
      <c r="BS29" s="178">
        <f t="shared" si="36"/>
        <v>0</v>
      </c>
      <c r="BT29" s="178">
        <f t="shared" si="24"/>
        <v>0</v>
      </c>
      <c r="BU29" s="178">
        <f t="shared" si="37"/>
        <v>0</v>
      </c>
      <c r="BV29" s="178">
        <f t="shared" si="37"/>
        <v>0</v>
      </c>
      <c r="BW29" s="178">
        <f t="shared" si="25"/>
        <v>0</v>
      </c>
      <c r="BX29" s="178">
        <f t="shared" si="38"/>
        <v>0</v>
      </c>
      <c r="BY29" s="178">
        <f t="shared" si="38"/>
        <v>0</v>
      </c>
      <c r="BZ29" s="178">
        <f t="shared" si="26"/>
        <v>0</v>
      </c>
      <c r="CA29" s="178">
        <f t="shared" si="39"/>
        <v>0</v>
      </c>
      <c r="CB29" s="178">
        <f t="shared" si="40"/>
        <v>0</v>
      </c>
      <c r="CC29" s="178">
        <f t="shared" si="27"/>
        <v>0</v>
      </c>
      <c r="CD29" s="178">
        <f t="shared" si="41"/>
        <v>0</v>
      </c>
      <c r="CE29" s="178">
        <f t="shared" si="41"/>
        <v>0</v>
      </c>
      <c r="CF29" s="178">
        <f t="shared" si="28"/>
        <v>0</v>
      </c>
      <c r="CG29" s="178">
        <f t="shared" si="42"/>
        <v>0</v>
      </c>
      <c r="CH29" s="178">
        <f t="shared" si="42"/>
        <v>0</v>
      </c>
      <c r="CI29" s="178">
        <f t="shared" si="29"/>
        <v>0</v>
      </c>
      <c r="CJ29" s="178">
        <f t="shared" si="47"/>
        <v>0</v>
      </c>
      <c r="CK29" s="178">
        <f t="shared" si="47"/>
        <v>0</v>
      </c>
      <c r="CL29" s="178">
        <f t="shared" si="30"/>
        <v>0</v>
      </c>
    </row>
    <row r="30" spans="1:91" x14ac:dyDescent="0.25">
      <c r="A30" s="179" t="s">
        <v>21</v>
      </c>
      <c r="B30" s="544">
        <v>4130</v>
      </c>
      <c r="C30" s="545">
        <f t="shared" si="0"/>
        <v>0</v>
      </c>
      <c r="D30" s="177"/>
      <c r="E30" s="177"/>
      <c r="F30" s="177">
        <f t="shared" si="1"/>
        <v>0</v>
      </c>
      <c r="G30" s="177"/>
      <c r="H30" s="177"/>
      <c r="I30" s="177">
        <f t="shared" si="2"/>
        <v>0</v>
      </c>
      <c r="J30" s="177"/>
      <c r="K30" s="177"/>
      <c r="L30" s="177">
        <f t="shared" si="3"/>
        <v>0</v>
      </c>
      <c r="M30" s="177"/>
      <c r="N30" s="177"/>
      <c r="O30" s="177">
        <f t="shared" si="4"/>
        <v>0</v>
      </c>
      <c r="P30" s="177"/>
      <c r="Q30" s="177"/>
      <c r="R30" s="177">
        <f t="shared" si="44"/>
        <v>0</v>
      </c>
      <c r="S30" s="177"/>
      <c r="T30" s="177"/>
      <c r="U30" s="177">
        <f t="shared" si="6"/>
        <v>0</v>
      </c>
      <c r="V30" s="177">
        <f t="shared" si="45"/>
        <v>0</v>
      </c>
      <c r="W30" s="177">
        <f t="shared" si="46"/>
        <v>0</v>
      </c>
      <c r="X30" s="177">
        <f t="shared" si="7"/>
        <v>0</v>
      </c>
      <c r="Y30" s="177"/>
      <c r="Z30" s="177"/>
      <c r="AA30" s="177">
        <f t="shared" si="8"/>
        <v>0</v>
      </c>
      <c r="AB30" s="177"/>
      <c r="AC30" s="177"/>
      <c r="AD30" s="177">
        <f t="shared" si="9"/>
        <v>0</v>
      </c>
      <c r="AE30" s="177"/>
      <c r="AF30" s="177"/>
      <c r="AG30" s="177">
        <f t="shared" si="10"/>
        <v>0</v>
      </c>
      <c r="AH30" s="177"/>
      <c r="AI30" s="177"/>
      <c r="AJ30" s="177">
        <f t="shared" si="11"/>
        <v>0</v>
      </c>
      <c r="AK30" s="177"/>
      <c r="AL30" s="177"/>
      <c r="AM30" s="177">
        <f t="shared" si="12"/>
        <v>0</v>
      </c>
      <c r="AN30" s="177"/>
      <c r="AO30" s="177"/>
      <c r="AP30" s="177">
        <f t="shared" si="13"/>
        <v>0</v>
      </c>
      <c r="AQ30" s="177">
        <f t="shared" si="14"/>
        <v>0</v>
      </c>
      <c r="AR30" s="177">
        <f t="shared" si="33"/>
        <v>0</v>
      </c>
      <c r="AS30" s="177">
        <f t="shared" si="15"/>
        <v>0</v>
      </c>
      <c r="AT30" s="177"/>
      <c r="AU30" s="177"/>
      <c r="AV30" s="177">
        <f t="shared" si="16"/>
        <v>0</v>
      </c>
      <c r="AW30" s="177"/>
      <c r="AX30" s="177"/>
      <c r="AY30" s="177">
        <f t="shared" si="17"/>
        <v>0</v>
      </c>
      <c r="AZ30" s="177"/>
      <c r="BA30" s="177"/>
      <c r="BB30" s="177">
        <f t="shared" si="18"/>
        <v>0</v>
      </c>
      <c r="BC30" s="177"/>
      <c r="BD30" s="177"/>
      <c r="BE30" s="177">
        <f t="shared" si="19"/>
        <v>0</v>
      </c>
      <c r="BF30" s="177"/>
      <c r="BG30" s="177"/>
      <c r="BH30" s="177">
        <f t="shared" si="20"/>
        <v>0</v>
      </c>
      <c r="BI30" s="177"/>
      <c r="BJ30" s="178"/>
      <c r="BK30" s="178">
        <f t="shared" si="21"/>
        <v>0</v>
      </c>
      <c r="BL30" s="178">
        <f t="shared" si="34"/>
        <v>0</v>
      </c>
      <c r="BM30" s="178">
        <f t="shared" si="35"/>
        <v>0</v>
      </c>
      <c r="BN30" s="178">
        <f t="shared" si="22"/>
        <v>0</v>
      </c>
      <c r="BO30" s="178"/>
      <c r="BP30" s="178"/>
      <c r="BQ30" s="178">
        <f t="shared" si="23"/>
        <v>0</v>
      </c>
      <c r="BR30" s="178">
        <f t="shared" si="36"/>
        <v>0</v>
      </c>
      <c r="BS30" s="178">
        <f t="shared" si="36"/>
        <v>0</v>
      </c>
      <c r="BT30" s="178">
        <f t="shared" si="24"/>
        <v>0</v>
      </c>
      <c r="BU30" s="178">
        <f t="shared" si="37"/>
        <v>0</v>
      </c>
      <c r="BV30" s="178">
        <f t="shared" si="37"/>
        <v>0</v>
      </c>
      <c r="BW30" s="178">
        <f t="shared" si="25"/>
        <v>0</v>
      </c>
      <c r="BX30" s="178">
        <f t="shared" si="38"/>
        <v>0</v>
      </c>
      <c r="BY30" s="178">
        <f t="shared" si="38"/>
        <v>0</v>
      </c>
      <c r="BZ30" s="178">
        <f t="shared" si="26"/>
        <v>0</v>
      </c>
      <c r="CA30" s="178">
        <f t="shared" si="39"/>
        <v>0</v>
      </c>
      <c r="CB30" s="178">
        <f t="shared" si="40"/>
        <v>0</v>
      </c>
      <c r="CC30" s="178">
        <f t="shared" si="27"/>
        <v>0</v>
      </c>
      <c r="CD30" s="178">
        <f t="shared" si="41"/>
        <v>0</v>
      </c>
      <c r="CE30" s="178">
        <f t="shared" si="41"/>
        <v>0</v>
      </c>
      <c r="CF30" s="178">
        <f t="shared" si="28"/>
        <v>0</v>
      </c>
      <c r="CG30" s="178">
        <f t="shared" si="42"/>
        <v>0</v>
      </c>
      <c r="CH30" s="178">
        <f t="shared" si="42"/>
        <v>0</v>
      </c>
      <c r="CI30" s="178">
        <f t="shared" si="29"/>
        <v>0</v>
      </c>
      <c r="CJ30" s="178">
        <f t="shared" si="47"/>
        <v>0</v>
      </c>
      <c r="CK30" s="178">
        <f t="shared" si="47"/>
        <v>0</v>
      </c>
      <c r="CL30" s="178">
        <f t="shared" si="30"/>
        <v>0</v>
      </c>
    </row>
    <row r="31" spans="1:91" x14ac:dyDescent="0.25">
      <c r="A31" s="179" t="s">
        <v>22</v>
      </c>
      <c r="B31" s="544">
        <v>926</v>
      </c>
      <c r="C31" s="545">
        <f t="shared" si="0"/>
        <v>0</v>
      </c>
      <c r="D31" s="177"/>
      <c r="E31" s="177"/>
      <c r="F31" s="177">
        <f t="shared" si="1"/>
        <v>0</v>
      </c>
      <c r="G31" s="177"/>
      <c r="H31" s="177"/>
      <c r="I31" s="177">
        <f t="shared" si="2"/>
        <v>0</v>
      </c>
      <c r="J31" s="177"/>
      <c r="K31" s="177"/>
      <c r="L31" s="177">
        <f t="shared" si="3"/>
        <v>0</v>
      </c>
      <c r="M31" s="177"/>
      <c r="N31" s="177"/>
      <c r="O31" s="177">
        <f t="shared" si="4"/>
        <v>0</v>
      </c>
      <c r="P31" s="177"/>
      <c r="Q31" s="177"/>
      <c r="R31" s="177">
        <f t="shared" si="44"/>
        <v>0</v>
      </c>
      <c r="S31" s="177"/>
      <c r="T31" s="177"/>
      <c r="U31" s="177">
        <f t="shared" si="6"/>
        <v>0</v>
      </c>
      <c r="V31" s="177">
        <f t="shared" si="45"/>
        <v>0</v>
      </c>
      <c r="W31" s="177">
        <f t="shared" si="46"/>
        <v>0</v>
      </c>
      <c r="X31" s="177">
        <f t="shared" si="7"/>
        <v>0</v>
      </c>
      <c r="Y31" s="177"/>
      <c r="Z31" s="177"/>
      <c r="AA31" s="177">
        <f t="shared" si="8"/>
        <v>0</v>
      </c>
      <c r="AB31" s="177"/>
      <c r="AC31" s="177"/>
      <c r="AD31" s="177">
        <f t="shared" si="9"/>
        <v>0</v>
      </c>
      <c r="AE31" s="177"/>
      <c r="AF31" s="177"/>
      <c r="AG31" s="177">
        <f t="shared" si="10"/>
        <v>0</v>
      </c>
      <c r="AH31" s="177"/>
      <c r="AI31" s="177"/>
      <c r="AJ31" s="177">
        <f t="shared" si="11"/>
        <v>0</v>
      </c>
      <c r="AK31" s="177"/>
      <c r="AL31" s="177"/>
      <c r="AM31" s="177">
        <f t="shared" si="12"/>
        <v>0</v>
      </c>
      <c r="AN31" s="177"/>
      <c r="AO31" s="177"/>
      <c r="AP31" s="177">
        <f t="shared" si="13"/>
        <v>0</v>
      </c>
      <c r="AQ31" s="177">
        <f t="shared" si="14"/>
        <v>0</v>
      </c>
      <c r="AR31" s="177">
        <f t="shared" si="33"/>
        <v>0</v>
      </c>
      <c r="AS31" s="177">
        <f t="shared" si="15"/>
        <v>0</v>
      </c>
      <c r="AT31" s="177">
        <v>0</v>
      </c>
      <c r="AU31" s="177"/>
      <c r="AV31" s="177">
        <f t="shared" si="16"/>
        <v>0</v>
      </c>
      <c r="AW31" s="177"/>
      <c r="AX31" s="177"/>
      <c r="AY31" s="177">
        <f t="shared" si="17"/>
        <v>0</v>
      </c>
      <c r="AZ31" s="177"/>
      <c r="BA31" s="177"/>
      <c r="BB31" s="177">
        <f t="shared" si="18"/>
        <v>0</v>
      </c>
      <c r="BC31" s="177"/>
      <c r="BD31" s="177"/>
      <c r="BE31" s="177">
        <f t="shared" si="19"/>
        <v>0</v>
      </c>
      <c r="BF31" s="177"/>
      <c r="BG31" s="177"/>
      <c r="BH31" s="177">
        <f t="shared" si="20"/>
        <v>0</v>
      </c>
      <c r="BI31" s="177"/>
      <c r="BJ31" s="178"/>
      <c r="BK31" s="178">
        <f t="shared" si="21"/>
        <v>0</v>
      </c>
      <c r="BL31" s="178">
        <f t="shared" si="34"/>
        <v>0</v>
      </c>
      <c r="BM31" s="178">
        <f t="shared" si="35"/>
        <v>0</v>
      </c>
      <c r="BN31" s="178">
        <f t="shared" si="22"/>
        <v>0</v>
      </c>
      <c r="BO31" s="178"/>
      <c r="BP31" s="178"/>
      <c r="BQ31" s="178">
        <f t="shared" si="23"/>
        <v>0</v>
      </c>
      <c r="BR31" s="178">
        <f t="shared" si="36"/>
        <v>0</v>
      </c>
      <c r="BS31" s="178">
        <f t="shared" si="36"/>
        <v>0</v>
      </c>
      <c r="BT31" s="178">
        <f t="shared" si="24"/>
        <v>0</v>
      </c>
      <c r="BU31" s="178">
        <f t="shared" si="37"/>
        <v>0</v>
      </c>
      <c r="BV31" s="178">
        <f t="shared" si="37"/>
        <v>0</v>
      </c>
      <c r="BW31" s="178">
        <f t="shared" si="25"/>
        <v>0</v>
      </c>
      <c r="BX31" s="178">
        <f t="shared" si="38"/>
        <v>0</v>
      </c>
      <c r="BY31" s="178">
        <f t="shared" si="38"/>
        <v>0</v>
      </c>
      <c r="BZ31" s="178">
        <f t="shared" si="26"/>
        <v>0</v>
      </c>
      <c r="CA31" s="178">
        <f t="shared" si="39"/>
        <v>0</v>
      </c>
      <c r="CB31" s="178">
        <f t="shared" si="40"/>
        <v>0</v>
      </c>
      <c r="CC31" s="178">
        <f t="shared" si="27"/>
        <v>0</v>
      </c>
      <c r="CD31" s="178">
        <f t="shared" si="41"/>
        <v>0</v>
      </c>
      <c r="CE31" s="178">
        <f t="shared" si="41"/>
        <v>0</v>
      </c>
      <c r="CF31" s="178">
        <f t="shared" si="28"/>
        <v>0</v>
      </c>
      <c r="CG31" s="178">
        <f t="shared" si="42"/>
        <v>0</v>
      </c>
      <c r="CH31" s="178">
        <f t="shared" si="42"/>
        <v>0</v>
      </c>
      <c r="CI31" s="178">
        <f t="shared" si="29"/>
        <v>0</v>
      </c>
      <c r="CJ31" s="178">
        <f t="shared" si="47"/>
        <v>0</v>
      </c>
      <c r="CK31" s="178">
        <f t="shared" si="47"/>
        <v>0</v>
      </c>
      <c r="CL31" s="178">
        <f t="shared" si="30"/>
        <v>0</v>
      </c>
    </row>
    <row r="32" spans="1:91" x14ac:dyDescent="0.25">
      <c r="A32" s="179" t="s">
        <v>23</v>
      </c>
      <c r="B32" s="544">
        <v>529</v>
      </c>
      <c r="C32" s="545">
        <f t="shared" si="0"/>
        <v>5.8695652173913047</v>
      </c>
      <c r="D32" s="177"/>
      <c r="E32" s="177"/>
      <c r="F32" s="177">
        <f t="shared" si="1"/>
        <v>0</v>
      </c>
      <c r="G32" s="177"/>
      <c r="H32" s="177"/>
      <c r="I32" s="177">
        <f t="shared" si="2"/>
        <v>0</v>
      </c>
      <c r="J32" s="177"/>
      <c r="K32" s="177"/>
      <c r="L32" s="177">
        <f t="shared" si="3"/>
        <v>0</v>
      </c>
      <c r="M32" s="177"/>
      <c r="N32" s="177"/>
      <c r="O32" s="177">
        <f t="shared" si="4"/>
        <v>0</v>
      </c>
      <c r="P32" s="177"/>
      <c r="Q32" s="177"/>
      <c r="R32" s="177">
        <f t="shared" si="44"/>
        <v>0</v>
      </c>
      <c r="S32" s="177"/>
      <c r="T32" s="177"/>
      <c r="U32" s="177">
        <f t="shared" si="6"/>
        <v>0</v>
      </c>
      <c r="V32" s="177">
        <f t="shared" si="45"/>
        <v>0</v>
      </c>
      <c r="W32" s="177">
        <f t="shared" si="46"/>
        <v>0</v>
      </c>
      <c r="X32" s="177">
        <f t="shared" si="7"/>
        <v>0</v>
      </c>
      <c r="Y32" s="177">
        <v>2</v>
      </c>
      <c r="Z32" s="177">
        <v>4.7</v>
      </c>
      <c r="AA32" s="177">
        <f t="shared" si="8"/>
        <v>2.35</v>
      </c>
      <c r="AB32" s="177"/>
      <c r="AC32" s="177"/>
      <c r="AD32" s="177">
        <f t="shared" si="9"/>
        <v>0</v>
      </c>
      <c r="AE32" s="177"/>
      <c r="AF32" s="177"/>
      <c r="AG32" s="177">
        <f t="shared" si="10"/>
        <v>0</v>
      </c>
      <c r="AH32" s="177"/>
      <c r="AI32" s="177"/>
      <c r="AJ32" s="177">
        <f t="shared" si="11"/>
        <v>0</v>
      </c>
      <c r="AK32" s="177">
        <v>27.05</v>
      </c>
      <c r="AL32" s="177">
        <v>67</v>
      </c>
      <c r="AM32" s="177">
        <f t="shared" si="12"/>
        <v>2.4768946395563769</v>
      </c>
      <c r="AN32" s="177">
        <v>2</v>
      </c>
      <c r="AO32" s="177">
        <v>4</v>
      </c>
      <c r="AP32" s="177">
        <f t="shared" si="13"/>
        <v>2</v>
      </c>
      <c r="AQ32" s="177">
        <f t="shared" si="14"/>
        <v>31.05</v>
      </c>
      <c r="AR32" s="177">
        <f t="shared" si="33"/>
        <v>75.7</v>
      </c>
      <c r="AS32" s="177">
        <f t="shared" si="15"/>
        <v>2.4380032206119164</v>
      </c>
      <c r="AT32" s="177"/>
      <c r="AU32" s="177"/>
      <c r="AV32" s="177">
        <f t="shared" si="16"/>
        <v>0</v>
      </c>
      <c r="AW32" s="177"/>
      <c r="AX32" s="177"/>
      <c r="AY32" s="177">
        <f t="shared" si="17"/>
        <v>0</v>
      </c>
      <c r="AZ32" s="177"/>
      <c r="BA32" s="177"/>
      <c r="BB32" s="177">
        <f t="shared" si="18"/>
        <v>0</v>
      </c>
      <c r="BC32" s="177"/>
      <c r="BD32" s="177"/>
      <c r="BE32" s="177">
        <f t="shared" si="19"/>
        <v>0</v>
      </c>
      <c r="BF32" s="177"/>
      <c r="BG32" s="177"/>
      <c r="BH32" s="177">
        <f t="shared" si="20"/>
        <v>0</v>
      </c>
      <c r="BI32" s="177"/>
      <c r="BJ32" s="178"/>
      <c r="BK32" s="178">
        <f t="shared" si="21"/>
        <v>0</v>
      </c>
      <c r="BL32" s="178">
        <f t="shared" si="34"/>
        <v>0</v>
      </c>
      <c r="BM32" s="178">
        <f t="shared" si="35"/>
        <v>0</v>
      </c>
      <c r="BN32" s="178">
        <f t="shared" si="22"/>
        <v>0</v>
      </c>
      <c r="BO32" s="178"/>
      <c r="BP32" s="178"/>
      <c r="BQ32" s="178">
        <f t="shared" si="23"/>
        <v>0</v>
      </c>
      <c r="BR32" s="178">
        <f t="shared" si="36"/>
        <v>2</v>
      </c>
      <c r="BS32" s="178">
        <f t="shared" si="36"/>
        <v>4.7</v>
      </c>
      <c r="BT32" s="178">
        <f t="shared" si="24"/>
        <v>2.35</v>
      </c>
      <c r="BU32" s="178">
        <f t="shared" si="37"/>
        <v>0</v>
      </c>
      <c r="BV32" s="178">
        <f t="shared" si="37"/>
        <v>0</v>
      </c>
      <c r="BW32" s="178">
        <f t="shared" si="25"/>
        <v>0</v>
      </c>
      <c r="BX32" s="178">
        <f t="shared" si="38"/>
        <v>0</v>
      </c>
      <c r="BY32" s="178">
        <f t="shared" si="38"/>
        <v>0</v>
      </c>
      <c r="BZ32" s="178">
        <f t="shared" si="26"/>
        <v>0</v>
      </c>
      <c r="CA32" s="178">
        <f t="shared" si="39"/>
        <v>0</v>
      </c>
      <c r="CB32" s="178">
        <f t="shared" si="40"/>
        <v>0</v>
      </c>
      <c r="CC32" s="178">
        <f t="shared" si="27"/>
        <v>0</v>
      </c>
      <c r="CD32" s="178">
        <f t="shared" si="41"/>
        <v>27.05</v>
      </c>
      <c r="CE32" s="178">
        <f t="shared" si="41"/>
        <v>67</v>
      </c>
      <c r="CF32" s="178">
        <f t="shared" si="28"/>
        <v>2.4768946395563769</v>
      </c>
      <c r="CG32" s="178">
        <f t="shared" si="42"/>
        <v>2</v>
      </c>
      <c r="CH32" s="178">
        <f t="shared" si="42"/>
        <v>4</v>
      </c>
      <c r="CI32" s="178">
        <f t="shared" si="29"/>
        <v>2</v>
      </c>
      <c r="CJ32" s="178">
        <f t="shared" si="47"/>
        <v>31.05</v>
      </c>
      <c r="CK32" s="178">
        <f t="shared" si="47"/>
        <v>75.7</v>
      </c>
      <c r="CL32" s="178">
        <f t="shared" si="30"/>
        <v>2.4380032206119164</v>
      </c>
    </row>
    <row r="33" spans="1:90" x14ac:dyDescent="0.25">
      <c r="A33" s="179" t="s">
        <v>24</v>
      </c>
      <c r="B33" s="544">
        <v>547</v>
      </c>
      <c r="C33" s="545">
        <f t="shared" si="0"/>
        <v>0</v>
      </c>
      <c r="D33" s="177"/>
      <c r="E33" s="177"/>
      <c r="F33" s="177">
        <f t="shared" si="1"/>
        <v>0</v>
      </c>
      <c r="G33" s="177"/>
      <c r="H33" s="177"/>
      <c r="I33" s="177">
        <f t="shared" si="2"/>
        <v>0</v>
      </c>
      <c r="J33" s="177"/>
      <c r="K33" s="177"/>
      <c r="L33" s="177">
        <f t="shared" si="3"/>
        <v>0</v>
      </c>
      <c r="M33" s="177"/>
      <c r="N33" s="177"/>
      <c r="O33" s="177">
        <f t="shared" si="4"/>
        <v>0</v>
      </c>
      <c r="P33" s="177"/>
      <c r="Q33" s="177"/>
      <c r="R33" s="177">
        <f t="shared" si="44"/>
        <v>0</v>
      </c>
      <c r="S33" s="177"/>
      <c r="T33" s="177"/>
      <c r="U33" s="177">
        <f t="shared" si="6"/>
        <v>0</v>
      </c>
      <c r="V33" s="177">
        <f t="shared" si="45"/>
        <v>0</v>
      </c>
      <c r="W33" s="177">
        <f t="shared" si="46"/>
        <v>0</v>
      </c>
      <c r="X33" s="177">
        <f t="shared" si="7"/>
        <v>0</v>
      </c>
      <c r="Y33" s="177"/>
      <c r="Z33" s="177"/>
      <c r="AA33" s="177">
        <f t="shared" si="8"/>
        <v>0</v>
      </c>
      <c r="AB33" s="177"/>
      <c r="AC33" s="177"/>
      <c r="AD33" s="177">
        <f t="shared" si="9"/>
        <v>0</v>
      </c>
      <c r="AE33" s="177"/>
      <c r="AF33" s="177"/>
      <c r="AG33" s="177">
        <f t="shared" si="10"/>
        <v>0</v>
      </c>
      <c r="AH33" s="177"/>
      <c r="AI33" s="177"/>
      <c r="AJ33" s="177">
        <f t="shared" si="11"/>
        <v>0</v>
      </c>
      <c r="AK33" s="177"/>
      <c r="AL33" s="177"/>
      <c r="AM33" s="177">
        <f t="shared" si="12"/>
        <v>0</v>
      </c>
      <c r="AN33" s="177"/>
      <c r="AO33" s="177"/>
      <c r="AP33" s="177">
        <f t="shared" si="13"/>
        <v>0</v>
      </c>
      <c r="AQ33" s="177">
        <f t="shared" si="14"/>
        <v>0</v>
      </c>
      <c r="AR33" s="177">
        <f t="shared" si="33"/>
        <v>0</v>
      </c>
      <c r="AS33" s="177">
        <f t="shared" si="15"/>
        <v>0</v>
      </c>
      <c r="AT33" s="177"/>
      <c r="AU33" s="177"/>
      <c r="AV33" s="177">
        <f t="shared" si="16"/>
        <v>0</v>
      </c>
      <c r="AW33" s="177"/>
      <c r="AX33" s="177"/>
      <c r="AY33" s="177">
        <f t="shared" si="17"/>
        <v>0</v>
      </c>
      <c r="AZ33" s="177"/>
      <c r="BA33" s="177"/>
      <c r="BB33" s="177">
        <f t="shared" si="18"/>
        <v>0</v>
      </c>
      <c r="BC33" s="177"/>
      <c r="BD33" s="177"/>
      <c r="BE33" s="177">
        <f t="shared" si="19"/>
        <v>0</v>
      </c>
      <c r="BF33" s="177"/>
      <c r="BG33" s="177"/>
      <c r="BH33" s="177">
        <f t="shared" si="20"/>
        <v>0</v>
      </c>
      <c r="BI33" s="177"/>
      <c r="BJ33" s="178"/>
      <c r="BK33" s="178">
        <f t="shared" si="21"/>
        <v>0</v>
      </c>
      <c r="BL33" s="178">
        <f t="shared" si="34"/>
        <v>0</v>
      </c>
      <c r="BM33" s="178">
        <f t="shared" si="35"/>
        <v>0</v>
      </c>
      <c r="BN33" s="178">
        <f t="shared" si="22"/>
        <v>0</v>
      </c>
      <c r="BO33" s="178"/>
      <c r="BP33" s="178"/>
      <c r="BQ33" s="178">
        <f t="shared" si="23"/>
        <v>0</v>
      </c>
      <c r="BR33" s="178">
        <f t="shared" si="36"/>
        <v>0</v>
      </c>
      <c r="BS33" s="178">
        <f t="shared" si="36"/>
        <v>0</v>
      </c>
      <c r="BT33" s="178">
        <f t="shared" si="24"/>
        <v>0</v>
      </c>
      <c r="BU33" s="178">
        <f t="shared" si="37"/>
        <v>0</v>
      </c>
      <c r="BV33" s="178">
        <f t="shared" si="37"/>
        <v>0</v>
      </c>
      <c r="BW33" s="178">
        <f t="shared" si="25"/>
        <v>0</v>
      </c>
      <c r="BX33" s="178">
        <f t="shared" si="38"/>
        <v>0</v>
      </c>
      <c r="BY33" s="178">
        <f t="shared" si="38"/>
        <v>0</v>
      </c>
      <c r="BZ33" s="178">
        <f t="shared" si="26"/>
        <v>0</v>
      </c>
      <c r="CA33" s="178">
        <f t="shared" si="39"/>
        <v>0</v>
      </c>
      <c r="CB33" s="178">
        <f t="shared" si="40"/>
        <v>0</v>
      </c>
      <c r="CC33" s="178">
        <f t="shared" si="27"/>
        <v>0</v>
      </c>
      <c r="CD33" s="178">
        <f t="shared" si="41"/>
        <v>0</v>
      </c>
      <c r="CE33" s="178">
        <f t="shared" si="41"/>
        <v>0</v>
      </c>
      <c r="CF33" s="178">
        <f t="shared" si="28"/>
        <v>0</v>
      </c>
      <c r="CG33" s="178">
        <f t="shared" si="42"/>
        <v>0</v>
      </c>
      <c r="CH33" s="178">
        <f t="shared" si="42"/>
        <v>0</v>
      </c>
      <c r="CI33" s="178">
        <f t="shared" si="29"/>
        <v>0</v>
      </c>
      <c r="CJ33" s="178">
        <f t="shared" si="47"/>
        <v>0</v>
      </c>
      <c r="CK33" s="178">
        <f t="shared" si="47"/>
        <v>0</v>
      </c>
      <c r="CL33" s="178">
        <f t="shared" si="30"/>
        <v>0</v>
      </c>
    </row>
    <row r="34" spans="1:90" x14ac:dyDescent="0.25">
      <c r="A34" s="179" t="s">
        <v>114</v>
      </c>
      <c r="B34" s="544">
        <v>461</v>
      </c>
      <c r="C34" s="545">
        <f t="shared" si="0"/>
        <v>0</v>
      </c>
      <c r="D34" s="177"/>
      <c r="E34" s="177"/>
      <c r="F34" s="177">
        <f t="shared" si="1"/>
        <v>0</v>
      </c>
      <c r="G34" s="177"/>
      <c r="H34" s="177"/>
      <c r="I34" s="177">
        <f t="shared" si="2"/>
        <v>0</v>
      </c>
      <c r="J34" s="177"/>
      <c r="K34" s="177"/>
      <c r="L34" s="177">
        <f t="shared" si="3"/>
        <v>0</v>
      </c>
      <c r="M34" s="177"/>
      <c r="N34" s="177"/>
      <c r="O34" s="177">
        <f t="shared" si="4"/>
        <v>0</v>
      </c>
      <c r="P34" s="177"/>
      <c r="Q34" s="177"/>
      <c r="R34" s="177">
        <f t="shared" si="44"/>
        <v>0</v>
      </c>
      <c r="S34" s="177"/>
      <c r="T34" s="177"/>
      <c r="U34" s="177">
        <f t="shared" si="6"/>
        <v>0</v>
      </c>
      <c r="V34" s="177">
        <f t="shared" si="45"/>
        <v>0</v>
      </c>
      <c r="W34" s="177">
        <f t="shared" si="46"/>
        <v>0</v>
      </c>
      <c r="X34" s="177">
        <f t="shared" si="7"/>
        <v>0</v>
      </c>
      <c r="Y34" s="177"/>
      <c r="Z34" s="177"/>
      <c r="AA34" s="177">
        <f t="shared" si="8"/>
        <v>0</v>
      </c>
      <c r="AB34" s="177"/>
      <c r="AC34" s="177"/>
      <c r="AD34" s="177">
        <f t="shared" si="9"/>
        <v>0</v>
      </c>
      <c r="AE34" s="177"/>
      <c r="AF34" s="177"/>
      <c r="AG34" s="177">
        <f t="shared" si="10"/>
        <v>0</v>
      </c>
      <c r="AH34" s="177"/>
      <c r="AI34" s="177"/>
      <c r="AJ34" s="177">
        <f t="shared" si="11"/>
        <v>0</v>
      </c>
      <c r="AK34" s="177"/>
      <c r="AL34" s="177"/>
      <c r="AM34" s="177">
        <f t="shared" si="12"/>
        <v>0</v>
      </c>
      <c r="AN34" s="177"/>
      <c r="AO34" s="177"/>
      <c r="AP34" s="177">
        <f t="shared" si="13"/>
        <v>0</v>
      </c>
      <c r="AQ34" s="177">
        <f t="shared" si="14"/>
        <v>0</v>
      </c>
      <c r="AR34" s="177">
        <f t="shared" si="33"/>
        <v>0</v>
      </c>
      <c r="AS34" s="177">
        <f t="shared" si="15"/>
        <v>0</v>
      </c>
      <c r="AT34" s="177"/>
      <c r="AU34" s="177"/>
      <c r="AV34" s="177">
        <f t="shared" si="16"/>
        <v>0</v>
      </c>
      <c r="AW34" s="177"/>
      <c r="AX34" s="177"/>
      <c r="AY34" s="177">
        <f t="shared" si="17"/>
        <v>0</v>
      </c>
      <c r="AZ34" s="177"/>
      <c r="BA34" s="177"/>
      <c r="BB34" s="177">
        <f t="shared" si="18"/>
        <v>0</v>
      </c>
      <c r="BC34" s="177"/>
      <c r="BD34" s="177"/>
      <c r="BE34" s="177">
        <f t="shared" si="19"/>
        <v>0</v>
      </c>
      <c r="BF34" s="177"/>
      <c r="BG34" s="177"/>
      <c r="BH34" s="177">
        <f t="shared" si="20"/>
        <v>0</v>
      </c>
      <c r="BI34" s="177"/>
      <c r="BJ34" s="178"/>
      <c r="BK34" s="178">
        <f t="shared" si="21"/>
        <v>0</v>
      </c>
      <c r="BL34" s="178">
        <f t="shared" si="34"/>
        <v>0</v>
      </c>
      <c r="BM34" s="178">
        <f t="shared" si="35"/>
        <v>0</v>
      </c>
      <c r="BN34" s="178">
        <f t="shared" si="22"/>
        <v>0</v>
      </c>
      <c r="BO34" s="178"/>
      <c r="BP34" s="178"/>
      <c r="BQ34" s="178">
        <f t="shared" si="23"/>
        <v>0</v>
      </c>
      <c r="BR34" s="178">
        <f t="shared" si="36"/>
        <v>0</v>
      </c>
      <c r="BS34" s="178">
        <f t="shared" si="36"/>
        <v>0</v>
      </c>
      <c r="BT34" s="178">
        <f t="shared" si="24"/>
        <v>0</v>
      </c>
      <c r="BU34" s="178">
        <f t="shared" si="37"/>
        <v>0</v>
      </c>
      <c r="BV34" s="178">
        <f t="shared" si="37"/>
        <v>0</v>
      </c>
      <c r="BW34" s="178">
        <f t="shared" si="25"/>
        <v>0</v>
      </c>
      <c r="BX34" s="178">
        <f t="shared" si="38"/>
        <v>0</v>
      </c>
      <c r="BY34" s="178">
        <f t="shared" si="38"/>
        <v>0</v>
      </c>
      <c r="BZ34" s="178">
        <f t="shared" si="26"/>
        <v>0</v>
      </c>
      <c r="CA34" s="178">
        <f t="shared" si="39"/>
        <v>0</v>
      </c>
      <c r="CB34" s="178">
        <f t="shared" si="40"/>
        <v>0</v>
      </c>
      <c r="CC34" s="178">
        <f t="shared" si="27"/>
        <v>0</v>
      </c>
      <c r="CD34" s="178">
        <f t="shared" si="41"/>
        <v>0</v>
      </c>
      <c r="CE34" s="178">
        <f t="shared" si="41"/>
        <v>0</v>
      </c>
      <c r="CF34" s="178">
        <f t="shared" si="28"/>
        <v>0</v>
      </c>
      <c r="CG34" s="178">
        <f t="shared" si="42"/>
        <v>0</v>
      </c>
      <c r="CH34" s="178">
        <f t="shared" si="42"/>
        <v>0</v>
      </c>
      <c r="CI34" s="178">
        <f t="shared" si="29"/>
        <v>0</v>
      </c>
      <c r="CJ34" s="178">
        <f t="shared" si="47"/>
        <v>0</v>
      </c>
      <c r="CK34" s="178">
        <f t="shared" si="47"/>
        <v>0</v>
      </c>
      <c r="CL34" s="178">
        <f t="shared" si="30"/>
        <v>0</v>
      </c>
    </row>
    <row r="35" spans="1:90" x14ac:dyDescent="0.25">
      <c r="A35" s="179" t="s">
        <v>26</v>
      </c>
      <c r="B35" s="544">
        <v>984.53</v>
      </c>
      <c r="C35" s="545">
        <f t="shared" si="0"/>
        <v>0</v>
      </c>
      <c r="D35" s="177"/>
      <c r="E35" s="177"/>
      <c r="F35" s="177">
        <f t="shared" si="1"/>
        <v>0</v>
      </c>
      <c r="G35" s="177"/>
      <c r="H35" s="177"/>
      <c r="I35" s="177">
        <f t="shared" si="2"/>
        <v>0</v>
      </c>
      <c r="J35" s="177"/>
      <c r="K35" s="177"/>
      <c r="L35" s="177">
        <f t="shared" si="3"/>
        <v>0</v>
      </c>
      <c r="M35" s="177"/>
      <c r="N35" s="177"/>
      <c r="O35" s="177">
        <f t="shared" si="4"/>
        <v>0</v>
      </c>
      <c r="P35" s="177"/>
      <c r="Q35" s="177"/>
      <c r="R35" s="177">
        <f t="shared" si="44"/>
        <v>0</v>
      </c>
      <c r="S35" s="177"/>
      <c r="T35" s="177"/>
      <c r="U35" s="177">
        <f t="shared" si="6"/>
        <v>0</v>
      </c>
      <c r="V35" s="177">
        <f t="shared" si="45"/>
        <v>0</v>
      </c>
      <c r="W35" s="177">
        <f t="shared" si="46"/>
        <v>0</v>
      </c>
      <c r="X35" s="177">
        <f t="shared" si="7"/>
        <v>0</v>
      </c>
      <c r="Y35" s="177"/>
      <c r="Z35" s="177"/>
      <c r="AA35" s="177">
        <f t="shared" si="8"/>
        <v>0</v>
      </c>
      <c r="AB35" s="177"/>
      <c r="AC35" s="177"/>
      <c r="AD35" s="177">
        <f t="shared" si="9"/>
        <v>0</v>
      </c>
      <c r="AE35" s="177"/>
      <c r="AF35" s="177"/>
      <c r="AG35" s="177">
        <f t="shared" si="10"/>
        <v>0</v>
      </c>
      <c r="AH35" s="177"/>
      <c r="AI35" s="177"/>
      <c r="AJ35" s="177">
        <f t="shared" si="11"/>
        <v>0</v>
      </c>
      <c r="AK35" s="177"/>
      <c r="AL35" s="177"/>
      <c r="AM35" s="177">
        <f t="shared" si="12"/>
        <v>0</v>
      </c>
      <c r="AN35" s="177"/>
      <c r="AO35" s="177"/>
      <c r="AP35" s="177">
        <f t="shared" si="13"/>
        <v>0</v>
      </c>
      <c r="AQ35" s="177">
        <f t="shared" si="14"/>
        <v>0</v>
      </c>
      <c r="AR35" s="177">
        <f t="shared" si="33"/>
        <v>0</v>
      </c>
      <c r="AS35" s="177">
        <f t="shared" si="15"/>
        <v>0</v>
      </c>
      <c r="AT35" s="177"/>
      <c r="AU35" s="177"/>
      <c r="AV35" s="177">
        <f t="shared" si="16"/>
        <v>0</v>
      </c>
      <c r="AW35" s="177"/>
      <c r="AX35" s="177"/>
      <c r="AY35" s="177">
        <f t="shared" si="17"/>
        <v>0</v>
      </c>
      <c r="AZ35" s="177"/>
      <c r="BA35" s="177"/>
      <c r="BB35" s="177">
        <f t="shared" si="18"/>
        <v>0</v>
      </c>
      <c r="BC35" s="177"/>
      <c r="BD35" s="177"/>
      <c r="BE35" s="177">
        <f t="shared" si="19"/>
        <v>0</v>
      </c>
      <c r="BF35" s="177"/>
      <c r="BG35" s="177"/>
      <c r="BH35" s="177">
        <f t="shared" si="20"/>
        <v>0</v>
      </c>
      <c r="BI35" s="177"/>
      <c r="BJ35" s="178"/>
      <c r="BK35" s="178">
        <f t="shared" si="21"/>
        <v>0</v>
      </c>
      <c r="BL35" s="178">
        <f t="shared" si="34"/>
        <v>0</v>
      </c>
      <c r="BM35" s="178">
        <f t="shared" si="35"/>
        <v>0</v>
      </c>
      <c r="BN35" s="178">
        <f t="shared" si="22"/>
        <v>0</v>
      </c>
      <c r="BO35" s="178"/>
      <c r="BP35" s="178"/>
      <c r="BQ35" s="178">
        <f t="shared" si="23"/>
        <v>0</v>
      </c>
      <c r="BR35" s="178">
        <f t="shared" si="36"/>
        <v>0</v>
      </c>
      <c r="BS35" s="178">
        <f t="shared" si="36"/>
        <v>0</v>
      </c>
      <c r="BT35" s="178">
        <f t="shared" si="24"/>
        <v>0</v>
      </c>
      <c r="BU35" s="178">
        <f t="shared" si="37"/>
        <v>0</v>
      </c>
      <c r="BV35" s="178">
        <f t="shared" si="37"/>
        <v>0</v>
      </c>
      <c r="BW35" s="178">
        <f t="shared" si="25"/>
        <v>0</v>
      </c>
      <c r="BX35" s="178">
        <f t="shared" si="38"/>
        <v>0</v>
      </c>
      <c r="BY35" s="178">
        <f t="shared" si="38"/>
        <v>0</v>
      </c>
      <c r="BZ35" s="178">
        <f t="shared" si="26"/>
        <v>0</v>
      </c>
      <c r="CA35" s="178">
        <f t="shared" si="39"/>
        <v>0</v>
      </c>
      <c r="CB35" s="178">
        <f t="shared" si="40"/>
        <v>0</v>
      </c>
      <c r="CC35" s="178">
        <f t="shared" si="27"/>
        <v>0</v>
      </c>
      <c r="CD35" s="178">
        <f t="shared" si="41"/>
        <v>0</v>
      </c>
      <c r="CE35" s="178">
        <f t="shared" si="41"/>
        <v>0</v>
      </c>
      <c r="CF35" s="178">
        <f t="shared" si="28"/>
        <v>0</v>
      </c>
      <c r="CG35" s="178">
        <f t="shared" si="42"/>
        <v>0</v>
      </c>
      <c r="CH35" s="178">
        <f t="shared" si="42"/>
        <v>0</v>
      </c>
      <c r="CI35" s="178">
        <f t="shared" si="29"/>
        <v>0</v>
      </c>
      <c r="CJ35" s="178">
        <f t="shared" si="47"/>
        <v>0</v>
      </c>
      <c r="CK35" s="178">
        <f t="shared" si="47"/>
        <v>0</v>
      </c>
      <c r="CL35" s="178">
        <f t="shared" si="30"/>
        <v>0</v>
      </c>
    </row>
    <row r="36" spans="1:90" x14ac:dyDescent="0.25">
      <c r="A36" s="179" t="s">
        <v>27</v>
      </c>
      <c r="B36" s="544">
        <v>590</v>
      </c>
      <c r="C36" s="545">
        <f t="shared" si="0"/>
        <v>0</v>
      </c>
      <c r="D36" s="177"/>
      <c r="E36" s="177"/>
      <c r="F36" s="177">
        <f t="shared" si="1"/>
        <v>0</v>
      </c>
      <c r="G36" s="177"/>
      <c r="H36" s="177"/>
      <c r="I36" s="177">
        <f t="shared" si="2"/>
        <v>0</v>
      </c>
      <c r="J36" s="177"/>
      <c r="K36" s="177"/>
      <c r="L36" s="177">
        <f t="shared" si="3"/>
        <v>0</v>
      </c>
      <c r="M36" s="177"/>
      <c r="N36" s="177"/>
      <c r="O36" s="177">
        <f t="shared" si="4"/>
        <v>0</v>
      </c>
      <c r="P36" s="177"/>
      <c r="Q36" s="177"/>
      <c r="R36" s="177">
        <f t="shared" si="44"/>
        <v>0</v>
      </c>
      <c r="S36" s="177"/>
      <c r="T36" s="177"/>
      <c r="U36" s="177">
        <f t="shared" si="6"/>
        <v>0</v>
      </c>
      <c r="V36" s="177">
        <f t="shared" si="45"/>
        <v>0</v>
      </c>
      <c r="W36" s="177">
        <f t="shared" si="46"/>
        <v>0</v>
      </c>
      <c r="X36" s="177">
        <f t="shared" si="7"/>
        <v>0</v>
      </c>
      <c r="Y36" s="177"/>
      <c r="Z36" s="177"/>
      <c r="AA36" s="177">
        <f t="shared" si="8"/>
        <v>0</v>
      </c>
      <c r="AB36" s="177"/>
      <c r="AC36" s="177"/>
      <c r="AD36" s="177">
        <f t="shared" si="9"/>
        <v>0</v>
      </c>
      <c r="AE36" s="177"/>
      <c r="AF36" s="177"/>
      <c r="AG36" s="177">
        <f t="shared" si="10"/>
        <v>0</v>
      </c>
      <c r="AH36" s="177"/>
      <c r="AI36" s="177"/>
      <c r="AJ36" s="177">
        <f t="shared" si="11"/>
        <v>0</v>
      </c>
      <c r="AK36" s="177"/>
      <c r="AL36" s="177"/>
      <c r="AM36" s="177">
        <f t="shared" si="12"/>
        <v>0</v>
      </c>
      <c r="AN36" s="177"/>
      <c r="AO36" s="177"/>
      <c r="AP36" s="177">
        <f t="shared" si="13"/>
        <v>0</v>
      </c>
      <c r="AQ36" s="177">
        <f t="shared" si="14"/>
        <v>0</v>
      </c>
      <c r="AR36" s="177">
        <f t="shared" si="33"/>
        <v>0</v>
      </c>
      <c r="AS36" s="177">
        <f t="shared" si="15"/>
        <v>0</v>
      </c>
      <c r="AT36" s="177"/>
      <c r="AU36" s="177"/>
      <c r="AV36" s="177">
        <f t="shared" si="16"/>
        <v>0</v>
      </c>
      <c r="AW36" s="177"/>
      <c r="AX36" s="177"/>
      <c r="AY36" s="177">
        <f t="shared" si="17"/>
        <v>0</v>
      </c>
      <c r="AZ36" s="177"/>
      <c r="BA36" s="177"/>
      <c r="BB36" s="177">
        <f t="shared" si="18"/>
        <v>0</v>
      </c>
      <c r="BC36" s="177"/>
      <c r="BD36" s="177"/>
      <c r="BE36" s="177">
        <f t="shared" si="19"/>
        <v>0</v>
      </c>
      <c r="BF36" s="177"/>
      <c r="BG36" s="177"/>
      <c r="BH36" s="177">
        <f t="shared" si="20"/>
        <v>0</v>
      </c>
      <c r="BI36" s="177"/>
      <c r="BJ36" s="178"/>
      <c r="BK36" s="178">
        <f t="shared" si="21"/>
        <v>0</v>
      </c>
      <c r="BL36" s="178">
        <f t="shared" si="34"/>
        <v>0</v>
      </c>
      <c r="BM36" s="178">
        <f t="shared" si="35"/>
        <v>0</v>
      </c>
      <c r="BN36" s="178">
        <f t="shared" si="22"/>
        <v>0</v>
      </c>
      <c r="BO36" s="178"/>
      <c r="BP36" s="178"/>
      <c r="BQ36" s="178">
        <f t="shared" si="23"/>
        <v>0</v>
      </c>
      <c r="BR36" s="178">
        <f t="shared" si="36"/>
        <v>0</v>
      </c>
      <c r="BS36" s="178">
        <f t="shared" si="36"/>
        <v>0</v>
      </c>
      <c r="BT36" s="178">
        <f t="shared" si="24"/>
        <v>0</v>
      </c>
      <c r="BU36" s="178">
        <f t="shared" si="37"/>
        <v>0</v>
      </c>
      <c r="BV36" s="178">
        <f t="shared" si="37"/>
        <v>0</v>
      </c>
      <c r="BW36" s="178">
        <f t="shared" si="25"/>
        <v>0</v>
      </c>
      <c r="BX36" s="178">
        <f t="shared" si="38"/>
        <v>0</v>
      </c>
      <c r="BY36" s="178">
        <f t="shared" si="38"/>
        <v>0</v>
      </c>
      <c r="BZ36" s="178">
        <f t="shared" si="26"/>
        <v>0</v>
      </c>
      <c r="CA36" s="178">
        <f t="shared" si="39"/>
        <v>0</v>
      </c>
      <c r="CB36" s="178">
        <f t="shared" si="40"/>
        <v>0</v>
      </c>
      <c r="CC36" s="178">
        <f t="shared" si="27"/>
        <v>0</v>
      </c>
      <c r="CD36" s="178">
        <f t="shared" si="41"/>
        <v>0</v>
      </c>
      <c r="CE36" s="178">
        <f t="shared" si="41"/>
        <v>0</v>
      </c>
      <c r="CF36" s="178">
        <f t="shared" si="28"/>
        <v>0</v>
      </c>
      <c r="CG36" s="178">
        <f t="shared" si="42"/>
        <v>0</v>
      </c>
      <c r="CH36" s="178">
        <f t="shared" si="42"/>
        <v>0</v>
      </c>
      <c r="CI36" s="178">
        <f t="shared" si="29"/>
        <v>0</v>
      </c>
      <c r="CJ36" s="178">
        <f t="shared" si="47"/>
        <v>0</v>
      </c>
      <c r="CK36" s="178">
        <f t="shared" si="47"/>
        <v>0</v>
      </c>
      <c r="CL36" s="178">
        <f t="shared" si="30"/>
        <v>0</v>
      </c>
    </row>
    <row r="37" spans="1:90" x14ac:dyDescent="0.25">
      <c r="A37" s="179" t="s">
        <v>28</v>
      </c>
      <c r="B37" s="544">
        <v>3649.92</v>
      </c>
      <c r="C37" s="545">
        <f t="shared" si="0"/>
        <v>6.8494651937576713E-3</v>
      </c>
      <c r="D37" s="177"/>
      <c r="E37" s="177"/>
      <c r="F37" s="177">
        <f t="shared" si="1"/>
        <v>0</v>
      </c>
      <c r="G37" s="177"/>
      <c r="H37" s="177"/>
      <c r="I37" s="177">
        <f t="shared" si="2"/>
        <v>0</v>
      </c>
      <c r="J37" s="177"/>
      <c r="K37" s="177"/>
      <c r="L37" s="177">
        <f t="shared" si="3"/>
        <v>0</v>
      </c>
      <c r="M37" s="177"/>
      <c r="N37" s="177"/>
      <c r="O37" s="177">
        <f t="shared" si="4"/>
        <v>0</v>
      </c>
      <c r="P37" s="177"/>
      <c r="Q37" s="177"/>
      <c r="R37" s="177">
        <f t="shared" si="44"/>
        <v>0</v>
      </c>
      <c r="S37" s="177"/>
      <c r="T37" s="177"/>
      <c r="U37" s="177">
        <f t="shared" si="6"/>
        <v>0</v>
      </c>
      <c r="V37" s="177">
        <f t="shared" si="45"/>
        <v>0</v>
      </c>
      <c r="W37" s="177">
        <f t="shared" si="46"/>
        <v>0</v>
      </c>
      <c r="X37" s="177">
        <f t="shared" si="7"/>
        <v>0</v>
      </c>
      <c r="Y37" s="177"/>
      <c r="Z37" s="177"/>
      <c r="AA37" s="177">
        <f t="shared" si="8"/>
        <v>0</v>
      </c>
      <c r="AB37" s="177"/>
      <c r="AC37" s="177"/>
      <c r="AD37" s="177">
        <v>0</v>
      </c>
      <c r="AE37" s="177"/>
      <c r="AF37" s="177"/>
      <c r="AG37" s="177">
        <v>0</v>
      </c>
      <c r="AH37" s="177"/>
      <c r="AI37" s="177"/>
      <c r="AJ37" s="177">
        <f t="shared" si="11"/>
        <v>0</v>
      </c>
      <c r="AK37" s="177"/>
      <c r="AL37" s="177"/>
      <c r="AM37" s="177">
        <f t="shared" si="12"/>
        <v>0</v>
      </c>
      <c r="AN37" s="177"/>
      <c r="AO37" s="177"/>
      <c r="AP37" s="177">
        <f t="shared" si="13"/>
        <v>0</v>
      </c>
      <c r="AQ37" s="177">
        <f t="shared" si="14"/>
        <v>0</v>
      </c>
      <c r="AR37" s="177">
        <f t="shared" si="33"/>
        <v>0</v>
      </c>
      <c r="AS37" s="177">
        <f t="shared" si="15"/>
        <v>0</v>
      </c>
      <c r="AT37" s="177"/>
      <c r="AU37" s="177"/>
      <c r="AV37" s="177">
        <f t="shared" si="16"/>
        <v>0</v>
      </c>
      <c r="AW37" s="177"/>
      <c r="AX37" s="177"/>
      <c r="AY37" s="177">
        <f t="shared" si="17"/>
        <v>0</v>
      </c>
      <c r="AZ37" s="177"/>
      <c r="BA37" s="177"/>
      <c r="BB37" s="177">
        <f t="shared" si="18"/>
        <v>0</v>
      </c>
      <c r="BC37" s="177"/>
      <c r="BD37" s="177"/>
      <c r="BE37" s="177">
        <f t="shared" si="19"/>
        <v>0</v>
      </c>
      <c r="BF37" s="177"/>
      <c r="BG37" s="177"/>
      <c r="BH37" s="177">
        <f t="shared" si="20"/>
        <v>0</v>
      </c>
      <c r="BI37" s="177">
        <v>0.25</v>
      </c>
      <c r="BJ37" s="178">
        <v>0.55000000000000004</v>
      </c>
      <c r="BK37" s="178">
        <f t="shared" si="21"/>
        <v>2.2000000000000002</v>
      </c>
      <c r="BL37" s="178">
        <f t="shared" si="34"/>
        <v>0.25</v>
      </c>
      <c r="BM37" s="178">
        <f t="shared" si="35"/>
        <v>0.55000000000000004</v>
      </c>
      <c r="BN37" s="178">
        <f t="shared" si="22"/>
        <v>2.2000000000000002</v>
      </c>
      <c r="BO37" s="178"/>
      <c r="BP37" s="178"/>
      <c r="BQ37" s="178">
        <f t="shared" si="23"/>
        <v>0</v>
      </c>
      <c r="BR37" s="178">
        <f t="shared" si="36"/>
        <v>0</v>
      </c>
      <c r="BS37" s="178">
        <f t="shared" si="36"/>
        <v>0</v>
      </c>
      <c r="BT37" s="178">
        <f t="shared" si="24"/>
        <v>0</v>
      </c>
      <c r="BU37" s="178">
        <f t="shared" si="37"/>
        <v>0</v>
      </c>
      <c r="BV37" s="178">
        <f t="shared" si="37"/>
        <v>0</v>
      </c>
      <c r="BW37" s="178">
        <f t="shared" si="25"/>
        <v>0</v>
      </c>
      <c r="BX37" s="178">
        <f t="shared" si="38"/>
        <v>0</v>
      </c>
      <c r="BY37" s="178">
        <f t="shared" si="38"/>
        <v>0</v>
      </c>
      <c r="BZ37" s="178">
        <f t="shared" si="26"/>
        <v>0</v>
      </c>
      <c r="CA37" s="178">
        <f t="shared" si="39"/>
        <v>0</v>
      </c>
      <c r="CB37" s="178">
        <f t="shared" si="40"/>
        <v>0</v>
      </c>
      <c r="CC37" s="178">
        <f t="shared" si="27"/>
        <v>0</v>
      </c>
      <c r="CD37" s="178">
        <f t="shared" si="41"/>
        <v>0</v>
      </c>
      <c r="CE37" s="178">
        <f t="shared" si="41"/>
        <v>0</v>
      </c>
      <c r="CF37" s="178">
        <f t="shared" si="28"/>
        <v>0</v>
      </c>
      <c r="CG37" s="178">
        <f t="shared" si="42"/>
        <v>0.25</v>
      </c>
      <c r="CH37" s="178">
        <f t="shared" si="42"/>
        <v>0.55000000000000004</v>
      </c>
      <c r="CI37" s="178">
        <f t="shared" si="29"/>
        <v>2.2000000000000002</v>
      </c>
      <c r="CJ37" s="178">
        <f t="shared" si="47"/>
        <v>0.25</v>
      </c>
      <c r="CK37" s="178">
        <f t="shared" si="47"/>
        <v>0.55000000000000004</v>
      </c>
      <c r="CL37" s="178">
        <f t="shared" si="30"/>
        <v>2.2000000000000002</v>
      </c>
    </row>
    <row r="38" spans="1:90" x14ac:dyDescent="0.25">
      <c r="A38" s="179" t="s">
        <v>29</v>
      </c>
      <c r="B38" s="544">
        <v>2527</v>
      </c>
      <c r="C38" s="545">
        <f t="shared" si="0"/>
        <v>4.1650178076770876</v>
      </c>
      <c r="D38" s="177">
        <v>48.25</v>
      </c>
      <c r="E38" s="177">
        <v>211</v>
      </c>
      <c r="F38" s="177">
        <f t="shared" si="1"/>
        <v>4.3730569948186533</v>
      </c>
      <c r="G38" s="177"/>
      <c r="H38" s="177"/>
      <c r="I38" s="177">
        <f t="shared" si="2"/>
        <v>0</v>
      </c>
      <c r="J38" s="177">
        <v>38.25</v>
      </c>
      <c r="K38" s="177">
        <v>155</v>
      </c>
      <c r="L38" s="177">
        <f t="shared" si="3"/>
        <v>4.0522875816993462</v>
      </c>
      <c r="M38" s="177"/>
      <c r="N38" s="177"/>
      <c r="O38" s="177">
        <f t="shared" si="4"/>
        <v>0</v>
      </c>
      <c r="P38" s="177"/>
      <c r="Q38" s="177"/>
      <c r="R38" s="177">
        <f t="shared" si="44"/>
        <v>0</v>
      </c>
      <c r="S38" s="177"/>
      <c r="T38" s="177"/>
      <c r="U38" s="177">
        <f t="shared" si="6"/>
        <v>0</v>
      </c>
      <c r="V38" s="177">
        <f t="shared" si="45"/>
        <v>86.5</v>
      </c>
      <c r="W38" s="177">
        <f t="shared" si="46"/>
        <v>366</v>
      </c>
      <c r="X38" s="177">
        <f t="shared" si="7"/>
        <v>4.2312138728323703</v>
      </c>
      <c r="Y38" s="177"/>
      <c r="Z38" s="177"/>
      <c r="AA38" s="177">
        <f t="shared" si="8"/>
        <v>0</v>
      </c>
      <c r="AB38" s="177"/>
      <c r="AC38" s="177"/>
      <c r="AD38" s="177">
        <f t="shared" ref="AD38:AD59" si="48">IF(AB38,AC38/AB38,0)</f>
        <v>0</v>
      </c>
      <c r="AE38" s="177">
        <v>4</v>
      </c>
      <c r="AF38" s="177">
        <v>12.36</v>
      </c>
      <c r="AG38" s="177">
        <f t="shared" ref="AG38:AG59" si="49">IF(AE38,AF38/AE38,0)</f>
        <v>3.09</v>
      </c>
      <c r="AH38" s="177">
        <v>14.75</v>
      </c>
      <c r="AI38" s="177">
        <v>49.16</v>
      </c>
      <c r="AJ38" s="177">
        <f t="shared" si="11"/>
        <v>3.3328813559322032</v>
      </c>
      <c r="AK38" s="177"/>
      <c r="AL38" s="177"/>
      <c r="AM38" s="177">
        <f t="shared" si="12"/>
        <v>0</v>
      </c>
      <c r="AN38" s="177"/>
      <c r="AO38" s="177"/>
      <c r="AP38" s="177">
        <f t="shared" si="13"/>
        <v>0</v>
      </c>
      <c r="AQ38" s="177">
        <f t="shared" si="14"/>
        <v>18.75</v>
      </c>
      <c r="AR38" s="177">
        <f t="shared" si="33"/>
        <v>61.519999999999996</v>
      </c>
      <c r="AS38" s="177">
        <f t="shared" si="15"/>
        <v>3.2810666666666664</v>
      </c>
      <c r="AT38" s="177"/>
      <c r="AU38" s="177"/>
      <c r="AV38" s="177">
        <f t="shared" si="16"/>
        <v>0</v>
      </c>
      <c r="AW38" s="177"/>
      <c r="AX38" s="177"/>
      <c r="AY38" s="177">
        <f t="shared" si="17"/>
        <v>0</v>
      </c>
      <c r="AZ38" s="177"/>
      <c r="BA38" s="177"/>
      <c r="BB38" s="177">
        <f t="shared" si="18"/>
        <v>0</v>
      </c>
      <c r="BC38" s="177"/>
      <c r="BD38" s="177"/>
      <c r="BE38" s="177">
        <f t="shared" si="19"/>
        <v>0</v>
      </c>
      <c r="BF38" s="177"/>
      <c r="BG38" s="177"/>
      <c r="BH38" s="177">
        <f t="shared" si="20"/>
        <v>0</v>
      </c>
      <c r="BI38" s="177"/>
      <c r="BJ38" s="178"/>
      <c r="BK38" s="178">
        <f t="shared" si="21"/>
        <v>0</v>
      </c>
      <c r="BL38" s="178">
        <f t="shared" si="34"/>
        <v>0</v>
      </c>
      <c r="BM38" s="178">
        <f t="shared" si="35"/>
        <v>0</v>
      </c>
      <c r="BN38" s="178">
        <f t="shared" si="22"/>
        <v>0</v>
      </c>
      <c r="BO38" s="178"/>
      <c r="BP38" s="178"/>
      <c r="BQ38" s="178">
        <f t="shared" si="23"/>
        <v>0</v>
      </c>
      <c r="BR38" s="178">
        <f t="shared" si="36"/>
        <v>48.25</v>
      </c>
      <c r="BS38" s="178">
        <f t="shared" si="36"/>
        <v>211</v>
      </c>
      <c r="BT38" s="178">
        <f t="shared" si="24"/>
        <v>4.3730569948186533</v>
      </c>
      <c r="BU38" s="178">
        <f t="shared" si="37"/>
        <v>0</v>
      </c>
      <c r="BV38" s="178">
        <f t="shared" si="37"/>
        <v>0</v>
      </c>
      <c r="BW38" s="178">
        <f t="shared" si="25"/>
        <v>0</v>
      </c>
      <c r="BX38" s="178">
        <f t="shared" si="38"/>
        <v>42.25</v>
      </c>
      <c r="BY38" s="178">
        <f t="shared" si="38"/>
        <v>167.36</v>
      </c>
      <c r="BZ38" s="178">
        <f t="shared" si="26"/>
        <v>3.9611834319526631</v>
      </c>
      <c r="CA38" s="178">
        <f t="shared" si="39"/>
        <v>14.75</v>
      </c>
      <c r="CB38" s="178">
        <f t="shared" si="40"/>
        <v>49.16</v>
      </c>
      <c r="CC38" s="178">
        <f t="shared" si="27"/>
        <v>3.3328813559322032</v>
      </c>
      <c r="CD38" s="178">
        <f t="shared" si="41"/>
        <v>0</v>
      </c>
      <c r="CE38" s="178">
        <f t="shared" si="41"/>
        <v>0</v>
      </c>
      <c r="CF38" s="178">
        <f t="shared" si="28"/>
        <v>0</v>
      </c>
      <c r="CG38" s="178">
        <f t="shared" si="42"/>
        <v>0</v>
      </c>
      <c r="CH38" s="178">
        <f t="shared" si="42"/>
        <v>0</v>
      </c>
      <c r="CI38" s="178">
        <f t="shared" si="29"/>
        <v>0</v>
      </c>
      <c r="CJ38" s="178">
        <f t="shared" si="47"/>
        <v>105.25</v>
      </c>
      <c r="CK38" s="178">
        <f t="shared" si="47"/>
        <v>427.52</v>
      </c>
      <c r="CL38" s="178">
        <f t="shared" si="30"/>
        <v>4.0619477434679334</v>
      </c>
    </row>
    <row r="39" spans="1:90" x14ac:dyDescent="0.25">
      <c r="A39" s="179" t="s">
        <v>30</v>
      </c>
      <c r="B39" s="544">
        <v>2182.5</v>
      </c>
      <c r="C39" s="545">
        <f t="shared" si="0"/>
        <v>0</v>
      </c>
      <c r="D39" s="177"/>
      <c r="E39" s="177"/>
      <c r="F39" s="177">
        <f t="shared" si="1"/>
        <v>0</v>
      </c>
      <c r="G39" s="177"/>
      <c r="H39" s="177"/>
      <c r="I39" s="177">
        <f t="shared" si="2"/>
        <v>0</v>
      </c>
      <c r="J39" s="177"/>
      <c r="K39" s="177"/>
      <c r="L39" s="177">
        <f t="shared" si="3"/>
        <v>0</v>
      </c>
      <c r="M39" s="177"/>
      <c r="N39" s="177"/>
      <c r="O39" s="177">
        <f t="shared" si="4"/>
        <v>0</v>
      </c>
      <c r="P39" s="177"/>
      <c r="Q39" s="177"/>
      <c r="R39" s="177">
        <f t="shared" si="44"/>
        <v>0</v>
      </c>
      <c r="S39" s="177"/>
      <c r="T39" s="177"/>
      <c r="U39" s="177">
        <f t="shared" si="6"/>
        <v>0</v>
      </c>
      <c r="V39" s="177">
        <f t="shared" si="45"/>
        <v>0</v>
      </c>
      <c r="W39" s="177">
        <f t="shared" si="46"/>
        <v>0</v>
      </c>
      <c r="X39" s="177">
        <f t="shared" si="7"/>
        <v>0</v>
      </c>
      <c r="Y39" s="177"/>
      <c r="Z39" s="177"/>
      <c r="AA39" s="177">
        <f t="shared" si="8"/>
        <v>0</v>
      </c>
      <c r="AB39" s="177"/>
      <c r="AC39" s="177"/>
      <c r="AD39" s="177">
        <f t="shared" si="48"/>
        <v>0</v>
      </c>
      <c r="AE39" s="177"/>
      <c r="AF39" s="177"/>
      <c r="AG39" s="177">
        <f t="shared" si="49"/>
        <v>0</v>
      </c>
      <c r="AH39" s="177"/>
      <c r="AI39" s="177"/>
      <c r="AJ39" s="177">
        <f t="shared" si="11"/>
        <v>0</v>
      </c>
      <c r="AK39" s="177"/>
      <c r="AL39" s="177"/>
      <c r="AM39" s="177">
        <f t="shared" si="12"/>
        <v>0</v>
      </c>
      <c r="AN39" s="177"/>
      <c r="AO39" s="177"/>
      <c r="AP39" s="177">
        <f t="shared" si="13"/>
        <v>0</v>
      </c>
      <c r="AQ39" s="177">
        <f t="shared" si="14"/>
        <v>0</v>
      </c>
      <c r="AR39" s="177">
        <f t="shared" si="33"/>
        <v>0</v>
      </c>
      <c r="AS39" s="177">
        <f t="shared" si="15"/>
        <v>0</v>
      </c>
      <c r="AT39" s="177"/>
      <c r="AU39" s="177"/>
      <c r="AV39" s="177">
        <f t="shared" si="16"/>
        <v>0</v>
      </c>
      <c r="AW39" s="177"/>
      <c r="AX39" s="177"/>
      <c r="AY39" s="177">
        <f t="shared" si="17"/>
        <v>0</v>
      </c>
      <c r="AZ39" s="177"/>
      <c r="BA39" s="177"/>
      <c r="BB39" s="177">
        <f t="shared" si="18"/>
        <v>0</v>
      </c>
      <c r="BC39" s="177"/>
      <c r="BD39" s="177"/>
      <c r="BE39" s="177">
        <f t="shared" si="19"/>
        <v>0</v>
      </c>
      <c r="BF39" s="177"/>
      <c r="BG39" s="177"/>
      <c r="BH39" s="177">
        <f t="shared" si="20"/>
        <v>0</v>
      </c>
      <c r="BI39" s="177"/>
      <c r="BJ39" s="178"/>
      <c r="BK39" s="178">
        <f t="shared" si="21"/>
        <v>0</v>
      </c>
      <c r="BL39" s="178">
        <f t="shared" si="34"/>
        <v>0</v>
      </c>
      <c r="BM39" s="178">
        <f t="shared" si="35"/>
        <v>0</v>
      </c>
      <c r="BN39" s="178">
        <f t="shared" si="22"/>
        <v>0</v>
      </c>
      <c r="BO39" s="178"/>
      <c r="BP39" s="178"/>
      <c r="BQ39" s="178">
        <f t="shared" si="23"/>
        <v>0</v>
      </c>
      <c r="BR39" s="178">
        <f t="shared" si="36"/>
        <v>0</v>
      </c>
      <c r="BS39" s="178">
        <f t="shared" si="36"/>
        <v>0</v>
      </c>
      <c r="BT39" s="178">
        <f t="shared" si="24"/>
        <v>0</v>
      </c>
      <c r="BU39" s="178">
        <f t="shared" si="37"/>
        <v>0</v>
      </c>
      <c r="BV39" s="178">
        <f t="shared" si="37"/>
        <v>0</v>
      </c>
      <c r="BW39" s="178">
        <f t="shared" si="25"/>
        <v>0</v>
      </c>
      <c r="BX39" s="178">
        <f t="shared" si="38"/>
        <v>0</v>
      </c>
      <c r="BY39" s="178">
        <f t="shared" si="38"/>
        <v>0</v>
      </c>
      <c r="BZ39" s="178">
        <f t="shared" si="26"/>
        <v>0</v>
      </c>
      <c r="CA39" s="178">
        <f t="shared" si="39"/>
        <v>0</v>
      </c>
      <c r="CB39" s="178">
        <f t="shared" si="40"/>
        <v>0</v>
      </c>
      <c r="CC39" s="178">
        <f t="shared" si="27"/>
        <v>0</v>
      </c>
      <c r="CD39" s="178">
        <f t="shared" si="41"/>
        <v>0</v>
      </c>
      <c r="CE39" s="178">
        <f t="shared" si="41"/>
        <v>0</v>
      </c>
      <c r="CF39" s="178">
        <f t="shared" si="28"/>
        <v>0</v>
      </c>
      <c r="CG39" s="178">
        <f t="shared" si="42"/>
        <v>0</v>
      </c>
      <c r="CH39" s="178">
        <f t="shared" si="42"/>
        <v>0</v>
      </c>
      <c r="CI39" s="178">
        <f t="shared" si="29"/>
        <v>0</v>
      </c>
      <c r="CJ39" s="178">
        <f t="shared" si="47"/>
        <v>0</v>
      </c>
      <c r="CK39" s="178">
        <f t="shared" si="47"/>
        <v>0</v>
      </c>
      <c r="CL39" s="178">
        <f t="shared" si="30"/>
        <v>0</v>
      </c>
    </row>
    <row r="40" spans="1:90" x14ac:dyDescent="0.25">
      <c r="A40" s="179" t="s">
        <v>31</v>
      </c>
      <c r="B40" s="544">
        <v>7199</v>
      </c>
      <c r="C40" s="545">
        <f t="shared" si="0"/>
        <v>0</v>
      </c>
      <c r="D40" s="177"/>
      <c r="E40" s="177"/>
      <c r="F40" s="177">
        <f t="shared" si="1"/>
        <v>0</v>
      </c>
      <c r="G40" s="177"/>
      <c r="H40" s="177"/>
      <c r="I40" s="177">
        <f t="shared" si="2"/>
        <v>0</v>
      </c>
      <c r="J40" s="177"/>
      <c r="K40" s="177"/>
      <c r="L40" s="177">
        <f t="shared" si="3"/>
        <v>0</v>
      </c>
      <c r="M40" s="177"/>
      <c r="N40" s="177"/>
      <c r="O40" s="177">
        <f t="shared" si="4"/>
        <v>0</v>
      </c>
      <c r="P40" s="177"/>
      <c r="Q40" s="177"/>
      <c r="R40" s="177">
        <f t="shared" si="44"/>
        <v>0</v>
      </c>
      <c r="S40" s="177"/>
      <c r="T40" s="177"/>
      <c r="U40" s="177">
        <f t="shared" si="6"/>
        <v>0</v>
      </c>
      <c r="V40" s="177">
        <f t="shared" si="45"/>
        <v>0</v>
      </c>
      <c r="W40" s="177">
        <f t="shared" si="46"/>
        <v>0</v>
      </c>
      <c r="X40" s="177">
        <f t="shared" si="7"/>
        <v>0</v>
      </c>
      <c r="Y40" s="177"/>
      <c r="Z40" s="177"/>
      <c r="AA40" s="177">
        <f t="shared" si="8"/>
        <v>0</v>
      </c>
      <c r="AB40" s="177"/>
      <c r="AC40" s="177"/>
      <c r="AD40" s="177">
        <f t="shared" si="48"/>
        <v>0</v>
      </c>
      <c r="AE40" s="177"/>
      <c r="AF40" s="177"/>
      <c r="AG40" s="177">
        <f t="shared" si="49"/>
        <v>0</v>
      </c>
      <c r="AH40" s="177"/>
      <c r="AI40" s="177"/>
      <c r="AJ40" s="177">
        <f t="shared" si="11"/>
        <v>0</v>
      </c>
      <c r="AK40" s="177"/>
      <c r="AL40" s="177"/>
      <c r="AM40" s="177">
        <f t="shared" si="12"/>
        <v>0</v>
      </c>
      <c r="AN40" s="177"/>
      <c r="AO40" s="177"/>
      <c r="AP40" s="177">
        <f t="shared" si="13"/>
        <v>0</v>
      </c>
      <c r="AQ40" s="177">
        <f t="shared" si="14"/>
        <v>0</v>
      </c>
      <c r="AR40" s="177">
        <f t="shared" si="33"/>
        <v>0</v>
      </c>
      <c r="AS40" s="177">
        <f t="shared" si="15"/>
        <v>0</v>
      </c>
      <c r="AT40" s="177"/>
      <c r="AU40" s="177"/>
      <c r="AV40" s="177">
        <f t="shared" si="16"/>
        <v>0</v>
      </c>
      <c r="AW40" s="177"/>
      <c r="AX40" s="177"/>
      <c r="AY40" s="177">
        <f t="shared" si="17"/>
        <v>0</v>
      </c>
      <c r="AZ40" s="177"/>
      <c r="BA40" s="177"/>
      <c r="BB40" s="177">
        <f t="shared" si="18"/>
        <v>0</v>
      </c>
      <c r="BC40" s="177"/>
      <c r="BD40" s="177"/>
      <c r="BE40" s="177">
        <f t="shared" si="19"/>
        <v>0</v>
      </c>
      <c r="BF40" s="177"/>
      <c r="BG40" s="177"/>
      <c r="BH40" s="177">
        <f t="shared" si="20"/>
        <v>0</v>
      </c>
      <c r="BI40" s="177"/>
      <c r="BJ40" s="178"/>
      <c r="BK40" s="178">
        <f t="shared" si="21"/>
        <v>0</v>
      </c>
      <c r="BL40" s="178">
        <f t="shared" si="34"/>
        <v>0</v>
      </c>
      <c r="BM40" s="178">
        <f t="shared" si="35"/>
        <v>0</v>
      </c>
      <c r="BN40" s="178">
        <f t="shared" si="22"/>
        <v>0</v>
      </c>
      <c r="BO40" s="178"/>
      <c r="BP40" s="178"/>
      <c r="BQ40" s="178">
        <f t="shared" si="23"/>
        <v>0</v>
      </c>
      <c r="BR40" s="178">
        <f t="shared" si="36"/>
        <v>0</v>
      </c>
      <c r="BS40" s="178">
        <f t="shared" si="36"/>
        <v>0</v>
      </c>
      <c r="BT40" s="178">
        <f t="shared" si="24"/>
        <v>0</v>
      </c>
      <c r="BU40" s="178">
        <f t="shared" si="37"/>
        <v>0</v>
      </c>
      <c r="BV40" s="178">
        <f t="shared" si="37"/>
        <v>0</v>
      </c>
      <c r="BW40" s="178">
        <f t="shared" si="25"/>
        <v>0</v>
      </c>
      <c r="BX40" s="178">
        <f t="shared" si="38"/>
        <v>0</v>
      </c>
      <c r="BY40" s="178">
        <f t="shared" si="38"/>
        <v>0</v>
      </c>
      <c r="BZ40" s="178">
        <f t="shared" si="26"/>
        <v>0</v>
      </c>
      <c r="CA40" s="178">
        <f t="shared" si="39"/>
        <v>0</v>
      </c>
      <c r="CB40" s="178">
        <f t="shared" si="40"/>
        <v>0</v>
      </c>
      <c r="CC40" s="178">
        <f t="shared" si="27"/>
        <v>0</v>
      </c>
      <c r="CD40" s="178">
        <f t="shared" si="41"/>
        <v>0</v>
      </c>
      <c r="CE40" s="178">
        <f t="shared" si="41"/>
        <v>0</v>
      </c>
      <c r="CF40" s="178">
        <f t="shared" si="28"/>
        <v>0</v>
      </c>
      <c r="CG40" s="178">
        <f t="shared" si="42"/>
        <v>0</v>
      </c>
      <c r="CH40" s="178">
        <f t="shared" si="42"/>
        <v>0</v>
      </c>
      <c r="CI40" s="178">
        <f t="shared" si="29"/>
        <v>0</v>
      </c>
      <c r="CJ40" s="178">
        <f t="shared" si="47"/>
        <v>0</v>
      </c>
      <c r="CK40" s="178">
        <f t="shared" si="47"/>
        <v>0</v>
      </c>
      <c r="CL40" s="178">
        <f t="shared" si="30"/>
        <v>0</v>
      </c>
    </row>
    <row r="41" spans="1:90" x14ac:dyDescent="0.25">
      <c r="A41" s="180" t="s">
        <v>33</v>
      </c>
      <c r="B41" s="544">
        <v>1701</v>
      </c>
      <c r="C41" s="545">
        <f t="shared" si="0"/>
        <v>2.1987066431510875</v>
      </c>
      <c r="D41" s="177">
        <v>5.4</v>
      </c>
      <c r="E41" s="177">
        <v>32.4</v>
      </c>
      <c r="F41" s="177">
        <f t="shared" si="1"/>
        <v>5.9999999999999991</v>
      </c>
      <c r="G41" s="177"/>
      <c r="H41" s="177"/>
      <c r="I41" s="177">
        <f t="shared" si="2"/>
        <v>0</v>
      </c>
      <c r="J41" s="177"/>
      <c r="K41" s="177"/>
      <c r="L41" s="177">
        <f t="shared" si="3"/>
        <v>0</v>
      </c>
      <c r="M41" s="177"/>
      <c r="N41" s="177"/>
      <c r="O41" s="177">
        <f t="shared" si="4"/>
        <v>0</v>
      </c>
      <c r="P41" s="177">
        <v>19</v>
      </c>
      <c r="Q41" s="177">
        <v>85.5</v>
      </c>
      <c r="R41" s="177">
        <f t="shared" si="44"/>
        <v>4.5</v>
      </c>
      <c r="S41" s="177">
        <v>13</v>
      </c>
      <c r="T41" s="177">
        <v>46.65</v>
      </c>
      <c r="U41" s="177">
        <f t="shared" si="6"/>
        <v>3.5884615384615381</v>
      </c>
      <c r="V41" s="177">
        <f t="shared" si="45"/>
        <v>37.4</v>
      </c>
      <c r="W41" s="177">
        <f t="shared" si="46"/>
        <v>164.55</v>
      </c>
      <c r="X41" s="177">
        <f t="shared" si="7"/>
        <v>4.3997326203208562</v>
      </c>
      <c r="Y41" s="177"/>
      <c r="Z41" s="177"/>
      <c r="AA41" s="177">
        <f t="shared" si="8"/>
        <v>0</v>
      </c>
      <c r="AB41" s="177"/>
      <c r="AC41" s="177"/>
      <c r="AD41" s="177">
        <f t="shared" si="48"/>
        <v>0</v>
      </c>
      <c r="AE41" s="177"/>
      <c r="AF41" s="177"/>
      <c r="AG41" s="177">
        <f t="shared" si="49"/>
        <v>0</v>
      </c>
      <c r="AH41" s="177"/>
      <c r="AI41" s="177"/>
      <c r="AJ41" s="177">
        <f t="shared" si="11"/>
        <v>0</v>
      </c>
      <c r="AK41" s="177"/>
      <c r="AL41" s="177"/>
      <c r="AM41" s="177">
        <f t="shared" si="12"/>
        <v>0</v>
      </c>
      <c r="AN41" s="177"/>
      <c r="AO41" s="177"/>
      <c r="AP41" s="177">
        <f t="shared" si="13"/>
        <v>0</v>
      </c>
      <c r="AQ41" s="177">
        <f t="shared" si="14"/>
        <v>0</v>
      </c>
      <c r="AR41" s="177">
        <f t="shared" si="33"/>
        <v>0</v>
      </c>
      <c r="AS41" s="177">
        <f t="shared" si="15"/>
        <v>0</v>
      </c>
      <c r="AT41" s="177"/>
      <c r="AU41" s="177"/>
      <c r="AV41" s="177">
        <f t="shared" si="16"/>
        <v>0</v>
      </c>
      <c r="AW41" s="177"/>
      <c r="AX41" s="177"/>
      <c r="AY41" s="177">
        <f t="shared" si="17"/>
        <v>0</v>
      </c>
      <c r="AZ41" s="177"/>
      <c r="BA41" s="177"/>
      <c r="BB41" s="177">
        <f t="shared" si="18"/>
        <v>0</v>
      </c>
      <c r="BC41" s="177"/>
      <c r="BD41" s="177"/>
      <c r="BE41" s="177">
        <f t="shared" si="19"/>
        <v>0</v>
      </c>
      <c r="BF41" s="177"/>
      <c r="BG41" s="177"/>
      <c r="BH41" s="177">
        <f t="shared" si="20"/>
        <v>0</v>
      </c>
      <c r="BI41" s="177"/>
      <c r="BJ41" s="178"/>
      <c r="BK41" s="178">
        <f t="shared" si="21"/>
        <v>0</v>
      </c>
      <c r="BL41" s="178">
        <f t="shared" si="34"/>
        <v>0</v>
      </c>
      <c r="BM41" s="178">
        <f t="shared" si="35"/>
        <v>0</v>
      </c>
      <c r="BN41" s="178">
        <f t="shared" si="22"/>
        <v>0</v>
      </c>
      <c r="BO41" s="178"/>
      <c r="BP41" s="178"/>
      <c r="BQ41" s="178">
        <f t="shared" si="23"/>
        <v>0</v>
      </c>
      <c r="BR41" s="178">
        <f t="shared" si="36"/>
        <v>5.4</v>
      </c>
      <c r="BS41" s="178">
        <f t="shared" si="36"/>
        <v>32.4</v>
      </c>
      <c r="BT41" s="178">
        <f t="shared" si="24"/>
        <v>5.9999999999999991</v>
      </c>
      <c r="BU41" s="178">
        <f t="shared" si="37"/>
        <v>0</v>
      </c>
      <c r="BV41" s="178">
        <f t="shared" si="37"/>
        <v>0</v>
      </c>
      <c r="BW41" s="178">
        <f t="shared" si="25"/>
        <v>0</v>
      </c>
      <c r="BX41" s="178">
        <f t="shared" si="38"/>
        <v>0</v>
      </c>
      <c r="BY41" s="178">
        <f t="shared" si="38"/>
        <v>0</v>
      </c>
      <c r="BZ41" s="178">
        <f t="shared" si="26"/>
        <v>0</v>
      </c>
      <c r="CA41" s="178">
        <f t="shared" si="39"/>
        <v>0</v>
      </c>
      <c r="CB41" s="178">
        <f t="shared" si="40"/>
        <v>0</v>
      </c>
      <c r="CC41" s="178">
        <f t="shared" si="27"/>
        <v>0</v>
      </c>
      <c r="CD41" s="178">
        <f t="shared" si="41"/>
        <v>19</v>
      </c>
      <c r="CE41" s="178">
        <f t="shared" si="41"/>
        <v>85.5</v>
      </c>
      <c r="CF41" s="178">
        <f t="shared" si="28"/>
        <v>4.5</v>
      </c>
      <c r="CG41" s="178">
        <f t="shared" si="42"/>
        <v>13</v>
      </c>
      <c r="CH41" s="178">
        <f t="shared" si="42"/>
        <v>46.65</v>
      </c>
      <c r="CI41" s="178">
        <f t="shared" si="29"/>
        <v>3.5884615384615381</v>
      </c>
      <c r="CJ41" s="178">
        <f t="shared" si="47"/>
        <v>37.4</v>
      </c>
      <c r="CK41" s="178">
        <f t="shared" si="47"/>
        <v>164.55</v>
      </c>
      <c r="CL41" s="178">
        <f t="shared" si="30"/>
        <v>4.3997326203208562</v>
      </c>
    </row>
    <row r="42" spans="1:90" x14ac:dyDescent="0.25">
      <c r="A42" s="180" t="s">
        <v>34</v>
      </c>
      <c r="B42" s="544">
        <v>166.57</v>
      </c>
      <c r="C42" s="545">
        <f t="shared" si="0"/>
        <v>0</v>
      </c>
      <c r="D42" s="177"/>
      <c r="E42" s="177"/>
      <c r="F42" s="177">
        <f t="shared" si="1"/>
        <v>0</v>
      </c>
      <c r="G42" s="177"/>
      <c r="H42" s="177"/>
      <c r="I42" s="177">
        <f t="shared" si="2"/>
        <v>0</v>
      </c>
      <c r="J42" s="177"/>
      <c r="K42" s="177"/>
      <c r="L42" s="177">
        <f t="shared" si="3"/>
        <v>0</v>
      </c>
      <c r="M42" s="177"/>
      <c r="N42" s="177"/>
      <c r="O42" s="177">
        <f t="shared" si="4"/>
        <v>0</v>
      </c>
      <c r="P42" s="177"/>
      <c r="Q42" s="177"/>
      <c r="R42" s="177">
        <f t="shared" si="44"/>
        <v>0</v>
      </c>
      <c r="S42" s="177"/>
      <c r="T42" s="177"/>
      <c r="U42" s="177">
        <f t="shared" si="6"/>
        <v>0</v>
      </c>
      <c r="V42" s="177">
        <f t="shared" si="45"/>
        <v>0</v>
      </c>
      <c r="W42" s="177">
        <f t="shared" si="46"/>
        <v>0</v>
      </c>
      <c r="X42" s="177">
        <f t="shared" si="7"/>
        <v>0</v>
      </c>
      <c r="Y42" s="177"/>
      <c r="Z42" s="177"/>
      <c r="AA42" s="177">
        <f t="shared" si="8"/>
        <v>0</v>
      </c>
      <c r="AB42" s="177"/>
      <c r="AC42" s="177"/>
      <c r="AD42" s="177">
        <f t="shared" si="48"/>
        <v>0</v>
      </c>
      <c r="AE42" s="177"/>
      <c r="AF42" s="177"/>
      <c r="AG42" s="177">
        <f t="shared" si="49"/>
        <v>0</v>
      </c>
      <c r="AH42" s="177"/>
      <c r="AI42" s="177"/>
      <c r="AJ42" s="177">
        <f t="shared" si="11"/>
        <v>0</v>
      </c>
      <c r="AK42" s="177"/>
      <c r="AL42" s="177"/>
      <c r="AM42" s="177">
        <f t="shared" si="12"/>
        <v>0</v>
      </c>
      <c r="AN42" s="177"/>
      <c r="AO42" s="177"/>
      <c r="AP42" s="177">
        <f t="shared" si="13"/>
        <v>0</v>
      </c>
      <c r="AQ42" s="177">
        <f t="shared" si="14"/>
        <v>0</v>
      </c>
      <c r="AR42" s="177">
        <f t="shared" si="33"/>
        <v>0</v>
      </c>
      <c r="AS42" s="177">
        <f t="shared" si="15"/>
        <v>0</v>
      </c>
      <c r="AT42" s="177"/>
      <c r="AU42" s="177"/>
      <c r="AV42" s="177">
        <f t="shared" si="16"/>
        <v>0</v>
      </c>
      <c r="AW42" s="177"/>
      <c r="AX42" s="177"/>
      <c r="AY42" s="177">
        <f t="shared" si="17"/>
        <v>0</v>
      </c>
      <c r="AZ42" s="177"/>
      <c r="BA42" s="177"/>
      <c r="BB42" s="177">
        <f t="shared" si="18"/>
        <v>0</v>
      </c>
      <c r="BC42" s="177"/>
      <c r="BD42" s="177"/>
      <c r="BE42" s="177">
        <f t="shared" si="19"/>
        <v>0</v>
      </c>
      <c r="BF42" s="177"/>
      <c r="BG42" s="177"/>
      <c r="BH42" s="177">
        <f t="shared" si="20"/>
        <v>0</v>
      </c>
      <c r="BI42" s="177"/>
      <c r="BJ42" s="178"/>
      <c r="BK42" s="178">
        <f t="shared" si="21"/>
        <v>0</v>
      </c>
      <c r="BL42" s="178">
        <f t="shared" si="34"/>
        <v>0</v>
      </c>
      <c r="BM42" s="178">
        <f t="shared" si="35"/>
        <v>0</v>
      </c>
      <c r="BN42" s="178">
        <f t="shared" si="22"/>
        <v>0</v>
      </c>
      <c r="BO42" s="178"/>
      <c r="BP42" s="178"/>
      <c r="BQ42" s="178">
        <f t="shared" si="23"/>
        <v>0</v>
      </c>
      <c r="BR42" s="178">
        <f t="shared" si="36"/>
        <v>0</v>
      </c>
      <c r="BS42" s="178">
        <f t="shared" si="36"/>
        <v>0</v>
      </c>
      <c r="BT42" s="178">
        <f t="shared" si="24"/>
        <v>0</v>
      </c>
      <c r="BU42" s="178">
        <f t="shared" si="37"/>
        <v>0</v>
      </c>
      <c r="BV42" s="178">
        <f t="shared" si="37"/>
        <v>0</v>
      </c>
      <c r="BW42" s="178">
        <f t="shared" si="25"/>
        <v>0</v>
      </c>
      <c r="BX42" s="178">
        <f t="shared" si="38"/>
        <v>0</v>
      </c>
      <c r="BY42" s="178">
        <f t="shared" si="38"/>
        <v>0</v>
      </c>
      <c r="BZ42" s="178">
        <f t="shared" si="26"/>
        <v>0</v>
      </c>
      <c r="CA42" s="178">
        <f t="shared" si="39"/>
        <v>0</v>
      </c>
      <c r="CB42" s="178">
        <f t="shared" si="40"/>
        <v>0</v>
      </c>
      <c r="CC42" s="178">
        <f t="shared" si="27"/>
        <v>0</v>
      </c>
      <c r="CD42" s="178">
        <f t="shared" si="41"/>
        <v>0</v>
      </c>
      <c r="CE42" s="178">
        <f t="shared" si="41"/>
        <v>0</v>
      </c>
      <c r="CF42" s="178">
        <f t="shared" si="28"/>
        <v>0</v>
      </c>
      <c r="CG42" s="178">
        <f t="shared" si="42"/>
        <v>0</v>
      </c>
      <c r="CH42" s="178">
        <f t="shared" si="42"/>
        <v>0</v>
      </c>
      <c r="CI42" s="178">
        <f t="shared" si="29"/>
        <v>0</v>
      </c>
      <c r="CJ42" s="178">
        <f t="shared" si="47"/>
        <v>0</v>
      </c>
      <c r="CK42" s="178">
        <f t="shared" si="47"/>
        <v>0</v>
      </c>
      <c r="CL42" s="178">
        <f t="shared" si="30"/>
        <v>0</v>
      </c>
    </row>
    <row r="43" spans="1:90" x14ac:dyDescent="0.25">
      <c r="A43" s="180" t="s">
        <v>35</v>
      </c>
      <c r="B43" s="544">
        <v>1008</v>
      </c>
      <c r="C43" s="545">
        <f t="shared" si="0"/>
        <v>0.3968253968253968</v>
      </c>
      <c r="D43" s="177">
        <v>4</v>
      </c>
      <c r="E43" s="177">
        <v>11.8</v>
      </c>
      <c r="F43" s="177">
        <f t="shared" si="1"/>
        <v>2.95</v>
      </c>
      <c r="G43" s="177"/>
      <c r="H43" s="177"/>
      <c r="I43" s="177">
        <f t="shared" si="2"/>
        <v>0</v>
      </c>
      <c r="J43" s="177"/>
      <c r="K43" s="177"/>
      <c r="L43" s="177">
        <f t="shared" si="3"/>
        <v>0</v>
      </c>
      <c r="M43" s="177"/>
      <c r="N43" s="177"/>
      <c r="O43" s="177">
        <f t="shared" si="4"/>
        <v>0</v>
      </c>
      <c r="P43" s="177"/>
      <c r="Q43" s="177"/>
      <c r="R43" s="177">
        <f t="shared" si="44"/>
        <v>0</v>
      </c>
      <c r="S43" s="177"/>
      <c r="T43" s="177"/>
      <c r="U43" s="177">
        <f t="shared" si="6"/>
        <v>0</v>
      </c>
      <c r="V43" s="177">
        <f t="shared" si="45"/>
        <v>4</v>
      </c>
      <c r="W43" s="177">
        <f t="shared" si="46"/>
        <v>11.8</v>
      </c>
      <c r="X43" s="177">
        <f t="shared" si="7"/>
        <v>2.95</v>
      </c>
      <c r="Y43" s="177"/>
      <c r="Z43" s="177"/>
      <c r="AA43" s="177">
        <f t="shared" si="8"/>
        <v>0</v>
      </c>
      <c r="AB43" s="177"/>
      <c r="AC43" s="177"/>
      <c r="AD43" s="177">
        <f t="shared" si="48"/>
        <v>0</v>
      </c>
      <c r="AE43" s="177"/>
      <c r="AF43" s="177"/>
      <c r="AG43" s="177">
        <f t="shared" si="49"/>
        <v>0</v>
      </c>
      <c r="AH43" s="177"/>
      <c r="AI43" s="177"/>
      <c r="AJ43" s="177">
        <f t="shared" si="11"/>
        <v>0</v>
      </c>
      <c r="AK43" s="177"/>
      <c r="AL43" s="177"/>
      <c r="AM43" s="177">
        <f t="shared" si="12"/>
        <v>0</v>
      </c>
      <c r="AN43" s="177"/>
      <c r="AO43" s="177"/>
      <c r="AP43" s="177">
        <f t="shared" si="13"/>
        <v>0</v>
      </c>
      <c r="AQ43" s="177">
        <f t="shared" si="14"/>
        <v>0</v>
      </c>
      <c r="AR43" s="177">
        <f t="shared" si="33"/>
        <v>0</v>
      </c>
      <c r="AS43" s="177">
        <f t="shared" si="15"/>
        <v>0</v>
      </c>
      <c r="AT43" s="177"/>
      <c r="AU43" s="177"/>
      <c r="AV43" s="177">
        <f t="shared" si="16"/>
        <v>0</v>
      </c>
      <c r="AW43" s="177"/>
      <c r="AX43" s="177"/>
      <c r="AY43" s="177">
        <f t="shared" si="17"/>
        <v>0</v>
      </c>
      <c r="AZ43" s="177"/>
      <c r="BA43" s="177"/>
      <c r="BB43" s="177">
        <f t="shared" si="18"/>
        <v>0</v>
      </c>
      <c r="BC43" s="177"/>
      <c r="BD43" s="177"/>
      <c r="BE43" s="177">
        <f t="shared" si="19"/>
        <v>0</v>
      </c>
      <c r="BF43" s="177"/>
      <c r="BG43" s="177"/>
      <c r="BH43" s="177">
        <f t="shared" si="20"/>
        <v>0</v>
      </c>
      <c r="BI43" s="177"/>
      <c r="BJ43" s="178"/>
      <c r="BK43" s="178">
        <f t="shared" si="21"/>
        <v>0</v>
      </c>
      <c r="BL43" s="178">
        <f t="shared" si="34"/>
        <v>0</v>
      </c>
      <c r="BM43" s="178">
        <f t="shared" si="35"/>
        <v>0</v>
      </c>
      <c r="BN43" s="178">
        <f t="shared" si="22"/>
        <v>0</v>
      </c>
      <c r="BO43" s="178"/>
      <c r="BP43" s="178"/>
      <c r="BQ43" s="178">
        <f t="shared" si="23"/>
        <v>0</v>
      </c>
      <c r="BR43" s="178">
        <f t="shared" si="36"/>
        <v>4</v>
      </c>
      <c r="BS43" s="178">
        <f t="shared" si="36"/>
        <v>11.8</v>
      </c>
      <c r="BT43" s="178">
        <f t="shared" si="24"/>
        <v>2.95</v>
      </c>
      <c r="BU43" s="178">
        <f t="shared" si="37"/>
        <v>0</v>
      </c>
      <c r="BV43" s="178">
        <f t="shared" si="37"/>
        <v>0</v>
      </c>
      <c r="BW43" s="178">
        <f t="shared" si="25"/>
        <v>0</v>
      </c>
      <c r="BX43" s="178">
        <f t="shared" si="38"/>
        <v>0</v>
      </c>
      <c r="BY43" s="178">
        <f t="shared" si="38"/>
        <v>0</v>
      </c>
      <c r="BZ43" s="178">
        <f t="shared" si="26"/>
        <v>0</v>
      </c>
      <c r="CA43" s="178">
        <f t="shared" si="39"/>
        <v>0</v>
      </c>
      <c r="CB43" s="178">
        <f t="shared" si="40"/>
        <v>0</v>
      </c>
      <c r="CC43" s="178">
        <f t="shared" si="27"/>
        <v>0</v>
      </c>
      <c r="CD43" s="178">
        <f t="shared" si="41"/>
        <v>0</v>
      </c>
      <c r="CE43" s="178">
        <f t="shared" si="41"/>
        <v>0</v>
      </c>
      <c r="CF43" s="178">
        <f t="shared" si="28"/>
        <v>0</v>
      </c>
      <c r="CG43" s="178">
        <f t="shared" si="42"/>
        <v>0</v>
      </c>
      <c r="CH43" s="178">
        <f t="shared" si="42"/>
        <v>0</v>
      </c>
      <c r="CI43" s="178">
        <f t="shared" si="29"/>
        <v>0</v>
      </c>
      <c r="CJ43" s="178">
        <f t="shared" si="47"/>
        <v>4</v>
      </c>
      <c r="CK43" s="178">
        <f t="shared" si="47"/>
        <v>11.8</v>
      </c>
      <c r="CL43" s="178">
        <f t="shared" si="30"/>
        <v>2.95</v>
      </c>
    </row>
    <row r="44" spans="1:90" x14ac:dyDescent="0.25">
      <c r="A44" s="180" t="s">
        <v>36</v>
      </c>
      <c r="B44" s="544">
        <v>1140.8399999999999</v>
      </c>
      <c r="C44" s="545">
        <f t="shared" si="0"/>
        <v>0</v>
      </c>
      <c r="D44" s="177"/>
      <c r="E44" s="177"/>
      <c r="F44" s="177">
        <f t="shared" si="1"/>
        <v>0</v>
      </c>
      <c r="G44" s="177"/>
      <c r="H44" s="177"/>
      <c r="I44" s="177">
        <f t="shared" si="2"/>
        <v>0</v>
      </c>
      <c r="J44" s="177"/>
      <c r="K44" s="177"/>
      <c r="L44" s="177">
        <f t="shared" si="3"/>
        <v>0</v>
      </c>
      <c r="M44" s="177"/>
      <c r="N44" s="177"/>
      <c r="O44" s="177">
        <f t="shared" si="4"/>
        <v>0</v>
      </c>
      <c r="P44" s="177"/>
      <c r="Q44" s="177"/>
      <c r="R44" s="177">
        <f t="shared" si="44"/>
        <v>0</v>
      </c>
      <c r="S44" s="177"/>
      <c r="T44" s="177"/>
      <c r="U44" s="177">
        <f t="shared" si="6"/>
        <v>0</v>
      </c>
      <c r="V44" s="177">
        <f t="shared" si="45"/>
        <v>0</v>
      </c>
      <c r="W44" s="177">
        <f t="shared" si="46"/>
        <v>0</v>
      </c>
      <c r="X44" s="177">
        <f t="shared" si="7"/>
        <v>0</v>
      </c>
      <c r="Y44" s="177"/>
      <c r="Z44" s="177"/>
      <c r="AA44" s="177">
        <f t="shared" si="8"/>
        <v>0</v>
      </c>
      <c r="AB44" s="177"/>
      <c r="AC44" s="177"/>
      <c r="AD44" s="177">
        <f t="shared" si="48"/>
        <v>0</v>
      </c>
      <c r="AE44" s="177"/>
      <c r="AF44" s="177"/>
      <c r="AG44" s="177">
        <f t="shared" si="49"/>
        <v>0</v>
      </c>
      <c r="AH44" s="177"/>
      <c r="AI44" s="177"/>
      <c r="AJ44" s="177">
        <f t="shared" si="11"/>
        <v>0</v>
      </c>
      <c r="AK44" s="177"/>
      <c r="AL44" s="177"/>
      <c r="AM44" s="177">
        <f t="shared" si="12"/>
        <v>0</v>
      </c>
      <c r="AN44" s="177"/>
      <c r="AO44" s="177"/>
      <c r="AP44" s="177">
        <f t="shared" si="13"/>
        <v>0</v>
      </c>
      <c r="AQ44" s="177">
        <f t="shared" si="14"/>
        <v>0</v>
      </c>
      <c r="AR44" s="177">
        <f t="shared" si="33"/>
        <v>0</v>
      </c>
      <c r="AS44" s="177">
        <f t="shared" si="15"/>
        <v>0</v>
      </c>
      <c r="AT44" s="177"/>
      <c r="AU44" s="177"/>
      <c r="AV44" s="177">
        <f t="shared" si="16"/>
        <v>0</v>
      </c>
      <c r="AW44" s="177"/>
      <c r="AX44" s="177"/>
      <c r="AY44" s="177">
        <f t="shared" si="17"/>
        <v>0</v>
      </c>
      <c r="AZ44" s="177"/>
      <c r="BA44" s="177"/>
      <c r="BB44" s="177">
        <f t="shared" si="18"/>
        <v>0</v>
      </c>
      <c r="BC44" s="177"/>
      <c r="BD44" s="177"/>
      <c r="BE44" s="177">
        <f t="shared" si="19"/>
        <v>0</v>
      </c>
      <c r="BF44" s="177"/>
      <c r="BG44" s="177"/>
      <c r="BH44" s="177">
        <f t="shared" si="20"/>
        <v>0</v>
      </c>
      <c r="BI44" s="177"/>
      <c r="BJ44" s="178"/>
      <c r="BK44" s="178">
        <f t="shared" si="21"/>
        <v>0</v>
      </c>
      <c r="BL44" s="178">
        <f t="shared" si="34"/>
        <v>0</v>
      </c>
      <c r="BM44" s="178">
        <f t="shared" si="35"/>
        <v>0</v>
      </c>
      <c r="BN44" s="178">
        <f t="shared" si="22"/>
        <v>0</v>
      </c>
      <c r="BO44" s="178"/>
      <c r="BP44" s="178"/>
      <c r="BQ44" s="178">
        <f t="shared" si="23"/>
        <v>0</v>
      </c>
      <c r="BR44" s="178">
        <f t="shared" si="36"/>
        <v>0</v>
      </c>
      <c r="BS44" s="178">
        <f t="shared" si="36"/>
        <v>0</v>
      </c>
      <c r="BT44" s="178">
        <f t="shared" si="24"/>
        <v>0</v>
      </c>
      <c r="BU44" s="178">
        <f t="shared" si="37"/>
        <v>0</v>
      </c>
      <c r="BV44" s="178">
        <f t="shared" si="37"/>
        <v>0</v>
      </c>
      <c r="BW44" s="178">
        <f t="shared" si="25"/>
        <v>0</v>
      </c>
      <c r="BX44" s="178">
        <f t="shared" si="38"/>
        <v>0</v>
      </c>
      <c r="BY44" s="178">
        <f t="shared" si="38"/>
        <v>0</v>
      </c>
      <c r="BZ44" s="178">
        <f t="shared" si="26"/>
        <v>0</v>
      </c>
      <c r="CA44" s="178">
        <f t="shared" si="39"/>
        <v>0</v>
      </c>
      <c r="CB44" s="178">
        <f t="shared" si="40"/>
        <v>0</v>
      </c>
      <c r="CC44" s="178">
        <f t="shared" si="27"/>
        <v>0</v>
      </c>
      <c r="CD44" s="178">
        <f t="shared" si="41"/>
        <v>0</v>
      </c>
      <c r="CE44" s="178">
        <f t="shared" si="41"/>
        <v>0</v>
      </c>
      <c r="CF44" s="178">
        <f t="shared" si="28"/>
        <v>0</v>
      </c>
      <c r="CG44" s="178">
        <f t="shared" si="42"/>
        <v>0</v>
      </c>
      <c r="CH44" s="178">
        <f t="shared" si="42"/>
        <v>0</v>
      </c>
      <c r="CI44" s="178">
        <f t="shared" si="29"/>
        <v>0</v>
      </c>
      <c r="CJ44" s="178">
        <f t="shared" si="47"/>
        <v>0</v>
      </c>
      <c r="CK44" s="178">
        <f t="shared" si="47"/>
        <v>0</v>
      </c>
      <c r="CL44" s="178">
        <f t="shared" si="30"/>
        <v>0</v>
      </c>
    </row>
    <row r="45" spans="1:90" x14ac:dyDescent="0.25">
      <c r="A45" s="180" t="s">
        <v>37</v>
      </c>
      <c r="B45" s="544">
        <v>1657</v>
      </c>
      <c r="C45" s="545">
        <f t="shared" si="0"/>
        <v>0</v>
      </c>
      <c r="D45" s="177"/>
      <c r="E45" s="177"/>
      <c r="F45" s="177">
        <f t="shared" si="1"/>
        <v>0</v>
      </c>
      <c r="G45" s="177"/>
      <c r="H45" s="177"/>
      <c r="I45" s="177">
        <f t="shared" si="2"/>
        <v>0</v>
      </c>
      <c r="J45" s="177"/>
      <c r="K45" s="177"/>
      <c r="L45" s="177">
        <f t="shared" si="3"/>
        <v>0</v>
      </c>
      <c r="M45" s="177"/>
      <c r="N45" s="177"/>
      <c r="O45" s="177">
        <f t="shared" si="4"/>
        <v>0</v>
      </c>
      <c r="P45" s="177"/>
      <c r="Q45" s="177"/>
      <c r="R45" s="177">
        <f t="shared" si="44"/>
        <v>0</v>
      </c>
      <c r="S45" s="177"/>
      <c r="T45" s="177"/>
      <c r="U45" s="177">
        <f t="shared" si="6"/>
        <v>0</v>
      </c>
      <c r="V45" s="177">
        <f t="shared" si="45"/>
        <v>0</v>
      </c>
      <c r="W45" s="177">
        <f t="shared" si="46"/>
        <v>0</v>
      </c>
      <c r="X45" s="177">
        <f t="shared" si="7"/>
        <v>0</v>
      </c>
      <c r="Y45" s="177"/>
      <c r="Z45" s="177"/>
      <c r="AA45" s="177">
        <f t="shared" si="8"/>
        <v>0</v>
      </c>
      <c r="AB45" s="177"/>
      <c r="AC45" s="177"/>
      <c r="AD45" s="177">
        <f t="shared" si="48"/>
        <v>0</v>
      </c>
      <c r="AE45" s="177"/>
      <c r="AF45" s="177"/>
      <c r="AG45" s="177">
        <f t="shared" si="49"/>
        <v>0</v>
      </c>
      <c r="AH45" s="177"/>
      <c r="AI45" s="177"/>
      <c r="AJ45" s="177">
        <f t="shared" si="11"/>
        <v>0</v>
      </c>
      <c r="AK45" s="177"/>
      <c r="AL45" s="177"/>
      <c r="AM45" s="177">
        <f t="shared" si="12"/>
        <v>0</v>
      </c>
      <c r="AN45" s="177"/>
      <c r="AO45" s="177"/>
      <c r="AP45" s="177">
        <f t="shared" si="13"/>
        <v>0</v>
      </c>
      <c r="AQ45" s="177">
        <f t="shared" si="14"/>
        <v>0</v>
      </c>
      <c r="AR45" s="177">
        <f t="shared" si="33"/>
        <v>0</v>
      </c>
      <c r="AS45" s="177">
        <f t="shared" si="15"/>
        <v>0</v>
      </c>
      <c r="AT45" s="177"/>
      <c r="AU45" s="177"/>
      <c r="AV45" s="177">
        <f t="shared" si="16"/>
        <v>0</v>
      </c>
      <c r="AW45" s="177"/>
      <c r="AX45" s="177"/>
      <c r="AY45" s="177">
        <f t="shared" si="17"/>
        <v>0</v>
      </c>
      <c r="AZ45" s="177"/>
      <c r="BA45" s="177"/>
      <c r="BB45" s="177">
        <f t="shared" si="18"/>
        <v>0</v>
      </c>
      <c r="BC45" s="177"/>
      <c r="BD45" s="177"/>
      <c r="BE45" s="177">
        <f t="shared" si="19"/>
        <v>0</v>
      </c>
      <c r="BF45" s="177"/>
      <c r="BG45" s="177"/>
      <c r="BH45" s="177">
        <f t="shared" si="20"/>
        <v>0</v>
      </c>
      <c r="BI45" s="177"/>
      <c r="BJ45" s="178"/>
      <c r="BK45" s="178">
        <f t="shared" si="21"/>
        <v>0</v>
      </c>
      <c r="BL45" s="178">
        <f t="shared" si="34"/>
        <v>0</v>
      </c>
      <c r="BM45" s="178">
        <f t="shared" si="35"/>
        <v>0</v>
      </c>
      <c r="BN45" s="178">
        <f t="shared" si="22"/>
        <v>0</v>
      </c>
      <c r="BO45" s="178"/>
      <c r="BP45" s="178"/>
      <c r="BQ45" s="178">
        <f t="shared" si="23"/>
        <v>0</v>
      </c>
      <c r="BR45" s="178">
        <f t="shared" si="36"/>
        <v>0</v>
      </c>
      <c r="BS45" s="178">
        <f t="shared" si="36"/>
        <v>0</v>
      </c>
      <c r="BT45" s="178">
        <f t="shared" si="24"/>
        <v>0</v>
      </c>
      <c r="BU45" s="178">
        <f t="shared" si="37"/>
        <v>0</v>
      </c>
      <c r="BV45" s="178">
        <f t="shared" si="37"/>
        <v>0</v>
      </c>
      <c r="BW45" s="178">
        <f t="shared" si="25"/>
        <v>0</v>
      </c>
      <c r="BX45" s="178">
        <f t="shared" si="38"/>
        <v>0</v>
      </c>
      <c r="BY45" s="178">
        <f t="shared" si="38"/>
        <v>0</v>
      </c>
      <c r="BZ45" s="178">
        <f t="shared" si="26"/>
        <v>0</v>
      </c>
      <c r="CA45" s="178">
        <f t="shared" si="39"/>
        <v>0</v>
      </c>
      <c r="CB45" s="178">
        <f t="shared" si="40"/>
        <v>0</v>
      </c>
      <c r="CC45" s="178">
        <f t="shared" si="27"/>
        <v>0</v>
      </c>
      <c r="CD45" s="178">
        <f t="shared" si="41"/>
        <v>0</v>
      </c>
      <c r="CE45" s="178">
        <f t="shared" si="41"/>
        <v>0</v>
      </c>
      <c r="CF45" s="178">
        <f t="shared" si="28"/>
        <v>0</v>
      </c>
      <c r="CG45" s="178">
        <f t="shared" si="42"/>
        <v>0</v>
      </c>
      <c r="CH45" s="178">
        <f t="shared" si="42"/>
        <v>0</v>
      </c>
      <c r="CI45" s="178">
        <f t="shared" si="29"/>
        <v>0</v>
      </c>
      <c r="CJ45" s="178">
        <f t="shared" si="47"/>
        <v>0</v>
      </c>
      <c r="CK45" s="178">
        <f t="shared" si="47"/>
        <v>0</v>
      </c>
      <c r="CL45" s="178">
        <f t="shared" si="30"/>
        <v>0</v>
      </c>
    </row>
    <row r="46" spans="1:90" x14ac:dyDescent="0.25">
      <c r="A46" s="180" t="s">
        <v>38</v>
      </c>
      <c r="B46" s="544">
        <v>3677.73</v>
      </c>
      <c r="C46" s="545">
        <f t="shared" si="0"/>
        <v>0</v>
      </c>
      <c r="D46" s="177"/>
      <c r="E46" s="177"/>
      <c r="F46" s="177">
        <f t="shared" si="1"/>
        <v>0</v>
      </c>
      <c r="G46" s="177"/>
      <c r="H46" s="177"/>
      <c r="I46" s="177">
        <f t="shared" si="2"/>
        <v>0</v>
      </c>
      <c r="J46" s="177"/>
      <c r="K46" s="177"/>
      <c r="L46" s="177">
        <f t="shared" si="3"/>
        <v>0</v>
      </c>
      <c r="M46" s="177"/>
      <c r="N46" s="177"/>
      <c r="O46" s="177">
        <f t="shared" si="4"/>
        <v>0</v>
      </c>
      <c r="P46" s="177"/>
      <c r="Q46" s="177"/>
      <c r="R46" s="177">
        <f t="shared" si="44"/>
        <v>0</v>
      </c>
      <c r="S46" s="177"/>
      <c r="T46" s="177"/>
      <c r="U46" s="177">
        <f t="shared" si="6"/>
        <v>0</v>
      </c>
      <c r="V46" s="177">
        <f t="shared" si="45"/>
        <v>0</v>
      </c>
      <c r="W46" s="177">
        <f t="shared" si="46"/>
        <v>0</v>
      </c>
      <c r="X46" s="177">
        <f t="shared" si="7"/>
        <v>0</v>
      </c>
      <c r="Y46" s="177"/>
      <c r="Z46" s="177"/>
      <c r="AA46" s="177">
        <f t="shared" si="8"/>
        <v>0</v>
      </c>
      <c r="AB46" s="177"/>
      <c r="AC46" s="177"/>
      <c r="AD46" s="177">
        <f t="shared" si="48"/>
        <v>0</v>
      </c>
      <c r="AE46" s="177"/>
      <c r="AF46" s="177"/>
      <c r="AG46" s="177">
        <f t="shared" si="49"/>
        <v>0</v>
      </c>
      <c r="AH46" s="177"/>
      <c r="AI46" s="177"/>
      <c r="AJ46" s="177">
        <f t="shared" si="11"/>
        <v>0</v>
      </c>
      <c r="AK46" s="177"/>
      <c r="AL46" s="177"/>
      <c r="AM46" s="177">
        <f t="shared" si="12"/>
        <v>0</v>
      </c>
      <c r="AN46" s="177"/>
      <c r="AO46" s="177"/>
      <c r="AP46" s="177">
        <f t="shared" si="13"/>
        <v>0</v>
      </c>
      <c r="AQ46" s="177">
        <f t="shared" si="14"/>
        <v>0</v>
      </c>
      <c r="AR46" s="177">
        <f t="shared" si="33"/>
        <v>0</v>
      </c>
      <c r="AS46" s="177">
        <f t="shared" si="15"/>
        <v>0</v>
      </c>
      <c r="AT46" s="177"/>
      <c r="AU46" s="177"/>
      <c r="AV46" s="177">
        <f t="shared" si="16"/>
        <v>0</v>
      </c>
      <c r="AW46" s="177"/>
      <c r="AX46" s="177"/>
      <c r="AY46" s="177">
        <f t="shared" si="17"/>
        <v>0</v>
      </c>
      <c r="AZ46" s="177"/>
      <c r="BA46" s="177"/>
      <c r="BB46" s="177">
        <f t="shared" si="18"/>
        <v>0</v>
      </c>
      <c r="BC46" s="177"/>
      <c r="BD46" s="177"/>
      <c r="BE46" s="177">
        <f t="shared" si="19"/>
        <v>0</v>
      </c>
      <c r="BF46" s="177"/>
      <c r="BG46" s="177"/>
      <c r="BH46" s="177">
        <f t="shared" si="20"/>
        <v>0</v>
      </c>
      <c r="BI46" s="177"/>
      <c r="BJ46" s="178"/>
      <c r="BK46" s="178">
        <f t="shared" si="21"/>
        <v>0</v>
      </c>
      <c r="BL46" s="178">
        <f t="shared" si="34"/>
        <v>0</v>
      </c>
      <c r="BM46" s="178">
        <f t="shared" si="35"/>
        <v>0</v>
      </c>
      <c r="BN46" s="178">
        <f t="shared" si="22"/>
        <v>0</v>
      </c>
      <c r="BO46" s="178"/>
      <c r="BP46" s="178"/>
      <c r="BQ46" s="178">
        <f t="shared" si="23"/>
        <v>0</v>
      </c>
      <c r="BR46" s="178">
        <f t="shared" si="36"/>
        <v>0</v>
      </c>
      <c r="BS46" s="178">
        <f t="shared" si="36"/>
        <v>0</v>
      </c>
      <c r="BT46" s="178">
        <f t="shared" si="24"/>
        <v>0</v>
      </c>
      <c r="BU46" s="178">
        <f t="shared" si="37"/>
        <v>0</v>
      </c>
      <c r="BV46" s="178">
        <f t="shared" si="37"/>
        <v>0</v>
      </c>
      <c r="BW46" s="178">
        <f t="shared" si="25"/>
        <v>0</v>
      </c>
      <c r="BX46" s="178">
        <f t="shared" si="38"/>
        <v>0</v>
      </c>
      <c r="BY46" s="178">
        <f t="shared" si="38"/>
        <v>0</v>
      </c>
      <c r="BZ46" s="178">
        <f t="shared" si="26"/>
        <v>0</v>
      </c>
      <c r="CA46" s="178">
        <f t="shared" si="39"/>
        <v>0</v>
      </c>
      <c r="CB46" s="178">
        <f t="shared" si="40"/>
        <v>0</v>
      </c>
      <c r="CC46" s="178">
        <f t="shared" si="27"/>
        <v>0</v>
      </c>
      <c r="CD46" s="178">
        <f t="shared" si="41"/>
        <v>0</v>
      </c>
      <c r="CE46" s="178">
        <f t="shared" si="41"/>
        <v>0</v>
      </c>
      <c r="CF46" s="178">
        <f t="shared" si="28"/>
        <v>0</v>
      </c>
      <c r="CG46" s="178">
        <f t="shared" si="42"/>
        <v>0</v>
      </c>
      <c r="CH46" s="178">
        <f t="shared" si="42"/>
        <v>0</v>
      </c>
      <c r="CI46" s="178">
        <f t="shared" si="29"/>
        <v>0</v>
      </c>
      <c r="CJ46" s="178">
        <f t="shared" si="47"/>
        <v>0</v>
      </c>
      <c r="CK46" s="178">
        <f t="shared" si="47"/>
        <v>0</v>
      </c>
      <c r="CL46" s="178">
        <f t="shared" si="30"/>
        <v>0</v>
      </c>
    </row>
    <row r="47" spans="1:90" x14ac:dyDescent="0.25">
      <c r="A47" s="180" t="s">
        <v>39</v>
      </c>
      <c r="B47" s="544">
        <v>506.5</v>
      </c>
      <c r="C47" s="545">
        <f t="shared" si="0"/>
        <v>0</v>
      </c>
      <c r="D47" s="177"/>
      <c r="E47" s="177"/>
      <c r="F47" s="177">
        <f t="shared" si="1"/>
        <v>0</v>
      </c>
      <c r="G47" s="177"/>
      <c r="H47" s="177"/>
      <c r="I47" s="177">
        <f t="shared" si="2"/>
        <v>0</v>
      </c>
      <c r="J47" s="177"/>
      <c r="K47" s="177"/>
      <c r="L47" s="177">
        <f t="shared" si="3"/>
        <v>0</v>
      </c>
      <c r="M47" s="177"/>
      <c r="N47" s="177"/>
      <c r="O47" s="177">
        <f t="shared" si="4"/>
        <v>0</v>
      </c>
      <c r="P47" s="177"/>
      <c r="Q47" s="177"/>
      <c r="R47" s="177">
        <f t="shared" si="44"/>
        <v>0</v>
      </c>
      <c r="S47" s="177"/>
      <c r="T47" s="177"/>
      <c r="U47" s="177">
        <f t="shared" si="6"/>
        <v>0</v>
      </c>
      <c r="V47" s="177">
        <f t="shared" si="45"/>
        <v>0</v>
      </c>
      <c r="W47" s="177">
        <f t="shared" si="46"/>
        <v>0</v>
      </c>
      <c r="X47" s="177">
        <f t="shared" si="7"/>
        <v>0</v>
      </c>
      <c r="Y47" s="177"/>
      <c r="Z47" s="177"/>
      <c r="AA47" s="177">
        <f t="shared" si="8"/>
        <v>0</v>
      </c>
      <c r="AB47" s="177"/>
      <c r="AC47" s="177"/>
      <c r="AD47" s="177">
        <f t="shared" si="48"/>
        <v>0</v>
      </c>
      <c r="AE47" s="177"/>
      <c r="AF47" s="177"/>
      <c r="AG47" s="177">
        <f t="shared" si="49"/>
        <v>0</v>
      </c>
      <c r="AH47" s="177"/>
      <c r="AI47" s="177"/>
      <c r="AJ47" s="177">
        <f t="shared" si="11"/>
        <v>0</v>
      </c>
      <c r="AK47" s="177"/>
      <c r="AL47" s="177"/>
      <c r="AM47" s="177">
        <f t="shared" si="12"/>
        <v>0</v>
      </c>
      <c r="AN47" s="177"/>
      <c r="AO47" s="177"/>
      <c r="AP47" s="177">
        <f t="shared" si="13"/>
        <v>0</v>
      </c>
      <c r="AQ47" s="177">
        <f t="shared" si="14"/>
        <v>0</v>
      </c>
      <c r="AR47" s="177">
        <v>620</v>
      </c>
      <c r="AS47" s="177">
        <f t="shared" si="15"/>
        <v>0</v>
      </c>
      <c r="AT47" s="177"/>
      <c r="AU47" s="177"/>
      <c r="AV47" s="177">
        <f t="shared" si="16"/>
        <v>0</v>
      </c>
      <c r="AW47" s="177"/>
      <c r="AX47" s="177"/>
      <c r="AY47" s="177">
        <f t="shared" si="17"/>
        <v>0</v>
      </c>
      <c r="AZ47" s="177"/>
      <c r="BA47" s="177"/>
      <c r="BB47" s="177">
        <f t="shared" si="18"/>
        <v>0</v>
      </c>
      <c r="BC47" s="177"/>
      <c r="BD47" s="177"/>
      <c r="BE47" s="177">
        <f t="shared" si="19"/>
        <v>0</v>
      </c>
      <c r="BF47" s="177"/>
      <c r="BG47" s="177"/>
      <c r="BH47" s="177">
        <f t="shared" si="20"/>
        <v>0</v>
      </c>
      <c r="BI47" s="177"/>
      <c r="BJ47" s="178"/>
      <c r="BK47" s="178">
        <f t="shared" si="21"/>
        <v>0</v>
      </c>
      <c r="BL47" s="178">
        <f t="shared" si="34"/>
        <v>0</v>
      </c>
      <c r="BM47" s="178">
        <f t="shared" si="35"/>
        <v>0</v>
      </c>
      <c r="BN47" s="178">
        <f t="shared" si="22"/>
        <v>0</v>
      </c>
      <c r="BO47" s="178"/>
      <c r="BP47" s="178"/>
      <c r="BQ47" s="178">
        <f t="shared" si="23"/>
        <v>0</v>
      </c>
      <c r="BR47" s="178">
        <f t="shared" si="36"/>
        <v>0</v>
      </c>
      <c r="BS47" s="178">
        <f t="shared" si="36"/>
        <v>0</v>
      </c>
      <c r="BT47" s="178">
        <f t="shared" si="24"/>
        <v>0</v>
      </c>
      <c r="BU47" s="178">
        <f t="shared" si="37"/>
        <v>0</v>
      </c>
      <c r="BV47" s="178">
        <f t="shared" si="37"/>
        <v>0</v>
      </c>
      <c r="BW47" s="178">
        <f t="shared" si="25"/>
        <v>0</v>
      </c>
      <c r="BX47" s="178">
        <f t="shared" si="38"/>
        <v>0</v>
      </c>
      <c r="BY47" s="178">
        <f t="shared" si="38"/>
        <v>0</v>
      </c>
      <c r="BZ47" s="178">
        <f t="shared" si="26"/>
        <v>0</v>
      </c>
      <c r="CA47" s="178">
        <f t="shared" si="39"/>
        <v>0</v>
      </c>
      <c r="CB47" s="178">
        <f t="shared" si="40"/>
        <v>0</v>
      </c>
      <c r="CC47" s="178">
        <f t="shared" si="27"/>
        <v>0</v>
      </c>
      <c r="CD47" s="178">
        <f t="shared" si="41"/>
        <v>0</v>
      </c>
      <c r="CE47" s="178">
        <f t="shared" si="41"/>
        <v>0</v>
      </c>
      <c r="CF47" s="178">
        <f t="shared" si="28"/>
        <v>0</v>
      </c>
      <c r="CG47" s="178">
        <f t="shared" si="42"/>
        <v>0</v>
      </c>
      <c r="CH47" s="178">
        <f t="shared" si="42"/>
        <v>0</v>
      </c>
      <c r="CI47" s="178">
        <f t="shared" si="29"/>
        <v>0</v>
      </c>
      <c r="CJ47" s="178">
        <f t="shared" si="47"/>
        <v>0</v>
      </c>
      <c r="CK47" s="178">
        <f t="shared" si="47"/>
        <v>620</v>
      </c>
      <c r="CL47" s="178">
        <f t="shared" si="30"/>
        <v>0</v>
      </c>
    </row>
    <row r="48" spans="1:90" x14ac:dyDescent="0.25">
      <c r="A48" s="180" t="s">
        <v>40</v>
      </c>
      <c r="B48" s="544">
        <v>572</v>
      </c>
      <c r="C48" s="545">
        <f t="shared" si="0"/>
        <v>99.858391608391614</v>
      </c>
      <c r="D48" s="177">
        <v>9.6300000000000008</v>
      </c>
      <c r="E48" s="177">
        <v>50.69</v>
      </c>
      <c r="F48" s="177">
        <f t="shared" si="1"/>
        <v>5.2637590861889922</v>
      </c>
      <c r="G48" s="177">
        <v>3.1</v>
      </c>
      <c r="H48" s="177">
        <v>11.98</v>
      </c>
      <c r="I48" s="177">
        <f t="shared" si="2"/>
        <v>3.8645161290322583</v>
      </c>
      <c r="J48" s="177">
        <v>102.8</v>
      </c>
      <c r="K48" s="177">
        <v>459.52</v>
      </c>
      <c r="L48" s="177">
        <f t="shared" si="3"/>
        <v>4.4700389105058367</v>
      </c>
      <c r="M48" s="177">
        <v>182.53</v>
      </c>
      <c r="N48" s="177">
        <v>784.22</v>
      </c>
      <c r="O48" s="177">
        <f t="shared" si="4"/>
        <v>4.296389634580617</v>
      </c>
      <c r="P48" s="177">
        <v>163.93</v>
      </c>
      <c r="Q48" s="177">
        <v>660.47</v>
      </c>
      <c r="R48" s="177">
        <f t="shared" si="44"/>
        <v>4.028975782346123</v>
      </c>
      <c r="S48" s="177">
        <v>0.4</v>
      </c>
      <c r="T48" s="177">
        <v>1.3</v>
      </c>
      <c r="U48" s="177">
        <f t="shared" si="6"/>
        <v>3.25</v>
      </c>
      <c r="V48" s="177">
        <f t="shared" si="45"/>
        <v>462.39000000000004</v>
      </c>
      <c r="W48" s="177">
        <f t="shared" si="46"/>
        <v>1968.18</v>
      </c>
      <c r="X48" s="177">
        <f t="shared" si="7"/>
        <v>4.2565366898073052</v>
      </c>
      <c r="Y48" s="177"/>
      <c r="Z48" s="177"/>
      <c r="AA48" s="177">
        <f t="shared" si="8"/>
        <v>0</v>
      </c>
      <c r="AB48" s="177"/>
      <c r="AC48" s="177"/>
      <c r="AD48" s="177">
        <f t="shared" si="48"/>
        <v>0</v>
      </c>
      <c r="AE48" s="177">
        <v>9.6999999999999993</v>
      </c>
      <c r="AF48" s="177">
        <v>8.1999999999999993</v>
      </c>
      <c r="AG48" s="177">
        <f t="shared" si="49"/>
        <v>0.84536082474226804</v>
      </c>
      <c r="AH48" s="177">
        <v>19.46</v>
      </c>
      <c r="AI48" s="177">
        <v>78.790000000000006</v>
      </c>
      <c r="AJ48" s="177">
        <f t="shared" si="11"/>
        <v>4.048818088386434</v>
      </c>
      <c r="AK48" s="177">
        <v>79.64</v>
      </c>
      <c r="AL48" s="177">
        <v>286.26</v>
      </c>
      <c r="AM48" s="177">
        <f t="shared" si="12"/>
        <v>3.5944249121044698</v>
      </c>
      <c r="AN48" s="177"/>
      <c r="AO48" s="177"/>
      <c r="AP48" s="177">
        <f t="shared" si="13"/>
        <v>0</v>
      </c>
      <c r="AQ48" s="177">
        <f t="shared" si="14"/>
        <v>108.8</v>
      </c>
      <c r="AR48" s="177">
        <f t="shared" ref="AR48:AR59" si="50">SUM(AO48,AL48,AI48,AF48,AC48,Z48)</f>
        <v>373.25</v>
      </c>
      <c r="AS48" s="177">
        <f t="shared" si="15"/>
        <v>3.4306066176470589</v>
      </c>
      <c r="AT48" s="177"/>
      <c r="AU48" s="177"/>
      <c r="AV48" s="177">
        <f t="shared" si="16"/>
        <v>0</v>
      </c>
      <c r="AW48" s="177"/>
      <c r="AX48" s="177"/>
      <c r="AY48" s="177">
        <f t="shared" si="17"/>
        <v>0</v>
      </c>
      <c r="AZ48" s="177"/>
      <c r="BA48" s="177"/>
      <c r="BB48" s="177">
        <f t="shared" si="18"/>
        <v>0</v>
      </c>
      <c r="BC48" s="177"/>
      <c r="BD48" s="177"/>
      <c r="BE48" s="177">
        <f t="shared" si="19"/>
        <v>0</v>
      </c>
      <c r="BF48" s="177"/>
      <c r="BG48" s="177"/>
      <c r="BH48" s="177">
        <f t="shared" si="20"/>
        <v>0</v>
      </c>
      <c r="BI48" s="177"/>
      <c r="BJ48" s="178"/>
      <c r="BK48" s="178">
        <f t="shared" si="21"/>
        <v>0</v>
      </c>
      <c r="BL48" s="178">
        <f t="shared" si="34"/>
        <v>0</v>
      </c>
      <c r="BM48" s="178">
        <f t="shared" si="35"/>
        <v>0</v>
      </c>
      <c r="BN48" s="178">
        <f t="shared" si="22"/>
        <v>0</v>
      </c>
      <c r="BO48" s="178"/>
      <c r="BP48" s="178"/>
      <c r="BQ48" s="178">
        <f t="shared" si="23"/>
        <v>0</v>
      </c>
      <c r="BR48" s="178">
        <f t="shared" si="36"/>
        <v>9.6300000000000008</v>
      </c>
      <c r="BS48" s="178">
        <f t="shared" si="36"/>
        <v>50.69</v>
      </c>
      <c r="BT48" s="178">
        <f t="shared" si="24"/>
        <v>5.2637590861889922</v>
      </c>
      <c r="BU48" s="178">
        <f t="shared" si="37"/>
        <v>3.1</v>
      </c>
      <c r="BV48" s="178">
        <f t="shared" si="37"/>
        <v>11.98</v>
      </c>
      <c r="BW48" s="178">
        <f t="shared" si="25"/>
        <v>3.8645161290322583</v>
      </c>
      <c r="BX48" s="178">
        <f t="shared" si="38"/>
        <v>112.5</v>
      </c>
      <c r="BY48" s="178">
        <f t="shared" si="38"/>
        <v>467.71999999999997</v>
      </c>
      <c r="BZ48" s="178">
        <f t="shared" si="26"/>
        <v>4.1575111111111109</v>
      </c>
      <c r="CA48" s="178">
        <f t="shared" si="39"/>
        <v>201.99</v>
      </c>
      <c r="CB48" s="178">
        <f t="shared" si="40"/>
        <v>863.01</v>
      </c>
      <c r="CC48" s="178">
        <f t="shared" si="27"/>
        <v>4.2725382444675475</v>
      </c>
      <c r="CD48" s="178">
        <f t="shared" si="41"/>
        <v>243.57</v>
      </c>
      <c r="CE48" s="178">
        <f t="shared" si="41"/>
        <v>946.73</v>
      </c>
      <c r="CF48" s="178">
        <f t="shared" si="28"/>
        <v>3.8868908322042945</v>
      </c>
      <c r="CG48" s="178">
        <f t="shared" si="42"/>
        <v>0.4</v>
      </c>
      <c r="CH48" s="178">
        <f t="shared" si="42"/>
        <v>1.3</v>
      </c>
      <c r="CI48" s="178">
        <f t="shared" si="29"/>
        <v>3.25</v>
      </c>
      <c r="CJ48" s="178">
        <f t="shared" si="47"/>
        <v>571.19000000000005</v>
      </c>
      <c r="CK48" s="178">
        <f t="shared" si="47"/>
        <v>2341.4300000000003</v>
      </c>
      <c r="CL48" s="178">
        <f t="shared" si="30"/>
        <v>4.0992139218123569</v>
      </c>
    </row>
    <row r="49" spans="1:140" x14ac:dyDescent="0.25">
      <c r="A49" s="180" t="s">
        <v>103</v>
      </c>
      <c r="B49" s="544">
        <v>1050</v>
      </c>
      <c r="C49" s="545">
        <f t="shared" si="0"/>
        <v>0</v>
      </c>
      <c r="D49" s="177"/>
      <c r="E49" s="177"/>
      <c r="F49" s="177">
        <f t="shared" si="1"/>
        <v>0</v>
      </c>
      <c r="G49" s="177"/>
      <c r="H49" s="177"/>
      <c r="I49" s="177">
        <f t="shared" si="2"/>
        <v>0</v>
      </c>
      <c r="J49" s="177"/>
      <c r="K49" s="177"/>
      <c r="L49" s="177">
        <f t="shared" si="3"/>
        <v>0</v>
      </c>
      <c r="M49" s="177"/>
      <c r="N49" s="177"/>
      <c r="O49" s="177">
        <f t="shared" si="4"/>
        <v>0</v>
      </c>
      <c r="P49" s="177"/>
      <c r="Q49" s="177"/>
      <c r="R49" s="177">
        <f t="shared" si="44"/>
        <v>0</v>
      </c>
      <c r="S49" s="177"/>
      <c r="T49" s="177"/>
      <c r="U49" s="177">
        <f t="shared" si="6"/>
        <v>0</v>
      </c>
      <c r="V49" s="177">
        <f t="shared" si="45"/>
        <v>0</v>
      </c>
      <c r="W49" s="177">
        <f t="shared" si="46"/>
        <v>0</v>
      </c>
      <c r="X49" s="177">
        <f t="shared" si="7"/>
        <v>0</v>
      </c>
      <c r="Y49" s="177"/>
      <c r="Z49" s="177"/>
      <c r="AA49" s="177">
        <f t="shared" si="8"/>
        <v>0</v>
      </c>
      <c r="AB49" s="177"/>
      <c r="AC49" s="177"/>
      <c r="AD49" s="177">
        <f t="shared" si="48"/>
        <v>0</v>
      </c>
      <c r="AE49" s="177"/>
      <c r="AF49" s="177"/>
      <c r="AG49" s="177">
        <f t="shared" si="49"/>
        <v>0</v>
      </c>
      <c r="AH49" s="177"/>
      <c r="AI49" s="177"/>
      <c r="AJ49" s="177">
        <f t="shared" si="11"/>
        <v>0</v>
      </c>
      <c r="AK49" s="177"/>
      <c r="AL49" s="177"/>
      <c r="AM49" s="177">
        <f t="shared" si="12"/>
        <v>0</v>
      </c>
      <c r="AN49" s="177"/>
      <c r="AO49" s="177"/>
      <c r="AP49" s="177">
        <f t="shared" si="13"/>
        <v>0</v>
      </c>
      <c r="AQ49" s="177">
        <f t="shared" si="14"/>
        <v>0</v>
      </c>
      <c r="AR49" s="177">
        <f t="shared" si="50"/>
        <v>0</v>
      </c>
      <c r="AS49" s="177">
        <f t="shared" si="15"/>
        <v>0</v>
      </c>
      <c r="AT49" s="177"/>
      <c r="AU49" s="177"/>
      <c r="AV49" s="177">
        <f t="shared" si="16"/>
        <v>0</v>
      </c>
      <c r="AW49" s="177"/>
      <c r="AX49" s="177"/>
      <c r="AY49" s="177">
        <f t="shared" si="17"/>
        <v>0</v>
      </c>
      <c r="AZ49" s="177"/>
      <c r="BA49" s="177"/>
      <c r="BB49" s="177">
        <f t="shared" si="18"/>
        <v>0</v>
      </c>
      <c r="BC49" s="177"/>
      <c r="BD49" s="177"/>
      <c r="BE49" s="177">
        <f t="shared" si="19"/>
        <v>0</v>
      </c>
      <c r="BF49" s="177"/>
      <c r="BG49" s="177"/>
      <c r="BH49" s="177">
        <f t="shared" si="20"/>
        <v>0</v>
      </c>
      <c r="BI49" s="177"/>
      <c r="BJ49" s="178"/>
      <c r="BK49" s="178">
        <f t="shared" si="21"/>
        <v>0</v>
      </c>
      <c r="BL49" s="178">
        <f t="shared" si="34"/>
        <v>0</v>
      </c>
      <c r="BM49" s="178">
        <f t="shared" si="35"/>
        <v>0</v>
      </c>
      <c r="BN49" s="178">
        <f t="shared" si="22"/>
        <v>0</v>
      </c>
      <c r="BO49" s="178"/>
      <c r="BP49" s="178"/>
      <c r="BQ49" s="178">
        <f t="shared" si="23"/>
        <v>0</v>
      </c>
      <c r="BR49" s="178">
        <f t="shared" si="36"/>
        <v>0</v>
      </c>
      <c r="BS49" s="178">
        <f t="shared" si="36"/>
        <v>0</v>
      </c>
      <c r="BT49" s="178">
        <f t="shared" si="24"/>
        <v>0</v>
      </c>
      <c r="BU49" s="178">
        <f t="shared" si="37"/>
        <v>0</v>
      </c>
      <c r="BV49" s="178">
        <f t="shared" si="37"/>
        <v>0</v>
      </c>
      <c r="BW49" s="178">
        <f t="shared" si="25"/>
        <v>0</v>
      </c>
      <c r="BX49" s="178">
        <f t="shared" si="38"/>
        <v>0</v>
      </c>
      <c r="BY49" s="178">
        <f t="shared" si="38"/>
        <v>0</v>
      </c>
      <c r="BZ49" s="178">
        <f t="shared" si="26"/>
        <v>0</v>
      </c>
      <c r="CA49" s="178">
        <f t="shared" si="39"/>
        <v>0</v>
      </c>
      <c r="CB49" s="178">
        <f t="shared" si="40"/>
        <v>0</v>
      </c>
      <c r="CC49" s="178">
        <f t="shared" si="27"/>
        <v>0</v>
      </c>
      <c r="CD49" s="178">
        <f t="shared" si="41"/>
        <v>0</v>
      </c>
      <c r="CE49" s="178">
        <f t="shared" si="41"/>
        <v>0</v>
      </c>
      <c r="CF49" s="178">
        <f t="shared" si="28"/>
        <v>0</v>
      </c>
      <c r="CG49" s="178">
        <f t="shared" si="42"/>
        <v>0</v>
      </c>
      <c r="CH49" s="178">
        <f t="shared" si="42"/>
        <v>0</v>
      </c>
      <c r="CI49" s="178">
        <f t="shared" si="29"/>
        <v>0</v>
      </c>
      <c r="CJ49" s="178">
        <f t="shared" si="47"/>
        <v>0</v>
      </c>
      <c r="CK49" s="178">
        <f t="shared" si="47"/>
        <v>0</v>
      </c>
      <c r="CL49" s="178">
        <f t="shared" si="30"/>
        <v>0</v>
      </c>
    </row>
    <row r="50" spans="1:140" x14ac:dyDescent="0.25">
      <c r="A50" s="180" t="s">
        <v>42</v>
      </c>
      <c r="B50" s="544">
        <v>2479.4499999999998</v>
      </c>
      <c r="C50" s="545">
        <f t="shared" si="0"/>
        <v>0</v>
      </c>
      <c r="D50" s="177"/>
      <c r="E50" s="177"/>
      <c r="F50" s="177">
        <f t="shared" si="1"/>
        <v>0</v>
      </c>
      <c r="G50" s="177"/>
      <c r="H50" s="177"/>
      <c r="I50" s="177">
        <f t="shared" si="2"/>
        <v>0</v>
      </c>
      <c r="J50" s="177"/>
      <c r="K50" s="177"/>
      <c r="L50" s="177">
        <f t="shared" si="3"/>
        <v>0</v>
      </c>
      <c r="M50" s="177"/>
      <c r="N50" s="177"/>
      <c r="O50" s="177">
        <f t="shared" si="4"/>
        <v>0</v>
      </c>
      <c r="P50" s="177"/>
      <c r="Q50" s="177"/>
      <c r="R50" s="177">
        <f t="shared" si="44"/>
        <v>0</v>
      </c>
      <c r="S50" s="177"/>
      <c r="T50" s="177"/>
      <c r="U50" s="177">
        <f t="shared" si="6"/>
        <v>0</v>
      </c>
      <c r="V50" s="177">
        <f t="shared" si="45"/>
        <v>0</v>
      </c>
      <c r="W50" s="177">
        <f t="shared" si="46"/>
        <v>0</v>
      </c>
      <c r="X50" s="177">
        <f t="shared" si="7"/>
        <v>0</v>
      </c>
      <c r="Y50" s="177"/>
      <c r="Z50" s="177"/>
      <c r="AA50" s="177">
        <f t="shared" si="8"/>
        <v>0</v>
      </c>
      <c r="AB50" s="177"/>
      <c r="AC50" s="177"/>
      <c r="AD50" s="177">
        <f t="shared" si="48"/>
        <v>0</v>
      </c>
      <c r="AE50" s="177"/>
      <c r="AF50" s="177"/>
      <c r="AG50" s="177">
        <f t="shared" si="49"/>
        <v>0</v>
      </c>
      <c r="AH50" s="177"/>
      <c r="AI50" s="177"/>
      <c r="AJ50" s="177">
        <f t="shared" si="11"/>
        <v>0</v>
      </c>
      <c r="AK50" s="177"/>
      <c r="AL50" s="177"/>
      <c r="AM50" s="177">
        <f t="shared" si="12"/>
        <v>0</v>
      </c>
      <c r="AN50" s="177"/>
      <c r="AO50" s="177"/>
      <c r="AP50" s="177">
        <f t="shared" si="13"/>
        <v>0</v>
      </c>
      <c r="AQ50" s="177">
        <f t="shared" si="14"/>
        <v>0</v>
      </c>
      <c r="AR50" s="177">
        <f t="shared" si="50"/>
        <v>0</v>
      </c>
      <c r="AS50" s="177">
        <f t="shared" si="15"/>
        <v>0</v>
      </c>
      <c r="AT50" s="177"/>
      <c r="AU50" s="177"/>
      <c r="AV50" s="177">
        <f t="shared" si="16"/>
        <v>0</v>
      </c>
      <c r="AW50" s="177"/>
      <c r="AX50" s="177"/>
      <c r="AY50" s="177">
        <f t="shared" si="17"/>
        <v>0</v>
      </c>
      <c r="AZ50" s="177"/>
      <c r="BA50" s="177"/>
      <c r="BB50" s="177">
        <f t="shared" si="18"/>
        <v>0</v>
      </c>
      <c r="BC50" s="177"/>
      <c r="BD50" s="177"/>
      <c r="BE50" s="177">
        <f t="shared" si="19"/>
        <v>0</v>
      </c>
      <c r="BF50" s="177"/>
      <c r="BG50" s="177"/>
      <c r="BH50" s="177">
        <f t="shared" si="20"/>
        <v>0</v>
      </c>
      <c r="BI50" s="177"/>
      <c r="BJ50" s="178"/>
      <c r="BK50" s="178">
        <f t="shared" si="21"/>
        <v>0</v>
      </c>
      <c r="BL50" s="178">
        <f t="shared" si="34"/>
        <v>0</v>
      </c>
      <c r="BM50" s="178">
        <f t="shared" si="35"/>
        <v>0</v>
      </c>
      <c r="BN50" s="178">
        <f t="shared" si="22"/>
        <v>0</v>
      </c>
      <c r="BO50" s="178"/>
      <c r="BP50" s="178"/>
      <c r="BQ50" s="178">
        <f t="shared" si="23"/>
        <v>0</v>
      </c>
      <c r="BR50" s="178">
        <f t="shared" si="36"/>
        <v>0</v>
      </c>
      <c r="BS50" s="178">
        <f t="shared" si="36"/>
        <v>0</v>
      </c>
      <c r="BT50" s="178">
        <f t="shared" si="24"/>
        <v>0</v>
      </c>
      <c r="BU50" s="178">
        <f t="shared" si="37"/>
        <v>0</v>
      </c>
      <c r="BV50" s="178">
        <f t="shared" si="37"/>
        <v>0</v>
      </c>
      <c r="BW50" s="178">
        <f t="shared" si="25"/>
        <v>0</v>
      </c>
      <c r="BX50" s="178">
        <f t="shared" si="38"/>
        <v>0</v>
      </c>
      <c r="BY50" s="178">
        <f t="shared" si="38"/>
        <v>0</v>
      </c>
      <c r="BZ50" s="178">
        <f t="shared" si="26"/>
        <v>0</v>
      </c>
      <c r="CA50" s="178">
        <f t="shared" si="39"/>
        <v>0</v>
      </c>
      <c r="CB50" s="178">
        <f t="shared" si="40"/>
        <v>0</v>
      </c>
      <c r="CC50" s="178">
        <f t="shared" si="27"/>
        <v>0</v>
      </c>
      <c r="CD50" s="178">
        <f t="shared" si="41"/>
        <v>0</v>
      </c>
      <c r="CE50" s="178">
        <f t="shared" si="41"/>
        <v>0</v>
      </c>
      <c r="CF50" s="178">
        <f t="shared" si="28"/>
        <v>0</v>
      </c>
      <c r="CG50" s="178">
        <f t="shared" si="42"/>
        <v>0</v>
      </c>
      <c r="CH50" s="178">
        <f t="shared" si="42"/>
        <v>0</v>
      </c>
      <c r="CI50" s="178">
        <f t="shared" si="29"/>
        <v>0</v>
      </c>
      <c r="CJ50" s="178">
        <f t="shared" si="47"/>
        <v>0</v>
      </c>
      <c r="CK50" s="178">
        <f t="shared" si="47"/>
        <v>0</v>
      </c>
      <c r="CL50" s="178">
        <f t="shared" si="30"/>
        <v>0</v>
      </c>
    </row>
    <row r="51" spans="1:140" x14ac:dyDescent="0.25">
      <c r="A51" s="180" t="s">
        <v>43</v>
      </c>
      <c r="B51" s="544">
        <v>849.88</v>
      </c>
      <c r="C51" s="545">
        <f t="shared" si="0"/>
        <v>0</v>
      </c>
      <c r="D51" s="177"/>
      <c r="E51" s="177"/>
      <c r="F51" s="177">
        <f t="shared" si="1"/>
        <v>0</v>
      </c>
      <c r="G51" s="177"/>
      <c r="H51" s="177"/>
      <c r="I51" s="177">
        <f t="shared" si="2"/>
        <v>0</v>
      </c>
      <c r="J51" s="177"/>
      <c r="K51" s="177"/>
      <c r="L51" s="177">
        <f t="shared" si="3"/>
        <v>0</v>
      </c>
      <c r="M51" s="177"/>
      <c r="N51" s="177"/>
      <c r="O51" s="177">
        <f t="shared" si="4"/>
        <v>0</v>
      </c>
      <c r="P51" s="177"/>
      <c r="Q51" s="177"/>
      <c r="R51" s="177">
        <f t="shared" si="44"/>
        <v>0</v>
      </c>
      <c r="S51" s="177"/>
      <c r="T51" s="177"/>
      <c r="U51" s="177">
        <f t="shared" si="6"/>
        <v>0</v>
      </c>
      <c r="V51" s="177">
        <f t="shared" si="45"/>
        <v>0</v>
      </c>
      <c r="W51" s="177">
        <f t="shared" si="46"/>
        <v>0</v>
      </c>
      <c r="X51" s="177">
        <f t="shared" si="7"/>
        <v>0</v>
      </c>
      <c r="Y51" s="177"/>
      <c r="Z51" s="177"/>
      <c r="AA51" s="177">
        <f t="shared" si="8"/>
        <v>0</v>
      </c>
      <c r="AB51" s="177"/>
      <c r="AC51" s="177"/>
      <c r="AD51" s="177">
        <f t="shared" si="48"/>
        <v>0</v>
      </c>
      <c r="AE51" s="177"/>
      <c r="AF51" s="177"/>
      <c r="AG51" s="177">
        <f t="shared" si="49"/>
        <v>0</v>
      </c>
      <c r="AH51" s="177"/>
      <c r="AI51" s="177"/>
      <c r="AJ51" s="177">
        <f t="shared" si="11"/>
        <v>0</v>
      </c>
      <c r="AK51" s="177"/>
      <c r="AL51" s="177"/>
      <c r="AM51" s="177">
        <f t="shared" si="12"/>
        <v>0</v>
      </c>
      <c r="AN51" s="177"/>
      <c r="AO51" s="177"/>
      <c r="AP51" s="177">
        <f t="shared" si="13"/>
        <v>0</v>
      </c>
      <c r="AQ51" s="177">
        <f t="shared" si="14"/>
        <v>0</v>
      </c>
      <c r="AR51" s="177">
        <f t="shared" si="50"/>
        <v>0</v>
      </c>
      <c r="AS51" s="177">
        <f t="shared" si="15"/>
        <v>0</v>
      </c>
      <c r="AT51" s="177"/>
      <c r="AU51" s="177"/>
      <c r="AV51" s="177">
        <f t="shared" si="16"/>
        <v>0</v>
      </c>
      <c r="AW51" s="177"/>
      <c r="AX51" s="177"/>
      <c r="AY51" s="177">
        <f t="shared" si="17"/>
        <v>0</v>
      </c>
      <c r="AZ51" s="177"/>
      <c r="BA51" s="177"/>
      <c r="BB51" s="177">
        <f t="shared" si="18"/>
        <v>0</v>
      </c>
      <c r="BC51" s="177"/>
      <c r="BD51" s="177"/>
      <c r="BE51" s="177">
        <f t="shared" si="19"/>
        <v>0</v>
      </c>
      <c r="BF51" s="177"/>
      <c r="BG51" s="177"/>
      <c r="BH51" s="177">
        <f t="shared" si="20"/>
        <v>0</v>
      </c>
      <c r="BI51" s="177"/>
      <c r="BJ51" s="178"/>
      <c r="BK51" s="178">
        <f t="shared" si="21"/>
        <v>0</v>
      </c>
      <c r="BL51" s="178">
        <f t="shared" si="34"/>
        <v>0</v>
      </c>
      <c r="BM51" s="178">
        <f t="shared" si="35"/>
        <v>0</v>
      </c>
      <c r="BN51" s="178">
        <f t="shared" si="22"/>
        <v>0</v>
      </c>
      <c r="BO51" s="178"/>
      <c r="BP51" s="178"/>
      <c r="BQ51" s="178">
        <f t="shared" si="23"/>
        <v>0</v>
      </c>
      <c r="BR51" s="178">
        <f t="shared" si="36"/>
        <v>0</v>
      </c>
      <c r="BS51" s="178">
        <f t="shared" si="36"/>
        <v>0</v>
      </c>
      <c r="BT51" s="178">
        <f t="shared" si="24"/>
        <v>0</v>
      </c>
      <c r="BU51" s="178">
        <f t="shared" si="37"/>
        <v>0</v>
      </c>
      <c r="BV51" s="178">
        <f t="shared" si="37"/>
        <v>0</v>
      </c>
      <c r="BW51" s="178">
        <f t="shared" si="25"/>
        <v>0</v>
      </c>
      <c r="BX51" s="178">
        <f t="shared" si="38"/>
        <v>0</v>
      </c>
      <c r="BY51" s="178">
        <f t="shared" si="38"/>
        <v>0</v>
      </c>
      <c r="BZ51" s="178">
        <f t="shared" si="26"/>
        <v>0</v>
      </c>
      <c r="CA51" s="178">
        <f t="shared" si="39"/>
        <v>0</v>
      </c>
      <c r="CB51" s="178">
        <f t="shared" si="40"/>
        <v>0</v>
      </c>
      <c r="CC51" s="178">
        <f t="shared" si="27"/>
        <v>0</v>
      </c>
      <c r="CD51" s="178">
        <f t="shared" si="41"/>
        <v>0</v>
      </c>
      <c r="CE51" s="178">
        <f t="shared" si="41"/>
        <v>0</v>
      </c>
      <c r="CF51" s="178">
        <f t="shared" si="28"/>
        <v>0</v>
      </c>
      <c r="CG51" s="178">
        <f t="shared" si="42"/>
        <v>0</v>
      </c>
      <c r="CH51" s="178">
        <f t="shared" si="42"/>
        <v>0</v>
      </c>
      <c r="CI51" s="178">
        <f t="shared" si="29"/>
        <v>0</v>
      </c>
      <c r="CJ51" s="178">
        <f t="shared" si="47"/>
        <v>0</v>
      </c>
      <c r="CK51" s="178">
        <f t="shared" si="47"/>
        <v>0</v>
      </c>
      <c r="CL51" s="178">
        <f t="shared" si="30"/>
        <v>0</v>
      </c>
    </row>
    <row r="52" spans="1:140" x14ac:dyDescent="0.25">
      <c r="A52" s="180" t="s">
        <v>44</v>
      </c>
      <c r="B52" s="544">
        <v>84</v>
      </c>
      <c r="C52" s="545">
        <f t="shared" si="0"/>
        <v>0</v>
      </c>
      <c r="D52" s="177"/>
      <c r="E52" s="177"/>
      <c r="F52" s="177">
        <f t="shared" si="1"/>
        <v>0</v>
      </c>
      <c r="G52" s="177"/>
      <c r="H52" s="177"/>
      <c r="I52" s="177">
        <f t="shared" si="2"/>
        <v>0</v>
      </c>
      <c r="J52" s="177"/>
      <c r="K52" s="177"/>
      <c r="L52" s="177">
        <f t="shared" si="3"/>
        <v>0</v>
      </c>
      <c r="M52" s="177"/>
      <c r="N52" s="177"/>
      <c r="O52" s="177">
        <f t="shared" si="4"/>
        <v>0</v>
      </c>
      <c r="P52" s="177"/>
      <c r="Q52" s="177"/>
      <c r="R52" s="177">
        <f t="shared" si="44"/>
        <v>0</v>
      </c>
      <c r="S52" s="177"/>
      <c r="T52" s="177"/>
      <c r="U52" s="177">
        <f t="shared" si="6"/>
        <v>0</v>
      </c>
      <c r="V52" s="177">
        <f t="shared" si="45"/>
        <v>0</v>
      </c>
      <c r="W52" s="177">
        <f t="shared" si="46"/>
        <v>0</v>
      </c>
      <c r="X52" s="177">
        <f t="shared" si="7"/>
        <v>0</v>
      </c>
      <c r="Y52" s="177"/>
      <c r="Z52" s="177"/>
      <c r="AA52" s="177">
        <f t="shared" si="8"/>
        <v>0</v>
      </c>
      <c r="AB52" s="177"/>
      <c r="AC52" s="177"/>
      <c r="AD52" s="177">
        <f t="shared" si="48"/>
        <v>0</v>
      </c>
      <c r="AE52" s="177"/>
      <c r="AF52" s="177"/>
      <c r="AG52" s="177">
        <f t="shared" si="49"/>
        <v>0</v>
      </c>
      <c r="AH52" s="177"/>
      <c r="AI52" s="177"/>
      <c r="AJ52" s="177">
        <f t="shared" si="11"/>
        <v>0</v>
      </c>
      <c r="AK52" s="177"/>
      <c r="AL52" s="177"/>
      <c r="AM52" s="177">
        <f t="shared" si="12"/>
        <v>0</v>
      </c>
      <c r="AN52" s="177"/>
      <c r="AO52" s="177"/>
      <c r="AP52" s="177">
        <f t="shared" si="13"/>
        <v>0</v>
      </c>
      <c r="AQ52" s="177">
        <f t="shared" si="14"/>
        <v>0</v>
      </c>
      <c r="AR52" s="177">
        <f t="shared" si="50"/>
        <v>0</v>
      </c>
      <c r="AS52" s="177">
        <f t="shared" si="15"/>
        <v>0</v>
      </c>
      <c r="AT52" s="177"/>
      <c r="AU52" s="177"/>
      <c r="AV52" s="177">
        <f t="shared" si="16"/>
        <v>0</v>
      </c>
      <c r="AW52" s="177"/>
      <c r="AX52" s="177"/>
      <c r="AY52" s="177">
        <f t="shared" si="17"/>
        <v>0</v>
      </c>
      <c r="AZ52" s="177"/>
      <c r="BA52" s="177"/>
      <c r="BB52" s="177">
        <f t="shared" si="18"/>
        <v>0</v>
      </c>
      <c r="BC52" s="177"/>
      <c r="BD52" s="177"/>
      <c r="BE52" s="177">
        <f t="shared" si="19"/>
        <v>0</v>
      </c>
      <c r="BF52" s="177"/>
      <c r="BG52" s="177"/>
      <c r="BH52" s="177">
        <f t="shared" si="20"/>
        <v>0</v>
      </c>
      <c r="BI52" s="177"/>
      <c r="BJ52" s="177"/>
      <c r="BK52" s="177">
        <f t="shared" si="21"/>
        <v>0</v>
      </c>
      <c r="BL52" s="178">
        <f t="shared" si="34"/>
        <v>0</v>
      </c>
      <c r="BM52" s="178">
        <f t="shared" si="35"/>
        <v>0</v>
      </c>
      <c r="BN52" s="178">
        <f t="shared" si="22"/>
        <v>0</v>
      </c>
      <c r="BO52" s="178"/>
      <c r="BP52" s="178"/>
      <c r="BQ52" s="178">
        <f t="shared" si="23"/>
        <v>0</v>
      </c>
      <c r="BR52" s="178">
        <f t="shared" si="36"/>
        <v>0</v>
      </c>
      <c r="BS52" s="178">
        <f t="shared" si="36"/>
        <v>0</v>
      </c>
      <c r="BT52" s="178">
        <f t="shared" si="24"/>
        <v>0</v>
      </c>
      <c r="BU52" s="178">
        <f t="shared" si="37"/>
        <v>0</v>
      </c>
      <c r="BV52" s="178">
        <f t="shared" si="37"/>
        <v>0</v>
      </c>
      <c r="BW52" s="178">
        <f t="shared" si="25"/>
        <v>0</v>
      </c>
      <c r="BX52" s="178">
        <f t="shared" si="38"/>
        <v>0</v>
      </c>
      <c r="BY52" s="178">
        <f t="shared" si="38"/>
        <v>0</v>
      </c>
      <c r="BZ52" s="178">
        <f t="shared" si="26"/>
        <v>0</v>
      </c>
      <c r="CA52" s="178">
        <f t="shared" si="39"/>
        <v>0</v>
      </c>
      <c r="CB52" s="178">
        <f t="shared" si="40"/>
        <v>0</v>
      </c>
      <c r="CC52" s="178">
        <f t="shared" si="27"/>
        <v>0</v>
      </c>
      <c r="CD52" s="178">
        <f t="shared" si="41"/>
        <v>0</v>
      </c>
      <c r="CE52" s="178">
        <f t="shared" si="41"/>
        <v>0</v>
      </c>
      <c r="CF52" s="178">
        <f t="shared" si="28"/>
        <v>0</v>
      </c>
      <c r="CG52" s="178">
        <f t="shared" si="42"/>
        <v>0</v>
      </c>
      <c r="CH52" s="178">
        <f t="shared" si="42"/>
        <v>0</v>
      </c>
      <c r="CI52" s="178">
        <f t="shared" si="29"/>
        <v>0</v>
      </c>
      <c r="CJ52" s="178">
        <f t="shared" si="47"/>
        <v>0</v>
      </c>
      <c r="CK52" s="178">
        <f t="shared" si="47"/>
        <v>0</v>
      </c>
      <c r="CL52" s="178">
        <f t="shared" si="30"/>
        <v>0</v>
      </c>
      <c r="CM52" s="158"/>
      <c r="CN52" s="158"/>
    </row>
    <row r="53" spans="1:140" x14ac:dyDescent="0.25">
      <c r="A53" s="180" t="s">
        <v>45</v>
      </c>
      <c r="B53" s="544">
        <v>130</v>
      </c>
      <c r="C53" s="545">
        <f t="shared" si="0"/>
        <v>0</v>
      </c>
      <c r="D53" s="177"/>
      <c r="E53" s="177"/>
      <c r="F53" s="177">
        <f t="shared" si="1"/>
        <v>0</v>
      </c>
      <c r="G53" s="177"/>
      <c r="H53" s="177"/>
      <c r="I53" s="177">
        <f t="shared" si="2"/>
        <v>0</v>
      </c>
      <c r="J53" s="177"/>
      <c r="K53" s="177"/>
      <c r="L53" s="177">
        <f t="shared" si="3"/>
        <v>0</v>
      </c>
      <c r="M53" s="177"/>
      <c r="N53" s="177"/>
      <c r="O53" s="177">
        <f t="shared" si="4"/>
        <v>0</v>
      </c>
      <c r="P53" s="177"/>
      <c r="Q53" s="177"/>
      <c r="R53" s="177">
        <f t="shared" si="44"/>
        <v>0</v>
      </c>
      <c r="S53" s="177"/>
      <c r="T53" s="177"/>
      <c r="U53" s="177">
        <f t="shared" si="6"/>
        <v>0</v>
      </c>
      <c r="V53" s="177">
        <f t="shared" si="45"/>
        <v>0</v>
      </c>
      <c r="W53" s="177">
        <f t="shared" si="46"/>
        <v>0</v>
      </c>
      <c r="X53" s="177">
        <f t="shared" si="7"/>
        <v>0</v>
      </c>
      <c r="Y53" s="177"/>
      <c r="Z53" s="177"/>
      <c r="AA53" s="177">
        <f t="shared" si="8"/>
        <v>0</v>
      </c>
      <c r="AB53" s="177"/>
      <c r="AC53" s="177"/>
      <c r="AD53" s="177">
        <f t="shared" si="48"/>
        <v>0</v>
      </c>
      <c r="AE53" s="177"/>
      <c r="AF53" s="177"/>
      <c r="AG53" s="177">
        <f t="shared" si="49"/>
        <v>0</v>
      </c>
      <c r="AH53" s="177"/>
      <c r="AI53" s="177"/>
      <c r="AJ53" s="177">
        <f t="shared" si="11"/>
        <v>0</v>
      </c>
      <c r="AK53" s="177"/>
      <c r="AL53" s="177"/>
      <c r="AM53" s="177">
        <f t="shared" si="12"/>
        <v>0</v>
      </c>
      <c r="AN53" s="177"/>
      <c r="AO53" s="177"/>
      <c r="AP53" s="177">
        <f t="shared" si="13"/>
        <v>0</v>
      </c>
      <c r="AQ53" s="177">
        <f t="shared" si="14"/>
        <v>0</v>
      </c>
      <c r="AR53" s="177">
        <f t="shared" si="50"/>
        <v>0</v>
      </c>
      <c r="AS53" s="177">
        <f t="shared" si="15"/>
        <v>0</v>
      </c>
      <c r="AT53" s="177"/>
      <c r="AU53" s="177"/>
      <c r="AV53" s="177">
        <f t="shared" si="16"/>
        <v>0</v>
      </c>
      <c r="AW53" s="177"/>
      <c r="AX53" s="177"/>
      <c r="AY53" s="177">
        <f t="shared" si="17"/>
        <v>0</v>
      </c>
      <c r="AZ53" s="177"/>
      <c r="BA53" s="177"/>
      <c r="BB53" s="177">
        <f t="shared" si="18"/>
        <v>0</v>
      </c>
      <c r="BC53" s="177"/>
      <c r="BD53" s="177"/>
      <c r="BE53" s="177">
        <f t="shared" si="19"/>
        <v>0</v>
      </c>
      <c r="BF53" s="177"/>
      <c r="BG53" s="177"/>
      <c r="BH53" s="177">
        <f t="shared" si="20"/>
        <v>0</v>
      </c>
      <c r="BI53" s="177"/>
      <c r="BJ53" s="178"/>
      <c r="BK53" s="178">
        <f t="shared" si="21"/>
        <v>0</v>
      </c>
      <c r="BL53" s="178">
        <f t="shared" si="34"/>
        <v>0</v>
      </c>
      <c r="BM53" s="178">
        <f t="shared" si="35"/>
        <v>0</v>
      </c>
      <c r="BN53" s="178">
        <f t="shared" si="22"/>
        <v>0</v>
      </c>
      <c r="BO53" s="178"/>
      <c r="BP53" s="178"/>
      <c r="BQ53" s="178">
        <f t="shared" si="23"/>
        <v>0</v>
      </c>
      <c r="BR53" s="178">
        <f t="shared" si="36"/>
        <v>0</v>
      </c>
      <c r="BS53" s="178">
        <f t="shared" si="36"/>
        <v>0</v>
      </c>
      <c r="BT53" s="178">
        <f t="shared" si="24"/>
        <v>0</v>
      </c>
      <c r="BU53" s="178">
        <f t="shared" si="37"/>
        <v>0</v>
      </c>
      <c r="BV53" s="178">
        <f t="shared" si="37"/>
        <v>0</v>
      </c>
      <c r="BW53" s="178">
        <f t="shared" si="25"/>
        <v>0</v>
      </c>
      <c r="BX53" s="178">
        <f t="shared" si="38"/>
        <v>0</v>
      </c>
      <c r="BY53" s="178">
        <f t="shared" si="38"/>
        <v>0</v>
      </c>
      <c r="BZ53" s="178">
        <f t="shared" si="26"/>
        <v>0</v>
      </c>
      <c r="CA53" s="178">
        <f t="shared" si="39"/>
        <v>0</v>
      </c>
      <c r="CB53" s="178">
        <f t="shared" si="40"/>
        <v>0</v>
      </c>
      <c r="CC53" s="178">
        <f t="shared" si="27"/>
        <v>0</v>
      </c>
      <c r="CD53" s="178">
        <f t="shared" si="41"/>
        <v>0</v>
      </c>
      <c r="CE53" s="178">
        <f t="shared" si="41"/>
        <v>0</v>
      </c>
      <c r="CF53" s="178">
        <f t="shared" si="28"/>
        <v>0</v>
      </c>
      <c r="CG53" s="178">
        <f t="shared" si="42"/>
        <v>0</v>
      </c>
      <c r="CH53" s="178">
        <f t="shared" si="42"/>
        <v>0</v>
      </c>
      <c r="CI53" s="178">
        <f t="shared" si="29"/>
        <v>0</v>
      </c>
      <c r="CJ53" s="178">
        <f t="shared" si="47"/>
        <v>0</v>
      </c>
      <c r="CK53" s="178">
        <f t="shared" si="47"/>
        <v>0</v>
      </c>
      <c r="CL53" s="178">
        <f t="shared" si="30"/>
        <v>0</v>
      </c>
    </row>
    <row r="54" spans="1:140" x14ac:dyDescent="0.25">
      <c r="A54" s="180" t="s">
        <v>46</v>
      </c>
      <c r="B54" s="544">
        <v>391.65</v>
      </c>
      <c r="C54" s="545">
        <f t="shared" si="0"/>
        <v>0</v>
      </c>
      <c r="D54" s="177"/>
      <c r="E54" s="177"/>
      <c r="F54" s="177">
        <f t="shared" si="1"/>
        <v>0</v>
      </c>
      <c r="G54" s="177"/>
      <c r="H54" s="177"/>
      <c r="I54" s="177">
        <f t="shared" si="2"/>
        <v>0</v>
      </c>
      <c r="J54" s="177"/>
      <c r="K54" s="177"/>
      <c r="L54" s="177">
        <f t="shared" si="3"/>
        <v>0</v>
      </c>
      <c r="M54" s="177"/>
      <c r="N54" s="177"/>
      <c r="O54" s="177">
        <f t="shared" si="4"/>
        <v>0</v>
      </c>
      <c r="P54" s="177"/>
      <c r="Q54" s="177"/>
      <c r="R54" s="177">
        <f t="shared" si="44"/>
        <v>0</v>
      </c>
      <c r="S54" s="177"/>
      <c r="T54" s="177"/>
      <c r="U54" s="177">
        <f t="shared" si="6"/>
        <v>0</v>
      </c>
      <c r="V54" s="177">
        <f t="shared" si="45"/>
        <v>0</v>
      </c>
      <c r="W54" s="177">
        <f t="shared" si="46"/>
        <v>0</v>
      </c>
      <c r="X54" s="177">
        <f t="shared" si="7"/>
        <v>0</v>
      </c>
      <c r="Y54" s="177"/>
      <c r="Z54" s="177"/>
      <c r="AA54" s="177">
        <f t="shared" si="8"/>
        <v>0</v>
      </c>
      <c r="AB54" s="177"/>
      <c r="AC54" s="177"/>
      <c r="AD54" s="177">
        <f t="shared" si="48"/>
        <v>0</v>
      </c>
      <c r="AE54" s="177"/>
      <c r="AF54" s="177"/>
      <c r="AG54" s="177">
        <f t="shared" si="49"/>
        <v>0</v>
      </c>
      <c r="AH54" s="177"/>
      <c r="AI54" s="177"/>
      <c r="AJ54" s="177">
        <f t="shared" si="11"/>
        <v>0</v>
      </c>
      <c r="AK54" s="177"/>
      <c r="AL54" s="177"/>
      <c r="AM54" s="177">
        <f t="shared" si="12"/>
        <v>0</v>
      </c>
      <c r="AN54" s="177"/>
      <c r="AO54" s="177"/>
      <c r="AP54" s="177">
        <f t="shared" si="13"/>
        <v>0</v>
      </c>
      <c r="AQ54" s="177">
        <f t="shared" si="14"/>
        <v>0</v>
      </c>
      <c r="AR54" s="177">
        <f t="shared" si="50"/>
        <v>0</v>
      </c>
      <c r="AS54" s="177">
        <f t="shared" si="15"/>
        <v>0</v>
      </c>
      <c r="AT54" s="177"/>
      <c r="AU54" s="177"/>
      <c r="AV54" s="177">
        <f t="shared" si="16"/>
        <v>0</v>
      </c>
      <c r="AW54" s="177"/>
      <c r="AX54" s="177"/>
      <c r="AY54" s="177">
        <f t="shared" si="17"/>
        <v>0</v>
      </c>
      <c r="AZ54" s="177"/>
      <c r="BA54" s="177"/>
      <c r="BB54" s="177">
        <f t="shared" si="18"/>
        <v>0</v>
      </c>
      <c r="BC54" s="177"/>
      <c r="BD54" s="177"/>
      <c r="BE54" s="177">
        <f t="shared" si="19"/>
        <v>0</v>
      </c>
      <c r="BF54" s="177"/>
      <c r="BG54" s="177"/>
      <c r="BH54" s="177">
        <f t="shared" si="20"/>
        <v>0</v>
      </c>
      <c r="BI54" s="177"/>
      <c r="BJ54" s="178"/>
      <c r="BK54" s="178">
        <f t="shared" si="21"/>
        <v>0</v>
      </c>
      <c r="BL54" s="178">
        <f t="shared" si="34"/>
        <v>0</v>
      </c>
      <c r="BM54" s="178">
        <f t="shared" si="35"/>
        <v>0</v>
      </c>
      <c r="BN54" s="178">
        <f t="shared" si="22"/>
        <v>0</v>
      </c>
      <c r="BO54" s="178"/>
      <c r="BP54" s="178"/>
      <c r="BQ54" s="178">
        <f t="shared" si="23"/>
        <v>0</v>
      </c>
      <c r="BR54" s="178">
        <f t="shared" si="36"/>
        <v>0</v>
      </c>
      <c r="BS54" s="178">
        <f t="shared" si="36"/>
        <v>0</v>
      </c>
      <c r="BT54" s="178">
        <f t="shared" si="24"/>
        <v>0</v>
      </c>
      <c r="BU54" s="178">
        <f t="shared" si="37"/>
        <v>0</v>
      </c>
      <c r="BV54" s="178">
        <f t="shared" si="37"/>
        <v>0</v>
      </c>
      <c r="BW54" s="178">
        <f t="shared" si="25"/>
        <v>0</v>
      </c>
      <c r="BX54" s="178">
        <f t="shared" si="38"/>
        <v>0</v>
      </c>
      <c r="BY54" s="178">
        <f t="shared" si="38"/>
        <v>0</v>
      </c>
      <c r="BZ54" s="178">
        <f t="shared" si="26"/>
        <v>0</v>
      </c>
      <c r="CA54" s="178">
        <f t="shared" si="39"/>
        <v>0</v>
      </c>
      <c r="CB54" s="178">
        <f t="shared" si="40"/>
        <v>0</v>
      </c>
      <c r="CC54" s="178">
        <f t="shared" si="27"/>
        <v>0</v>
      </c>
      <c r="CD54" s="178">
        <f t="shared" si="41"/>
        <v>0</v>
      </c>
      <c r="CE54" s="178">
        <f t="shared" si="41"/>
        <v>0</v>
      </c>
      <c r="CF54" s="178">
        <f t="shared" si="28"/>
        <v>0</v>
      </c>
      <c r="CG54" s="178">
        <f t="shared" si="42"/>
        <v>0</v>
      </c>
      <c r="CH54" s="178">
        <f t="shared" si="42"/>
        <v>0</v>
      </c>
      <c r="CI54" s="178">
        <f t="shared" si="29"/>
        <v>0</v>
      </c>
      <c r="CJ54" s="178">
        <f t="shared" si="47"/>
        <v>0</v>
      </c>
      <c r="CK54" s="178">
        <f t="shared" si="47"/>
        <v>0</v>
      </c>
      <c r="CL54" s="178">
        <f t="shared" si="30"/>
        <v>0</v>
      </c>
    </row>
    <row r="55" spans="1:140" x14ac:dyDescent="0.25">
      <c r="A55" s="180" t="s">
        <v>47</v>
      </c>
      <c r="B55" s="544">
        <v>1406.05</v>
      </c>
      <c r="C55" s="545">
        <f t="shared" si="0"/>
        <v>0</v>
      </c>
      <c r="D55" s="177"/>
      <c r="E55" s="177"/>
      <c r="F55" s="177">
        <f t="shared" si="1"/>
        <v>0</v>
      </c>
      <c r="G55" s="177"/>
      <c r="H55" s="177"/>
      <c r="I55" s="177">
        <f t="shared" si="2"/>
        <v>0</v>
      </c>
      <c r="J55" s="177"/>
      <c r="K55" s="177"/>
      <c r="L55" s="177">
        <f t="shared" si="3"/>
        <v>0</v>
      </c>
      <c r="M55" s="177"/>
      <c r="N55" s="177"/>
      <c r="O55" s="177">
        <f t="shared" si="4"/>
        <v>0</v>
      </c>
      <c r="P55" s="177"/>
      <c r="Q55" s="177"/>
      <c r="R55" s="177">
        <f t="shared" si="44"/>
        <v>0</v>
      </c>
      <c r="S55" s="177"/>
      <c r="T55" s="177"/>
      <c r="U55" s="177">
        <f t="shared" si="6"/>
        <v>0</v>
      </c>
      <c r="V55" s="177">
        <f t="shared" si="45"/>
        <v>0</v>
      </c>
      <c r="W55" s="177">
        <f t="shared" si="46"/>
        <v>0</v>
      </c>
      <c r="X55" s="177">
        <f t="shared" si="7"/>
        <v>0</v>
      </c>
      <c r="Y55" s="177"/>
      <c r="Z55" s="177"/>
      <c r="AA55" s="177">
        <f t="shared" si="8"/>
        <v>0</v>
      </c>
      <c r="AB55" s="177"/>
      <c r="AC55" s="177"/>
      <c r="AD55" s="177">
        <f t="shared" si="48"/>
        <v>0</v>
      </c>
      <c r="AE55" s="177"/>
      <c r="AF55" s="177"/>
      <c r="AG55" s="177">
        <f t="shared" si="49"/>
        <v>0</v>
      </c>
      <c r="AH55" s="177"/>
      <c r="AI55" s="177"/>
      <c r="AJ55" s="177">
        <f t="shared" si="11"/>
        <v>0</v>
      </c>
      <c r="AK55" s="177"/>
      <c r="AL55" s="177"/>
      <c r="AM55" s="177">
        <f t="shared" si="12"/>
        <v>0</v>
      </c>
      <c r="AN55" s="177"/>
      <c r="AO55" s="177"/>
      <c r="AP55" s="177">
        <f t="shared" si="13"/>
        <v>0</v>
      </c>
      <c r="AQ55" s="177">
        <f t="shared" si="14"/>
        <v>0</v>
      </c>
      <c r="AR55" s="177">
        <f t="shared" si="50"/>
        <v>0</v>
      </c>
      <c r="AS55" s="177">
        <f t="shared" si="15"/>
        <v>0</v>
      </c>
      <c r="AT55" s="177"/>
      <c r="AU55" s="177"/>
      <c r="AV55" s="177">
        <f t="shared" si="16"/>
        <v>0</v>
      </c>
      <c r="AW55" s="177"/>
      <c r="AX55" s="177"/>
      <c r="AY55" s="177">
        <f t="shared" si="17"/>
        <v>0</v>
      </c>
      <c r="AZ55" s="177"/>
      <c r="BA55" s="177"/>
      <c r="BB55" s="177">
        <f t="shared" si="18"/>
        <v>0</v>
      </c>
      <c r="BC55" s="177"/>
      <c r="BD55" s="177"/>
      <c r="BE55" s="177">
        <f t="shared" si="19"/>
        <v>0</v>
      </c>
      <c r="BF55" s="177"/>
      <c r="BG55" s="177"/>
      <c r="BH55" s="177">
        <f t="shared" si="20"/>
        <v>0</v>
      </c>
      <c r="BI55" s="177"/>
      <c r="BJ55" s="178"/>
      <c r="BK55" s="178">
        <f t="shared" si="21"/>
        <v>0</v>
      </c>
      <c r="BL55" s="178">
        <f t="shared" si="34"/>
        <v>0</v>
      </c>
      <c r="BM55" s="178">
        <f t="shared" si="35"/>
        <v>0</v>
      </c>
      <c r="BN55" s="178">
        <f t="shared" si="22"/>
        <v>0</v>
      </c>
      <c r="BO55" s="178"/>
      <c r="BP55" s="178"/>
      <c r="BQ55" s="178">
        <f t="shared" si="23"/>
        <v>0</v>
      </c>
      <c r="BR55" s="178">
        <f t="shared" si="36"/>
        <v>0</v>
      </c>
      <c r="BS55" s="178">
        <f t="shared" si="36"/>
        <v>0</v>
      </c>
      <c r="BT55" s="178">
        <f t="shared" si="24"/>
        <v>0</v>
      </c>
      <c r="BU55" s="178">
        <f t="shared" si="37"/>
        <v>0</v>
      </c>
      <c r="BV55" s="178">
        <f t="shared" si="37"/>
        <v>0</v>
      </c>
      <c r="BW55" s="178">
        <f t="shared" si="25"/>
        <v>0</v>
      </c>
      <c r="BX55" s="178">
        <f t="shared" si="38"/>
        <v>0</v>
      </c>
      <c r="BY55" s="178">
        <f t="shared" si="38"/>
        <v>0</v>
      </c>
      <c r="BZ55" s="178">
        <f t="shared" si="26"/>
        <v>0</v>
      </c>
      <c r="CA55" s="178">
        <f t="shared" si="39"/>
        <v>0</v>
      </c>
      <c r="CB55" s="178">
        <f t="shared" si="40"/>
        <v>0</v>
      </c>
      <c r="CC55" s="178">
        <f t="shared" si="27"/>
        <v>0</v>
      </c>
      <c r="CD55" s="178">
        <f t="shared" si="41"/>
        <v>0</v>
      </c>
      <c r="CE55" s="178">
        <f t="shared" si="41"/>
        <v>0</v>
      </c>
      <c r="CF55" s="178">
        <f t="shared" si="28"/>
        <v>0</v>
      </c>
      <c r="CG55" s="178">
        <f t="shared" si="42"/>
        <v>0</v>
      </c>
      <c r="CH55" s="178">
        <f t="shared" si="42"/>
        <v>0</v>
      </c>
      <c r="CI55" s="178">
        <f t="shared" si="29"/>
        <v>0</v>
      </c>
      <c r="CJ55" s="178">
        <f t="shared" si="47"/>
        <v>0</v>
      </c>
      <c r="CK55" s="178">
        <f t="shared" si="47"/>
        <v>0</v>
      </c>
      <c r="CL55" s="178">
        <f t="shared" si="30"/>
        <v>0</v>
      </c>
    </row>
    <row r="56" spans="1:140" x14ac:dyDescent="0.25">
      <c r="A56" s="180" t="s">
        <v>48</v>
      </c>
      <c r="B56" s="544">
        <v>3944.61</v>
      </c>
      <c r="C56" s="545">
        <f t="shared" si="0"/>
        <v>0</v>
      </c>
      <c r="D56" s="177"/>
      <c r="E56" s="177"/>
      <c r="F56" s="177">
        <f t="shared" si="1"/>
        <v>0</v>
      </c>
      <c r="G56" s="177"/>
      <c r="H56" s="177"/>
      <c r="I56" s="177">
        <f t="shared" si="2"/>
        <v>0</v>
      </c>
      <c r="J56" s="177"/>
      <c r="K56" s="177"/>
      <c r="L56" s="177">
        <f t="shared" si="3"/>
        <v>0</v>
      </c>
      <c r="M56" s="177"/>
      <c r="N56" s="177"/>
      <c r="O56" s="177">
        <f t="shared" si="4"/>
        <v>0</v>
      </c>
      <c r="P56" s="177"/>
      <c r="Q56" s="177"/>
      <c r="R56" s="177">
        <f t="shared" si="44"/>
        <v>0</v>
      </c>
      <c r="S56" s="177"/>
      <c r="T56" s="177"/>
      <c r="U56" s="177">
        <f t="shared" si="6"/>
        <v>0</v>
      </c>
      <c r="V56" s="177">
        <f t="shared" si="45"/>
        <v>0</v>
      </c>
      <c r="W56" s="177">
        <f t="shared" si="46"/>
        <v>0</v>
      </c>
      <c r="X56" s="177">
        <f t="shared" si="7"/>
        <v>0</v>
      </c>
      <c r="Y56" s="177"/>
      <c r="Z56" s="177"/>
      <c r="AA56" s="177">
        <f t="shared" si="8"/>
        <v>0</v>
      </c>
      <c r="AB56" s="177"/>
      <c r="AC56" s="177"/>
      <c r="AD56" s="177">
        <f t="shared" si="48"/>
        <v>0</v>
      </c>
      <c r="AE56" s="177"/>
      <c r="AF56" s="177"/>
      <c r="AG56" s="177">
        <f t="shared" si="49"/>
        <v>0</v>
      </c>
      <c r="AH56" s="177"/>
      <c r="AI56" s="177"/>
      <c r="AJ56" s="177">
        <f t="shared" si="11"/>
        <v>0</v>
      </c>
      <c r="AK56" s="177"/>
      <c r="AL56" s="177"/>
      <c r="AM56" s="177">
        <f t="shared" si="12"/>
        <v>0</v>
      </c>
      <c r="AN56" s="177"/>
      <c r="AO56" s="177"/>
      <c r="AP56" s="177">
        <f t="shared" si="13"/>
        <v>0</v>
      </c>
      <c r="AQ56" s="177">
        <f t="shared" si="14"/>
        <v>0</v>
      </c>
      <c r="AR56" s="177">
        <f t="shared" si="50"/>
        <v>0</v>
      </c>
      <c r="AS56" s="177">
        <f t="shared" si="15"/>
        <v>0</v>
      </c>
      <c r="AT56" s="177"/>
      <c r="AU56" s="177"/>
      <c r="AV56" s="177">
        <f t="shared" si="16"/>
        <v>0</v>
      </c>
      <c r="AW56" s="177"/>
      <c r="AX56" s="177"/>
      <c r="AY56" s="177">
        <f t="shared" si="17"/>
        <v>0</v>
      </c>
      <c r="AZ56" s="177"/>
      <c r="BA56" s="177"/>
      <c r="BB56" s="177">
        <f t="shared" si="18"/>
        <v>0</v>
      </c>
      <c r="BC56" s="177"/>
      <c r="BD56" s="177"/>
      <c r="BE56" s="177">
        <f t="shared" si="19"/>
        <v>0</v>
      </c>
      <c r="BF56" s="177"/>
      <c r="BG56" s="177"/>
      <c r="BH56" s="177">
        <f t="shared" si="20"/>
        <v>0</v>
      </c>
      <c r="BI56" s="177"/>
      <c r="BJ56" s="178"/>
      <c r="BK56" s="178">
        <f t="shared" si="21"/>
        <v>0</v>
      </c>
      <c r="BL56" s="178">
        <f t="shared" si="34"/>
        <v>0</v>
      </c>
      <c r="BM56" s="178">
        <f t="shared" si="35"/>
        <v>0</v>
      </c>
      <c r="BN56" s="178">
        <f t="shared" si="22"/>
        <v>0</v>
      </c>
      <c r="BO56" s="178"/>
      <c r="BP56" s="178"/>
      <c r="BQ56" s="178">
        <f t="shared" si="23"/>
        <v>0</v>
      </c>
      <c r="BR56" s="178">
        <f t="shared" si="36"/>
        <v>0</v>
      </c>
      <c r="BS56" s="178">
        <f t="shared" si="36"/>
        <v>0</v>
      </c>
      <c r="BT56" s="178">
        <f t="shared" si="24"/>
        <v>0</v>
      </c>
      <c r="BU56" s="178">
        <f t="shared" si="37"/>
        <v>0</v>
      </c>
      <c r="BV56" s="178">
        <f t="shared" si="37"/>
        <v>0</v>
      </c>
      <c r="BW56" s="178">
        <f t="shared" si="25"/>
        <v>0</v>
      </c>
      <c r="BX56" s="178">
        <f t="shared" si="38"/>
        <v>0</v>
      </c>
      <c r="BY56" s="178">
        <f t="shared" si="38"/>
        <v>0</v>
      </c>
      <c r="BZ56" s="178">
        <f t="shared" si="26"/>
        <v>0</v>
      </c>
      <c r="CA56" s="178">
        <f t="shared" si="39"/>
        <v>0</v>
      </c>
      <c r="CB56" s="178">
        <f t="shared" si="40"/>
        <v>0</v>
      </c>
      <c r="CC56" s="178">
        <f t="shared" si="27"/>
        <v>0</v>
      </c>
      <c r="CD56" s="178">
        <f t="shared" si="41"/>
        <v>0</v>
      </c>
      <c r="CE56" s="178">
        <f t="shared" si="41"/>
        <v>0</v>
      </c>
      <c r="CF56" s="178">
        <f t="shared" si="28"/>
        <v>0</v>
      </c>
      <c r="CG56" s="178">
        <f t="shared" si="42"/>
        <v>0</v>
      </c>
      <c r="CH56" s="178">
        <f t="shared" si="42"/>
        <v>0</v>
      </c>
      <c r="CI56" s="178">
        <f t="shared" si="29"/>
        <v>0</v>
      </c>
      <c r="CJ56" s="178">
        <f t="shared" si="47"/>
        <v>0</v>
      </c>
      <c r="CK56" s="178">
        <f t="shared" si="47"/>
        <v>0</v>
      </c>
      <c r="CL56" s="178">
        <f t="shared" si="30"/>
        <v>0</v>
      </c>
    </row>
    <row r="57" spans="1:140" x14ac:dyDescent="0.25">
      <c r="A57" s="180" t="s">
        <v>49</v>
      </c>
      <c r="B57" s="544">
        <v>558</v>
      </c>
      <c r="C57" s="545">
        <f t="shared" si="0"/>
        <v>0</v>
      </c>
      <c r="D57" s="177"/>
      <c r="E57" s="177"/>
      <c r="F57" s="177">
        <f t="shared" si="1"/>
        <v>0</v>
      </c>
      <c r="G57" s="177"/>
      <c r="H57" s="177"/>
      <c r="I57" s="177">
        <f t="shared" si="2"/>
        <v>0</v>
      </c>
      <c r="J57" s="177"/>
      <c r="K57" s="177"/>
      <c r="L57" s="177">
        <f t="shared" si="3"/>
        <v>0</v>
      </c>
      <c r="M57" s="177"/>
      <c r="N57" s="177"/>
      <c r="O57" s="177">
        <f t="shared" si="4"/>
        <v>0</v>
      </c>
      <c r="P57" s="177"/>
      <c r="Q57" s="177"/>
      <c r="R57" s="177">
        <f t="shared" si="44"/>
        <v>0</v>
      </c>
      <c r="S57" s="177"/>
      <c r="T57" s="177"/>
      <c r="U57" s="177">
        <f t="shared" si="6"/>
        <v>0</v>
      </c>
      <c r="V57" s="177">
        <f t="shared" si="45"/>
        <v>0</v>
      </c>
      <c r="W57" s="177">
        <f t="shared" si="46"/>
        <v>0</v>
      </c>
      <c r="X57" s="177">
        <f t="shared" si="7"/>
        <v>0</v>
      </c>
      <c r="Y57" s="177"/>
      <c r="Z57" s="177"/>
      <c r="AA57" s="177">
        <f t="shared" si="8"/>
        <v>0</v>
      </c>
      <c r="AB57" s="177"/>
      <c r="AC57" s="177"/>
      <c r="AD57" s="177">
        <f t="shared" si="48"/>
        <v>0</v>
      </c>
      <c r="AE57" s="177"/>
      <c r="AF57" s="177"/>
      <c r="AG57" s="177">
        <f t="shared" si="49"/>
        <v>0</v>
      </c>
      <c r="AH57" s="177"/>
      <c r="AI57" s="177"/>
      <c r="AJ57" s="177">
        <f t="shared" si="11"/>
        <v>0</v>
      </c>
      <c r="AK57" s="177"/>
      <c r="AL57" s="177"/>
      <c r="AM57" s="177">
        <f t="shared" si="12"/>
        <v>0</v>
      </c>
      <c r="AN57" s="177"/>
      <c r="AO57" s="177"/>
      <c r="AP57" s="177">
        <f t="shared" si="13"/>
        <v>0</v>
      </c>
      <c r="AQ57" s="177">
        <f t="shared" si="14"/>
        <v>0</v>
      </c>
      <c r="AR57" s="177">
        <f t="shared" si="50"/>
        <v>0</v>
      </c>
      <c r="AS57" s="177">
        <f t="shared" si="15"/>
        <v>0</v>
      </c>
      <c r="AT57" s="177"/>
      <c r="AU57" s="177"/>
      <c r="AV57" s="177">
        <f t="shared" si="16"/>
        <v>0</v>
      </c>
      <c r="AW57" s="177"/>
      <c r="AX57" s="177"/>
      <c r="AY57" s="177">
        <f t="shared" si="17"/>
        <v>0</v>
      </c>
      <c r="AZ57" s="177"/>
      <c r="BA57" s="177"/>
      <c r="BB57" s="177">
        <f t="shared" si="18"/>
        <v>0</v>
      </c>
      <c r="BC57" s="177"/>
      <c r="BD57" s="177"/>
      <c r="BE57" s="177">
        <f t="shared" si="19"/>
        <v>0</v>
      </c>
      <c r="BF57" s="177"/>
      <c r="BG57" s="177"/>
      <c r="BH57" s="177">
        <f t="shared" si="20"/>
        <v>0</v>
      </c>
      <c r="BI57" s="177"/>
      <c r="BJ57" s="178"/>
      <c r="BK57" s="178">
        <f t="shared" si="21"/>
        <v>0</v>
      </c>
      <c r="BL57" s="178">
        <f t="shared" si="34"/>
        <v>0</v>
      </c>
      <c r="BM57" s="178">
        <f t="shared" si="35"/>
        <v>0</v>
      </c>
      <c r="BN57" s="178">
        <f t="shared" si="22"/>
        <v>0</v>
      </c>
      <c r="BO57" s="178"/>
      <c r="BP57" s="178"/>
      <c r="BQ57" s="178">
        <f t="shared" si="23"/>
        <v>0</v>
      </c>
      <c r="BR57" s="178">
        <f t="shared" si="36"/>
        <v>0</v>
      </c>
      <c r="BS57" s="178">
        <f t="shared" si="36"/>
        <v>0</v>
      </c>
      <c r="BT57" s="178">
        <f t="shared" si="24"/>
        <v>0</v>
      </c>
      <c r="BU57" s="178">
        <f t="shared" si="37"/>
        <v>0</v>
      </c>
      <c r="BV57" s="178">
        <f t="shared" si="37"/>
        <v>0</v>
      </c>
      <c r="BW57" s="178">
        <f t="shared" si="25"/>
        <v>0</v>
      </c>
      <c r="BX57" s="178">
        <f t="shared" si="38"/>
        <v>0</v>
      </c>
      <c r="BY57" s="178">
        <f t="shared" si="38"/>
        <v>0</v>
      </c>
      <c r="BZ57" s="178">
        <f t="shared" si="26"/>
        <v>0</v>
      </c>
      <c r="CA57" s="178">
        <f t="shared" si="39"/>
        <v>0</v>
      </c>
      <c r="CB57" s="178">
        <f t="shared" si="40"/>
        <v>0</v>
      </c>
      <c r="CC57" s="178">
        <f t="shared" si="27"/>
        <v>0</v>
      </c>
      <c r="CD57" s="178">
        <f t="shared" si="41"/>
        <v>0</v>
      </c>
      <c r="CE57" s="178">
        <f t="shared" si="41"/>
        <v>0</v>
      </c>
      <c r="CF57" s="178">
        <f t="shared" si="28"/>
        <v>0</v>
      </c>
      <c r="CG57" s="178">
        <f t="shared" si="42"/>
        <v>0</v>
      </c>
      <c r="CH57" s="178">
        <f t="shared" si="42"/>
        <v>0</v>
      </c>
      <c r="CI57" s="178">
        <f t="shared" si="29"/>
        <v>0</v>
      </c>
      <c r="CJ57" s="178">
        <f t="shared" si="47"/>
        <v>0</v>
      </c>
      <c r="CK57" s="178">
        <f t="shared" si="47"/>
        <v>0</v>
      </c>
      <c r="CL57" s="178">
        <f t="shared" si="30"/>
        <v>0</v>
      </c>
    </row>
    <row r="58" spans="1:140" x14ac:dyDescent="0.25">
      <c r="A58" s="180" t="s">
        <v>50</v>
      </c>
      <c r="B58" s="544">
        <v>2431.71</v>
      </c>
      <c r="C58" s="545">
        <f t="shared" si="0"/>
        <v>0</v>
      </c>
      <c r="D58" s="177"/>
      <c r="E58" s="177"/>
      <c r="F58" s="177">
        <f t="shared" si="1"/>
        <v>0</v>
      </c>
      <c r="G58" s="177"/>
      <c r="H58" s="177"/>
      <c r="I58" s="177">
        <f t="shared" si="2"/>
        <v>0</v>
      </c>
      <c r="J58" s="177"/>
      <c r="K58" s="177"/>
      <c r="L58" s="177">
        <f t="shared" si="3"/>
        <v>0</v>
      </c>
      <c r="M58" s="177"/>
      <c r="N58" s="177"/>
      <c r="O58" s="177">
        <f t="shared" si="4"/>
        <v>0</v>
      </c>
      <c r="P58" s="177"/>
      <c r="Q58" s="177"/>
      <c r="R58" s="177">
        <f t="shared" si="44"/>
        <v>0</v>
      </c>
      <c r="S58" s="177"/>
      <c r="T58" s="177"/>
      <c r="U58" s="177">
        <f t="shared" si="6"/>
        <v>0</v>
      </c>
      <c r="V58" s="177">
        <f t="shared" si="45"/>
        <v>0</v>
      </c>
      <c r="W58" s="177">
        <f t="shared" si="46"/>
        <v>0</v>
      </c>
      <c r="X58" s="177">
        <f t="shared" si="7"/>
        <v>0</v>
      </c>
      <c r="Y58" s="177"/>
      <c r="Z58" s="177"/>
      <c r="AA58" s="177">
        <f t="shared" si="8"/>
        <v>0</v>
      </c>
      <c r="AB58" s="177"/>
      <c r="AC58" s="177"/>
      <c r="AD58" s="177">
        <f t="shared" si="48"/>
        <v>0</v>
      </c>
      <c r="AE58" s="177"/>
      <c r="AF58" s="177"/>
      <c r="AG58" s="177">
        <f t="shared" si="49"/>
        <v>0</v>
      </c>
      <c r="AH58" s="177"/>
      <c r="AI58" s="177"/>
      <c r="AJ58" s="177">
        <f t="shared" si="11"/>
        <v>0</v>
      </c>
      <c r="AK58" s="177"/>
      <c r="AL58" s="177"/>
      <c r="AM58" s="177">
        <f t="shared" si="12"/>
        <v>0</v>
      </c>
      <c r="AN58" s="177"/>
      <c r="AO58" s="177"/>
      <c r="AP58" s="177">
        <f t="shared" si="13"/>
        <v>0</v>
      </c>
      <c r="AQ58" s="177">
        <f t="shared" si="14"/>
        <v>0</v>
      </c>
      <c r="AR58" s="177">
        <f t="shared" si="50"/>
        <v>0</v>
      </c>
      <c r="AS58" s="177">
        <f t="shared" si="15"/>
        <v>0</v>
      </c>
      <c r="AT58" s="177"/>
      <c r="AU58" s="177"/>
      <c r="AV58" s="177">
        <f t="shared" si="16"/>
        <v>0</v>
      </c>
      <c r="AW58" s="177"/>
      <c r="AX58" s="177"/>
      <c r="AY58" s="177">
        <f t="shared" si="17"/>
        <v>0</v>
      </c>
      <c r="AZ58" s="177"/>
      <c r="BA58" s="177"/>
      <c r="BB58" s="177">
        <f t="shared" si="18"/>
        <v>0</v>
      </c>
      <c r="BC58" s="177"/>
      <c r="BD58" s="177"/>
      <c r="BE58" s="177">
        <f t="shared" si="19"/>
        <v>0</v>
      </c>
      <c r="BF58" s="177"/>
      <c r="BG58" s="177"/>
      <c r="BH58" s="177">
        <f t="shared" si="20"/>
        <v>0</v>
      </c>
      <c r="BI58" s="177"/>
      <c r="BJ58" s="178"/>
      <c r="BK58" s="178">
        <f t="shared" si="21"/>
        <v>0</v>
      </c>
      <c r="BL58" s="178">
        <f t="shared" si="34"/>
        <v>0</v>
      </c>
      <c r="BM58" s="178">
        <f t="shared" si="35"/>
        <v>0</v>
      </c>
      <c r="BN58" s="178">
        <f t="shared" si="22"/>
        <v>0</v>
      </c>
      <c r="BO58" s="178"/>
      <c r="BP58" s="178"/>
      <c r="BQ58" s="178">
        <f t="shared" si="23"/>
        <v>0</v>
      </c>
      <c r="BR58" s="178">
        <f t="shared" si="36"/>
        <v>0</v>
      </c>
      <c r="BS58" s="178">
        <f t="shared" si="36"/>
        <v>0</v>
      </c>
      <c r="BT58" s="178">
        <f t="shared" si="24"/>
        <v>0</v>
      </c>
      <c r="BU58" s="178">
        <f t="shared" si="37"/>
        <v>0</v>
      </c>
      <c r="BV58" s="178">
        <f t="shared" si="37"/>
        <v>0</v>
      </c>
      <c r="BW58" s="178">
        <f t="shared" si="25"/>
        <v>0</v>
      </c>
      <c r="BX58" s="178">
        <f t="shared" si="38"/>
        <v>0</v>
      </c>
      <c r="BY58" s="178">
        <f t="shared" si="38"/>
        <v>0</v>
      </c>
      <c r="BZ58" s="178">
        <f t="shared" si="26"/>
        <v>0</v>
      </c>
      <c r="CA58" s="178">
        <f t="shared" si="39"/>
        <v>0</v>
      </c>
      <c r="CB58" s="178">
        <f t="shared" si="40"/>
        <v>0</v>
      </c>
      <c r="CC58" s="178">
        <f t="shared" si="27"/>
        <v>0</v>
      </c>
      <c r="CD58" s="178">
        <f t="shared" si="41"/>
        <v>0</v>
      </c>
      <c r="CE58" s="178">
        <f t="shared" si="41"/>
        <v>0</v>
      </c>
      <c r="CF58" s="178">
        <f t="shared" si="28"/>
        <v>0</v>
      </c>
      <c r="CG58" s="178">
        <f t="shared" si="42"/>
        <v>0</v>
      </c>
      <c r="CH58" s="178">
        <f t="shared" si="42"/>
        <v>0</v>
      </c>
      <c r="CI58" s="178">
        <f t="shared" si="29"/>
        <v>0</v>
      </c>
      <c r="CJ58" s="178">
        <f t="shared" si="47"/>
        <v>0</v>
      </c>
      <c r="CK58" s="178">
        <f t="shared" si="47"/>
        <v>0</v>
      </c>
      <c r="CL58" s="178">
        <f t="shared" si="30"/>
        <v>0</v>
      </c>
    </row>
    <row r="59" spans="1:140" x14ac:dyDescent="0.25">
      <c r="A59" s="180" t="s">
        <v>51</v>
      </c>
      <c r="B59" s="544">
        <v>818.06</v>
      </c>
      <c r="C59" s="545">
        <f t="shared" si="0"/>
        <v>3.1452460699704177</v>
      </c>
      <c r="D59" s="177"/>
      <c r="E59" s="177"/>
      <c r="F59" s="177">
        <f t="shared" si="1"/>
        <v>0</v>
      </c>
      <c r="G59" s="177"/>
      <c r="H59" s="177"/>
      <c r="I59" s="177">
        <f t="shared" si="2"/>
        <v>0</v>
      </c>
      <c r="J59" s="177"/>
      <c r="K59" s="177"/>
      <c r="L59" s="177">
        <f t="shared" si="3"/>
        <v>0</v>
      </c>
      <c r="M59" s="177"/>
      <c r="N59" s="177"/>
      <c r="O59" s="177">
        <f t="shared" si="4"/>
        <v>0</v>
      </c>
      <c r="P59" s="177">
        <v>3.5</v>
      </c>
      <c r="Q59" s="177">
        <v>12.6</v>
      </c>
      <c r="R59" s="177">
        <f t="shared" si="44"/>
        <v>3.6</v>
      </c>
      <c r="S59" s="177">
        <v>22.23</v>
      </c>
      <c r="T59" s="177">
        <v>77.36</v>
      </c>
      <c r="U59" s="177">
        <f t="shared" si="6"/>
        <v>3.4799820062977957</v>
      </c>
      <c r="V59" s="177">
        <f t="shared" si="45"/>
        <v>25.73</v>
      </c>
      <c r="W59" s="177">
        <f t="shared" si="46"/>
        <v>89.96</v>
      </c>
      <c r="X59" s="177">
        <f t="shared" si="7"/>
        <v>3.496307811892732</v>
      </c>
      <c r="Y59" s="177"/>
      <c r="Z59" s="177"/>
      <c r="AA59" s="177">
        <f t="shared" si="8"/>
        <v>0</v>
      </c>
      <c r="AB59" s="177"/>
      <c r="AC59" s="177"/>
      <c r="AD59" s="177">
        <f t="shared" si="48"/>
        <v>0</v>
      </c>
      <c r="AE59" s="177"/>
      <c r="AF59" s="177"/>
      <c r="AG59" s="177">
        <f t="shared" si="49"/>
        <v>0</v>
      </c>
      <c r="AH59" s="177"/>
      <c r="AI59" s="177"/>
      <c r="AJ59" s="177">
        <f t="shared" si="11"/>
        <v>0</v>
      </c>
      <c r="AK59" s="177"/>
      <c r="AL59" s="177"/>
      <c r="AM59" s="177">
        <f t="shared" si="12"/>
        <v>0</v>
      </c>
      <c r="AN59" s="177"/>
      <c r="AO59" s="177"/>
      <c r="AP59" s="177">
        <f t="shared" si="13"/>
        <v>0</v>
      </c>
      <c r="AQ59" s="177">
        <f t="shared" si="14"/>
        <v>0</v>
      </c>
      <c r="AR59" s="177">
        <f t="shared" si="50"/>
        <v>0</v>
      </c>
      <c r="AS59" s="177">
        <f t="shared" si="15"/>
        <v>0</v>
      </c>
      <c r="AT59" s="177"/>
      <c r="AU59" s="177"/>
      <c r="AV59" s="177">
        <f t="shared" si="16"/>
        <v>0</v>
      </c>
      <c r="AW59" s="177"/>
      <c r="AX59" s="177"/>
      <c r="AY59" s="177">
        <f t="shared" si="17"/>
        <v>0</v>
      </c>
      <c r="AZ59" s="177"/>
      <c r="BA59" s="177"/>
      <c r="BB59" s="177">
        <f t="shared" si="18"/>
        <v>0</v>
      </c>
      <c r="BC59" s="177"/>
      <c r="BD59" s="177"/>
      <c r="BE59" s="177">
        <f t="shared" si="19"/>
        <v>0</v>
      </c>
      <c r="BF59" s="177"/>
      <c r="BG59" s="177"/>
      <c r="BH59" s="177">
        <f t="shared" si="20"/>
        <v>0</v>
      </c>
      <c r="BI59" s="177"/>
      <c r="BJ59" s="178"/>
      <c r="BK59" s="178">
        <f t="shared" si="21"/>
        <v>0</v>
      </c>
      <c r="BL59" s="178">
        <f t="shared" si="34"/>
        <v>0</v>
      </c>
      <c r="BM59" s="178">
        <f t="shared" si="35"/>
        <v>0</v>
      </c>
      <c r="BN59" s="178">
        <f t="shared" si="22"/>
        <v>0</v>
      </c>
      <c r="BO59" s="178"/>
      <c r="BP59" s="178"/>
      <c r="BQ59" s="178">
        <f t="shared" si="23"/>
        <v>0</v>
      </c>
      <c r="BR59" s="178">
        <f t="shared" si="36"/>
        <v>0</v>
      </c>
      <c r="BS59" s="178">
        <f t="shared" si="36"/>
        <v>0</v>
      </c>
      <c r="BT59" s="178">
        <f t="shared" si="24"/>
        <v>0</v>
      </c>
      <c r="BU59" s="178">
        <f t="shared" si="37"/>
        <v>0</v>
      </c>
      <c r="BV59" s="178">
        <f t="shared" si="37"/>
        <v>0</v>
      </c>
      <c r="BW59" s="178">
        <f t="shared" si="25"/>
        <v>0</v>
      </c>
      <c r="BX59" s="178">
        <f t="shared" si="38"/>
        <v>0</v>
      </c>
      <c r="BY59" s="178">
        <f t="shared" si="38"/>
        <v>0</v>
      </c>
      <c r="BZ59" s="178">
        <f t="shared" si="26"/>
        <v>0</v>
      </c>
      <c r="CA59" s="178">
        <f t="shared" si="39"/>
        <v>0</v>
      </c>
      <c r="CB59" s="178">
        <f t="shared" si="40"/>
        <v>0</v>
      </c>
      <c r="CC59" s="178">
        <f t="shared" si="27"/>
        <v>0</v>
      </c>
      <c r="CD59" s="178">
        <f t="shared" si="41"/>
        <v>3.5</v>
      </c>
      <c r="CE59" s="178">
        <f t="shared" si="41"/>
        <v>12.6</v>
      </c>
      <c r="CF59" s="178">
        <f t="shared" si="28"/>
        <v>3.6</v>
      </c>
      <c r="CG59" s="178">
        <f t="shared" si="42"/>
        <v>22.23</v>
      </c>
      <c r="CH59" s="178">
        <f t="shared" si="42"/>
        <v>77.36</v>
      </c>
      <c r="CI59" s="178">
        <f t="shared" si="29"/>
        <v>3.4799820062977957</v>
      </c>
      <c r="CJ59" s="178">
        <f t="shared" si="47"/>
        <v>25.73</v>
      </c>
      <c r="CK59" s="178">
        <f t="shared" si="47"/>
        <v>89.96</v>
      </c>
      <c r="CL59" s="178">
        <f t="shared" si="30"/>
        <v>3.496307811892732</v>
      </c>
    </row>
    <row r="63" spans="1:140" x14ac:dyDescent="0.25">
      <c r="BR63" s="19" t="s">
        <v>104</v>
      </c>
    </row>
    <row r="64" spans="1:140" s="276" customFormat="1" x14ac:dyDescent="0.25">
      <c r="BS64" s="276" t="s">
        <v>253</v>
      </c>
      <c r="CA64" s="276" t="s">
        <v>135</v>
      </c>
      <c r="DF64" s="546"/>
      <c r="DG64" s="546"/>
      <c r="DH64" s="546"/>
      <c r="DI64" s="546"/>
      <c r="DJ64" s="546"/>
      <c r="DK64" s="546"/>
      <c r="DL64" s="546"/>
      <c r="DM64" s="546"/>
      <c r="DN64" s="546"/>
      <c r="DO64" s="546"/>
      <c r="DP64" s="546"/>
      <c r="DQ64" s="546"/>
      <c r="DR64" s="546"/>
      <c r="DS64" s="546"/>
      <c r="DT64" s="546"/>
      <c r="DU64" s="546"/>
      <c r="DV64" s="546"/>
      <c r="DW64" s="546"/>
      <c r="DX64" s="546"/>
      <c r="DY64" s="546"/>
      <c r="DZ64" s="546"/>
      <c r="EA64" s="546"/>
      <c r="EB64" s="546"/>
      <c r="EC64" s="546"/>
      <c r="ED64" s="546"/>
      <c r="EE64" s="546"/>
      <c r="EF64" s="546"/>
      <c r="EG64" s="547"/>
      <c r="EH64" s="547"/>
      <c r="EI64" s="547"/>
      <c r="EJ64" s="547"/>
    </row>
    <row r="65" spans="71:79" x14ac:dyDescent="0.25">
      <c r="BS65" s="19" t="s">
        <v>141</v>
      </c>
      <c r="CA65" s="19" t="s">
        <v>140</v>
      </c>
    </row>
  </sheetData>
  <mergeCells count="39">
    <mergeCell ref="AH10:AJ11"/>
    <mergeCell ref="A8:A13"/>
    <mergeCell ref="D8:X9"/>
    <mergeCell ref="Y8:AS9"/>
    <mergeCell ref="AT8:BN9"/>
    <mergeCell ref="D10:F11"/>
    <mergeCell ref="G10:I10"/>
    <mergeCell ref="J10:L10"/>
    <mergeCell ref="M10:O11"/>
    <mergeCell ref="P10:R11"/>
    <mergeCell ref="S10:U11"/>
    <mergeCell ref="V10:X11"/>
    <mergeCell ref="Y10:AA11"/>
    <mergeCell ref="AB10:AG10"/>
    <mergeCell ref="G11:I11"/>
    <mergeCell ref="J11:L11"/>
    <mergeCell ref="BC10:BE11"/>
    <mergeCell ref="BO8:BQ11"/>
    <mergeCell ref="BR8:CL9"/>
    <mergeCell ref="CD10:CF11"/>
    <mergeCell ref="CG10:CI11"/>
    <mergeCell ref="CJ10:CL11"/>
    <mergeCell ref="CA10:CC11"/>
    <mergeCell ref="AB11:AD11"/>
    <mergeCell ref="AE11:AG11"/>
    <mergeCell ref="AW11:AY11"/>
    <mergeCell ref="AZ11:BB11"/>
    <mergeCell ref="BU11:BW11"/>
    <mergeCell ref="BF10:BH11"/>
    <mergeCell ref="BI10:BK11"/>
    <mergeCell ref="BL10:BN11"/>
    <mergeCell ref="BR10:BT11"/>
    <mergeCell ref="BU10:BZ10"/>
    <mergeCell ref="BX11:BZ11"/>
    <mergeCell ref="AK10:AM11"/>
    <mergeCell ref="AN10:AP11"/>
    <mergeCell ref="AQ10:AS11"/>
    <mergeCell ref="AT10:AV11"/>
    <mergeCell ref="AW10:BB10"/>
  </mergeCells>
  <pageMargins left="0.2" right="0.7" top="0.25" bottom="0.25" header="0.3" footer="0.3"/>
  <pageSetup paperSize="5" scale="53" orientation="landscape" horizontalDpi="300" verticalDpi="300" r:id="rId1"/>
  <headerFooter alignWithMargins="0"/>
  <colBreaks count="2" manualBreakCount="2">
    <brk id="33" max="1048575" man="1"/>
    <brk id="109" max="1048575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U86"/>
  <sheetViews>
    <sheetView view="pageBreakPreview" topLeftCell="A6" zoomScale="77" zoomScaleNormal="100" zoomScaleSheetLayoutView="77" workbookViewId="0">
      <pane xSplit="4" ySplit="8" topLeftCell="BM14" activePane="bottomRight" state="frozen"/>
      <selection activeCell="A6" sqref="A6"/>
      <selection pane="topRight" activeCell="E6" sqref="E6"/>
      <selection pane="bottomLeft" activeCell="A14" sqref="A14"/>
      <selection pane="bottomRight" activeCell="BW40" sqref="BW40"/>
    </sheetView>
  </sheetViews>
  <sheetFormatPr defaultColWidth="8.85546875" defaultRowHeight="18.75" x14ac:dyDescent="0.3"/>
  <cols>
    <col min="1" max="1" width="15" style="749" customWidth="1"/>
    <col min="2" max="3" width="9.7109375" style="677" hidden="1" customWidth="1"/>
    <col min="4" max="4" width="6.7109375" style="677" hidden="1" customWidth="1"/>
    <col min="5" max="5" width="10.28515625" style="677" hidden="1" customWidth="1"/>
    <col min="6" max="6" width="6.7109375" style="677" hidden="1" customWidth="1"/>
    <col min="7" max="7" width="0" style="677" hidden="1" customWidth="1"/>
    <col min="8" max="8" width="6.7109375" style="677" hidden="1" customWidth="1"/>
    <col min="9" max="9" width="8.7109375" style="677" hidden="1" customWidth="1"/>
    <col min="10" max="10" width="6.7109375" style="677" hidden="1" customWidth="1"/>
    <col min="11" max="11" width="11.85546875" style="677" hidden="1" customWidth="1"/>
    <col min="12" max="12" width="6.7109375" style="677" hidden="1" customWidth="1"/>
    <col min="13" max="13" width="11.140625" style="677" hidden="1" customWidth="1"/>
    <col min="14" max="14" width="6.7109375" style="677" hidden="1" customWidth="1"/>
    <col min="15" max="15" width="10.28515625" style="677" hidden="1" customWidth="1"/>
    <col min="16" max="16" width="6.7109375" style="677" hidden="1" customWidth="1"/>
    <col min="17" max="17" width="9.5703125" style="677" hidden="1" customWidth="1"/>
    <col min="18" max="18" width="6.7109375" style="677" hidden="1" customWidth="1"/>
    <col min="19" max="19" width="7.42578125" style="677" hidden="1" customWidth="1"/>
    <col min="20" max="27" width="6.7109375" style="677" hidden="1" customWidth="1"/>
    <col min="28" max="28" width="8.7109375" style="677" hidden="1" customWidth="1"/>
    <col min="29" max="29" width="6.7109375" style="677" hidden="1" customWidth="1"/>
    <col min="30" max="30" width="9.28515625" style="677" hidden="1" customWidth="1"/>
    <col min="31" max="31" width="6.7109375" style="677" hidden="1" customWidth="1"/>
    <col min="32" max="32" width="7.85546875" style="677" hidden="1" customWidth="1"/>
    <col min="33" max="33" width="6.7109375" style="677" hidden="1" customWidth="1"/>
    <col min="34" max="34" width="6.28515625" style="677" hidden="1" customWidth="1"/>
    <col min="35" max="52" width="6.7109375" style="677" hidden="1" customWidth="1"/>
    <col min="53" max="53" width="7.7109375" style="677" hidden="1" customWidth="1"/>
    <col min="54" max="54" width="7.42578125" style="677" hidden="1" customWidth="1"/>
    <col min="55" max="58" width="6.7109375" style="677" hidden="1" customWidth="1"/>
    <col min="59" max="59" width="10.28515625" style="677" hidden="1" customWidth="1"/>
    <col min="60" max="60" width="8.5703125" style="677" hidden="1" customWidth="1"/>
    <col min="61" max="61" width="8.140625" style="677" hidden="1" customWidth="1"/>
    <col min="62" max="64" width="6.7109375" style="677" hidden="1" customWidth="1"/>
    <col min="65" max="65" width="10.28515625" style="677" customWidth="1"/>
    <col min="66" max="66" width="11.42578125" style="677" customWidth="1"/>
    <col min="67" max="67" width="17.28515625" style="748" hidden="1" customWidth="1"/>
    <col min="68" max="68" width="10.28515625" style="745" hidden="1" customWidth="1"/>
    <col min="69" max="69" width="11.42578125" style="745" hidden="1" customWidth="1"/>
    <col min="70" max="70" width="12" style="677" hidden="1" customWidth="1"/>
    <col min="71" max="71" width="16.7109375" style="677" hidden="1" customWidth="1"/>
    <col min="72" max="72" width="11.42578125" style="648" hidden="1" customWidth="1"/>
    <col min="73" max="16384" width="8.85546875" style="677"/>
  </cols>
  <sheetData>
    <row r="1" spans="1:72" s="645" customFormat="1" ht="15" x14ac:dyDescent="0.25">
      <c r="A1" s="643" t="s">
        <v>129</v>
      </c>
      <c r="B1" s="644"/>
      <c r="C1" s="644"/>
      <c r="D1" s="644"/>
      <c r="E1" s="644"/>
      <c r="F1" s="644"/>
      <c r="G1" s="644"/>
      <c r="H1" s="644"/>
      <c r="I1" s="644"/>
      <c r="K1" s="644" t="s">
        <v>71</v>
      </c>
      <c r="L1" s="644"/>
      <c r="M1" s="644"/>
      <c r="N1" s="644"/>
      <c r="O1" s="644"/>
      <c r="P1" s="644"/>
      <c r="Q1" s="644"/>
      <c r="R1" s="644"/>
      <c r="S1" s="644"/>
      <c r="T1" s="644"/>
      <c r="U1" s="644"/>
      <c r="V1" s="644"/>
      <c r="W1" s="644"/>
      <c r="X1" s="644"/>
      <c r="Y1" s="644"/>
      <c r="Z1" s="644"/>
      <c r="AA1" s="644"/>
      <c r="AB1" s="644"/>
      <c r="BO1" s="646"/>
      <c r="BP1" s="647"/>
      <c r="BQ1" s="647"/>
      <c r="BT1" s="648"/>
    </row>
    <row r="2" spans="1:72" s="645" customFormat="1" ht="15" hidden="1" x14ac:dyDescent="0.25">
      <c r="A2" s="1276" t="s">
        <v>72</v>
      </c>
      <c r="B2" s="1276"/>
      <c r="C2" s="1276"/>
      <c r="D2" s="1276"/>
      <c r="E2" s="1276"/>
      <c r="F2" s="1276"/>
      <c r="G2" s="1276"/>
      <c r="H2" s="1276"/>
      <c r="I2" s="1276"/>
      <c r="J2" s="1276"/>
      <c r="K2" s="1276"/>
      <c r="L2" s="1276"/>
      <c r="M2" s="1276"/>
      <c r="N2" s="1276"/>
      <c r="O2" s="1276"/>
      <c r="P2" s="1276"/>
      <c r="Q2" s="1276"/>
      <c r="R2" s="1276"/>
      <c r="S2" s="1276"/>
      <c r="T2" s="1276"/>
      <c r="U2" s="1276"/>
      <c r="V2" s="1276"/>
      <c r="W2" s="1276"/>
      <c r="X2" s="1276"/>
      <c r="Y2" s="1276"/>
      <c r="Z2" s="1276"/>
      <c r="AA2" s="1276"/>
      <c r="AB2" s="1276"/>
      <c r="BO2" s="646"/>
      <c r="BP2" s="647"/>
      <c r="BQ2" s="647"/>
      <c r="BT2" s="648"/>
    </row>
    <row r="3" spans="1:72" s="645" customFormat="1" ht="15" hidden="1" customHeight="1" x14ac:dyDescent="0.25">
      <c r="A3" s="1277" t="s">
        <v>147</v>
      </c>
      <c r="B3" s="1277"/>
      <c r="C3" s="1277"/>
      <c r="D3" s="1277"/>
      <c r="E3" s="1277"/>
      <c r="F3" s="1277"/>
      <c r="G3" s="1277"/>
      <c r="H3" s="1277"/>
      <c r="I3" s="1277"/>
      <c r="J3" s="1277"/>
      <c r="K3" s="1277"/>
      <c r="L3" s="1277"/>
      <c r="M3" s="1277"/>
      <c r="N3" s="1277"/>
      <c r="O3" s="1277"/>
      <c r="P3" s="1277"/>
      <c r="Q3" s="1277"/>
      <c r="R3" s="1277"/>
      <c r="S3" s="1277"/>
      <c r="T3" s="1277"/>
      <c r="U3" s="1277"/>
      <c r="V3" s="1277"/>
      <c r="W3" s="1277"/>
      <c r="X3" s="1277"/>
      <c r="Y3" s="1277"/>
      <c r="Z3" s="1277"/>
      <c r="AA3" s="1277"/>
      <c r="AB3" s="1277"/>
      <c r="BO3" s="646"/>
      <c r="BP3" s="647"/>
      <c r="BQ3" s="647"/>
      <c r="BT3" s="648"/>
    </row>
    <row r="4" spans="1:72" s="645" customFormat="1" ht="15" hidden="1" x14ac:dyDescent="0.25">
      <c r="A4" s="1276" t="s">
        <v>199</v>
      </c>
      <c r="B4" s="1276"/>
      <c r="C4" s="1276"/>
      <c r="D4" s="1276"/>
      <c r="E4" s="1276"/>
      <c r="F4" s="1276"/>
      <c r="G4" s="1276"/>
      <c r="H4" s="1276"/>
      <c r="I4" s="1276"/>
      <c r="J4" s="1276"/>
      <c r="K4" s="1276"/>
      <c r="L4" s="1276"/>
      <c r="M4" s="1276"/>
      <c r="N4" s="1276"/>
      <c r="O4" s="1276"/>
      <c r="P4" s="1276"/>
      <c r="Q4" s="1276"/>
      <c r="R4" s="1276"/>
      <c r="S4" s="1276"/>
      <c r="T4" s="1276"/>
      <c r="U4" s="1276"/>
      <c r="V4" s="1276"/>
      <c r="W4" s="1276"/>
      <c r="X4" s="1276"/>
      <c r="Y4" s="1276"/>
      <c r="Z4" s="1276"/>
      <c r="AA4" s="1276"/>
      <c r="AB4" s="1276"/>
      <c r="BO4" s="646"/>
      <c r="BP4" s="647"/>
      <c r="BQ4" s="647"/>
      <c r="BT4" s="648"/>
    </row>
    <row r="5" spans="1:72" s="645" customFormat="1" ht="15" hidden="1" x14ac:dyDescent="0.25">
      <c r="A5" s="649" t="s">
        <v>75</v>
      </c>
      <c r="B5" s="650" t="s">
        <v>76</v>
      </c>
      <c r="C5" s="649"/>
      <c r="D5" s="651"/>
      <c r="E5" s="651"/>
      <c r="F5" s="651"/>
      <c r="G5" s="651"/>
      <c r="H5" s="651"/>
      <c r="I5" s="651"/>
      <c r="J5" s="651"/>
      <c r="K5" s="651"/>
      <c r="L5" s="651"/>
      <c r="M5" s="651"/>
      <c r="N5" s="651"/>
      <c r="O5" s="651"/>
      <c r="P5" s="651"/>
      <c r="Q5" s="651"/>
      <c r="R5" s="651"/>
      <c r="S5" s="651"/>
      <c r="T5" s="651"/>
      <c r="U5" s="651"/>
      <c r="V5" s="651"/>
      <c r="W5" s="651"/>
      <c r="X5" s="651"/>
      <c r="Y5" s="651"/>
      <c r="Z5" s="651"/>
      <c r="AA5" s="651"/>
      <c r="AB5" s="651"/>
      <c r="BO5" s="646"/>
      <c r="BP5" s="647"/>
      <c r="BQ5" s="647"/>
      <c r="BT5" s="648"/>
    </row>
    <row r="6" spans="1:72" s="656" customFormat="1" ht="14.25" customHeight="1" x14ac:dyDescent="0.25">
      <c r="A6" s="1278" t="s">
        <v>0</v>
      </c>
      <c r="B6" s="1280"/>
      <c r="C6" s="1281"/>
      <c r="D6" s="1273" t="s">
        <v>77</v>
      </c>
      <c r="E6" s="1273"/>
      <c r="F6" s="1273"/>
      <c r="G6" s="1273"/>
      <c r="H6" s="1273"/>
      <c r="I6" s="1273"/>
      <c r="J6" s="1273"/>
      <c r="K6" s="1273"/>
      <c r="L6" s="1273"/>
      <c r="M6" s="1273"/>
      <c r="N6" s="1273"/>
      <c r="O6" s="1273"/>
      <c r="P6" s="1273"/>
      <c r="Q6" s="1273"/>
      <c r="R6" s="1273"/>
      <c r="S6" s="1273" t="s">
        <v>78</v>
      </c>
      <c r="T6" s="1273"/>
      <c r="U6" s="1273"/>
      <c r="V6" s="1273"/>
      <c r="W6" s="1273"/>
      <c r="X6" s="1273"/>
      <c r="Y6" s="1273"/>
      <c r="Z6" s="1273"/>
      <c r="AA6" s="1273"/>
      <c r="AB6" s="1273"/>
      <c r="AC6" s="1273"/>
      <c r="AD6" s="1273"/>
      <c r="AE6" s="1273"/>
      <c r="AF6" s="1273"/>
      <c r="AG6" s="1273"/>
      <c r="AH6" s="1273" t="s">
        <v>79</v>
      </c>
      <c r="AI6" s="1273"/>
      <c r="AJ6" s="1273"/>
      <c r="AK6" s="1273"/>
      <c r="AL6" s="1273"/>
      <c r="AM6" s="1273"/>
      <c r="AN6" s="1273"/>
      <c r="AO6" s="1273"/>
      <c r="AP6" s="1273"/>
      <c r="AQ6" s="1273"/>
      <c r="AR6" s="1273"/>
      <c r="AS6" s="1273"/>
      <c r="AT6" s="1273"/>
      <c r="AU6" s="1273"/>
      <c r="AV6" s="1273"/>
      <c r="AW6" s="1275" t="s">
        <v>80</v>
      </c>
      <c r="AX6" s="1275"/>
      <c r="AY6" s="1275"/>
      <c r="AZ6" s="1273" t="s">
        <v>81</v>
      </c>
      <c r="BA6" s="1273"/>
      <c r="BB6" s="1273"/>
      <c r="BC6" s="1273"/>
      <c r="BD6" s="1273"/>
      <c r="BE6" s="1273"/>
      <c r="BF6" s="1273"/>
      <c r="BG6" s="1273"/>
      <c r="BH6" s="1273"/>
      <c r="BI6" s="1273"/>
      <c r="BJ6" s="1273"/>
      <c r="BK6" s="1273"/>
      <c r="BL6" s="1273"/>
      <c r="BM6" s="1273"/>
      <c r="BN6" s="1274"/>
      <c r="BO6" s="652"/>
      <c r="BP6" s="653"/>
      <c r="BQ6" s="654"/>
      <c r="BR6" s="655"/>
      <c r="BS6" s="655"/>
      <c r="BT6" s="648" t="s">
        <v>200</v>
      </c>
    </row>
    <row r="7" spans="1:72" s="656" customFormat="1" ht="3" customHeight="1" x14ac:dyDescent="0.25">
      <c r="A7" s="1279"/>
      <c r="B7" s="1282"/>
      <c r="C7" s="1283"/>
      <c r="D7" s="1273"/>
      <c r="E7" s="1273"/>
      <c r="F7" s="1273"/>
      <c r="G7" s="1273"/>
      <c r="H7" s="1273"/>
      <c r="I7" s="1273"/>
      <c r="J7" s="1273"/>
      <c r="K7" s="1273"/>
      <c r="L7" s="1273"/>
      <c r="M7" s="1273"/>
      <c r="N7" s="1273"/>
      <c r="O7" s="1273"/>
      <c r="P7" s="1273"/>
      <c r="Q7" s="1273"/>
      <c r="R7" s="1273"/>
      <c r="S7" s="1273"/>
      <c r="T7" s="1273"/>
      <c r="U7" s="1273"/>
      <c r="V7" s="1273"/>
      <c r="W7" s="1273"/>
      <c r="X7" s="1273"/>
      <c r="Y7" s="1273"/>
      <c r="Z7" s="1273"/>
      <c r="AA7" s="1273"/>
      <c r="AB7" s="1273"/>
      <c r="AC7" s="1273"/>
      <c r="AD7" s="1273"/>
      <c r="AE7" s="1273"/>
      <c r="AF7" s="1273"/>
      <c r="AG7" s="1273"/>
      <c r="AH7" s="1273"/>
      <c r="AI7" s="1273"/>
      <c r="AJ7" s="1273"/>
      <c r="AK7" s="1273"/>
      <c r="AL7" s="1273"/>
      <c r="AM7" s="1273"/>
      <c r="AN7" s="1273"/>
      <c r="AO7" s="1273"/>
      <c r="AP7" s="1273"/>
      <c r="AQ7" s="1273"/>
      <c r="AR7" s="1273"/>
      <c r="AS7" s="1273"/>
      <c r="AT7" s="1273"/>
      <c r="AU7" s="1273"/>
      <c r="AV7" s="1273"/>
      <c r="AW7" s="1275"/>
      <c r="AX7" s="1275"/>
      <c r="AY7" s="1275"/>
      <c r="AZ7" s="1273"/>
      <c r="BA7" s="1273"/>
      <c r="BB7" s="1273"/>
      <c r="BC7" s="1273"/>
      <c r="BD7" s="1273"/>
      <c r="BE7" s="1273"/>
      <c r="BF7" s="1273"/>
      <c r="BG7" s="1273"/>
      <c r="BH7" s="1273"/>
      <c r="BI7" s="1273"/>
      <c r="BJ7" s="1273"/>
      <c r="BK7" s="1273"/>
      <c r="BL7" s="1273"/>
      <c r="BM7" s="1273"/>
      <c r="BN7" s="1274"/>
      <c r="BO7" s="657"/>
      <c r="BP7" s="658"/>
      <c r="BQ7" s="659"/>
      <c r="BR7" s="655"/>
      <c r="BS7" s="655"/>
      <c r="BT7" s="648"/>
    </row>
    <row r="8" spans="1:72" s="656" customFormat="1" ht="8.4499999999999993" customHeight="1" x14ac:dyDescent="0.25">
      <c r="A8" s="1279"/>
      <c r="B8" s="660"/>
      <c r="C8" s="660"/>
      <c r="D8" s="1273" t="s">
        <v>82</v>
      </c>
      <c r="E8" s="1273" t="s">
        <v>83</v>
      </c>
      <c r="F8" s="1275"/>
      <c r="G8" s="1275" t="s">
        <v>84</v>
      </c>
      <c r="H8" s="1275"/>
      <c r="I8" s="1275"/>
      <c r="J8" s="1275"/>
      <c r="K8" s="1275" t="s">
        <v>85</v>
      </c>
      <c r="L8" s="1275"/>
      <c r="M8" s="1275" t="s">
        <v>86</v>
      </c>
      <c r="N8" s="1275"/>
      <c r="O8" s="1275" t="s">
        <v>87</v>
      </c>
      <c r="P8" s="1275"/>
      <c r="Q8" s="1275" t="s">
        <v>88</v>
      </c>
      <c r="R8" s="1275"/>
      <c r="S8" s="1273" t="s">
        <v>82</v>
      </c>
      <c r="T8" s="1273" t="s">
        <v>83</v>
      </c>
      <c r="U8" s="1275"/>
      <c r="V8" s="1275" t="s">
        <v>84</v>
      </c>
      <c r="W8" s="1275"/>
      <c r="X8" s="1275"/>
      <c r="Y8" s="1275"/>
      <c r="Z8" s="1275" t="s">
        <v>85</v>
      </c>
      <c r="AA8" s="1275"/>
      <c r="AB8" s="1275" t="s">
        <v>86</v>
      </c>
      <c r="AC8" s="1275"/>
      <c r="AD8" s="1275" t="s">
        <v>87</v>
      </c>
      <c r="AE8" s="1275"/>
      <c r="AF8" s="1275" t="s">
        <v>88</v>
      </c>
      <c r="AG8" s="1275"/>
      <c r="AH8" s="1273" t="s">
        <v>82</v>
      </c>
      <c r="AI8" s="1273" t="s">
        <v>83</v>
      </c>
      <c r="AJ8" s="1275"/>
      <c r="AK8" s="1275" t="s">
        <v>84</v>
      </c>
      <c r="AL8" s="1275"/>
      <c r="AM8" s="1275"/>
      <c r="AN8" s="1275"/>
      <c r="AO8" s="1275" t="s">
        <v>85</v>
      </c>
      <c r="AP8" s="1275"/>
      <c r="AQ8" s="1275" t="s">
        <v>86</v>
      </c>
      <c r="AR8" s="1275"/>
      <c r="AS8" s="1275" t="s">
        <v>87</v>
      </c>
      <c r="AT8" s="1275"/>
      <c r="AU8" s="1275" t="s">
        <v>88</v>
      </c>
      <c r="AV8" s="1275"/>
      <c r="AW8" s="1275"/>
      <c r="AX8" s="1275"/>
      <c r="AY8" s="1275"/>
      <c r="AZ8" s="1285" t="s">
        <v>89</v>
      </c>
      <c r="BA8" s="1285" t="s">
        <v>83</v>
      </c>
      <c r="BB8" s="1285"/>
      <c r="BC8" s="1284" t="s">
        <v>90</v>
      </c>
      <c r="BD8" s="1284"/>
      <c r="BE8" s="1284"/>
      <c r="BF8" s="1284"/>
      <c r="BG8" s="1284" t="s">
        <v>85</v>
      </c>
      <c r="BH8" s="1284"/>
      <c r="BI8" s="1285" t="s">
        <v>86</v>
      </c>
      <c r="BJ8" s="1285"/>
      <c r="BK8" s="1285" t="s">
        <v>87</v>
      </c>
      <c r="BL8" s="1285"/>
      <c r="BM8" s="1278" t="s">
        <v>88</v>
      </c>
      <c r="BN8" s="1286"/>
      <c r="BO8" s="661"/>
      <c r="BP8" s="658"/>
      <c r="BQ8" s="659"/>
      <c r="BR8" s="655"/>
      <c r="BS8" s="655"/>
      <c r="BT8" s="648"/>
    </row>
    <row r="9" spans="1:72" s="656" customFormat="1" ht="13.15" customHeight="1" x14ac:dyDescent="0.25">
      <c r="A9" s="1279"/>
      <c r="B9" s="662"/>
      <c r="C9" s="660"/>
      <c r="D9" s="1275"/>
      <c r="E9" s="1275"/>
      <c r="F9" s="1275"/>
      <c r="G9" s="1275" t="s">
        <v>91</v>
      </c>
      <c r="H9" s="1275"/>
      <c r="I9" s="1275" t="s">
        <v>92</v>
      </c>
      <c r="J9" s="1275"/>
      <c r="K9" s="1275"/>
      <c r="L9" s="1275"/>
      <c r="M9" s="1275"/>
      <c r="N9" s="1275"/>
      <c r="O9" s="1275"/>
      <c r="P9" s="1275"/>
      <c r="Q9" s="1275"/>
      <c r="R9" s="1275"/>
      <c r="S9" s="1275"/>
      <c r="T9" s="1275"/>
      <c r="U9" s="1275"/>
      <c r="V9" s="1275" t="s">
        <v>91</v>
      </c>
      <c r="W9" s="1275"/>
      <c r="X9" s="1275" t="s">
        <v>92</v>
      </c>
      <c r="Y9" s="1275"/>
      <c r="Z9" s="1275"/>
      <c r="AA9" s="1275"/>
      <c r="AB9" s="1275"/>
      <c r="AC9" s="1275"/>
      <c r="AD9" s="1275"/>
      <c r="AE9" s="1275"/>
      <c r="AF9" s="1275"/>
      <c r="AG9" s="1275"/>
      <c r="AH9" s="1275"/>
      <c r="AI9" s="1275"/>
      <c r="AJ9" s="1275"/>
      <c r="AK9" s="1275" t="s">
        <v>91</v>
      </c>
      <c r="AL9" s="1275"/>
      <c r="AM9" s="1275" t="s">
        <v>92</v>
      </c>
      <c r="AN9" s="1275"/>
      <c r="AO9" s="1275"/>
      <c r="AP9" s="1275"/>
      <c r="AQ9" s="1275"/>
      <c r="AR9" s="1275"/>
      <c r="AS9" s="1275"/>
      <c r="AT9" s="1275"/>
      <c r="AU9" s="1275"/>
      <c r="AV9" s="1275"/>
      <c r="AW9" s="1275"/>
      <c r="AX9" s="1275"/>
      <c r="AY9" s="1275"/>
      <c r="AZ9" s="1285"/>
      <c r="BA9" s="1285"/>
      <c r="BB9" s="1285"/>
      <c r="BC9" s="1285" t="s">
        <v>93</v>
      </c>
      <c r="BD9" s="1285"/>
      <c r="BE9" s="1285" t="s">
        <v>92</v>
      </c>
      <c r="BF9" s="1285"/>
      <c r="BG9" s="1284"/>
      <c r="BH9" s="1284"/>
      <c r="BI9" s="1285"/>
      <c r="BJ9" s="1285"/>
      <c r="BK9" s="1285"/>
      <c r="BL9" s="1285"/>
      <c r="BM9" s="1278"/>
      <c r="BN9" s="1286"/>
      <c r="BO9" s="661"/>
      <c r="BP9" s="658"/>
      <c r="BQ9" s="659"/>
      <c r="BR9" s="655"/>
      <c r="BS9" s="655"/>
      <c r="BT9" s="648"/>
    </row>
    <row r="10" spans="1:72" s="656" customFormat="1" ht="14.25" customHeight="1" x14ac:dyDescent="0.25">
      <c r="A10" s="1279"/>
      <c r="B10" s="660"/>
      <c r="C10" s="660"/>
      <c r="D10" s="1275"/>
      <c r="E10" s="1284" t="s">
        <v>131</v>
      </c>
      <c r="F10" s="1284" t="s">
        <v>95</v>
      </c>
      <c r="G10" s="1284" t="s">
        <v>131</v>
      </c>
      <c r="H10" s="1284" t="s">
        <v>95</v>
      </c>
      <c r="I10" s="1284" t="s">
        <v>131</v>
      </c>
      <c r="J10" s="1284" t="s">
        <v>95</v>
      </c>
      <c r="K10" s="1284" t="s">
        <v>96</v>
      </c>
      <c r="L10" s="1284" t="s">
        <v>97</v>
      </c>
      <c r="M10" s="1284" t="s">
        <v>131</v>
      </c>
      <c r="N10" s="1284" t="s">
        <v>97</v>
      </c>
      <c r="O10" s="1284" t="s">
        <v>131</v>
      </c>
      <c r="P10" s="1284" t="s">
        <v>97</v>
      </c>
      <c r="Q10" s="1284" t="s">
        <v>131</v>
      </c>
      <c r="R10" s="1284" t="s">
        <v>95</v>
      </c>
      <c r="S10" s="1275"/>
      <c r="T10" s="1284" t="s">
        <v>131</v>
      </c>
      <c r="U10" s="1284" t="s">
        <v>95</v>
      </c>
      <c r="V10" s="1284" t="s">
        <v>131</v>
      </c>
      <c r="W10" s="1284" t="s">
        <v>95</v>
      </c>
      <c r="X10" s="1284" t="s">
        <v>131</v>
      </c>
      <c r="Y10" s="1284" t="s">
        <v>95</v>
      </c>
      <c r="Z10" s="1284" t="s">
        <v>96</v>
      </c>
      <c r="AA10" s="1284" t="s">
        <v>97</v>
      </c>
      <c r="AB10" s="1284" t="s">
        <v>131</v>
      </c>
      <c r="AC10" s="1284" t="s">
        <v>97</v>
      </c>
      <c r="AD10" s="1284" t="s">
        <v>131</v>
      </c>
      <c r="AE10" s="1284" t="s">
        <v>97</v>
      </c>
      <c r="AF10" s="1284" t="s">
        <v>131</v>
      </c>
      <c r="AG10" s="1284" t="s">
        <v>95</v>
      </c>
      <c r="AH10" s="1275"/>
      <c r="AI10" s="1284" t="s">
        <v>131</v>
      </c>
      <c r="AJ10" s="1284" t="s">
        <v>95</v>
      </c>
      <c r="AK10" s="1284" t="s">
        <v>131</v>
      </c>
      <c r="AL10" s="1284" t="s">
        <v>95</v>
      </c>
      <c r="AM10" s="1284" t="s">
        <v>131</v>
      </c>
      <c r="AN10" s="1284" t="s">
        <v>95</v>
      </c>
      <c r="AO10" s="1284" t="s">
        <v>96</v>
      </c>
      <c r="AP10" s="1284" t="s">
        <v>97</v>
      </c>
      <c r="AQ10" s="1284" t="s">
        <v>131</v>
      </c>
      <c r="AR10" s="1284" t="s">
        <v>97</v>
      </c>
      <c r="AS10" s="1284" t="s">
        <v>131</v>
      </c>
      <c r="AT10" s="1284" t="s">
        <v>97</v>
      </c>
      <c r="AU10" s="1284" t="s">
        <v>131</v>
      </c>
      <c r="AV10" s="1284" t="s">
        <v>95</v>
      </c>
      <c r="AW10" s="1284" t="s">
        <v>98</v>
      </c>
      <c r="AX10" s="1284" t="s">
        <v>131</v>
      </c>
      <c r="AY10" s="1284" t="s">
        <v>95</v>
      </c>
      <c r="AZ10" s="1285"/>
      <c r="BA10" s="1284" t="s">
        <v>131</v>
      </c>
      <c r="BB10" s="1284" t="s">
        <v>97</v>
      </c>
      <c r="BC10" s="1284" t="s">
        <v>131</v>
      </c>
      <c r="BD10" s="1284" t="s">
        <v>97</v>
      </c>
      <c r="BE10" s="1284" t="s">
        <v>131</v>
      </c>
      <c r="BF10" s="1284" t="s">
        <v>97</v>
      </c>
      <c r="BG10" s="1284" t="s">
        <v>94</v>
      </c>
      <c r="BH10" s="1284" t="s">
        <v>99</v>
      </c>
      <c r="BI10" s="1284" t="s">
        <v>131</v>
      </c>
      <c r="BJ10" s="1284" t="s">
        <v>97</v>
      </c>
      <c r="BK10" s="1284" t="s">
        <v>131</v>
      </c>
      <c r="BL10" s="1284" t="s">
        <v>97</v>
      </c>
      <c r="BM10" s="1278" t="s">
        <v>256</v>
      </c>
      <c r="BN10" s="1286" t="s">
        <v>97</v>
      </c>
      <c r="BO10" s="1287" t="s">
        <v>201</v>
      </c>
      <c r="BP10" s="1289" t="s">
        <v>202</v>
      </c>
      <c r="BQ10" s="1290"/>
      <c r="BR10" s="655"/>
      <c r="BS10" s="655"/>
      <c r="BT10" s="648"/>
    </row>
    <row r="11" spans="1:72" s="656" customFormat="1" ht="15" x14ac:dyDescent="0.25">
      <c r="A11" s="1279"/>
      <c r="B11" s="660"/>
      <c r="C11" s="660"/>
      <c r="D11" s="1275"/>
      <c r="E11" s="1285"/>
      <c r="F11" s="1284"/>
      <c r="G11" s="1285"/>
      <c r="H11" s="1284"/>
      <c r="I11" s="1285"/>
      <c r="J11" s="1284"/>
      <c r="K11" s="1284"/>
      <c r="L11" s="1284"/>
      <c r="M11" s="1285"/>
      <c r="N11" s="1284"/>
      <c r="O11" s="1285"/>
      <c r="P11" s="1284"/>
      <c r="Q11" s="1284"/>
      <c r="R11" s="1284"/>
      <c r="S11" s="1275"/>
      <c r="T11" s="1285"/>
      <c r="U11" s="1284"/>
      <c r="V11" s="1285"/>
      <c r="W11" s="1284"/>
      <c r="X11" s="1285"/>
      <c r="Y11" s="1284"/>
      <c r="Z11" s="1284"/>
      <c r="AA11" s="1284"/>
      <c r="AB11" s="1285"/>
      <c r="AC11" s="1284"/>
      <c r="AD11" s="1285"/>
      <c r="AE11" s="1284"/>
      <c r="AF11" s="1284"/>
      <c r="AG11" s="1284"/>
      <c r="AH11" s="1275"/>
      <c r="AI11" s="1285"/>
      <c r="AJ11" s="1284"/>
      <c r="AK11" s="1285"/>
      <c r="AL11" s="1284"/>
      <c r="AM11" s="1285"/>
      <c r="AN11" s="1284"/>
      <c r="AO11" s="1284"/>
      <c r="AP11" s="1284"/>
      <c r="AQ11" s="1285"/>
      <c r="AR11" s="1284"/>
      <c r="AS11" s="1285"/>
      <c r="AT11" s="1284"/>
      <c r="AU11" s="1284"/>
      <c r="AV11" s="1284"/>
      <c r="AW11" s="1284"/>
      <c r="AX11" s="1285"/>
      <c r="AY11" s="1284"/>
      <c r="AZ11" s="1285"/>
      <c r="BA11" s="1284"/>
      <c r="BB11" s="1284"/>
      <c r="BC11" s="1284"/>
      <c r="BD11" s="1284"/>
      <c r="BE11" s="1284"/>
      <c r="BF11" s="1284"/>
      <c r="BG11" s="1284"/>
      <c r="BH11" s="1284"/>
      <c r="BI11" s="1284"/>
      <c r="BJ11" s="1284"/>
      <c r="BK11" s="1284"/>
      <c r="BL11" s="1284"/>
      <c r="BM11" s="1278"/>
      <c r="BN11" s="1286"/>
      <c r="BO11" s="1288"/>
      <c r="BP11" s="1291"/>
      <c r="BQ11" s="1292"/>
      <c r="BR11" s="655"/>
      <c r="BS11" s="655"/>
      <c r="BT11" s="648"/>
    </row>
    <row r="12" spans="1:72" s="656" customFormat="1" ht="11.45" customHeight="1" x14ac:dyDescent="0.3">
      <c r="A12" s="1279"/>
      <c r="B12" s="663" t="s">
        <v>132</v>
      </c>
      <c r="C12" s="663" t="s">
        <v>133</v>
      </c>
      <c r="D12" s="1275"/>
      <c r="E12" s="1285"/>
      <c r="F12" s="1284"/>
      <c r="G12" s="1285"/>
      <c r="H12" s="1284"/>
      <c r="I12" s="1285"/>
      <c r="J12" s="1284"/>
      <c r="K12" s="1284"/>
      <c r="L12" s="1284"/>
      <c r="M12" s="1285"/>
      <c r="N12" s="1284"/>
      <c r="O12" s="1285"/>
      <c r="P12" s="1284"/>
      <c r="Q12" s="1284"/>
      <c r="R12" s="1284"/>
      <c r="S12" s="1275"/>
      <c r="T12" s="1285"/>
      <c r="U12" s="1284"/>
      <c r="V12" s="1285"/>
      <c r="W12" s="1284"/>
      <c r="X12" s="1285"/>
      <c r="Y12" s="1284"/>
      <c r="Z12" s="1284"/>
      <c r="AA12" s="1284"/>
      <c r="AB12" s="1285"/>
      <c r="AC12" s="1284"/>
      <c r="AD12" s="1285"/>
      <c r="AE12" s="1284"/>
      <c r="AF12" s="1284"/>
      <c r="AG12" s="1284"/>
      <c r="AH12" s="1275"/>
      <c r="AI12" s="1285"/>
      <c r="AJ12" s="1284"/>
      <c r="AK12" s="1285"/>
      <c r="AL12" s="1284"/>
      <c r="AM12" s="1285"/>
      <c r="AN12" s="1284"/>
      <c r="AO12" s="1284"/>
      <c r="AP12" s="1284"/>
      <c r="AQ12" s="1285"/>
      <c r="AR12" s="1284"/>
      <c r="AS12" s="1285"/>
      <c r="AT12" s="1284"/>
      <c r="AU12" s="1284"/>
      <c r="AV12" s="1284"/>
      <c r="AW12" s="1284"/>
      <c r="AX12" s="1285"/>
      <c r="AY12" s="1284"/>
      <c r="AZ12" s="1285"/>
      <c r="BA12" s="1284"/>
      <c r="BB12" s="1284"/>
      <c r="BC12" s="1284"/>
      <c r="BD12" s="1284"/>
      <c r="BE12" s="1284"/>
      <c r="BF12" s="1284"/>
      <c r="BG12" s="1284"/>
      <c r="BH12" s="1284"/>
      <c r="BI12" s="1284"/>
      <c r="BJ12" s="1284"/>
      <c r="BK12" s="1284"/>
      <c r="BL12" s="1284"/>
      <c r="BM12" s="1278"/>
      <c r="BN12" s="1286"/>
      <c r="BO12" s="664"/>
      <c r="BP12" s="665" t="s">
        <v>203</v>
      </c>
      <c r="BQ12" s="666" t="s">
        <v>204</v>
      </c>
      <c r="BR12" s="666" t="s">
        <v>204</v>
      </c>
      <c r="BS12" s="667" t="s">
        <v>205</v>
      </c>
      <c r="BT12" s="648"/>
    </row>
    <row r="13" spans="1:72" ht="15" customHeight="1" x14ac:dyDescent="0.25">
      <c r="A13" s="668" t="s">
        <v>88</v>
      </c>
      <c r="B13" s="669">
        <v>56913.205199999997</v>
      </c>
      <c r="C13" s="669">
        <f t="shared" ref="C13:C58" si="0">BM13/B13*100</f>
        <v>80.736626245514415</v>
      </c>
      <c r="D13" s="669">
        <f t="shared" ref="D13:AI13" si="1">SUM(D14:D58)</f>
        <v>0</v>
      </c>
      <c r="E13" s="670">
        <f t="shared" si="1"/>
        <v>4776.2857999999997</v>
      </c>
      <c r="F13" s="670">
        <f t="shared" si="1"/>
        <v>6472</v>
      </c>
      <c r="G13" s="670">
        <f t="shared" si="1"/>
        <v>551.01160000000004</v>
      </c>
      <c r="H13" s="670">
        <f t="shared" si="1"/>
        <v>548</v>
      </c>
      <c r="I13" s="670">
        <f t="shared" si="1"/>
        <v>943.68</v>
      </c>
      <c r="J13" s="670">
        <f t="shared" si="1"/>
        <v>1020</v>
      </c>
      <c r="K13" s="670">
        <f t="shared" si="1"/>
        <v>4385.7650666666668</v>
      </c>
      <c r="L13" s="670">
        <f t="shared" si="1"/>
        <v>3849</v>
      </c>
      <c r="M13" s="670">
        <f t="shared" si="1"/>
        <v>5302.0075999999999</v>
      </c>
      <c r="N13" s="670">
        <f t="shared" si="1"/>
        <v>8681</v>
      </c>
      <c r="O13" s="670">
        <f t="shared" si="1"/>
        <v>6027.1367</v>
      </c>
      <c r="P13" s="670">
        <f t="shared" si="1"/>
        <v>7962</v>
      </c>
      <c r="Q13" s="670">
        <f t="shared" si="1"/>
        <v>21982.886766666667</v>
      </c>
      <c r="R13" s="670">
        <f t="shared" si="1"/>
        <v>28529</v>
      </c>
      <c r="S13" s="670">
        <f t="shared" si="1"/>
        <v>0</v>
      </c>
      <c r="T13" s="670">
        <f t="shared" si="1"/>
        <v>1015.1200000000001</v>
      </c>
      <c r="U13" s="670">
        <f t="shared" si="1"/>
        <v>1597</v>
      </c>
      <c r="V13" s="671">
        <f t="shared" si="1"/>
        <v>164.95</v>
      </c>
      <c r="W13" s="672">
        <f t="shared" si="1"/>
        <v>204</v>
      </c>
      <c r="X13" s="672">
        <f t="shared" si="1"/>
        <v>348.92</v>
      </c>
      <c r="Y13" s="672">
        <f t="shared" si="1"/>
        <v>473</v>
      </c>
      <c r="Z13" s="672">
        <f t="shared" si="1"/>
        <v>4031.0700000000006</v>
      </c>
      <c r="AA13" s="672">
        <f t="shared" si="1"/>
        <v>4147</v>
      </c>
      <c r="AB13" s="672">
        <f t="shared" si="1"/>
        <v>6360.5549999999994</v>
      </c>
      <c r="AC13" s="672">
        <f t="shared" si="1"/>
        <v>9194.4</v>
      </c>
      <c r="AD13" s="672">
        <f t="shared" si="1"/>
        <v>11924.949999999999</v>
      </c>
      <c r="AE13" s="672">
        <f t="shared" si="1"/>
        <v>19060</v>
      </c>
      <c r="AF13" s="672">
        <f t="shared" si="1"/>
        <v>23845.564999999995</v>
      </c>
      <c r="AG13" s="672">
        <f t="shared" si="1"/>
        <v>34675.4</v>
      </c>
      <c r="AH13" s="673">
        <f t="shared" si="1"/>
        <v>0</v>
      </c>
      <c r="AI13" s="673">
        <f t="shared" si="1"/>
        <v>0</v>
      </c>
      <c r="AJ13" s="673">
        <f t="shared" ref="AJ13:BN13" si="2">SUM(AJ14:AJ58)</f>
        <v>0</v>
      </c>
      <c r="AK13" s="673">
        <f t="shared" si="2"/>
        <v>2.5</v>
      </c>
      <c r="AL13" s="673">
        <f t="shared" si="2"/>
        <v>4</v>
      </c>
      <c r="AM13" s="673">
        <f t="shared" si="2"/>
        <v>4.0999999999999996</v>
      </c>
      <c r="AN13" s="673">
        <f t="shared" si="2"/>
        <v>20</v>
      </c>
      <c r="AO13" s="673">
        <f t="shared" si="2"/>
        <v>38</v>
      </c>
      <c r="AP13" s="673">
        <f t="shared" si="2"/>
        <v>157</v>
      </c>
      <c r="AQ13" s="673">
        <f t="shared" si="2"/>
        <v>1</v>
      </c>
      <c r="AR13" s="673">
        <f t="shared" si="2"/>
        <v>1</v>
      </c>
      <c r="AS13" s="673">
        <f t="shared" si="2"/>
        <v>0.25</v>
      </c>
      <c r="AT13" s="673">
        <f t="shared" si="2"/>
        <v>1</v>
      </c>
      <c r="AU13" s="673">
        <f t="shared" si="2"/>
        <v>45.85</v>
      </c>
      <c r="AV13" s="673">
        <f t="shared" si="2"/>
        <v>183</v>
      </c>
      <c r="AW13" s="673">
        <f t="shared" si="2"/>
        <v>0</v>
      </c>
      <c r="AX13" s="673">
        <f t="shared" si="2"/>
        <v>0</v>
      </c>
      <c r="AY13" s="673">
        <f t="shared" si="2"/>
        <v>0</v>
      </c>
      <c r="AZ13" s="673">
        <f t="shared" si="2"/>
        <v>0</v>
      </c>
      <c r="BA13" s="673">
        <f t="shared" si="2"/>
        <v>5791.4058000000023</v>
      </c>
      <c r="BB13" s="673">
        <f t="shared" si="2"/>
        <v>8069</v>
      </c>
      <c r="BC13" s="673">
        <f t="shared" si="2"/>
        <v>718.46159999999998</v>
      </c>
      <c r="BD13" s="673">
        <f t="shared" si="2"/>
        <v>756</v>
      </c>
      <c r="BE13" s="673">
        <f t="shared" si="2"/>
        <v>1296.7</v>
      </c>
      <c r="BF13" s="673">
        <f t="shared" si="2"/>
        <v>1513</v>
      </c>
      <c r="BG13" s="673">
        <f t="shared" si="2"/>
        <v>8454.8350666666665</v>
      </c>
      <c r="BH13" s="673">
        <f t="shared" si="2"/>
        <v>8153</v>
      </c>
      <c r="BI13" s="673">
        <f t="shared" si="2"/>
        <v>11663.562600000001</v>
      </c>
      <c r="BJ13" s="673">
        <f t="shared" si="2"/>
        <v>17876.400000000001</v>
      </c>
      <c r="BK13" s="673">
        <f t="shared" si="2"/>
        <v>17950.836699999996</v>
      </c>
      <c r="BL13" s="673">
        <f t="shared" si="2"/>
        <v>27023</v>
      </c>
      <c r="BM13" s="673">
        <f t="shared" si="2"/>
        <v>45949.801766666671</v>
      </c>
      <c r="BN13" s="673">
        <f t="shared" si="2"/>
        <v>63390.400000000001</v>
      </c>
      <c r="BO13" s="673"/>
      <c r="BP13" s="674" t="s">
        <v>206</v>
      </c>
      <c r="BQ13" s="674" t="s">
        <v>207</v>
      </c>
      <c r="BR13" s="675">
        <v>30</v>
      </c>
      <c r="BS13" s="676">
        <v>29</v>
      </c>
    </row>
    <row r="14" spans="1:72" ht="15" customHeight="1" x14ac:dyDescent="0.25">
      <c r="A14" s="678" t="s">
        <v>5</v>
      </c>
      <c r="B14" s="679">
        <v>78</v>
      </c>
      <c r="C14" s="680">
        <f t="shared" si="0"/>
        <v>43.589743589743591</v>
      </c>
      <c r="D14" s="681"/>
      <c r="E14" s="682"/>
      <c r="F14" s="682"/>
      <c r="G14" s="682"/>
      <c r="H14" s="682"/>
      <c r="I14" s="682"/>
      <c r="J14" s="682"/>
      <c r="K14" s="682"/>
      <c r="L14" s="682"/>
      <c r="M14" s="682"/>
      <c r="N14" s="682"/>
      <c r="O14" s="682"/>
      <c r="P14" s="682"/>
      <c r="Q14" s="683">
        <f t="shared" ref="Q14:R58" si="3">SUM(O14,M14,K14,I14,G14,E14)</f>
        <v>0</v>
      </c>
      <c r="R14" s="683">
        <f t="shared" si="3"/>
        <v>0</v>
      </c>
      <c r="S14" s="683"/>
      <c r="T14" s="683"/>
      <c r="U14" s="683"/>
      <c r="V14" s="683">
        <v>2</v>
      </c>
      <c r="W14" s="683">
        <v>11</v>
      </c>
      <c r="X14" s="683">
        <v>6</v>
      </c>
      <c r="Y14" s="683">
        <v>14</v>
      </c>
      <c r="Z14" s="683">
        <v>8</v>
      </c>
      <c r="AA14" s="683">
        <v>26</v>
      </c>
      <c r="AB14" s="683">
        <v>16</v>
      </c>
      <c r="AC14" s="683">
        <v>55</v>
      </c>
      <c r="AD14" s="684"/>
      <c r="AE14" s="684"/>
      <c r="AF14" s="683">
        <f t="shared" ref="AF14:AG58" si="4">SUM(AD14,AB14,Z14,X14,V14,T14)</f>
        <v>32</v>
      </c>
      <c r="AG14" s="683">
        <f t="shared" si="4"/>
        <v>106</v>
      </c>
      <c r="AH14" s="685"/>
      <c r="AI14" s="685"/>
      <c r="AJ14" s="685"/>
      <c r="AK14" s="685"/>
      <c r="AL14" s="685"/>
      <c r="AM14" s="685"/>
      <c r="AN14" s="685"/>
      <c r="AO14" s="685"/>
      <c r="AP14" s="685"/>
      <c r="AQ14" s="685"/>
      <c r="AR14" s="686"/>
      <c r="AS14" s="686"/>
      <c r="AT14" s="687"/>
      <c r="AU14" s="688">
        <f t="shared" ref="AU14:AV58" si="5">SUM(AS14,AQ14,AO14,AM14,AK14,AI14)</f>
        <v>0</v>
      </c>
      <c r="AV14" s="688">
        <f t="shared" si="5"/>
        <v>0</v>
      </c>
      <c r="AW14" s="687"/>
      <c r="AX14" s="687"/>
      <c r="AY14" s="687"/>
      <c r="AZ14" s="688">
        <f t="shared" ref="AZ14:BA58" si="6">SUM(D14,S14,AH14,)</f>
        <v>0</v>
      </c>
      <c r="BA14" s="688">
        <f t="shared" si="6"/>
        <v>0</v>
      </c>
      <c r="BB14" s="688">
        <f t="shared" ref="BB14:BB57" si="7">SUM(F14,AJ14,U14,)</f>
        <v>0</v>
      </c>
      <c r="BC14" s="688">
        <f t="shared" ref="BC14:BE57" si="8">SUM(AK14,V14,G14,)</f>
        <v>2</v>
      </c>
      <c r="BD14" s="688">
        <f t="shared" ref="BD14:BF57" si="9">SUM(AL14,W14,H14)</f>
        <v>11</v>
      </c>
      <c r="BE14" s="688">
        <f t="shared" si="8"/>
        <v>6</v>
      </c>
      <c r="BF14" s="688">
        <f t="shared" si="9"/>
        <v>14</v>
      </c>
      <c r="BG14" s="688">
        <f t="shared" ref="BG14:BG58" si="10">SUM(K14,Z14,AO14,)</f>
        <v>8</v>
      </c>
      <c r="BH14" s="688">
        <f t="shared" ref="BH14:BH57" si="11">SUM(L14,AP14,AA14,)</f>
        <v>26</v>
      </c>
      <c r="BI14" s="688">
        <f t="shared" ref="BI14:BI58" si="12">SUM(M14,AB14,AQ14,)</f>
        <v>16</v>
      </c>
      <c r="BJ14" s="688">
        <f t="shared" ref="BJ14:BJ57" si="13">SUM(N14,AR14,AC14,)</f>
        <v>55</v>
      </c>
      <c r="BK14" s="688">
        <f t="shared" ref="BK14:BL57" si="14">SUM(O14,AD14,AS14)</f>
        <v>0</v>
      </c>
      <c r="BL14" s="688">
        <f t="shared" si="14"/>
        <v>0</v>
      </c>
      <c r="BM14" s="688">
        <f t="shared" ref="BM14:BM22" si="15">SUM(Q14,AF14,AU14,BC14)</f>
        <v>34</v>
      </c>
      <c r="BN14" s="688">
        <f t="shared" ref="BN14:BN42" si="16">BB14+BD14+BF14+BH14+BJ14+BL14</f>
        <v>106</v>
      </c>
      <c r="BO14" s="689" t="s">
        <v>174</v>
      </c>
      <c r="BP14" s="690" t="s">
        <v>208</v>
      </c>
      <c r="BQ14" s="691" t="s">
        <v>209</v>
      </c>
      <c r="BR14" s="691" t="s">
        <v>209</v>
      </c>
      <c r="BS14" s="692"/>
      <c r="BT14" s="648" t="s">
        <v>210</v>
      </c>
    </row>
    <row r="15" spans="1:72" ht="15" customHeight="1" x14ac:dyDescent="0.25">
      <c r="A15" s="693" t="s">
        <v>6</v>
      </c>
      <c r="B15" s="694">
        <v>607</v>
      </c>
      <c r="C15" s="695">
        <f t="shared" si="0"/>
        <v>90.032948929159801</v>
      </c>
      <c r="D15" s="696"/>
      <c r="E15" s="690">
        <v>7.75</v>
      </c>
      <c r="F15" s="690">
        <v>17</v>
      </c>
      <c r="G15" s="688"/>
      <c r="H15" s="688"/>
      <c r="I15" s="690">
        <v>8</v>
      </c>
      <c r="J15" s="690">
        <v>15</v>
      </c>
      <c r="K15" s="688">
        <v>9.75</v>
      </c>
      <c r="L15" s="688">
        <v>26</v>
      </c>
      <c r="M15" s="690">
        <v>98</v>
      </c>
      <c r="N15" s="690">
        <v>133</v>
      </c>
      <c r="O15" s="688"/>
      <c r="P15" s="688"/>
      <c r="Q15" s="688">
        <f t="shared" si="3"/>
        <v>123.5</v>
      </c>
      <c r="R15" s="688">
        <f t="shared" si="3"/>
        <v>191</v>
      </c>
      <c r="S15" s="688"/>
      <c r="T15" s="688"/>
      <c r="U15" s="688"/>
      <c r="V15" s="688"/>
      <c r="W15" s="688"/>
      <c r="X15" s="688">
        <v>24</v>
      </c>
      <c r="Y15" s="688">
        <v>57</v>
      </c>
      <c r="Z15" s="685">
        <v>5</v>
      </c>
      <c r="AA15" s="685">
        <v>11</v>
      </c>
      <c r="AB15" s="688">
        <v>394</v>
      </c>
      <c r="AC15" s="688">
        <v>859</v>
      </c>
      <c r="AD15" s="688"/>
      <c r="AE15" s="688"/>
      <c r="AF15" s="688">
        <f t="shared" si="4"/>
        <v>423</v>
      </c>
      <c r="AG15" s="688">
        <f t="shared" si="4"/>
        <v>927</v>
      </c>
      <c r="AH15" s="688"/>
      <c r="AI15" s="688"/>
      <c r="AJ15" s="688"/>
      <c r="AK15" s="685"/>
      <c r="AL15" s="685"/>
      <c r="AM15" s="685"/>
      <c r="AN15" s="685"/>
      <c r="AO15" s="685"/>
      <c r="AP15" s="685"/>
      <c r="AQ15" s="685"/>
      <c r="AR15" s="688"/>
      <c r="AS15" s="688"/>
      <c r="AT15" s="688"/>
      <c r="AU15" s="688">
        <f t="shared" si="5"/>
        <v>0</v>
      </c>
      <c r="AV15" s="688">
        <f t="shared" si="5"/>
        <v>0</v>
      </c>
      <c r="AW15" s="688"/>
      <c r="AX15" s="688"/>
      <c r="AY15" s="688"/>
      <c r="AZ15" s="688">
        <f t="shared" si="6"/>
        <v>0</v>
      </c>
      <c r="BA15" s="688">
        <f t="shared" si="6"/>
        <v>7.75</v>
      </c>
      <c r="BB15" s="688">
        <f t="shared" si="7"/>
        <v>17</v>
      </c>
      <c r="BC15" s="688">
        <f t="shared" si="8"/>
        <v>0</v>
      </c>
      <c r="BD15" s="688">
        <f t="shared" si="9"/>
        <v>0</v>
      </c>
      <c r="BE15" s="688">
        <f t="shared" si="8"/>
        <v>32</v>
      </c>
      <c r="BF15" s="688">
        <f t="shared" si="9"/>
        <v>72</v>
      </c>
      <c r="BG15" s="688">
        <f t="shared" si="10"/>
        <v>14.75</v>
      </c>
      <c r="BH15" s="688">
        <f t="shared" si="11"/>
        <v>37</v>
      </c>
      <c r="BI15" s="688">
        <f t="shared" si="12"/>
        <v>492</v>
      </c>
      <c r="BJ15" s="688">
        <f t="shared" si="13"/>
        <v>992</v>
      </c>
      <c r="BK15" s="688">
        <f t="shared" si="14"/>
        <v>0</v>
      </c>
      <c r="BL15" s="688">
        <f t="shared" si="14"/>
        <v>0</v>
      </c>
      <c r="BM15" s="688">
        <f t="shared" si="15"/>
        <v>546.5</v>
      </c>
      <c r="BN15" s="688">
        <f t="shared" si="16"/>
        <v>1118</v>
      </c>
      <c r="BO15" s="689" t="s">
        <v>174</v>
      </c>
      <c r="BP15" s="691" t="s">
        <v>209</v>
      </c>
      <c r="BQ15" s="691" t="s">
        <v>209</v>
      </c>
      <c r="BR15" s="690"/>
      <c r="BS15" s="692"/>
    </row>
    <row r="16" spans="1:72" ht="15" customHeight="1" x14ac:dyDescent="0.25">
      <c r="A16" s="693" t="s">
        <v>7</v>
      </c>
      <c r="B16" s="694">
        <v>80</v>
      </c>
      <c r="C16" s="695">
        <f t="shared" si="0"/>
        <v>0</v>
      </c>
      <c r="D16" s="697"/>
      <c r="E16" s="688"/>
      <c r="F16" s="688"/>
      <c r="G16" s="688"/>
      <c r="H16" s="688"/>
      <c r="I16" s="688"/>
      <c r="J16" s="688"/>
      <c r="K16" s="688"/>
      <c r="L16" s="688"/>
      <c r="M16" s="688"/>
      <c r="N16" s="688"/>
      <c r="O16" s="688"/>
      <c r="P16" s="688"/>
      <c r="Q16" s="688">
        <f t="shared" si="3"/>
        <v>0</v>
      </c>
      <c r="R16" s="688">
        <f t="shared" si="3"/>
        <v>0</v>
      </c>
      <c r="S16" s="688"/>
      <c r="T16" s="688"/>
      <c r="U16" s="688"/>
      <c r="V16" s="688"/>
      <c r="W16" s="688"/>
      <c r="X16" s="688"/>
      <c r="Y16" s="688"/>
      <c r="Z16" s="688"/>
      <c r="AA16" s="688"/>
      <c r="AB16" s="688"/>
      <c r="AC16" s="688"/>
      <c r="AD16" s="688"/>
      <c r="AE16" s="688"/>
      <c r="AF16" s="688">
        <f t="shared" si="4"/>
        <v>0</v>
      </c>
      <c r="AG16" s="688">
        <f t="shared" si="4"/>
        <v>0</v>
      </c>
      <c r="AH16" s="688"/>
      <c r="AI16" s="688"/>
      <c r="AJ16" s="688"/>
      <c r="AK16" s="688"/>
      <c r="AL16" s="688"/>
      <c r="AM16" s="688"/>
      <c r="AN16" s="688"/>
      <c r="AO16" s="688"/>
      <c r="AP16" s="688"/>
      <c r="AQ16" s="688"/>
      <c r="AR16" s="688"/>
      <c r="AS16" s="688"/>
      <c r="AT16" s="688"/>
      <c r="AU16" s="688">
        <f t="shared" si="5"/>
        <v>0</v>
      </c>
      <c r="AV16" s="688">
        <f t="shared" si="5"/>
        <v>0</v>
      </c>
      <c r="AW16" s="688"/>
      <c r="AX16" s="688"/>
      <c r="AY16" s="688"/>
      <c r="AZ16" s="688">
        <f t="shared" si="6"/>
        <v>0</v>
      </c>
      <c r="BA16" s="688">
        <f t="shared" si="6"/>
        <v>0</v>
      </c>
      <c r="BB16" s="688">
        <f t="shared" si="7"/>
        <v>0</v>
      </c>
      <c r="BC16" s="688">
        <f t="shared" si="8"/>
        <v>0</v>
      </c>
      <c r="BD16" s="688">
        <f t="shared" si="9"/>
        <v>0</v>
      </c>
      <c r="BE16" s="688">
        <f t="shared" si="8"/>
        <v>0</v>
      </c>
      <c r="BF16" s="688">
        <f t="shared" si="9"/>
        <v>0</v>
      </c>
      <c r="BG16" s="688">
        <f t="shared" si="10"/>
        <v>0</v>
      </c>
      <c r="BH16" s="688">
        <f t="shared" si="11"/>
        <v>0</v>
      </c>
      <c r="BI16" s="688">
        <f t="shared" si="12"/>
        <v>0</v>
      </c>
      <c r="BJ16" s="688">
        <f t="shared" si="13"/>
        <v>0</v>
      </c>
      <c r="BK16" s="688">
        <f t="shared" si="14"/>
        <v>0</v>
      </c>
      <c r="BL16" s="688">
        <f t="shared" si="14"/>
        <v>0</v>
      </c>
      <c r="BM16" s="688">
        <f t="shared" si="15"/>
        <v>0</v>
      </c>
      <c r="BN16" s="688">
        <f t="shared" si="16"/>
        <v>0</v>
      </c>
      <c r="BO16" s="689" t="s">
        <v>211</v>
      </c>
      <c r="BP16" s="691" t="s">
        <v>209</v>
      </c>
      <c r="BQ16" s="690" t="s">
        <v>208</v>
      </c>
      <c r="BR16" s="690"/>
      <c r="BS16" s="692"/>
      <c r="BT16" s="648" t="s">
        <v>212</v>
      </c>
    </row>
    <row r="17" spans="1:72" ht="15" customHeight="1" x14ac:dyDescent="0.25">
      <c r="A17" s="693" t="s">
        <v>8</v>
      </c>
      <c r="B17" s="694">
        <v>738.61</v>
      </c>
      <c r="C17" s="695">
        <f t="shared" si="0"/>
        <v>85.092267908639201</v>
      </c>
      <c r="D17" s="698"/>
      <c r="E17" s="688">
        <v>45.5</v>
      </c>
      <c r="F17" s="688">
        <v>49</v>
      </c>
      <c r="G17" s="688">
        <v>3</v>
      </c>
      <c r="H17" s="688">
        <v>3</v>
      </c>
      <c r="I17" s="688"/>
      <c r="J17" s="688"/>
      <c r="K17" s="688"/>
      <c r="L17" s="688"/>
      <c r="M17" s="688"/>
      <c r="N17" s="688"/>
      <c r="O17" s="688">
        <f>77.4+9.8</f>
        <v>87.2</v>
      </c>
      <c r="P17" s="688">
        <f>102+18</f>
        <v>120</v>
      </c>
      <c r="Q17" s="688">
        <f t="shared" si="3"/>
        <v>135.69999999999999</v>
      </c>
      <c r="R17" s="688">
        <f t="shared" si="3"/>
        <v>172</v>
      </c>
      <c r="S17" s="688"/>
      <c r="T17" s="688">
        <v>45.5</v>
      </c>
      <c r="U17" s="688">
        <v>49</v>
      </c>
      <c r="V17" s="688"/>
      <c r="W17" s="688"/>
      <c r="X17" s="688">
        <v>50.5</v>
      </c>
      <c r="Y17" s="688">
        <v>12</v>
      </c>
      <c r="Z17" s="688"/>
      <c r="AA17" s="688"/>
      <c r="AB17" s="688"/>
      <c r="AC17" s="688"/>
      <c r="AD17" s="688">
        <v>393.8</v>
      </c>
      <c r="AE17" s="688">
        <v>441</v>
      </c>
      <c r="AF17" s="688">
        <f t="shared" si="4"/>
        <v>489.8</v>
      </c>
      <c r="AG17" s="688">
        <f t="shared" si="4"/>
        <v>502</v>
      </c>
      <c r="AH17" s="688"/>
      <c r="AI17" s="688"/>
      <c r="AJ17" s="688"/>
      <c r="AK17" s="688"/>
      <c r="AL17" s="688"/>
      <c r="AM17" s="688"/>
      <c r="AN17" s="688"/>
      <c r="AO17" s="688"/>
      <c r="AP17" s="688"/>
      <c r="AQ17" s="688"/>
      <c r="AR17" s="688"/>
      <c r="AS17" s="688"/>
      <c r="AT17" s="688"/>
      <c r="AU17" s="688">
        <f t="shared" si="5"/>
        <v>0</v>
      </c>
      <c r="AV17" s="688">
        <f t="shared" si="5"/>
        <v>0</v>
      </c>
      <c r="AW17" s="688"/>
      <c r="AX17" s="688"/>
      <c r="AY17" s="688"/>
      <c r="AZ17" s="688">
        <f t="shared" si="6"/>
        <v>0</v>
      </c>
      <c r="BA17" s="688">
        <f t="shared" si="6"/>
        <v>91</v>
      </c>
      <c r="BB17" s="688">
        <f t="shared" si="7"/>
        <v>98</v>
      </c>
      <c r="BC17" s="688">
        <f t="shared" si="8"/>
        <v>3</v>
      </c>
      <c r="BD17" s="688">
        <f t="shared" si="9"/>
        <v>3</v>
      </c>
      <c r="BE17" s="688">
        <f t="shared" si="8"/>
        <v>50.5</v>
      </c>
      <c r="BF17" s="688">
        <f t="shared" si="9"/>
        <v>12</v>
      </c>
      <c r="BG17" s="688">
        <f t="shared" si="10"/>
        <v>0</v>
      </c>
      <c r="BH17" s="688">
        <f t="shared" si="11"/>
        <v>0</v>
      </c>
      <c r="BI17" s="688">
        <f t="shared" si="12"/>
        <v>0</v>
      </c>
      <c r="BJ17" s="688">
        <f t="shared" si="13"/>
        <v>0</v>
      </c>
      <c r="BK17" s="688">
        <f t="shared" si="14"/>
        <v>481</v>
      </c>
      <c r="BL17" s="688">
        <f t="shared" si="14"/>
        <v>561</v>
      </c>
      <c r="BM17" s="688">
        <f t="shared" si="15"/>
        <v>628.5</v>
      </c>
      <c r="BN17" s="688">
        <f t="shared" si="16"/>
        <v>674</v>
      </c>
      <c r="BO17" s="689" t="s">
        <v>213</v>
      </c>
      <c r="BP17" s="691" t="s">
        <v>209</v>
      </c>
      <c r="BQ17" s="691" t="s">
        <v>209</v>
      </c>
      <c r="BR17" s="690"/>
      <c r="BS17" s="692"/>
    </row>
    <row r="18" spans="1:72" ht="15" customHeight="1" x14ac:dyDescent="0.25">
      <c r="A18" s="693" t="s">
        <v>9</v>
      </c>
      <c r="B18" s="694">
        <v>1294</v>
      </c>
      <c r="C18" s="695">
        <f t="shared" si="0"/>
        <v>50.718701700154554</v>
      </c>
      <c r="D18" s="696"/>
      <c r="E18" s="688">
        <v>11.3</v>
      </c>
      <c r="F18" s="688">
        <v>25</v>
      </c>
      <c r="G18" s="688"/>
      <c r="H18" s="688"/>
      <c r="I18" s="688">
        <v>18.5</v>
      </c>
      <c r="J18" s="688">
        <v>21</v>
      </c>
      <c r="K18" s="688">
        <v>8</v>
      </c>
      <c r="L18" s="688">
        <v>14</v>
      </c>
      <c r="M18" s="688"/>
      <c r="N18" s="688"/>
      <c r="O18" s="688">
        <v>176</v>
      </c>
      <c r="P18" s="688">
        <v>240</v>
      </c>
      <c r="Q18" s="688">
        <f t="shared" si="3"/>
        <v>213.8</v>
      </c>
      <c r="R18" s="688">
        <f t="shared" si="3"/>
        <v>300</v>
      </c>
      <c r="S18" s="688"/>
      <c r="T18" s="688">
        <v>11.000000000000002</v>
      </c>
      <c r="U18" s="688">
        <v>18</v>
      </c>
      <c r="V18" s="688">
        <v>0</v>
      </c>
      <c r="W18" s="688">
        <v>0</v>
      </c>
      <c r="X18" s="688">
        <v>21.5</v>
      </c>
      <c r="Y18" s="688">
        <v>27</v>
      </c>
      <c r="Z18" s="688">
        <v>20</v>
      </c>
      <c r="AA18" s="688">
        <v>33</v>
      </c>
      <c r="AB18" s="688"/>
      <c r="AC18" s="688"/>
      <c r="AD18" s="688">
        <v>390</v>
      </c>
      <c r="AE18" s="688">
        <v>520</v>
      </c>
      <c r="AF18" s="688">
        <f t="shared" si="4"/>
        <v>442.5</v>
      </c>
      <c r="AG18" s="688">
        <f t="shared" si="4"/>
        <v>598</v>
      </c>
      <c r="AH18" s="688"/>
      <c r="AI18" s="688"/>
      <c r="AJ18" s="688"/>
      <c r="AK18" s="688"/>
      <c r="AL18" s="688"/>
      <c r="AM18" s="688"/>
      <c r="AN18" s="688"/>
      <c r="AO18" s="688"/>
      <c r="AP18" s="688"/>
      <c r="AQ18" s="688"/>
      <c r="AR18" s="688"/>
      <c r="AS18" s="688"/>
      <c r="AT18" s="688"/>
      <c r="AU18" s="688">
        <f t="shared" si="5"/>
        <v>0</v>
      </c>
      <c r="AV18" s="688">
        <f t="shared" si="5"/>
        <v>0</v>
      </c>
      <c r="AW18" s="688"/>
      <c r="AX18" s="688"/>
      <c r="AY18" s="688"/>
      <c r="AZ18" s="688">
        <f t="shared" si="6"/>
        <v>0</v>
      </c>
      <c r="BA18" s="688">
        <f t="shared" si="6"/>
        <v>22.300000000000004</v>
      </c>
      <c r="BB18" s="688">
        <f t="shared" si="7"/>
        <v>43</v>
      </c>
      <c r="BC18" s="688">
        <f t="shared" si="8"/>
        <v>0</v>
      </c>
      <c r="BD18" s="688">
        <f t="shared" si="9"/>
        <v>0</v>
      </c>
      <c r="BE18" s="688">
        <f t="shared" si="8"/>
        <v>40</v>
      </c>
      <c r="BF18" s="688">
        <f t="shared" si="9"/>
        <v>48</v>
      </c>
      <c r="BG18" s="688">
        <f t="shared" si="10"/>
        <v>28</v>
      </c>
      <c r="BH18" s="688">
        <f t="shared" si="11"/>
        <v>47</v>
      </c>
      <c r="BI18" s="688">
        <f t="shared" si="12"/>
        <v>0</v>
      </c>
      <c r="BJ18" s="688">
        <f t="shared" si="13"/>
        <v>0</v>
      </c>
      <c r="BK18" s="688">
        <f t="shared" si="14"/>
        <v>566</v>
      </c>
      <c r="BL18" s="688">
        <f t="shared" si="14"/>
        <v>760</v>
      </c>
      <c r="BM18" s="688">
        <f t="shared" si="15"/>
        <v>656.3</v>
      </c>
      <c r="BN18" s="688">
        <f t="shared" si="16"/>
        <v>898</v>
      </c>
      <c r="BO18" s="689" t="s">
        <v>214</v>
      </c>
      <c r="BP18" s="691" t="s">
        <v>209</v>
      </c>
      <c r="BQ18" s="691" t="s">
        <v>209</v>
      </c>
      <c r="BR18" s="690"/>
      <c r="BS18" s="691" t="s">
        <v>209</v>
      </c>
    </row>
    <row r="19" spans="1:72" ht="15" customHeight="1" x14ac:dyDescent="0.25">
      <c r="A19" s="693" t="s">
        <v>10</v>
      </c>
      <c r="B19" s="694">
        <v>1521</v>
      </c>
      <c r="C19" s="695">
        <f t="shared" si="0"/>
        <v>100</v>
      </c>
      <c r="D19" s="699"/>
      <c r="E19" s="688">
        <v>16</v>
      </c>
      <c r="F19" s="688">
        <v>17</v>
      </c>
      <c r="G19" s="688">
        <v>63</v>
      </c>
      <c r="H19" s="688">
        <v>81</v>
      </c>
      <c r="I19" s="688"/>
      <c r="J19" s="688"/>
      <c r="K19" s="688"/>
      <c r="L19" s="688"/>
      <c r="M19" s="688"/>
      <c r="N19" s="688"/>
      <c r="O19" s="688"/>
      <c r="P19" s="688"/>
      <c r="Q19" s="688">
        <f t="shared" si="3"/>
        <v>79</v>
      </c>
      <c r="R19" s="688">
        <f t="shared" si="3"/>
        <v>98</v>
      </c>
      <c r="S19" s="688"/>
      <c r="T19" s="688">
        <v>222</v>
      </c>
      <c r="U19" s="688">
        <v>395</v>
      </c>
      <c r="V19" s="688">
        <v>6</v>
      </c>
      <c r="W19" s="688">
        <v>2</v>
      </c>
      <c r="X19" s="688"/>
      <c r="Y19" s="688"/>
      <c r="Z19" s="688">
        <v>38</v>
      </c>
      <c r="AA19" s="688">
        <v>34</v>
      </c>
      <c r="AB19" s="688"/>
      <c r="AC19" s="688"/>
      <c r="AD19" s="688">
        <v>1107</v>
      </c>
      <c r="AE19" s="688">
        <v>1813</v>
      </c>
      <c r="AF19" s="688">
        <f t="shared" si="4"/>
        <v>1373</v>
      </c>
      <c r="AG19" s="688">
        <f t="shared" si="4"/>
        <v>2244</v>
      </c>
      <c r="AH19" s="688"/>
      <c r="AI19" s="688"/>
      <c r="AJ19" s="688"/>
      <c r="AK19" s="688"/>
      <c r="AL19" s="688"/>
      <c r="AM19" s="688"/>
      <c r="AN19" s="688"/>
      <c r="AO19" s="688"/>
      <c r="AP19" s="700"/>
      <c r="AQ19" s="688"/>
      <c r="AR19" s="688"/>
      <c r="AS19" s="688"/>
      <c r="AT19" s="688"/>
      <c r="AU19" s="688">
        <f t="shared" si="5"/>
        <v>0</v>
      </c>
      <c r="AV19" s="688">
        <f t="shared" si="5"/>
        <v>0</v>
      </c>
      <c r="AW19" s="688"/>
      <c r="AX19" s="688"/>
      <c r="AY19" s="688"/>
      <c r="AZ19" s="688">
        <f t="shared" si="6"/>
        <v>0</v>
      </c>
      <c r="BA19" s="688">
        <f t="shared" si="6"/>
        <v>238</v>
      </c>
      <c r="BB19" s="688">
        <f t="shared" si="7"/>
        <v>412</v>
      </c>
      <c r="BC19" s="688">
        <f t="shared" si="8"/>
        <v>69</v>
      </c>
      <c r="BD19" s="688">
        <f t="shared" si="9"/>
        <v>83</v>
      </c>
      <c r="BE19" s="688">
        <f t="shared" si="8"/>
        <v>0</v>
      </c>
      <c r="BF19" s="688">
        <f t="shared" si="9"/>
        <v>0</v>
      </c>
      <c r="BG19" s="688">
        <f t="shared" si="10"/>
        <v>38</v>
      </c>
      <c r="BH19" s="688">
        <f t="shared" si="11"/>
        <v>34</v>
      </c>
      <c r="BI19" s="688">
        <f t="shared" si="12"/>
        <v>0</v>
      </c>
      <c r="BJ19" s="688">
        <f t="shared" si="13"/>
        <v>0</v>
      </c>
      <c r="BK19" s="688">
        <f t="shared" si="14"/>
        <v>1107</v>
      </c>
      <c r="BL19" s="688">
        <f t="shared" si="14"/>
        <v>1813</v>
      </c>
      <c r="BM19" s="688">
        <f t="shared" si="15"/>
        <v>1521</v>
      </c>
      <c r="BN19" s="688">
        <f t="shared" si="16"/>
        <v>2342</v>
      </c>
      <c r="BO19" s="689" t="s">
        <v>174</v>
      </c>
      <c r="BP19" s="691" t="s">
        <v>209</v>
      </c>
      <c r="BQ19" s="691" t="s">
        <v>209</v>
      </c>
      <c r="BR19" s="688"/>
      <c r="BS19" s="701"/>
    </row>
    <row r="20" spans="1:72" ht="15" customHeight="1" x14ac:dyDescent="0.25">
      <c r="A20" s="693" t="s">
        <v>11</v>
      </c>
      <c r="B20" s="694">
        <v>184</v>
      </c>
      <c r="C20" s="695">
        <f t="shared" si="0"/>
        <v>20.108695652173914</v>
      </c>
      <c r="D20" s="697"/>
      <c r="E20" s="689"/>
      <c r="F20" s="688"/>
      <c r="G20" s="700"/>
      <c r="H20" s="688"/>
      <c r="I20" s="688"/>
      <c r="J20" s="688"/>
      <c r="K20" s="688"/>
      <c r="L20" s="688"/>
      <c r="M20" s="700"/>
      <c r="N20" s="688"/>
      <c r="O20" s="688"/>
      <c r="P20" s="688"/>
      <c r="Q20" s="688">
        <f t="shared" si="3"/>
        <v>0</v>
      </c>
      <c r="R20" s="688">
        <f t="shared" si="3"/>
        <v>0</v>
      </c>
      <c r="S20" s="688"/>
      <c r="T20" s="688">
        <v>0.75</v>
      </c>
      <c r="U20" s="688">
        <v>3</v>
      </c>
      <c r="V20" s="688"/>
      <c r="W20" s="688"/>
      <c r="X20" s="688"/>
      <c r="Y20" s="688"/>
      <c r="Z20" s="688"/>
      <c r="AA20" s="688"/>
      <c r="AB20" s="688"/>
      <c r="AC20" s="688"/>
      <c r="AD20" s="688">
        <v>36.25</v>
      </c>
      <c r="AE20" s="688">
        <v>72</v>
      </c>
      <c r="AF20" s="688">
        <f t="shared" si="4"/>
        <v>37</v>
      </c>
      <c r="AG20" s="688">
        <f t="shared" si="4"/>
        <v>75</v>
      </c>
      <c r="AH20" s="688"/>
      <c r="AI20" s="688"/>
      <c r="AJ20" s="688"/>
      <c r="AK20" s="700"/>
      <c r="AL20" s="688"/>
      <c r="AM20" s="688"/>
      <c r="AN20" s="688"/>
      <c r="AO20" s="688"/>
      <c r="AP20" s="688"/>
      <c r="AQ20" s="688"/>
      <c r="AR20" s="688"/>
      <c r="AS20" s="688"/>
      <c r="AT20" s="688"/>
      <c r="AU20" s="688">
        <f t="shared" si="5"/>
        <v>0</v>
      </c>
      <c r="AV20" s="688">
        <f t="shared" si="5"/>
        <v>0</v>
      </c>
      <c r="AW20" s="688"/>
      <c r="AX20" s="688"/>
      <c r="AY20" s="688"/>
      <c r="AZ20" s="688">
        <f t="shared" si="6"/>
        <v>0</v>
      </c>
      <c r="BA20" s="688">
        <f t="shared" si="6"/>
        <v>0.75</v>
      </c>
      <c r="BB20" s="688">
        <f t="shared" si="7"/>
        <v>3</v>
      </c>
      <c r="BC20" s="688">
        <f t="shared" si="8"/>
        <v>0</v>
      </c>
      <c r="BD20" s="688">
        <f t="shared" si="9"/>
        <v>0</v>
      </c>
      <c r="BE20" s="688">
        <f t="shared" si="8"/>
        <v>0</v>
      </c>
      <c r="BF20" s="688">
        <f t="shared" si="9"/>
        <v>0</v>
      </c>
      <c r="BG20" s="688">
        <f t="shared" si="10"/>
        <v>0</v>
      </c>
      <c r="BH20" s="688">
        <f t="shared" si="11"/>
        <v>0</v>
      </c>
      <c r="BI20" s="688">
        <f t="shared" si="12"/>
        <v>0</v>
      </c>
      <c r="BJ20" s="688">
        <f t="shared" si="13"/>
        <v>0</v>
      </c>
      <c r="BK20" s="688">
        <f t="shared" si="14"/>
        <v>36.25</v>
      </c>
      <c r="BL20" s="688">
        <f t="shared" si="14"/>
        <v>72</v>
      </c>
      <c r="BM20" s="688">
        <f t="shared" si="15"/>
        <v>37</v>
      </c>
      <c r="BN20" s="688">
        <f t="shared" si="16"/>
        <v>75</v>
      </c>
      <c r="BO20" s="689" t="s">
        <v>174</v>
      </c>
      <c r="BP20" s="691" t="s">
        <v>209</v>
      </c>
      <c r="BQ20" s="691" t="s">
        <v>209</v>
      </c>
      <c r="BR20" s="690"/>
      <c r="BS20" s="692"/>
    </row>
    <row r="21" spans="1:72" ht="15" customHeight="1" x14ac:dyDescent="0.25">
      <c r="A21" s="693" t="s">
        <v>12</v>
      </c>
      <c r="B21" s="694">
        <v>197.5</v>
      </c>
      <c r="C21" s="695">
        <f t="shared" si="0"/>
        <v>47.124050632911391</v>
      </c>
      <c r="D21" s="699"/>
      <c r="E21" s="688">
        <v>14.72</v>
      </c>
      <c r="F21" s="688">
        <v>23</v>
      </c>
      <c r="G21" s="688"/>
      <c r="H21" s="688"/>
      <c r="I21" s="688">
        <v>4</v>
      </c>
      <c r="J21" s="688">
        <v>7</v>
      </c>
      <c r="K21" s="688">
        <v>3.25</v>
      </c>
      <c r="L21" s="688">
        <v>4</v>
      </c>
      <c r="M21" s="700">
        <v>6.97</v>
      </c>
      <c r="N21" s="688">
        <v>14</v>
      </c>
      <c r="O21" s="688"/>
      <c r="P21" s="688"/>
      <c r="Q21" s="688">
        <f t="shared" si="3"/>
        <v>28.939999999999998</v>
      </c>
      <c r="R21" s="688">
        <f t="shared" si="3"/>
        <v>48</v>
      </c>
      <c r="S21" s="688"/>
      <c r="T21" s="688">
        <v>1.25</v>
      </c>
      <c r="U21" s="688">
        <v>3</v>
      </c>
      <c r="V21" s="688"/>
      <c r="W21" s="688"/>
      <c r="X21" s="688">
        <v>5</v>
      </c>
      <c r="Y21" s="688">
        <v>7</v>
      </c>
      <c r="Z21" s="688"/>
      <c r="AA21" s="688"/>
      <c r="AB21" s="688">
        <v>43</v>
      </c>
      <c r="AC21" s="688">
        <v>54</v>
      </c>
      <c r="AD21" s="688">
        <v>14.88</v>
      </c>
      <c r="AE21" s="688">
        <v>27</v>
      </c>
      <c r="AF21" s="688">
        <f t="shared" si="4"/>
        <v>64.13</v>
      </c>
      <c r="AG21" s="688">
        <f t="shared" si="4"/>
        <v>91</v>
      </c>
      <c r="AH21" s="688"/>
      <c r="AI21" s="688"/>
      <c r="AJ21" s="688"/>
      <c r="AK21" s="688"/>
      <c r="AL21" s="688"/>
      <c r="AM21" s="688"/>
      <c r="AN21" s="688"/>
      <c r="AO21" s="688"/>
      <c r="AP21" s="688"/>
      <c r="AQ21" s="688"/>
      <c r="AR21" s="688"/>
      <c r="AS21" s="688"/>
      <c r="AT21" s="688"/>
      <c r="AU21" s="688">
        <f t="shared" si="5"/>
        <v>0</v>
      </c>
      <c r="AV21" s="688">
        <f t="shared" si="5"/>
        <v>0</v>
      </c>
      <c r="AW21" s="688"/>
      <c r="AX21" s="688"/>
      <c r="AY21" s="688"/>
      <c r="AZ21" s="688">
        <f t="shared" si="6"/>
        <v>0</v>
      </c>
      <c r="BA21" s="688">
        <f t="shared" si="6"/>
        <v>15.97</v>
      </c>
      <c r="BB21" s="688">
        <f t="shared" si="7"/>
        <v>26</v>
      </c>
      <c r="BC21" s="688">
        <f t="shared" si="8"/>
        <v>0</v>
      </c>
      <c r="BD21" s="688">
        <f t="shared" si="9"/>
        <v>0</v>
      </c>
      <c r="BE21" s="688">
        <f t="shared" si="8"/>
        <v>9</v>
      </c>
      <c r="BF21" s="688">
        <f t="shared" si="9"/>
        <v>14</v>
      </c>
      <c r="BG21" s="688">
        <f t="shared" si="10"/>
        <v>3.25</v>
      </c>
      <c r="BH21" s="688">
        <f t="shared" si="11"/>
        <v>4</v>
      </c>
      <c r="BI21" s="688">
        <f t="shared" si="12"/>
        <v>49.97</v>
      </c>
      <c r="BJ21" s="688">
        <f t="shared" si="13"/>
        <v>68</v>
      </c>
      <c r="BK21" s="688">
        <f t="shared" si="14"/>
        <v>14.88</v>
      </c>
      <c r="BL21" s="688">
        <f t="shared" si="14"/>
        <v>27</v>
      </c>
      <c r="BM21" s="688">
        <f t="shared" si="15"/>
        <v>93.07</v>
      </c>
      <c r="BN21" s="688">
        <f t="shared" si="16"/>
        <v>139</v>
      </c>
      <c r="BO21" s="689" t="s">
        <v>215</v>
      </c>
      <c r="BP21" s="691" t="s">
        <v>208</v>
      </c>
      <c r="BQ21" s="691" t="s">
        <v>209</v>
      </c>
      <c r="BR21" s="690"/>
      <c r="BS21" s="692"/>
    </row>
    <row r="22" spans="1:72" ht="15" customHeight="1" x14ac:dyDescent="0.25">
      <c r="A22" s="693" t="s">
        <v>13</v>
      </c>
      <c r="B22" s="694">
        <v>369</v>
      </c>
      <c r="C22" s="695">
        <f t="shared" si="0"/>
        <v>30.094850948509482</v>
      </c>
      <c r="D22" s="699"/>
      <c r="E22" s="688"/>
      <c r="F22" s="688"/>
      <c r="G22" s="688"/>
      <c r="H22" s="688"/>
      <c r="I22" s="688"/>
      <c r="J22" s="688"/>
      <c r="K22" s="688"/>
      <c r="L22" s="688"/>
      <c r="M22" s="688"/>
      <c r="N22" s="688"/>
      <c r="O22" s="688"/>
      <c r="P22" s="688"/>
      <c r="Q22" s="688">
        <f t="shared" si="3"/>
        <v>0</v>
      </c>
      <c r="R22" s="688">
        <f t="shared" si="3"/>
        <v>0</v>
      </c>
      <c r="S22" s="688"/>
      <c r="T22" s="688">
        <v>4.25</v>
      </c>
      <c r="U22" s="688">
        <v>8</v>
      </c>
      <c r="V22" s="688"/>
      <c r="W22" s="688"/>
      <c r="X22" s="688">
        <v>2.5499999999999998</v>
      </c>
      <c r="Y22" s="688">
        <v>5</v>
      </c>
      <c r="Z22" s="688">
        <v>28</v>
      </c>
      <c r="AA22" s="688">
        <v>105</v>
      </c>
      <c r="AB22" s="688">
        <v>2.25</v>
      </c>
      <c r="AC22" s="688">
        <v>8</v>
      </c>
      <c r="AD22" s="688">
        <v>74</v>
      </c>
      <c r="AE22" s="688">
        <v>94</v>
      </c>
      <c r="AF22" s="688">
        <f t="shared" si="4"/>
        <v>111.05</v>
      </c>
      <c r="AG22" s="688">
        <f t="shared" si="4"/>
        <v>220</v>
      </c>
      <c r="AH22" s="688"/>
      <c r="AI22" s="688"/>
      <c r="AJ22" s="688"/>
      <c r="AK22" s="688"/>
      <c r="AL22" s="688"/>
      <c r="AM22" s="688"/>
      <c r="AN22" s="688"/>
      <c r="AO22" s="688"/>
      <c r="AP22" s="688"/>
      <c r="AQ22" s="688"/>
      <c r="AR22" s="688"/>
      <c r="AS22" s="688"/>
      <c r="AT22" s="688"/>
      <c r="AU22" s="688">
        <f t="shared" si="5"/>
        <v>0</v>
      </c>
      <c r="AV22" s="688">
        <f t="shared" si="5"/>
        <v>0</v>
      </c>
      <c r="AW22" s="688"/>
      <c r="AX22" s="688"/>
      <c r="AY22" s="688"/>
      <c r="AZ22" s="688">
        <f t="shared" si="6"/>
        <v>0</v>
      </c>
      <c r="BA22" s="688">
        <f t="shared" si="6"/>
        <v>4.25</v>
      </c>
      <c r="BB22" s="688">
        <f t="shared" si="7"/>
        <v>8</v>
      </c>
      <c r="BC22" s="688">
        <f t="shared" si="8"/>
        <v>0</v>
      </c>
      <c r="BD22" s="688">
        <f t="shared" si="9"/>
        <v>0</v>
      </c>
      <c r="BE22" s="688">
        <f t="shared" si="8"/>
        <v>2.5499999999999998</v>
      </c>
      <c r="BF22" s="688">
        <f t="shared" si="9"/>
        <v>5</v>
      </c>
      <c r="BG22" s="688">
        <f t="shared" si="10"/>
        <v>28</v>
      </c>
      <c r="BH22" s="688">
        <f t="shared" si="11"/>
        <v>105</v>
      </c>
      <c r="BI22" s="688">
        <f t="shared" si="12"/>
        <v>2.25</v>
      </c>
      <c r="BJ22" s="688">
        <f t="shared" si="13"/>
        <v>8</v>
      </c>
      <c r="BK22" s="688">
        <f t="shared" si="14"/>
        <v>74</v>
      </c>
      <c r="BL22" s="688">
        <f t="shared" si="14"/>
        <v>94</v>
      </c>
      <c r="BM22" s="688">
        <f t="shared" si="15"/>
        <v>111.05</v>
      </c>
      <c r="BN22" s="688">
        <f t="shared" si="16"/>
        <v>220</v>
      </c>
      <c r="BO22" s="689" t="s">
        <v>174</v>
      </c>
      <c r="BP22" s="691" t="s">
        <v>209</v>
      </c>
      <c r="BQ22" s="691" t="s">
        <v>209</v>
      </c>
      <c r="BR22" s="690"/>
      <c r="BS22" s="692"/>
    </row>
    <row r="23" spans="1:72" ht="15" customHeight="1" x14ac:dyDescent="0.25">
      <c r="A23" s="693" t="s">
        <v>14</v>
      </c>
      <c r="B23" s="694">
        <v>146.47999999999999</v>
      </c>
      <c r="C23" s="695">
        <f t="shared" si="0"/>
        <v>22.96559257236483</v>
      </c>
      <c r="D23" s="696"/>
      <c r="E23" s="688">
        <v>0.4</v>
      </c>
      <c r="F23" s="688">
        <v>1</v>
      </c>
      <c r="G23" s="688">
        <v>15.58</v>
      </c>
      <c r="H23" s="688">
        <v>40</v>
      </c>
      <c r="I23" s="688">
        <v>1.5</v>
      </c>
      <c r="J23" s="688">
        <v>2</v>
      </c>
      <c r="K23" s="688">
        <v>0.7</v>
      </c>
      <c r="L23" s="688">
        <v>2</v>
      </c>
      <c r="M23" s="688">
        <v>0</v>
      </c>
      <c r="N23" s="688">
        <v>0</v>
      </c>
      <c r="O23" s="688">
        <v>15.16</v>
      </c>
      <c r="P23" s="688">
        <v>64</v>
      </c>
      <c r="Q23" s="688">
        <f t="shared" si="3"/>
        <v>33.339999999999996</v>
      </c>
      <c r="R23" s="688">
        <f t="shared" si="3"/>
        <v>109</v>
      </c>
      <c r="S23" s="688"/>
      <c r="T23" s="688"/>
      <c r="U23" s="688"/>
      <c r="V23" s="688"/>
      <c r="W23" s="688"/>
      <c r="X23" s="688"/>
      <c r="Y23" s="688"/>
      <c r="Z23" s="688"/>
      <c r="AA23" s="688"/>
      <c r="AB23" s="688"/>
      <c r="AC23" s="688"/>
      <c r="AD23" s="688">
        <v>0.3</v>
      </c>
      <c r="AE23" s="688">
        <v>1</v>
      </c>
      <c r="AF23" s="688">
        <f t="shared" si="4"/>
        <v>0.3</v>
      </c>
      <c r="AG23" s="688">
        <f t="shared" si="4"/>
        <v>1</v>
      </c>
      <c r="AH23" s="688"/>
      <c r="AI23" s="688"/>
      <c r="AJ23" s="688"/>
      <c r="AK23" s="688"/>
      <c r="AL23" s="688"/>
      <c r="AM23" s="688"/>
      <c r="AN23" s="688"/>
      <c r="AO23" s="688"/>
      <c r="AP23" s="688"/>
      <c r="AQ23" s="688"/>
      <c r="AR23" s="688"/>
      <c r="AS23" s="688"/>
      <c r="AT23" s="688"/>
      <c r="AU23" s="688">
        <f t="shared" si="5"/>
        <v>0</v>
      </c>
      <c r="AV23" s="688">
        <f t="shared" si="5"/>
        <v>0</v>
      </c>
      <c r="AW23" s="688"/>
      <c r="AX23" s="688"/>
      <c r="AY23" s="688"/>
      <c r="AZ23" s="688">
        <f t="shared" si="6"/>
        <v>0</v>
      </c>
      <c r="BA23" s="688">
        <f t="shared" si="6"/>
        <v>0.4</v>
      </c>
      <c r="BB23" s="688">
        <f t="shared" si="7"/>
        <v>1</v>
      </c>
      <c r="BC23" s="688">
        <f t="shared" si="8"/>
        <v>15.58</v>
      </c>
      <c r="BD23" s="688">
        <f t="shared" si="9"/>
        <v>40</v>
      </c>
      <c r="BE23" s="688">
        <f t="shared" si="8"/>
        <v>1.5</v>
      </c>
      <c r="BF23" s="688">
        <f t="shared" si="9"/>
        <v>2</v>
      </c>
      <c r="BG23" s="688">
        <f t="shared" si="10"/>
        <v>0.7</v>
      </c>
      <c r="BH23" s="688">
        <f t="shared" si="11"/>
        <v>2</v>
      </c>
      <c r="BI23" s="688">
        <f t="shared" si="12"/>
        <v>0</v>
      </c>
      <c r="BJ23" s="688">
        <f t="shared" si="13"/>
        <v>0</v>
      </c>
      <c r="BK23" s="688">
        <f t="shared" si="14"/>
        <v>15.46</v>
      </c>
      <c r="BL23" s="688">
        <f t="shared" si="14"/>
        <v>65</v>
      </c>
      <c r="BM23" s="688">
        <f>BA23+BC23+BE23+BG23+BI23+BK23</f>
        <v>33.64</v>
      </c>
      <c r="BN23" s="688">
        <f t="shared" si="16"/>
        <v>110</v>
      </c>
      <c r="BO23" s="689" t="s">
        <v>216</v>
      </c>
      <c r="BP23" s="691" t="s">
        <v>209</v>
      </c>
      <c r="BQ23" s="691" t="s">
        <v>209</v>
      </c>
      <c r="BR23" s="691" t="s">
        <v>209</v>
      </c>
      <c r="BS23" s="702"/>
    </row>
    <row r="24" spans="1:72" ht="15" customHeight="1" x14ac:dyDescent="0.25">
      <c r="A24" s="693" t="s">
        <v>15</v>
      </c>
      <c r="B24" s="694">
        <v>278</v>
      </c>
      <c r="C24" s="695">
        <f t="shared" si="0"/>
        <v>85.57553956834532</v>
      </c>
      <c r="D24" s="699"/>
      <c r="E24" s="688"/>
      <c r="F24" s="688"/>
      <c r="G24" s="688"/>
      <c r="H24" s="688"/>
      <c r="I24" s="688"/>
      <c r="J24" s="688"/>
      <c r="K24" s="688"/>
      <c r="L24" s="688"/>
      <c r="M24" s="688"/>
      <c r="N24" s="688"/>
      <c r="O24" s="688"/>
      <c r="P24" s="688"/>
      <c r="Q24" s="688">
        <f t="shared" si="3"/>
        <v>0</v>
      </c>
      <c r="R24" s="688">
        <f t="shared" si="3"/>
        <v>0</v>
      </c>
      <c r="S24" s="688"/>
      <c r="T24" s="688">
        <v>30.85</v>
      </c>
      <c r="U24" s="688">
        <v>117</v>
      </c>
      <c r="V24" s="688"/>
      <c r="W24" s="688"/>
      <c r="X24" s="688">
        <v>14</v>
      </c>
      <c r="Y24" s="688">
        <v>31</v>
      </c>
      <c r="Z24" s="688"/>
      <c r="AA24" s="688"/>
      <c r="AB24" s="688">
        <v>0.2</v>
      </c>
      <c r="AC24" s="688">
        <v>1</v>
      </c>
      <c r="AD24" s="688">
        <v>192.85</v>
      </c>
      <c r="AE24" s="688">
        <v>503</v>
      </c>
      <c r="AF24" s="688">
        <f t="shared" si="4"/>
        <v>237.89999999999998</v>
      </c>
      <c r="AG24" s="688">
        <f t="shared" si="4"/>
        <v>652</v>
      </c>
      <c r="AH24" s="688"/>
      <c r="AI24" s="688"/>
      <c r="AJ24" s="688"/>
      <c r="AK24" s="688"/>
      <c r="AL24" s="688"/>
      <c r="AM24" s="688"/>
      <c r="AN24" s="688"/>
      <c r="AO24" s="688"/>
      <c r="AP24" s="688"/>
      <c r="AQ24" s="688"/>
      <c r="AR24" s="688"/>
      <c r="AS24" s="688"/>
      <c r="AT24" s="688"/>
      <c r="AU24" s="688">
        <f t="shared" si="5"/>
        <v>0</v>
      </c>
      <c r="AV24" s="688">
        <f t="shared" si="5"/>
        <v>0</v>
      </c>
      <c r="AW24" s="688"/>
      <c r="AX24" s="688"/>
      <c r="AY24" s="688"/>
      <c r="AZ24" s="688">
        <f t="shared" si="6"/>
        <v>0</v>
      </c>
      <c r="BA24" s="688">
        <f t="shared" si="6"/>
        <v>30.85</v>
      </c>
      <c r="BB24" s="688">
        <f t="shared" si="7"/>
        <v>117</v>
      </c>
      <c r="BC24" s="688">
        <f t="shared" si="8"/>
        <v>0</v>
      </c>
      <c r="BD24" s="688">
        <f t="shared" si="9"/>
        <v>0</v>
      </c>
      <c r="BE24" s="688">
        <f t="shared" si="8"/>
        <v>14</v>
      </c>
      <c r="BF24" s="688">
        <f t="shared" si="9"/>
        <v>31</v>
      </c>
      <c r="BG24" s="688">
        <f t="shared" si="10"/>
        <v>0</v>
      </c>
      <c r="BH24" s="688">
        <f t="shared" si="11"/>
        <v>0</v>
      </c>
      <c r="BI24" s="688">
        <f t="shared" si="12"/>
        <v>0.2</v>
      </c>
      <c r="BJ24" s="688">
        <f t="shared" si="13"/>
        <v>1</v>
      </c>
      <c r="BK24" s="688">
        <f t="shared" si="14"/>
        <v>192.85</v>
      </c>
      <c r="BL24" s="688">
        <f t="shared" si="14"/>
        <v>503</v>
      </c>
      <c r="BM24" s="688">
        <f t="shared" ref="BM24:BN44" si="17">BA24+BC24+BE24+BG24+BI24+BK24</f>
        <v>237.9</v>
      </c>
      <c r="BN24" s="688">
        <f t="shared" si="16"/>
        <v>652</v>
      </c>
      <c r="BO24" s="689" t="s">
        <v>174</v>
      </c>
      <c r="BP24" s="691" t="s">
        <v>209</v>
      </c>
      <c r="BQ24" s="691" t="s">
        <v>209</v>
      </c>
      <c r="BR24" s="690"/>
      <c r="BS24" s="692"/>
    </row>
    <row r="25" spans="1:72" ht="15" customHeight="1" x14ac:dyDescent="0.25">
      <c r="A25" s="693" t="s">
        <v>16</v>
      </c>
      <c r="B25" s="694">
        <v>980.5</v>
      </c>
      <c r="C25" s="695">
        <f t="shared" si="0"/>
        <v>80.203977562468125</v>
      </c>
      <c r="D25" s="699"/>
      <c r="E25" s="703">
        <v>50</v>
      </c>
      <c r="F25" s="703">
        <v>50</v>
      </c>
      <c r="G25" s="704">
        <v>35</v>
      </c>
      <c r="H25" s="704">
        <v>35</v>
      </c>
      <c r="I25" s="704"/>
      <c r="J25" s="704"/>
      <c r="K25" s="704"/>
      <c r="L25" s="704"/>
      <c r="M25" s="704">
        <v>360</v>
      </c>
      <c r="N25" s="703">
        <v>360</v>
      </c>
      <c r="O25" s="703"/>
      <c r="P25" s="703"/>
      <c r="Q25" s="688">
        <f t="shared" si="3"/>
        <v>445</v>
      </c>
      <c r="R25" s="688">
        <f t="shared" si="3"/>
        <v>445</v>
      </c>
      <c r="S25" s="688"/>
      <c r="T25" s="703"/>
      <c r="U25" s="703"/>
      <c r="V25" s="703"/>
      <c r="W25" s="703"/>
      <c r="X25" s="703"/>
      <c r="Y25" s="703"/>
      <c r="Z25" s="703"/>
      <c r="AA25" s="703"/>
      <c r="AB25" s="705">
        <f>716-360-14.6</f>
        <v>341.4</v>
      </c>
      <c r="AC25" s="705">
        <f>716-360-14.6</f>
        <v>341.4</v>
      </c>
      <c r="AD25" s="703"/>
      <c r="AE25" s="703"/>
      <c r="AF25" s="688">
        <f t="shared" si="4"/>
        <v>341.4</v>
      </c>
      <c r="AG25" s="688">
        <f t="shared" si="4"/>
        <v>341.4</v>
      </c>
      <c r="AH25" s="688"/>
      <c r="AI25" s="688"/>
      <c r="AJ25" s="688"/>
      <c r="AK25" s="688"/>
      <c r="AL25" s="688"/>
      <c r="AM25" s="688"/>
      <c r="AN25" s="688"/>
      <c r="AO25" s="688"/>
      <c r="AP25" s="688"/>
      <c r="AQ25" s="688"/>
      <c r="AR25" s="688"/>
      <c r="AS25" s="688"/>
      <c r="AT25" s="688"/>
      <c r="AU25" s="688">
        <f t="shared" si="5"/>
        <v>0</v>
      </c>
      <c r="AV25" s="688">
        <f t="shared" si="5"/>
        <v>0</v>
      </c>
      <c r="AW25" s="688"/>
      <c r="AX25" s="688"/>
      <c r="AY25" s="688"/>
      <c r="AZ25" s="688">
        <f t="shared" si="6"/>
        <v>0</v>
      </c>
      <c r="BA25" s="688">
        <f t="shared" si="6"/>
        <v>50</v>
      </c>
      <c r="BB25" s="688">
        <f t="shared" si="7"/>
        <v>50</v>
      </c>
      <c r="BC25" s="688">
        <f t="shared" si="8"/>
        <v>35</v>
      </c>
      <c r="BD25" s="688">
        <f t="shared" si="9"/>
        <v>35</v>
      </c>
      <c r="BE25" s="688">
        <f t="shared" si="8"/>
        <v>0</v>
      </c>
      <c r="BF25" s="688">
        <f t="shared" si="9"/>
        <v>0</v>
      </c>
      <c r="BG25" s="688">
        <f t="shared" si="10"/>
        <v>0</v>
      </c>
      <c r="BH25" s="688">
        <f t="shared" si="11"/>
        <v>0</v>
      </c>
      <c r="BI25" s="688">
        <f t="shared" si="12"/>
        <v>701.4</v>
      </c>
      <c r="BJ25" s="688">
        <f t="shared" si="13"/>
        <v>701.4</v>
      </c>
      <c r="BK25" s="688">
        <f t="shared" si="14"/>
        <v>0</v>
      </c>
      <c r="BL25" s="688">
        <f t="shared" si="14"/>
        <v>0</v>
      </c>
      <c r="BM25" s="688">
        <f t="shared" si="17"/>
        <v>786.4</v>
      </c>
      <c r="BN25" s="688">
        <f t="shared" si="16"/>
        <v>786.4</v>
      </c>
      <c r="BO25" s="706" t="s">
        <v>170</v>
      </c>
      <c r="BP25" s="690" t="s">
        <v>208</v>
      </c>
      <c r="BQ25" s="690" t="s">
        <v>208</v>
      </c>
      <c r="BR25" s="707" t="s">
        <v>217</v>
      </c>
      <c r="BS25" s="708" t="s">
        <v>257</v>
      </c>
      <c r="BT25" s="648" t="s">
        <v>218</v>
      </c>
    </row>
    <row r="26" spans="1:72" ht="15" customHeight="1" x14ac:dyDescent="0.25">
      <c r="A26" s="709" t="s">
        <v>18</v>
      </c>
      <c r="B26" s="694">
        <v>1250</v>
      </c>
      <c r="C26" s="695">
        <f t="shared" si="0"/>
        <v>9.1999999999999993</v>
      </c>
      <c r="D26" s="697"/>
      <c r="E26" s="688"/>
      <c r="F26" s="688"/>
      <c r="G26" s="688"/>
      <c r="H26" s="688"/>
      <c r="I26" s="688"/>
      <c r="J26" s="688"/>
      <c r="K26" s="688"/>
      <c r="L26" s="688"/>
      <c r="M26" s="688"/>
      <c r="N26" s="688"/>
      <c r="O26" s="688"/>
      <c r="P26" s="688"/>
      <c r="Q26" s="688">
        <f t="shared" si="3"/>
        <v>0</v>
      </c>
      <c r="R26" s="688">
        <f t="shared" si="3"/>
        <v>0</v>
      </c>
      <c r="S26" s="688"/>
      <c r="T26" s="688">
        <v>15</v>
      </c>
      <c r="U26" s="688">
        <v>14</v>
      </c>
      <c r="V26" s="688">
        <v>0</v>
      </c>
      <c r="W26" s="688">
        <v>0</v>
      </c>
      <c r="X26" s="688">
        <v>19</v>
      </c>
      <c r="Y26" s="688">
        <v>18</v>
      </c>
      <c r="Z26" s="688">
        <v>41</v>
      </c>
      <c r="AA26" s="688">
        <v>12</v>
      </c>
      <c r="AB26" s="688">
        <v>17</v>
      </c>
      <c r="AC26" s="688">
        <v>16</v>
      </c>
      <c r="AD26" s="685">
        <v>23</v>
      </c>
      <c r="AE26" s="685">
        <v>18</v>
      </c>
      <c r="AF26" s="688">
        <f t="shared" si="4"/>
        <v>115</v>
      </c>
      <c r="AG26" s="688">
        <f t="shared" si="4"/>
        <v>78</v>
      </c>
      <c r="AH26" s="685"/>
      <c r="AI26" s="685"/>
      <c r="AJ26" s="685"/>
      <c r="AK26" s="685"/>
      <c r="AL26" s="685"/>
      <c r="AM26" s="685"/>
      <c r="AN26" s="685"/>
      <c r="AO26" s="685"/>
      <c r="AP26" s="685"/>
      <c r="AQ26" s="685"/>
      <c r="AR26" s="686"/>
      <c r="AS26" s="686"/>
      <c r="AT26" s="687"/>
      <c r="AU26" s="688">
        <f t="shared" si="5"/>
        <v>0</v>
      </c>
      <c r="AV26" s="688">
        <f t="shared" si="5"/>
        <v>0</v>
      </c>
      <c r="AW26" s="687"/>
      <c r="AX26" s="687"/>
      <c r="AY26" s="687"/>
      <c r="AZ26" s="688">
        <f t="shared" si="6"/>
        <v>0</v>
      </c>
      <c r="BA26" s="688">
        <f t="shared" si="6"/>
        <v>15</v>
      </c>
      <c r="BB26" s="688">
        <f t="shared" si="7"/>
        <v>14</v>
      </c>
      <c r="BC26" s="688">
        <f t="shared" si="8"/>
        <v>0</v>
      </c>
      <c r="BD26" s="688">
        <f t="shared" si="9"/>
        <v>0</v>
      </c>
      <c r="BE26" s="688">
        <f t="shared" si="8"/>
        <v>19</v>
      </c>
      <c r="BF26" s="688">
        <f t="shared" si="9"/>
        <v>18</v>
      </c>
      <c r="BG26" s="688">
        <f t="shared" si="10"/>
        <v>41</v>
      </c>
      <c r="BH26" s="688">
        <f t="shared" si="11"/>
        <v>12</v>
      </c>
      <c r="BI26" s="688">
        <f t="shared" si="12"/>
        <v>17</v>
      </c>
      <c r="BJ26" s="688">
        <f t="shared" si="13"/>
        <v>16</v>
      </c>
      <c r="BK26" s="688">
        <f t="shared" si="14"/>
        <v>23</v>
      </c>
      <c r="BL26" s="688">
        <f t="shared" si="14"/>
        <v>18</v>
      </c>
      <c r="BM26" s="688">
        <f t="shared" si="17"/>
        <v>115</v>
      </c>
      <c r="BN26" s="688">
        <f t="shared" si="16"/>
        <v>78</v>
      </c>
      <c r="BO26" s="689" t="s">
        <v>174</v>
      </c>
      <c r="BP26" s="691" t="s">
        <v>209</v>
      </c>
      <c r="BQ26" s="691" t="s">
        <v>209</v>
      </c>
      <c r="BR26" s="690"/>
      <c r="BS26" s="692"/>
      <c r="BT26" s="648" t="s">
        <v>219</v>
      </c>
    </row>
    <row r="27" spans="1:72" ht="15" customHeight="1" x14ac:dyDescent="0.25">
      <c r="A27" s="709" t="s">
        <v>19</v>
      </c>
      <c r="B27" s="694">
        <v>608.35</v>
      </c>
      <c r="C27" s="695">
        <f t="shared" si="0"/>
        <v>66.445302868414558</v>
      </c>
      <c r="D27" s="696"/>
      <c r="E27" s="688">
        <v>3.25</v>
      </c>
      <c r="F27" s="688">
        <v>4</v>
      </c>
      <c r="G27" s="688">
        <v>4</v>
      </c>
      <c r="H27" s="688">
        <v>8</v>
      </c>
      <c r="I27" s="688"/>
      <c r="J27" s="688"/>
      <c r="K27" s="688"/>
      <c r="L27" s="688"/>
      <c r="M27" s="688">
        <v>19.2</v>
      </c>
      <c r="N27" s="688">
        <v>66</v>
      </c>
      <c r="O27" s="688"/>
      <c r="P27" s="688"/>
      <c r="Q27" s="688">
        <f t="shared" si="3"/>
        <v>26.45</v>
      </c>
      <c r="R27" s="688">
        <f t="shared" si="3"/>
        <v>78</v>
      </c>
      <c r="S27" s="688"/>
      <c r="T27" s="688">
        <v>15</v>
      </c>
      <c r="U27" s="688">
        <v>34</v>
      </c>
      <c r="V27" s="688">
        <v>8.9499999999999993</v>
      </c>
      <c r="W27" s="688">
        <v>29</v>
      </c>
      <c r="X27" s="688"/>
      <c r="Y27" s="688"/>
      <c r="Z27" s="688">
        <v>7</v>
      </c>
      <c r="AA27" s="688">
        <v>6</v>
      </c>
      <c r="AB27" s="688">
        <v>180.82</v>
      </c>
      <c r="AC27" s="688">
        <v>670</v>
      </c>
      <c r="AD27" s="688">
        <v>166</v>
      </c>
      <c r="AE27" s="688">
        <v>460</v>
      </c>
      <c r="AF27" s="688">
        <f t="shared" si="4"/>
        <v>377.77</v>
      </c>
      <c r="AG27" s="688">
        <f t="shared" si="4"/>
        <v>1199</v>
      </c>
      <c r="AH27" s="688"/>
      <c r="AI27" s="688"/>
      <c r="AJ27" s="688"/>
      <c r="AK27" s="685"/>
      <c r="AL27" s="685"/>
      <c r="AM27" s="685"/>
      <c r="AN27" s="685"/>
      <c r="AO27" s="685"/>
      <c r="AP27" s="685"/>
      <c r="AQ27" s="685"/>
      <c r="AR27" s="688"/>
      <c r="AS27" s="688"/>
      <c r="AT27" s="688"/>
      <c r="AU27" s="688">
        <f t="shared" si="5"/>
        <v>0</v>
      </c>
      <c r="AV27" s="688">
        <f t="shared" si="5"/>
        <v>0</v>
      </c>
      <c r="AW27" s="688"/>
      <c r="AX27" s="688"/>
      <c r="AY27" s="688"/>
      <c r="AZ27" s="688">
        <f t="shared" si="6"/>
        <v>0</v>
      </c>
      <c r="BA27" s="688">
        <f t="shared" si="6"/>
        <v>18.25</v>
      </c>
      <c r="BB27" s="688">
        <f t="shared" si="7"/>
        <v>38</v>
      </c>
      <c r="BC27" s="688">
        <f t="shared" si="8"/>
        <v>12.95</v>
      </c>
      <c r="BD27" s="688">
        <f t="shared" si="9"/>
        <v>37</v>
      </c>
      <c r="BE27" s="688">
        <f t="shared" si="8"/>
        <v>0</v>
      </c>
      <c r="BF27" s="688">
        <f t="shared" si="9"/>
        <v>0</v>
      </c>
      <c r="BG27" s="688">
        <f t="shared" si="10"/>
        <v>7</v>
      </c>
      <c r="BH27" s="688">
        <f t="shared" si="11"/>
        <v>6</v>
      </c>
      <c r="BI27" s="688">
        <f t="shared" si="12"/>
        <v>200.01999999999998</v>
      </c>
      <c r="BJ27" s="688">
        <f t="shared" si="13"/>
        <v>736</v>
      </c>
      <c r="BK27" s="688">
        <f t="shared" si="14"/>
        <v>166</v>
      </c>
      <c r="BL27" s="688">
        <f t="shared" si="14"/>
        <v>460</v>
      </c>
      <c r="BM27" s="688">
        <f t="shared" si="17"/>
        <v>404.21999999999997</v>
      </c>
      <c r="BN27" s="688">
        <f t="shared" si="16"/>
        <v>1277</v>
      </c>
      <c r="BO27" s="689" t="s">
        <v>220</v>
      </c>
      <c r="BP27" s="691" t="s">
        <v>209</v>
      </c>
      <c r="BQ27" s="691" t="s">
        <v>209</v>
      </c>
      <c r="BR27" s="690"/>
      <c r="BS27" s="691" t="s">
        <v>209</v>
      </c>
      <c r="BT27" s="648" t="s">
        <v>221</v>
      </c>
    </row>
    <row r="28" spans="1:72" ht="15" customHeight="1" x14ac:dyDescent="0.25">
      <c r="A28" s="710" t="s">
        <v>20</v>
      </c>
      <c r="B28" s="711">
        <v>324.49</v>
      </c>
      <c r="C28" s="695">
        <f t="shared" si="0"/>
        <v>74.045425128663453</v>
      </c>
      <c r="D28" s="697"/>
      <c r="E28" s="688">
        <v>31.95</v>
      </c>
      <c r="F28" s="688">
        <v>99</v>
      </c>
      <c r="G28" s="688"/>
      <c r="H28" s="688"/>
      <c r="I28" s="688">
        <v>1.21</v>
      </c>
      <c r="J28" s="688">
        <v>6</v>
      </c>
      <c r="K28" s="688"/>
      <c r="L28" s="688"/>
      <c r="M28" s="688"/>
      <c r="N28" s="688"/>
      <c r="O28" s="688">
        <v>89.12</v>
      </c>
      <c r="P28" s="688">
        <v>301</v>
      </c>
      <c r="Q28" s="688">
        <f t="shared" si="3"/>
        <v>122.28</v>
      </c>
      <c r="R28" s="688">
        <f t="shared" si="3"/>
        <v>406</v>
      </c>
      <c r="S28" s="688"/>
      <c r="T28" s="688">
        <v>22.51</v>
      </c>
      <c r="U28" s="688">
        <v>71</v>
      </c>
      <c r="V28" s="688"/>
      <c r="W28" s="688"/>
      <c r="X28" s="688"/>
      <c r="Y28" s="688"/>
      <c r="Z28" s="688"/>
      <c r="AA28" s="688"/>
      <c r="AB28" s="688"/>
      <c r="AC28" s="688"/>
      <c r="AD28" s="688">
        <v>95.48</v>
      </c>
      <c r="AE28" s="688">
        <v>342</v>
      </c>
      <c r="AF28" s="688">
        <f t="shared" si="4"/>
        <v>117.99000000000001</v>
      </c>
      <c r="AG28" s="688">
        <f t="shared" si="4"/>
        <v>413</v>
      </c>
      <c r="AH28" s="688"/>
      <c r="AI28" s="688"/>
      <c r="AJ28" s="688"/>
      <c r="AK28" s="688"/>
      <c r="AL28" s="688"/>
      <c r="AM28" s="688"/>
      <c r="AN28" s="688"/>
      <c r="AO28" s="688"/>
      <c r="AP28" s="688"/>
      <c r="AQ28" s="688"/>
      <c r="AR28" s="688"/>
      <c r="AS28" s="688"/>
      <c r="AT28" s="688"/>
      <c r="AU28" s="688">
        <f t="shared" si="5"/>
        <v>0</v>
      </c>
      <c r="AV28" s="688">
        <f t="shared" si="5"/>
        <v>0</v>
      </c>
      <c r="AW28" s="688"/>
      <c r="AX28" s="688"/>
      <c r="AY28" s="688"/>
      <c r="AZ28" s="688">
        <f t="shared" si="6"/>
        <v>0</v>
      </c>
      <c r="BA28" s="688">
        <f t="shared" si="6"/>
        <v>54.46</v>
      </c>
      <c r="BB28" s="688">
        <f t="shared" si="7"/>
        <v>170</v>
      </c>
      <c r="BC28" s="688">
        <f t="shared" si="8"/>
        <v>0</v>
      </c>
      <c r="BD28" s="688">
        <f t="shared" si="9"/>
        <v>0</v>
      </c>
      <c r="BE28" s="688">
        <f t="shared" si="8"/>
        <v>1.21</v>
      </c>
      <c r="BF28" s="688">
        <f t="shared" si="9"/>
        <v>6</v>
      </c>
      <c r="BG28" s="688">
        <f t="shared" si="10"/>
        <v>0</v>
      </c>
      <c r="BH28" s="688">
        <f t="shared" si="11"/>
        <v>0</v>
      </c>
      <c r="BI28" s="688">
        <f t="shared" si="12"/>
        <v>0</v>
      </c>
      <c r="BJ28" s="688">
        <f t="shared" si="13"/>
        <v>0</v>
      </c>
      <c r="BK28" s="688">
        <f t="shared" si="14"/>
        <v>184.60000000000002</v>
      </c>
      <c r="BL28" s="688">
        <f t="shared" si="14"/>
        <v>643</v>
      </c>
      <c r="BM28" s="688">
        <f t="shared" si="17"/>
        <v>240.27000000000004</v>
      </c>
      <c r="BN28" s="688">
        <f t="shared" si="16"/>
        <v>819</v>
      </c>
      <c r="BO28" s="689" t="s">
        <v>222</v>
      </c>
      <c r="BP28" s="691" t="s">
        <v>209</v>
      </c>
      <c r="BQ28" s="691" t="s">
        <v>209</v>
      </c>
      <c r="BR28" s="690"/>
      <c r="BS28" s="692"/>
      <c r="BT28" s="648" t="s">
        <v>223</v>
      </c>
    </row>
    <row r="29" spans="1:72" ht="15" customHeight="1" x14ac:dyDescent="0.25">
      <c r="A29" s="710" t="s">
        <v>21</v>
      </c>
      <c r="B29" s="711">
        <v>4130</v>
      </c>
      <c r="C29" s="695">
        <f t="shared" si="0"/>
        <v>81.142130750605318</v>
      </c>
      <c r="D29" s="698"/>
      <c r="E29" s="688">
        <v>75.36</v>
      </c>
      <c r="F29" s="688">
        <v>44</v>
      </c>
      <c r="G29" s="688">
        <v>89.01</v>
      </c>
      <c r="H29" s="688">
        <v>60</v>
      </c>
      <c r="I29" s="688">
        <v>0</v>
      </c>
      <c r="J29" s="688">
        <v>0</v>
      </c>
      <c r="K29" s="688">
        <v>570.29999999999995</v>
      </c>
      <c r="L29" s="688">
        <v>473</v>
      </c>
      <c r="M29" s="688"/>
      <c r="N29" s="688"/>
      <c r="O29" s="688">
        <v>1643.5</v>
      </c>
      <c r="P29" s="688">
        <v>1404</v>
      </c>
      <c r="Q29" s="688">
        <f t="shared" si="3"/>
        <v>2378.1700000000005</v>
      </c>
      <c r="R29" s="688">
        <f t="shared" si="3"/>
        <v>1981</v>
      </c>
      <c r="S29" s="688"/>
      <c r="T29" s="688"/>
      <c r="U29" s="688"/>
      <c r="V29" s="688"/>
      <c r="W29" s="688"/>
      <c r="X29" s="688"/>
      <c r="Y29" s="688"/>
      <c r="Z29" s="688">
        <v>92</v>
      </c>
      <c r="AA29" s="688">
        <v>108</v>
      </c>
      <c r="AB29" s="688"/>
      <c r="AC29" s="688"/>
      <c r="AD29" s="688">
        <v>881</v>
      </c>
      <c r="AE29" s="688">
        <v>1046</v>
      </c>
      <c r="AF29" s="688">
        <f t="shared" si="4"/>
        <v>973</v>
      </c>
      <c r="AG29" s="688">
        <f t="shared" si="4"/>
        <v>1154</v>
      </c>
      <c r="AH29" s="688"/>
      <c r="AI29" s="688"/>
      <c r="AJ29" s="688"/>
      <c r="AK29" s="688"/>
      <c r="AL29" s="688"/>
      <c r="AM29" s="688"/>
      <c r="AN29" s="688"/>
      <c r="AO29" s="688"/>
      <c r="AP29" s="688"/>
      <c r="AQ29" s="688"/>
      <c r="AR29" s="688"/>
      <c r="AS29" s="688"/>
      <c r="AT29" s="688"/>
      <c r="AU29" s="688">
        <f t="shared" si="5"/>
        <v>0</v>
      </c>
      <c r="AV29" s="688">
        <f t="shared" si="5"/>
        <v>0</v>
      </c>
      <c r="AW29" s="688"/>
      <c r="AX29" s="688"/>
      <c r="AY29" s="688"/>
      <c r="AZ29" s="688">
        <f t="shared" si="6"/>
        <v>0</v>
      </c>
      <c r="BA29" s="688">
        <f t="shared" si="6"/>
        <v>75.36</v>
      </c>
      <c r="BB29" s="688">
        <f t="shared" si="7"/>
        <v>44</v>
      </c>
      <c r="BC29" s="688">
        <f t="shared" si="8"/>
        <v>89.01</v>
      </c>
      <c r="BD29" s="688">
        <f t="shared" si="9"/>
        <v>60</v>
      </c>
      <c r="BE29" s="688">
        <f t="shared" si="8"/>
        <v>0</v>
      </c>
      <c r="BF29" s="688">
        <f t="shared" si="9"/>
        <v>0</v>
      </c>
      <c r="BG29" s="688">
        <f t="shared" si="10"/>
        <v>662.3</v>
      </c>
      <c r="BH29" s="688">
        <f t="shared" si="11"/>
        <v>581</v>
      </c>
      <c r="BI29" s="688">
        <f t="shared" si="12"/>
        <v>0</v>
      </c>
      <c r="BJ29" s="688">
        <f t="shared" si="13"/>
        <v>0</v>
      </c>
      <c r="BK29" s="688">
        <f t="shared" si="14"/>
        <v>2524.5</v>
      </c>
      <c r="BL29" s="688">
        <f t="shared" si="14"/>
        <v>2450</v>
      </c>
      <c r="BM29" s="688">
        <f t="shared" si="17"/>
        <v>3351.17</v>
      </c>
      <c r="BN29" s="688">
        <f t="shared" si="16"/>
        <v>3135</v>
      </c>
      <c r="BO29" s="689" t="s">
        <v>174</v>
      </c>
      <c r="BP29" s="691" t="s">
        <v>209</v>
      </c>
      <c r="BQ29" s="691" t="s">
        <v>209</v>
      </c>
      <c r="BR29" s="690"/>
      <c r="BS29" s="692"/>
      <c r="BT29" s="648" t="s">
        <v>224</v>
      </c>
    </row>
    <row r="30" spans="1:72" ht="15" customHeight="1" x14ac:dyDescent="0.25">
      <c r="A30" s="710" t="s">
        <v>22</v>
      </c>
      <c r="B30" s="711">
        <v>926</v>
      </c>
      <c r="C30" s="695">
        <f t="shared" si="0"/>
        <v>98.188984881209507</v>
      </c>
      <c r="D30" s="696"/>
      <c r="E30" s="688">
        <v>10.75</v>
      </c>
      <c r="F30" s="688">
        <v>20</v>
      </c>
      <c r="G30" s="688"/>
      <c r="H30" s="688"/>
      <c r="I30" s="688">
        <v>8.25</v>
      </c>
      <c r="J30" s="688">
        <v>20</v>
      </c>
      <c r="K30" s="688">
        <v>17.5</v>
      </c>
      <c r="L30" s="688">
        <v>22</v>
      </c>
      <c r="M30" s="688"/>
      <c r="N30" s="688"/>
      <c r="O30" s="688">
        <v>194.16</v>
      </c>
      <c r="P30" s="688">
        <v>219</v>
      </c>
      <c r="Q30" s="688">
        <f t="shared" si="3"/>
        <v>230.66</v>
      </c>
      <c r="R30" s="688">
        <f t="shared" si="3"/>
        <v>281</v>
      </c>
      <c r="S30" s="688"/>
      <c r="T30" s="688">
        <v>12</v>
      </c>
      <c r="U30" s="688">
        <v>27</v>
      </c>
      <c r="V30" s="688"/>
      <c r="W30" s="688"/>
      <c r="X30" s="688">
        <v>10.75</v>
      </c>
      <c r="Y30" s="688">
        <v>19</v>
      </c>
      <c r="Z30" s="688">
        <v>24.47</v>
      </c>
      <c r="AA30" s="688">
        <v>37</v>
      </c>
      <c r="AB30" s="688">
        <v>22.35</v>
      </c>
      <c r="AC30" s="688">
        <v>33</v>
      </c>
      <c r="AD30" s="688">
        <v>605</v>
      </c>
      <c r="AE30" s="688">
        <v>693</v>
      </c>
      <c r="AF30" s="688">
        <f t="shared" si="4"/>
        <v>674.57</v>
      </c>
      <c r="AG30" s="688">
        <f t="shared" si="4"/>
        <v>809</v>
      </c>
      <c r="AH30" s="688"/>
      <c r="AI30" s="688"/>
      <c r="AJ30" s="688"/>
      <c r="AK30" s="688"/>
      <c r="AL30" s="688"/>
      <c r="AM30" s="688"/>
      <c r="AN30" s="688"/>
      <c r="AO30" s="690">
        <v>3</v>
      </c>
      <c r="AP30" s="690">
        <v>9</v>
      </c>
      <c r="AQ30" s="688">
        <v>1</v>
      </c>
      <c r="AR30" s="688">
        <v>1</v>
      </c>
      <c r="AS30" s="688"/>
      <c r="AT30" s="688"/>
      <c r="AU30" s="688">
        <f t="shared" si="5"/>
        <v>4</v>
      </c>
      <c r="AV30" s="688">
        <f t="shared" si="5"/>
        <v>10</v>
      </c>
      <c r="AW30" s="688"/>
      <c r="AX30" s="688"/>
      <c r="AY30" s="688"/>
      <c r="AZ30" s="688">
        <f t="shared" si="6"/>
        <v>0</v>
      </c>
      <c r="BA30" s="688">
        <f t="shared" si="6"/>
        <v>22.75</v>
      </c>
      <c r="BB30" s="688">
        <f t="shared" si="7"/>
        <v>47</v>
      </c>
      <c r="BC30" s="688">
        <f t="shared" si="8"/>
        <v>0</v>
      </c>
      <c r="BD30" s="688">
        <f t="shared" si="9"/>
        <v>0</v>
      </c>
      <c r="BE30" s="688">
        <f t="shared" si="8"/>
        <v>19</v>
      </c>
      <c r="BF30" s="688">
        <f t="shared" si="9"/>
        <v>39</v>
      </c>
      <c r="BG30" s="688">
        <f t="shared" si="10"/>
        <v>44.97</v>
      </c>
      <c r="BH30" s="688">
        <f t="shared" si="11"/>
        <v>68</v>
      </c>
      <c r="BI30" s="688">
        <f t="shared" si="12"/>
        <v>23.35</v>
      </c>
      <c r="BJ30" s="688">
        <f t="shared" si="13"/>
        <v>34</v>
      </c>
      <c r="BK30" s="688">
        <f t="shared" si="14"/>
        <v>799.16</v>
      </c>
      <c r="BL30" s="688">
        <f t="shared" si="14"/>
        <v>912</v>
      </c>
      <c r="BM30" s="688">
        <f t="shared" si="17"/>
        <v>909.23</v>
      </c>
      <c r="BN30" s="688">
        <f t="shared" si="16"/>
        <v>1100</v>
      </c>
      <c r="BO30" s="689" t="s">
        <v>174</v>
      </c>
      <c r="BP30" s="691" t="s">
        <v>209</v>
      </c>
      <c r="BQ30" s="691" t="s">
        <v>209</v>
      </c>
      <c r="BR30" s="690"/>
      <c r="BS30" s="692"/>
    </row>
    <row r="31" spans="1:72" ht="15" customHeight="1" x14ac:dyDescent="0.25">
      <c r="A31" s="710" t="s">
        <v>23</v>
      </c>
      <c r="B31" s="711">
        <v>529</v>
      </c>
      <c r="C31" s="695">
        <f t="shared" si="0"/>
        <v>42.863894139886575</v>
      </c>
      <c r="D31" s="699"/>
      <c r="E31" s="688"/>
      <c r="F31" s="688"/>
      <c r="G31" s="688"/>
      <c r="H31" s="688"/>
      <c r="I31" s="688"/>
      <c r="J31" s="688"/>
      <c r="K31" s="688"/>
      <c r="L31" s="688"/>
      <c r="M31" s="688"/>
      <c r="N31" s="688"/>
      <c r="O31" s="688"/>
      <c r="P31" s="688"/>
      <c r="Q31" s="688">
        <f t="shared" si="3"/>
        <v>0</v>
      </c>
      <c r="R31" s="688">
        <f t="shared" si="3"/>
        <v>0</v>
      </c>
      <c r="S31" s="688"/>
      <c r="T31" s="688">
        <v>1.5</v>
      </c>
      <c r="U31" s="688">
        <v>4</v>
      </c>
      <c r="V31" s="688">
        <v>1</v>
      </c>
      <c r="W31" s="688">
        <v>1</v>
      </c>
      <c r="X31" s="688">
        <v>10.75</v>
      </c>
      <c r="Y31" s="688">
        <v>20</v>
      </c>
      <c r="Z31" s="688">
        <v>1</v>
      </c>
      <c r="AA31" s="688">
        <v>2</v>
      </c>
      <c r="AB31" s="688">
        <v>16.5</v>
      </c>
      <c r="AC31" s="688">
        <v>19</v>
      </c>
      <c r="AD31" s="688">
        <v>196</v>
      </c>
      <c r="AE31" s="688">
        <v>283</v>
      </c>
      <c r="AF31" s="688">
        <f t="shared" si="4"/>
        <v>226.75</v>
      </c>
      <c r="AG31" s="688">
        <f t="shared" si="4"/>
        <v>329</v>
      </c>
      <c r="AH31" s="688"/>
      <c r="AI31" s="688"/>
      <c r="AJ31" s="688"/>
      <c r="AK31" s="688"/>
      <c r="AL31" s="688"/>
      <c r="AM31" s="688"/>
      <c r="AN31" s="688"/>
      <c r="AO31" s="688"/>
      <c r="AP31" s="700"/>
      <c r="AQ31" s="688"/>
      <c r="AR31" s="688"/>
      <c r="AS31" s="688"/>
      <c r="AT31" s="688"/>
      <c r="AU31" s="688">
        <f t="shared" si="5"/>
        <v>0</v>
      </c>
      <c r="AV31" s="688">
        <f t="shared" si="5"/>
        <v>0</v>
      </c>
      <c r="AW31" s="688"/>
      <c r="AX31" s="688"/>
      <c r="AY31" s="688"/>
      <c r="AZ31" s="688">
        <f t="shared" si="6"/>
        <v>0</v>
      </c>
      <c r="BA31" s="688">
        <f t="shared" si="6"/>
        <v>1.5</v>
      </c>
      <c r="BB31" s="688">
        <f t="shared" si="7"/>
        <v>4</v>
      </c>
      <c r="BC31" s="688">
        <f t="shared" si="8"/>
        <v>1</v>
      </c>
      <c r="BD31" s="688">
        <f t="shared" si="9"/>
        <v>1</v>
      </c>
      <c r="BE31" s="688">
        <f t="shared" si="8"/>
        <v>10.75</v>
      </c>
      <c r="BF31" s="688">
        <f t="shared" si="9"/>
        <v>20</v>
      </c>
      <c r="BG31" s="688">
        <f t="shared" si="10"/>
        <v>1</v>
      </c>
      <c r="BH31" s="688">
        <f t="shared" si="11"/>
        <v>2</v>
      </c>
      <c r="BI31" s="688">
        <f t="shared" si="12"/>
        <v>16.5</v>
      </c>
      <c r="BJ31" s="688">
        <f t="shared" si="13"/>
        <v>19</v>
      </c>
      <c r="BK31" s="688">
        <f t="shared" si="14"/>
        <v>196</v>
      </c>
      <c r="BL31" s="688">
        <f t="shared" si="14"/>
        <v>283</v>
      </c>
      <c r="BM31" s="688">
        <f t="shared" si="17"/>
        <v>226.75</v>
      </c>
      <c r="BN31" s="688">
        <f t="shared" si="16"/>
        <v>329</v>
      </c>
      <c r="BO31" s="689" t="s">
        <v>225</v>
      </c>
      <c r="BP31" s="691" t="s">
        <v>209</v>
      </c>
      <c r="BQ31" s="691" t="s">
        <v>209</v>
      </c>
      <c r="BR31" s="691" t="s">
        <v>209</v>
      </c>
      <c r="BS31" s="691" t="s">
        <v>209</v>
      </c>
      <c r="BT31" s="648" t="s">
        <v>226</v>
      </c>
    </row>
    <row r="32" spans="1:72" ht="15" customHeight="1" x14ac:dyDescent="0.25">
      <c r="A32" s="710" t="s">
        <v>24</v>
      </c>
      <c r="B32" s="711">
        <v>547</v>
      </c>
      <c r="C32" s="695">
        <f t="shared" si="0"/>
        <v>68.46435100548446</v>
      </c>
      <c r="D32" s="697"/>
      <c r="E32" s="689"/>
      <c r="F32" s="688"/>
      <c r="G32" s="689">
        <v>2</v>
      </c>
      <c r="H32" s="688">
        <v>4</v>
      </c>
      <c r="I32" s="688"/>
      <c r="J32" s="688"/>
      <c r="K32" s="688"/>
      <c r="L32" s="688"/>
      <c r="M32" s="700">
        <v>24</v>
      </c>
      <c r="N32" s="688">
        <v>32</v>
      </c>
      <c r="O32" s="688">
        <v>79</v>
      </c>
      <c r="P32" s="688">
        <v>109</v>
      </c>
      <c r="Q32" s="688">
        <f t="shared" si="3"/>
        <v>105</v>
      </c>
      <c r="R32" s="688">
        <f t="shared" si="3"/>
        <v>145</v>
      </c>
      <c r="S32" s="688"/>
      <c r="T32" s="688"/>
      <c r="U32" s="688"/>
      <c r="V32" s="688">
        <v>8.5</v>
      </c>
      <c r="W32" s="688">
        <v>16</v>
      </c>
      <c r="X32" s="688"/>
      <c r="Y32" s="688"/>
      <c r="Z32" s="688"/>
      <c r="AA32" s="688"/>
      <c r="AB32" s="688">
        <v>81</v>
      </c>
      <c r="AC32" s="688">
        <v>112</v>
      </c>
      <c r="AD32" s="688">
        <v>180</v>
      </c>
      <c r="AE32" s="688">
        <v>265</v>
      </c>
      <c r="AF32" s="688">
        <f t="shared" si="4"/>
        <v>269.5</v>
      </c>
      <c r="AG32" s="688">
        <f t="shared" si="4"/>
        <v>393</v>
      </c>
      <c r="AH32" s="688"/>
      <c r="AI32" s="688"/>
      <c r="AJ32" s="688"/>
      <c r="AK32" s="700"/>
      <c r="AL32" s="688"/>
      <c r="AM32" s="688"/>
      <c r="AN32" s="688"/>
      <c r="AO32" s="688"/>
      <c r="AP32" s="688"/>
      <c r="AQ32" s="688"/>
      <c r="AR32" s="688"/>
      <c r="AS32" s="688"/>
      <c r="AT32" s="688"/>
      <c r="AU32" s="688">
        <f t="shared" si="5"/>
        <v>0</v>
      </c>
      <c r="AV32" s="688">
        <f t="shared" si="5"/>
        <v>0</v>
      </c>
      <c r="AW32" s="688"/>
      <c r="AX32" s="688"/>
      <c r="AY32" s="688"/>
      <c r="AZ32" s="688">
        <f t="shared" si="6"/>
        <v>0</v>
      </c>
      <c r="BA32" s="688">
        <f t="shared" si="6"/>
        <v>0</v>
      </c>
      <c r="BB32" s="688">
        <f t="shared" si="7"/>
        <v>0</v>
      </c>
      <c r="BC32" s="688">
        <f t="shared" si="8"/>
        <v>10.5</v>
      </c>
      <c r="BD32" s="688">
        <f t="shared" si="9"/>
        <v>20</v>
      </c>
      <c r="BE32" s="688">
        <f t="shared" si="8"/>
        <v>0</v>
      </c>
      <c r="BF32" s="688">
        <f t="shared" si="9"/>
        <v>0</v>
      </c>
      <c r="BG32" s="688">
        <f t="shared" si="10"/>
        <v>0</v>
      </c>
      <c r="BH32" s="688">
        <f t="shared" si="11"/>
        <v>0</v>
      </c>
      <c r="BI32" s="688">
        <f t="shared" si="12"/>
        <v>105</v>
      </c>
      <c r="BJ32" s="688">
        <f t="shared" si="13"/>
        <v>144</v>
      </c>
      <c r="BK32" s="688">
        <f t="shared" si="14"/>
        <v>259</v>
      </c>
      <c r="BL32" s="688">
        <f t="shared" si="14"/>
        <v>374</v>
      </c>
      <c r="BM32" s="688">
        <f t="shared" si="17"/>
        <v>374.5</v>
      </c>
      <c r="BN32" s="688">
        <f t="shared" si="16"/>
        <v>538</v>
      </c>
      <c r="BO32" s="689" t="s">
        <v>227</v>
      </c>
      <c r="BP32" s="691" t="s">
        <v>209</v>
      </c>
      <c r="BQ32" s="691" t="s">
        <v>209</v>
      </c>
      <c r="BR32" s="690"/>
      <c r="BS32" s="691" t="s">
        <v>209</v>
      </c>
      <c r="BT32" s="648" t="s">
        <v>228</v>
      </c>
    </row>
    <row r="33" spans="1:72" ht="15" customHeight="1" x14ac:dyDescent="0.25">
      <c r="A33" s="710" t="s">
        <v>114</v>
      </c>
      <c r="B33" s="711">
        <v>461</v>
      </c>
      <c r="C33" s="695">
        <f t="shared" si="0"/>
        <v>85.817787418655101</v>
      </c>
      <c r="D33" s="699"/>
      <c r="E33" s="712"/>
      <c r="F33" s="499"/>
      <c r="G33" s="712"/>
      <c r="H33" s="499"/>
      <c r="I33" s="712"/>
      <c r="J33" s="499"/>
      <c r="K33" s="712"/>
      <c r="L33" s="499"/>
      <c r="M33" s="712"/>
      <c r="N33" s="499"/>
      <c r="O33" s="712"/>
      <c r="P33" s="499"/>
      <c r="Q33" s="688">
        <f t="shared" si="3"/>
        <v>0</v>
      </c>
      <c r="R33" s="688">
        <f t="shared" si="3"/>
        <v>0</v>
      </c>
      <c r="S33" s="688"/>
      <c r="T33" s="688">
        <v>10</v>
      </c>
      <c r="U33" s="688">
        <v>3</v>
      </c>
      <c r="V33" s="688">
        <v>0</v>
      </c>
      <c r="W33" s="688">
        <v>0</v>
      </c>
      <c r="X33" s="688">
        <v>4.5</v>
      </c>
      <c r="Y33" s="688">
        <v>6</v>
      </c>
      <c r="Z33" s="690">
        <v>4.5</v>
      </c>
      <c r="AA33" s="499">
        <v>3</v>
      </c>
      <c r="AB33" s="690">
        <v>4.75</v>
      </c>
      <c r="AC33" s="499">
        <v>2</v>
      </c>
      <c r="AD33" s="690">
        <v>371.87</v>
      </c>
      <c r="AE33" s="499">
        <v>407</v>
      </c>
      <c r="AF33" s="688">
        <f t="shared" si="4"/>
        <v>395.62</v>
      </c>
      <c r="AG33" s="688">
        <f t="shared" si="4"/>
        <v>421</v>
      </c>
      <c r="AH33" s="688"/>
      <c r="AI33" s="688"/>
      <c r="AJ33" s="688"/>
      <c r="AK33" s="688"/>
      <c r="AL33" s="688"/>
      <c r="AM33" s="688"/>
      <c r="AN33" s="688"/>
      <c r="AO33" s="688"/>
      <c r="AP33" s="688"/>
      <c r="AQ33" s="688"/>
      <c r="AR33" s="688"/>
      <c r="AS33" s="688"/>
      <c r="AT33" s="688"/>
      <c r="AU33" s="688">
        <f t="shared" si="5"/>
        <v>0</v>
      </c>
      <c r="AV33" s="688">
        <f t="shared" si="5"/>
        <v>0</v>
      </c>
      <c r="AW33" s="688"/>
      <c r="AX33" s="688"/>
      <c r="AY33" s="688"/>
      <c r="AZ33" s="688">
        <f t="shared" si="6"/>
        <v>0</v>
      </c>
      <c r="BA33" s="688">
        <f t="shared" si="6"/>
        <v>10</v>
      </c>
      <c r="BB33" s="688">
        <f t="shared" si="7"/>
        <v>3</v>
      </c>
      <c r="BC33" s="688">
        <f t="shared" si="8"/>
        <v>0</v>
      </c>
      <c r="BD33" s="688">
        <f t="shared" si="9"/>
        <v>0</v>
      </c>
      <c r="BE33" s="688">
        <f t="shared" si="8"/>
        <v>4.5</v>
      </c>
      <c r="BF33" s="688">
        <f t="shared" si="9"/>
        <v>6</v>
      </c>
      <c r="BG33" s="688">
        <f t="shared" si="10"/>
        <v>4.5</v>
      </c>
      <c r="BH33" s="688">
        <f t="shared" si="11"/>
        <v>3</v>
      </c>
      <c r="BI33" s="688">
        <f t="shared" si="12"/>
        <v>4.75</v>
      </c>
      <c r="BJ33" s="688">
        <f t="shared" si="13"/>
        <v>2</v>
      </c>
      <c r="BK33" s="688">
        <f t="shared" si="14"/>
        <v>371.87</v>
      </c>
      <c r="BL33" s="688">
        <f t="shared" si="14"/>
        <v>407</v>
      </c>
      <c r="BM33" s="688">
        <f t="shared" si="17"/>
        <v>395.62</v>
      </c>
      <c r="BN33" s="688">
        <f t="shared" si="16"/>
        <v>421</v>
      </c>
      <c r="BO33" s="689" t="s">
        <v>145</v>
      </c>
      <c r="BP33" s="691" t="s">
        <v>209</v>
      </c>
      <c r="BQ33" s="691" t="s">
        <v>209</v>
      </c>
      <c r="BR33" s="691" t="s">
        <v>209</v>
      </c>
      <c r="BS33" s="702"/>
      <c r="BT33" s="648" t="s">
        <v>229</v>
      </c>
    </row>
    <row r="34" spans="1:72" ht="15" customHeight="1" x14ac:dyDescent="0.25">
      <c r="A34" s="710" t="s">
        <v>26</v>
      </c>
      <c r="B34" s="711">
        <v>984.53</v>
      </c>
      <c r="C34" s="695">
        <f t="shared" si="0"/>
        <v>11.06924116075691</v>
      </c>
      <c r="D34" s="696"/>
      <c r="E34" s="688">
        <v>17.5</v>
      </c>
      <c r="F34" s="688">
        <v>30</v>
      </c>
      <c r="G34" s="688"/>
      <c r="H34" s="688"/>
      <c r="I34" s="688"/>
      <c r="J34" s="688"/>
      <c r="K34" s="688"/>
      <c r="L34" s="688"/>
      <c r="M34" s="688"/>
      <c r="N34" s="688"/>
      <c r="O34" s="688"/>
      <c r="P34" s="688"/>
      <c r="Q34" s="688">
        <f t="shared" si="3"/>
        <v>17.5</v>
      </c>
      <c r="R34" s="688">
        <f t="shared" si="3"/>
        <v>30</v>
      </c>
      <c r="S34" s="688"/>
      <c r="T34" s="688">
        <v>1.75</v>
      </c>
      <c r="U34" s="688">
        <v>5</v>
      </c>
      <c r="V34" s="688">
        <v>1</v>
      </c>
      <c r="W34" s="688">
        <v>2</v>
      </c>
      <c r="X34" s="688">
        <v>3.5</v>
      </c>
      <c r="Y34" s="688">
        <v>6</v>
      </c>
      <c r="Z34" s="688"/>
      <c r="AA34" s="688"/>
      <c r="AB34" s="688"/>
      <c r="AC34" s="688"/>
      <c r="AD34" s="688">
        <v>83.73</v>
      </c>
      <c r="AE34" s="688">
        <v>105</v>
      </c>
      <c r="AF34" s="688">
        <f t="shared" si="4"/>
        <v>89.98</v>
      </c>
      <c r="AG34" s="688">
        <f t="shared" si="4"/>
        <v>118</v>
      </c>
      <c r="AH34" s="688"/>
      <c r="AI34" s="688"/>
      <c r="AJ34" s="688"/>
      <c r="AK34" s="688"/>
      <c r="AL34" s="688"/>
      <c r="AM34" s="688"/>
      <c r="AN34" s="688"/>
      <c r="AO34" s="688">
        <v>1.5</v>
      </c>
      <c r="AP34" s="688">
        <v>1</v>
      </c>
      <c r="AQ34" s="688"/>
      <c r="AR34" s="688"/>
      <c r="AS34" s="688"/>
      <c r="AT34" s="688"/>
      <c r="AU34" s="688">
        <f t="shared" si="5"/>
        <v>1.5</v>
      </c>
      <c r="AV34" s="688">
        <f t="shared" si="5"/>
        <v>1</v>
      </c>
      <c r="AW34" s="688"/>
      <c r="AX34" s="688"/>
      <c r="AY34" s="688"/>
      <c r="AZ34" s="688">
        <f t="shared" si="6"/>
        <v>0</v>
      </c>
      <c r="BA34" s="688">
        <f t="shared" si="6"/>
        <v>19.25</v>
      </c>
      <c r="BB34" s="688">
        <f t="shared" si="7"/>
        <v>35</v>
      </c>
      <c r="BC34" s="688">
        <f t="shared" si="8"/>
        <v>1</v>
      </c>
      <c r="BD34" s="688">
        <f t="shared" si="9"/>
        <v>2</v>
      </c>
      <c r="BE34" s="688">
        <f t="shared" si="8"/>
        <v>3.5</v>
      </c>
      <c r="BF34" s="688">
        <f t="shared" si="9"/>
        <v>6</v>
      </c>
      <c r="BG34" s="688">
        <f t="shared" si="10"/>
        <v>1.5</v>
      </c>
      <c r="BH34" s="688">
        <f t="shared" si="11"/>
        <v>1</v>
      </c>
      <c r="BI34" s="688">
        <f t="shared" si="12"/>
        <v>0</v>
      </c>
      <c r="BJ34" s="688">
        <f t="shared" si="13"/>
        <v>0</v>
      </c>
      <c r="BK34" s="688">
        <f t="shared" si="14"/>
        <v>83.73</v>
      </c>
      <c r="BL34" s="688">
        <f t="shared" si="14"/>
        <v>105</v>
      </c>
      <c r="BM34" s="688">
        <f t="shared" si="17"/>
        <v>108.98</v>
      </c>
      <c r="BN34" s="688">
        <f t="shared" si="16"/>
        <v>149</v>
      </c>
      <c r="BO34" s="689" t="s">
        <v>145</v>
      </c>
      <c r="BP34" s="691" t="s">
        <v>209</v>
      </c>
      <c r="BQ34" s="691" t="s">
        <v>209</v>
      </c>
      <c r="BR34" s="690"/>
      <c r="BS34" s="692"/>
      <c r="BT34" s="648" t="s">
        <v>230</v>
      </c>
    </row>
    <row r="35" spans="1:72" ht="15" customHeight="1" x14ac:dyDescent="0.25">
      <c r="A35" s="710" t="s">
        <v>27</v>
      </c>
      <c r="B35" s="711">
        <v>590</v>
      </c>
      <c r="C35" s="695">
        <f t="shared" si="0"/>
        <v>98.644067796610173</v>
      </c>
      <c r="D35" s="699"/>
      <c r="E35" s="688"/>
      <c r="F35" s="688"/>
      <c r="G35" s="688"/>
      <c r="H35" s="688"/>
      <c r="I35" s="688"/>
      <c r="J35" s="688"/>
      <c r="K35" s="688"/>
      <c r="L35" s="688"/>
      <c r="M35" s="688"/>
      <c r="N35" s="688"/>
      <c r="O35" s="688"/>
      <c r="P35" s="688"/>
      <c r="Q35" s="688">
        <f t="shared" si="3"/>
        <v>0</v>
      </c>
      <c r="R35" s="688">
        <f t="shared" si="3"/>
        <v>0</v>
      </c>
      <c r="S35" s="688"/>
      <c r="T35" s="688">
        <v>6</v>
      </c>
      <c r="U35" s="688">
        <v>3</v>
      </c>
      <c r="V35" s="688"/>
      <c r="W35" s="688"/>
      <c r="X35" s="688"/>
      <c r="Y35" s="688"/>
      <c r="Z35" s="688">
        <v>29</v>
      </c>
      <c r="AA35" s="688">
        <v>30</v>
      </c>
      <c r="AB35" s="688"/>
      <c r="AC35" s="688"/>
      <c r="AD35" s="688">
        <v>547</v>
      </c>
      <c r="AE35" s="688">
        <v>1619</v>
      </c>
      <c r="AF35" s="688">
        <f t="shared" si="4"/>
        <v>582</v>
      </c>
      <c r="AG35" s="688">
        <f t="shared" si="4"/>
        <v>1652</v>
      </c>
      <c r="AH35" s="688"/>
      <c r="AI35" s="688"/>
      <c r="AJ35" s="688"/>
      <c r="AK35" s="688"/>
      <c r="AL35" s="688"/>
      <c r="AM35" s="688"/>
      <c r="AN35" s="688"/>
      <c r="AO35" s="688"/>
      <c r="AP35" s="688"/>
      <c r="AQ35" s="688"/>
      <c r="AR35" s="688"/>
      <c r="AS35" s="688"/>
      <c r="AT35" s="688"/>
      <c r="AU35" s="688">
        <f t="shared" si="5"/>
        <v>0</v>
      </c>
      <c r="AV35" s="688">
        <f t="shared" si="5"/>
        <v>0</v>
      </c>
      <c r="AW35" s="688"/>
      <c r="AX35" s="688"/>
      <c r="AY35" s="688"/>
      <c r="AZ35" s="688">
        <f t="shared" si="6"/>
        <v>0</v>
      </c>
      <c r="BA35" s="688">
        <f t="shared" si="6"/>
        <v>6</v>
      </c>
      <c r="BB35" s="688">
        <f t="shared" si="7"/>
        <v>3</v>
      </c>
      <c r="BC35" s="688">
        <f t="shared" si="8"/>
        <v>0</v>
      </c>
      <c r="BD35" s="688">
        <f t="shared" si="9"/>
        <v>0</v>
      </c>
      <c r="BE35" s="688">
        <f t="shared" si="8"/>
        <v>0</v>
      </c>
      <c r="BF35" s="688">
        <f t="shared" si="9"/>
        <v>0</v>
      </c>
      <c r="BG35" s="688">
        <f t="shared" si="10"/>
        <v>29</v>
      </c>
      <c r="BH35" s="688">
        <f t="shared" si="11"/>
        <v>30</v>
      </c>
      <c r="BI35" s="688">
        <f t="shared" si="12"/>
        <v>0</v>
      </c>
      <c r="BJ35" s="688">
        <f t="shared" si="13"/>
        <v>0</v>
      </c>
      <c r="BK35" s="688">
        <f t="shared" si="14"/>
        <v>547</v>
      </c>
      <c r="BL35" s="688">
        <f t="shared" si="14"/>
        <v>1619</v>
      </c>
      <c r="BM35" s="688">
        <f t="shared" si="17"/>
        <v>582</v>
      </c>
      <c r="BN35" s="688">
        <f t="shared" si="16"/>
        <v>1652</v>
      </c>
      <c r="BO35" s="689" t="s">
        <v>145</v>
      </c>
      <c r="BP35" s="691" t="s">
        <v>209</v>
      </c>
      <c r="BQ35" s="691" t="s">
        <v>209</v>
      </c>
      <c r="BR35" s="690"/>
      <c r="BS35" s="692"/>
    </row>
    <row r="36" spans="1:72" ht="15" customHeight="1" x14ac:dyDescent="0.25">
      <c r="A36" s="710" t="s">
        <v>28</v>
      </c>
      <c r="B36" s="711">
        <v>3649.92</v>
      </c>
      <c r="C36" s="695">
        <f t="shared" si="0"/>
        <v>68.553009381027536</v>
      </c>
      <c r="D36" s="699"/>
      <c r="E36" s="690">
        <v>562</v>
      </c>
      <c r="F36" s="690">
        <v>502</v>
      </c>
      <c r="G36" s="690">
        <v>31</v>
      </c>
      <c r="H36" s="690">
        <v>15</v>
      </c>
      <c r="I36" s="690">
        <v>52</v>
      </c>
      <c r="J36" s="690">
        <v>63</v>
      </c>
      <c r="K36" s="690">
        <v>93.38</v>
      </c>
      <c r="L36" s="690">
        <v>57</v>
      </c>
      <c r="M36" s="690">
        <v>615</v>
      </c>
      <c r="N36" s="690">
        <v>739</v>
      </c>
      <c r="O36" s="690">
        <v>116</v>
      </c>
      <c r="P36" s="690">
        <v>210</v>
      </c>
      <c r="Q36" s="688">
        <f t="shared" si="3"/>
        <v>1469.38</v>
      </c>
      <c r="R36" s="688">
        <f t="shared" si="3"/>
        <v>1586</v>
      </c>
      <c r="S36" s="688"/>
      <c r="T36" s="690">
        <v>103</v>
      </c>
      <c r="U36" s="690">
        <v>120</v>
      </c>
      <c r="V36" s="690">
        <v>3.5</v>
      </c>
      <c r="W36" s="690">
        <v>3</v>
      </c>
      <c r="X36" s="690">
        <v>7</v>
      </c>
      <c r="Y36" s="690">
        <v>11</v>
      </c>
      <c r="Z36" s="690">
        <v>50</v>
      </c>
      <c r="AA36" s="690">
        <v>53</v>
      </c>
      <c r="AB36" s="690">
        <v>601</v>
      </c>
      <c r="AC36" s="690">
        <v>1114</v>
      </c>
      <c r="AD36" s="690">
        <v>268</v>
      </c>
      <c r="AE36" s="690">
        <v>559</v>
      </c>
      <c r="AF36" s="688">
        <f t="shared" si="4"/>
        <v>1032.5</v>
      </c>
      <c r="AG36" s="688">
        <f t="shared" si="4"/>
        <v>1860</v>
      </c>
      <c r="AH36" s="688"/>
      <c r="AI36" s="688"/>
      <c r="AJ36" s="688"/>
      <c r="AK36" s="688"/>
      <c r="AL36" s="688"/>
      <c r="AM36" s="688"/>
      <c r="AN36" s="688"/>
      <c r="AO36" s="688"/>
      <c r="AP36" s="688"/>
      <c r="AQ36" s="688"/>
      <c r="AR36" s="688"/>
      <c r="AS36" s="688">
        <v>0.25</v>
      </c>
      <c r="AT36" s="688">
        <v>1</v>
      </c>
      <c r="AU36" s="688">
        <f t="shared" si="5"/>
        <v>0.25</v>
      </c>
      <c r="AV36" s="688">
        <f t="shared" si="5"/>
        <v>1</v>
      </c>
      <c r="AW36" s="688"/>
      <c r="AX36" s="688"/>
      <c r="AY36" s="688"/>
      <c r="AZ36" s="688">
        <f t="shared" si="6"/>
        <v>0</v>
      </c>
      <c r="BA36" s="688">
        <f t="shared" si="6"/>
        <v>665</v>
      </c>
      <c r="BB36" s="688">
        <f t="shared" si="7"/>
        <v>622</v>
      </c>
      <c r="BC36" s="688">
        <f t="shared" si="8"/>
        <v>34.5</v>
      </c>
      <c r="BD36" s="688">
        <f t="shared" si="9"/>
        <v>18</v>
      </c>
      <c r="BE36" s="688">
        <f t="shared" si="8"/>
        <v>59</v>
      </c>
      <c r="BF36" s="688">
        <f t="shared" si="9"/>
        <v>74</v>
      </c>
      <c r="BG36" s="688">
        <f t="shared" si="10"/>
        <v>143.38</v>
      </c>
      <c r="BH36" s="688">
        <f t="shared" si="11"/>
        <v>110</v>
      </c>
      <c r="BI36" s="688">
        <f t="shared" si="12"/>
        <v>1216</v>
      </c>
      <c r="BJ36" s="688">
        <f t="shared" si="13"/>
        <v>1853</v>
      </c>
      <c r="BK36" s="688">
        <f t="shared" si="14"/>
        <v>384.25</v>
      </c>
      <c r="BL36" s="688">
        <f t="shared" si="14"/>
        <v>770</v>
      </c>
      <c r="BM36" s="688">
        <f t="shared" si="17"/>
        <v>2502.13</v>
      </c>
      <c r="BN36" s="688">
        <f t="shared" si="16"/>
        <v>3447</v>
      </c>
      <c r="BO36" s="689"/>
      <c r="BP36" s="691" t="s">
        <v>209</v>
      </c>
      <c r="BQ36" s="690" t="s">
        <v>208</v>
      </c>
      <c r="BR36" s="690"/>
      <c r="BS36" s="691" t="s">
        <v>209</v>
      </c>
      <c r="BT36" s="648" t="s">
        <v>231</v>
      </c>
    </row>
    <row r="37" spans="1:72" s="648" customFormat="1" ht="15" customHeight="1" x14ac:dyDescent="0.25">
      <c r="A37" s="710" t="s">
        <v>29</v>
      </c>
      <c r="B37" s="711">
        <v>2527</v>
      </c>
      <c r="C37" s="695">
        <f t="shared" si="0"/>
        <v>95.587760189948554</v>
      </c>
      <c r="D37" s="713"/>
      <c r="E37" s="499">
        <v>320.45270000000005</v>
      </c>
      <c r="F37" s="499">
        <v>899</v>
      </c>
      <c r="G37" s="499">
        <v>13</v>
      </c>
      <c r="H37" s="499">
        <v>11</v>
      </c>
      <c r="I37" s="499">
        <v>41</v>
      </c>
      <c r="J37" s="499">
        <v>35</v>
      </c>
      <c r="K37" s="499">
        <v>325.5</v>
      </c>
      <c r="L37" s="499">
        <v>227</v>
      </c>
      <c r="M37" s="499"/>
      <c r="N37" s="501"/>
      <c r="O37" s="501"/>
      <c r="P37" s="501"/>
      <c r="Q37" s="688">
        <f t="shared" si="3"/>
        <v>699.95270000000005</v>
      </c>
      <c r="R37" s="688">
        <f t="shared" si="3"/>
        <v>1172</v>
      </c>
      <c r="S37" s="499"/>
      <c r="T37" s="499">
        <v>5.55</v>
      </c>
      <c r="U37" s="499">
        <v>13</v>
      </c>
      <c r="V37" s="499"/>
      <c r="W37" s="499"/>
      <c r="X37" s="499">
        <v>10</v>
      </c>
      <c r="Y37" s="499">
        <v>9</v>
      </c>
      <c r="Z37" s="499">
        <v>1700</v>
      </c>
      <c r="AA37" s="499">
        <v>1990</v>
      </c>
      <c r="AB37" s="501"/>
      <c r="AC37" s="501"/>
      <c r="AD37" s="501"/>
      <c r="AE37" s="501"/>
      <c r="AF37" s="688">
        <f t="shared" si="4"/>
        <v>1715.55</v>
      </c>
      <c r="AG37" s="688">
        <f t="shared" si="4"/>
        <v>2012</v>
      </c>
      <c r="AH37" s="688"/>
      <c r="AI37" s="688"/>
      <c r="AJ37" s="688"/>
      <c r="AK37" s="688"/>
      <c r="AL37" s="688"/>
      <c r="AM37" s="688"/>
      <c r="AN37" s="688"/>
      <c r="AO37" s="688"/>
      <c r="AP37" s="688"/>
      <c r="AQ37" s="688"/>
      <c r="AR37" s="688"/>
      <c r="AS37" s="688"/>
      <c r="AT37" s="688"/>
      <c r="AU37" s="688">
        <f t="shared" si="5"/>
        <v>0</v>
      </c>
      <c r="AV37" s="688">
        <f t="shared" si="5"/>
        <v>0</v>
      </c>
      <c r="AW37" s="688"/>
      <c r="AX37" s="688"/>
      <c r="AY37" s="688"/>
      <c r="AZ37" s="688">
        <f t="shared" si="6"/>
        <v>0</v>
      </c>
      <c r="BA37" s="688">
        <f t="shared" si="6"/>
        <v>326.00270000000006</v>
      </c>
      <c r="BB37" s="688">
        <f t="shared" si="7"/>
        <v>912</v>
      </c>
      <c r="BC37" s="688">
        <f t="shared" si="8"/>
        <v>13</v>
      </c>
      <c r="BD37" s="688">
        <f t="shared" si="9"/>
        <v>11</v>
      </c>
      <c r="BE37" s="688">
        <f t="shared" si="8"/>
        <v>51</v>
      </c>
      <c r="BF37" s="688">
        <f t="shared" si="9"/>
        <v>44</v>
      </c>
      <c r="BG37" s="688">
        <f t="shared" si="10"/>
        <v>2025.5</v>
      </c>
      <c r="BH37" s="688">
        <f t="shared" si="11"/>
        <v>2217</v>
      </c>
      <c r="BI37" s="688">
        <f t="shared" si="12"/>
        <v>0</v>
      </c>
      <c r="BJ37" s="688">
        <f t="shared" si="13"/>
        <v>0</v>
      </c>
      <c r="BK37" s="688">
        <f t="shared" si="14"/>
        <v>0</v>
      </c>
      <c r="BL37" s="688">
        <f t="shared" si="14"/>
        <v>0</v>
      </c>
      <c r="BM37" s="688">
        <f t="shared" si="17"/>
        <v>2415.5027</v>
      </c>
      <c r="BN37" s="688">
        <f t="shared" si="16"/>
        <v>3184</v>
      </c>
      <c r="BO37" s="689" t="s">
        <v>174</v>
      </c>
      <c r="BP37" s="691" t="s">
        <v>209</v>
      </c>
      <c r="BQ37" s="691" t="s">
        <v>209</v>
      </c>
      <c r="BR37" s="690"/>
      <c r="BS37" s="691" t="s">
        <v>258</v>
      </c>
      <c r="BT37" s="648" t="s">
        <v>232</v>
      </c>
    </row>
    <row r="38" spans="1:72" ht="15" customHeight="1" x14ac:dyDescent="0.25">
      <c r="A38" s="710" t="s">
        <v>30</v>
      </c>
      <c r="B38" s="711">
        <v>2182.5</v>
      </c>
      <c r="C38" s="695">
        <f t="shared" si="0"/>
        <v>65.040091638029779</v>
      </c>
      <c r="D38" s="714"/>
      <c r="E38" s="688">
        <v>17.5</v>
      </c>
      <c r="F38" s="688">
        <v>25</v>
      </c>
      <c r="G38" s="688">
        <v>31.25</v>
      </c>
      <c r="H38" s="688">
        <v>34</v>
      </c>
      <c r="I38" s="688"/>
      <c r="J38" s="688"/>
      <c r="K38" s="688">
        <v>15.5</v>
      </c>
      <c r="L38" s="688">
        <v>12</v>
      </c>
      <c r="M38" s="688">
        <v>7.75</v>
      </c>
      <c r="N38" s="688">
        <v>10</v>
      </c>
      <c r="O38" s="688">
        <v>48.75</v>
      </c>
      <c r="P38" s="688">
        <v>98</v>
      </c>
      <c r="Q38" s="688">
        <f t="shared" si="3"/>
        <v>120.75</v>
      </c>
      <c r="R38" s="688">
        <f t="shared" si="3"/>
        <v>179</v>
      </c>
      <c r="S38" s="688"/>
      <c r="T38" s="688">
        <v>78.5</v>
      </c>
      <c r="U38" s="688">
        <v>134</v>
      </c>
      <c r="V38" s="688">
        <v>13.25</v>
      </c>
      <c r="W38" s="688">
        <v>22</v>
      </c>
      <c r="X38" s="688"/>
      <c r="Y38" s="688"/>
      <c r="Z38" s="688">
        <v>116</v>
      </c>
      <c r="AA38" s="688">
        <v>133</v>
      </c>
      <c r="AB38" s="688"/>
      <c r="AC38" s="688"/>
      <c r="AD38" s="685">
        <v>1086</v>
      </c>
      <c r="AE38" s="685">
        <v>1698</v>
      </c>
      <c r="AF38" s="688">
        <f t="shared" si="4"/>
        <v>1293.75</v>
      </c>
      <c r="AG38" s="688">
        <f t="shared" si="4"/>
        <v>1987</v>
      </c>
      <c r="AH38" s="685"/>
      <c r="AI38" s="685"/>
      <c r="AJ38" s="685"/>
      <c r="AK38" s="685"/>
      <c r="AL38" s="685"/>
      <c r="AM38" s="685"/>
      <c r="AN38" s="685"/>
      <c r="AO38" s="685">
        <v>5</v>
      </c>
      <c r="AP38" s="685">
        <v>31</v>
      </c>
      <c r="AQ38" s="685"/>
      <c r="AR38" s="686"/>
      <c r="AS38" s="686"/>
      <c r="AT38" s="687"/>
      <c r="AU38" s="688">
        <f t="shared" si="5"/>
        <v>5</v>
      </c>
      <c r="AV38" s="688">
        <f t="shared" si="5"/>
        <v>31</v>
      </c>
      <c r="AW38" s="687"/>
      <c r="AX38" s="687"/>
      <c r="AY38" s="687"/>
      <c r="AZ38" s="688">
        <f t="shared" si="6"/>
        <v>0</v>
      </c>
      <c r="BA38" s="688">
        <f t="shared" si="6"/>
        <v>96</v>
      </c>
      <c r="BB38" s="688">
        <f t="shared" si="7"/>
        <v>159</v>
      </c>
      <c r="BC38" s="688">
        <f t="shared" si="8"/>
        <v>44.5</v>
      </c>
      <c r="BD38" s="688">
        <f t="shared" si="9"/>
        <v>56</v>
      </c>
      <c r="BE38" s="688">
        <f t="shared" si="8"/>
        <v>0</v>
      </c>
      <c r="BF38" s="688">
        <f t="shared" si="9"/>
        <v>0</v>
      </c>
      <c r="BG38" s="688">
        <f t="shared" si="10"/>
        <v>136.5</v>
      </c>
      <c r="BH38" s="688">
        <f t="shared" si="11"/>
        <v>176</v>
      </c>
      <c r="BI38" s="688">
        <f t="shared" si="12"/>
        <v>7.75</v>
      </c>
      <c r="BJ38" s="688">
        <f t="shared" si="13"/>
        <v>10</v>
      </c>
      <c r="BK38" s="688">
        <f t="shared" si="14"/>
        <v>1134.75</v>
      </c>
      <c r="BL38" s="688">
        <f t="shared" si="14"/>
        <v>1796</v>
      </c>
      <c r="BM38" s="688">
        <f t="shared" si="17"/>
        <v>1419.5</v>
      </c>
      <c r="BN38" s="688">
        <f t="shared" si="16"/>
        <v>2197</v>
      </c>
      <c r="BO38" s="689" t="s">
        <v>227</v>
      </c>
      <c r="BP38" s="691" t="s">
        <v>209</v>
      </c>
      <c r="BQ38" s="690" t="s">
        <v>208</v>
      </c>
      <c r="BR38" s="690"/>
      <c r="BS38" s="692"/>
      <c r="BT38" s="648" t="s">
        <v>233</v>
      </c>
    </row>
    <row r="39" spans="1:72" ht="15" customHeight="1" x14ac:dyDescent="0.25">
      <c r="A39" s="710" t="s">
        <v>31</v>
      </c>
      <c r="B39" s="711">
        <v>7199</v>
      </c>
      <c r="C39" s="695">
        <f t="shared" si="0"/>
        <v>72.653202759642554</v>
      </c>
      <c r="D39" s="714"/>
      <c r="E39" s="703">
        <v>994.06310000000008</v>
      </c>
      <c r="F39" s="703">
        <v>592</v>
      </c>
      <c r="G39" s="703">
        <v>95.371600000000001</v>
      </c>
      <c r="H39" s="703">
        <v>68</v>
      </c>
      <c r="I39" s="703">
        <v>246.41</v>
      </c>
      <c r="J39" s="703">
        <v>130</v>
      </c>
      <c r="K39" s="703">
        <v>1438.2750666666668</v>
      </c>
      <c r="L39" s="703">
        <v>985</v>
      </c>
      <c r="M39" s="703">
        <v>61.937599999999996</v>
      </c>
      <c r="N39" s="703">
        <v>101</v>
      </c>
      <c r="O39" s="703">
        <v>56.866700000000002</v>
      </c>
      <c r="P39" s="703">
        <v>74</v>
      </c>
      <c r="Q39" s="688">
        <f t="shared" si="3"/>
        <v>2892.9240666666669</v>
      </c>
      <c r="R39" s="688">
        <f t="shared" si="3"/>
        <v>1950</v>
      </c>
      <c r="S39" s="688"/>
      <c r="T39" s="703">
        <v>123.22</v>
      </c>
      <c r="U39" s="703">
        <v>132</v>
      </c>
      <c r="V39" s="703">
        <v>31.5</v>
      </c>
      <c r="W39" s="703">
        <v>27</v>
      </c>
      <c r="X39" s="703">
        <v>5.5</v>
      </c>
      <c r="Y39" s="703">
        <v>6</v>
      </c>
      <c r="Z39" s="703">
        <v>958.7</v>
      </c>
      <c r="AA39" s="703">
        <v>623</v>
      </c>
      <c r="AB39" s="703">
        <v>128.25</v>
      </c>
      <c r="AC39" s="703">
        <v>93</v>
      </c>
      <c r="AD39" s="703">
        <v>1090.21</v>
      </c>
      <c r="AE39" s="703">
        <v>1121</v>
      </c>
      <c r="AF39" s="688">
        <f t="shared" si="4"/>
        <v>2337.3799999999997</v>
      </c>
      <c r="AG39" s="688">
        <f t="shared" si="4"/>
        <v>2002</v>
      </c>
      <c r="AH39" s="688"/>
      <c r="AI39" s="688"/>
      <c r="AJ39" s="688"/>
      <c r="AK39" s="685"/>
      <c r="AL39" s="685"/>
      <c r="AM39" s="685"/>
      <c r="AN39" s="685"/>
      <c r="AO39" s="685"/>
      <c r="AP39" s="685"/>
      <c r="AQ39" s="685"/>
      <c r="AR39" s="688"/>
      <c r="AS39" s="688"/>
      <c r="AT39" s="688"/>
      <c r="AU39" s="688">
        <f t="shared" si="5"/>
        <v>0</v>
      </c>
      <c r="AV39" s="688">
        <f t="shared" si="5"/>
        <v>0</v>
      </c>
      <c r="AW39" s="688"/>
      <c r="AX39" s="688"/>
      <c r="AY39" s="688"/>
      <c r="AZ39" s="688">
        <f t="shared" si="6"/>
        <v>0</v>
      </c>
      <c r="BA39" s="688">
        <f t="shared" si="6"/>
        <v>1117.2831000000001</v>
      </c>
      <c r="BB39" s="688">
        <f t="shared" si="7"/>
        <v>724</v>
      </c>
      <c r="BC39" s="688">
        <f t="shared" si="8"/>
        <v>126.8716</v>
      </c>
      <c r="BD39" s="688">
        <f t="shared" si="9"/>
        <v>95</v>
      </c>
      <c r="BE39" s="688">
        <f t="shared" si="8"/>
        <v>251.91</v>
      </c>
      <c r="BF39" s="688">
        <f t="shared" si="9"/>
        <v>136</v>
      </c>
      <c r="BG39" s="688">
        <f t="shared" si="10"/>
        <v>2396.9750666666669</v>
      </c>
      <c r="BH39" s="688">
        <f t="shared" si="11"/>
        <v>1608</v>
      </c>
      <c r="BI39" s="688">
        <f t="shared" si="12"/>
        <v>190.1876</v>
      </c>
      <c r="BJ39" s="688">
        <f t="shared" si="13"/>
        <v>194</v>
      </c>
      <c r="BK39" s="688">
        <f t="shared" si="14"/>
        <v>1147.0767000000001</v>
      </c>
      <c r="BL39" s="688">
        <f t="shared" si="14"/>
        <v>1195</v>
      </c>
      <c r="BM39" s="688">
        <f t="shared" si="17"/>
        <v>5230.3040666666675</v>
      </c>
      <c r="BN39" s="688">
        <f t="shared" si="16"/>
        <v>3952</v>
      </c>
      <c r="BO39" s="689" t="s">
        <v>234</v>
      </c>
      <c r="BP39" s="691" t="s">
        <v>209</v>
      </c>
      <c r="BQ39" s="691" t="s">
        <v>209</v>
      </c>
      <c r="BR39" s="690"/>
      <c r="BS39" s="692"/>
      <c r="BT39" s="648" t="s">
        <v>235</v>
      </c>
    </row>
    <row r="40" spans="1:72" ht="15" customHeight="1" x14ac:dyDescent="0.25">
      <c r="A40" s="715" t="s">
        <v>33</v>
      </c>
      <c r="B40" s="711">
        <v>1701</v>
      </c>
      <c r="C40" s="695">
        <f t="shared" si="0"/>
        <v>99.094650205761312</v>
      </c>
      <c r="D40" s="714"/>
      <c r="E40" s="688">
        <v>101</v>
      </c>
      <c r="F40" s="688">
        <v>91</v>
      </c>
      <c r="G40" s="688">
        <v>31</v>
      </c>
      <c r="H40" s="688">
        <v>35</v>
      </c>
      <c r="I40" s="688">
        <v>30.5</v>
      </c>
      <c r="J40" s="688">
        <v>39</v>
      </c>
      <c r="K40" s="688">
        <v>33</v>
      </c>
      <c r="L40" s="688">
        <v>25</v>
      </c>
      <c r="M40" s="688">
        <v>1.5</v>
      </c>
      <c r="N40" s="688">
        <v>3</v>
      </c>
      <c r="O40" s="688">
        <v>779.6</v>
      </c>
      <c r="P40" s="688">
        <v>963</v>
      </c>
      <c r="Q40" s="688">
        <f t="shared" si="3"/>
        <v>976.6</v>
      </c>
      <c r="R40" s="688">
        <f t="shared" si="3"/>
        <v>1156</v>
      </c>
      <c r="S40" s="688"/>
      <c r="T40" s="688"/>
      <c r="U40" s="688"/>
      <c r="V40" s="688"/>
      <c r="W40" s="688"/>
      <c r="X40" s="688"/>
      <c r="Y40" s="688"/>
      <c r="Z40" s="688"/>
      <c r="AA40" s="688"/>
      <c r="AB40" s="688"/>
      <c r="AC40" s="688"/>
      <c r="AD40" s="688">
        <v>709</v>
      </c>
      <c r="AE40" s="688">
        <v>887</v>
      </c>
      <c r="AF40" s="688">
        <f t="shared" si="4"/>
        <v>709</v>
      </c>
      <c r="AG40" s="688">
        <f t="shared" si="4"/>
        <v>887</v>
      </c>
      <c r="AH40" s="688"/>
      <c r="AI40" s="688"/>
      <c r="AJ40" s="688"/>
      <c r="AK40" s="688"/>
      <c r="AL40" s="688"/>
      <c r="AM40" s="688"/>
      <c r="AN40" s="688"/>
      <c r="AO40" s="688"/>
      <c r="AP40" s="688"/>
      <c r="AQ40" s="688"/>
      <c r="AR40" s="688"/>
      <c r="AS40" s="688"/>
      <c r="AT40" s="688"/>
      <c r="AU40" s="688">
        <f t="shared" si="5"/>
        <v>0</v>
      </c>
      <c r="AV40" s="688">
        <f t="shared" si="5"/>
        <v>0</v>
      </c>
      <c r="AW40" s="688"/>
      <c r="AX40" s="688"/>
      <c r="AY40" s="688"/>
      <c r="AZ40" s="688">
        <f t="shared" si="6"/>
        <v>0</v>
      </c>
      <c r="BA40" s="688">
        <f t="shared" si="6"/>
        <v>101</v>
      </c>
      <c r="BB40" s="688">
        <f t="shared" si="7"/>
        <v>91</v>
      </c>
      <c r="BC40" s="688">
        <f t="shared" si="8"/>
        <v>31</v>
      </c>
      <c r="BD40" s="688">
        <f t="shared" si="9"/>
        <v>35</v>
      </c>
      <c r="BE40" s="688">
        <f t="shared" si="8"/>
        <v>30.5</v>
      </c>
      <c r="BF40" s="688">
        <f t="shared" si="9"/>
        <v>39</v>
      </c>
      <c r="BG40" s="688">
        <f t="shared" si="10"/>
        <v>33</v>
      </c>
      <c r="BH40" s="688">
        <f t="shared" si="11"/>
        <v>25</v>
      </c>
      <c r="BI40" s="688">
        <f t="shared" si="12"/>
        <v>1.5</v>
      </c>
      <c r="BJ40" s="688">
        <f t="shared" si="13"/>
        <v>3</v>
      </c>
      <c r="BK40" s="688">
        <f t="shared" si="14"/>
        <v>1488.6</v>
      </c>
      <c r="BL40" s="688">
        <f t="shared" si="14"/>
        <v>1850</v>
      </c>
      <c r="BM40" s="688">
        <f t="shared" si="17"/>
        <v>1685.6</v>
      </c>
      <c r="BN40" s="688">
        <f t="shared" si="16"/>
        <v>2043</v>
      </c>
      <c r="BO40" s="689" t="s">
        <v>174</v>
      </c>
      <c r="BP40" s="691" t="s">
        <v>209</v>
      </c>
      <c r="BQ40" s="691" t="s">
        <v>209</v>
      </c>
      <c r="BR40" s="690"/>
      <c r="BS40" s="691" t="s">
        <v>259</v>
      </c>
      <c r="BT40" s="648" t="s">
        <v>236</v>
      </c>
    </row>
    <row r="41" spans="1:72" ht="15" customHeight="1" x14ac:dyDescent="0.25">
      <c r="A41" s="715" t="s">
        <v>34</v>
      </c>
      <c r="B41" s="711">
        <v>166.57</v>
      </c>
      <c r="C41" s="695">
        <f t="shared" si="0"/>
        <v>20.952152248304014</v>
      </c>
      <c r="D41" s="716"/>
      <c r="E41" s="688"/>
      <c r="F41" s="688"/>
      <c r="G41" s="688"/>
      <c r="H41" s="688"/>
      <c r="I41" s="688"/>
      <c r="J41" s="688"/>
      <c r="K41" s="688"/>
      <c r="L41" s="688"/>
      <c r="M41" s="688"/>
      <c r="N41" s="688"/>
      <c r="O41" s="688"/>
      <c r="P41" s="688"/>
      <c r="Q41" s="688">
        <f t="shared" si="3"/>
        <v>0</v>
      </c>
      <c r="R41" s="688">
        <f t="shared" si="3"/>
        <v>0</v>
      </c>
      <c r="S41" s="688"/>
      <c r="T41" s="688"/>
      <c r="U41" s="688"/>
      <c r="V41" s="688"/>
      <c r="W41" s="688"/>
      <c r="X41" s="688"/>
      <c r="Y41" s="688"/>
      <c r="Z41" s="688">
        <v>34.9</v>
      </c>
      <c r="AA41" s="688">
        <v>93</v>
      </c>
      <c r="AB41" s="688"/>
      <c r="AC41" s="688"/>
      <c r="AD41" s="688"/>
      <c r="AE41" s="688"/>
      <c r="AF41" s="688">
        <f t="shared" si="4"/>
        <v>34.9</v>
      </c>
      <c r="AG41" s="688">
        <f t="shared" si="4"/>
        <v>93</v>
      </c>
      <c r="AH41" s="688"/>
      <c r="AI41" s="688"/>
      <c r="AJ41" s="688"/>
      <c r="AK41" s="688"/>
      <c r="AL41" s="688"/>
      <c r="AM41" s="688"/>
      <c r="AN41" s="688"/>
      <c r="AO41" s="688"/>
      <c r="AP41" s="688"/>
      <c r="AQ41" s="688"/>
      <c r="AR41" s="688"/>
      <c r="AS41" s="688"/>
      <c r="AT41" s="688"/>
      <c r="AU41" s="688">
        <f t="shared" si="5"/>
        <v>0</v>
      </c>
      <c r="AV41" s="688">
        <f t="shared" si="5"/>
        <v>0</v>
      </c>
      <c r="AW41" s="688"/>
      <c r="AX41" s="688"/>
      <c r="AY41" s="688"/>
      <c r="AZ41" s="688">
        <f t="shared" si="6"/>
        <v>0</v>
      </c>
      <c r="BA41" s="688">
        <f t="shared" si="6"/>
        <v>0</v>
      </c>
      <c r="BB41" s="688">
        <f t="shared" si="7"/>
        <v>0</v>
      </c>
      <c r="BC41" s="688">
        <f t="shared" si="8"/>
        <v>0</v>
      </c>
      <c r="BD41" s="688">
        <f t="shared" si="9"/>
        <v>0</v>
      </c>
      <c r="BE41" s="688">
        <f t="shared" si="8"/>
        <v>0</v>
      </c>
      <c r="BF41" s="688">
        <f t="shared" si="9"/>
        <v>0</v>
      </c>
      <c r="BG41" s="688">
        <f t="shared" si="10"/>
        <v>34.9</v>
      </c>
      <c r="BH41" s="688">
        <f t="shared" si="11"/>
        <v>93</v>
      </c>
      <c r="BI41" s="688">
        <f t="shared" si="12"/>
        <v>0</v>
      </c>
      <c r="BJ41" s="688">
        <f t="shared" si="13"/>
        <v>0</v>
      </c>
      <c r="BK41" s="688">
        <f t="shared" si="14"/>
        <v>0</v>
      </c>
      <c r="BL41" s="688">
        <f t="shared" si="14"/>
        <v>0</v>
      </c>
      <c r="BM41" s="688">
        <f t="shared" si="17"/>
        <v>34.9</v>
      </c>
      <c r="BN41" s="688">
        <f t="shared" si="16"/>
        <v>93</v>
      </c>
      <c r="BO41" s="689" t="s">
        <v>174</v>
      </c>
      <c r="BP41" s="691" t="s">
        <v>209</v>
      </c>
      <c r="BQ41" s="691" t="s">
        <v>209</v>
      </c>
      <c r="BR41" s="690"/>
      <c r="BS41" s="692"/>
    </row>
    <row r="42" spans="1:72" ht="15" customHeight="1" x14ac:dyDescent="0.25">
      <c r="A42" s="715" t="s">
        <v>35</v>
      </c>
      <c r="B42" s="711">
        <v>1008</v>
      </c>
      <c r="C42" s="695">
        <f t="shared" si="0"/>
        <v>87.797619047619051</v>
      </c>
      <c r="D42" s="717"/>
      <c r="E42" s="688">
        <v>117</v>
      </c>
      <c r="F42" s="688">
        <v>176</v>
      </c>
      <c r="G42" s="688">
        <v>1</v>
      </c>
      <c r="H42" s="688">
        <v>1</v>
      </c>
      <c r="I42" s="688">
        <v>25</v>
      </c>
      <c r="J42" s="688">
        <v>53</v>
      </c>
      <c r="K42" s="688">
        <v>1</v>
      </c>
      <c r="L42" s="688">
        <v>1</v>
      </c>
      <c r="M42" s="688">
        <v>1</v>
      </c>
      <c r="N42" s="688">
        <v>1</v>
      </c>
      <c r="O42" s="688">
        <v>189</v>
      </c>
      <c r="P42" s="688">
        <v>307</v>
      </c>
      <c r="Q42" s="688">
        <v>331</v>
      </c>
      <c r="R42" s="688">
        <v>536</v>
      </c>
      <c r="S42" s="688"/>
      <c r="T42" s="688">
        <v>35</v>
      </c>
      <c r="U42" s="688">
        <v>56</v>
      </c>
      <c r="V42" s="688"/>
      <c r="W42" s="688"/>
      <c r="X42" s="688">
        <v>12</v>
      </c>
      <c r="Y42" s="688">
        <v>18</v>
      </c>
      <c r="Z42" s="688"/>
      <c r="AA42" s="688"/>
      <c r="AB42" s="688">
        <v>1</v>
      </c>
      <c r="AC42" s="688">
        <v>2</v>
      </c>
      <c r="AD42" s="688">
        <v>492</v>
      </c>
      <c r="AE42" s="688">
        <v>726</v>
      </c>
      <c r="AF42" s="688">
        <f t="shared" si="4"/>
        <v>540</v>
      </c>
      <c r="AG42" s="688">
        <f t="shared" si="4"/>
        <v>802</v>
      </c>
      <c r="AH42" s="688"/>
      <c r="AI42" s="688"/>
      <c r="AJ42" s="688"/>
      <c r="AK42" s="688"/>
      <c r="AL42" s="688"/>
      <c r="AM42" s="688"/>
      <c r="AN42" s="688"/>
      <c r="AO42" s="688">
        <v>11</v>
      </c>
      <c r="AP42" s="688">
        <v>19</v>
      </c>
      <c r="AQ42" s="688"/>
      <c r="AR42" s="688"/>
      <c r="AS42" s="688"/>
      <c r="AT42" s="688"/>
      <c r="AU42" s="688">
        <f t="shared" si="5"/>
        <v>11</v>
      </c>
      <c r="AV42" s="688">
        <f t="shared" si="5"/>
        <v>19</v>
      </c>
      <c r="AW42" s="688"/>
      <c r="AX42" s="688"/>
      <c r="AY42" s="688"/>
      <c r="AZ42" s="688">
        <f t="shared" si="6"/>
        <v>0</v>
      </c>
      <c r="BA42" s="688">
        <f t="shared" si="6"/>
        <v>152</v>
      </c>
      <c r="BB42" s="688">
        <f t="shared" si="7"/>
        <v>232</v>
      </c>
      <c r="BC42" s="688">
        <f t="shared" si="8"/>
        <v>1</v>
      </c>
      <c r="BD42" s="688">
        <f t="shared" si="9"/>
        <v>1</v>
      </c>
      <c r="BE42" s="688">
        <f t="shared" si="8"/>
        <v>37</v>
      </c>
      <c r="BF42" s="688">
        <f t="shared" si="9"/>
        <v>71</v>
      </c>
      <c r="BG42" s="688">
        <f t="shared" si="10"/>
        <v>12</v>
      </c>
      <c r="BH42" s="688">
        <f t="shared" si="11"/>
        <v>20</v>
      </c>
      <c r="BI42" s="688">
        <f t="shared" si="12"/>
        <v>2</v>
      </c>
      <c r="BJ42" s="688">
        <f t="shared" si="13"/>
        <v>3</v>
      </c>
      <c r="BK42" s="688">
        <f t="shared" si="14"/>
        <v>681</v>
      </c>
      <c r="BL42" s="688">
        <f t="shared" si="14"/>
        <v>1033</v>
      </c>
      <c r="BM42" s="688">
        <f t="shared" si="17"/>
        <v>885</v>
      </c>
      <c r="BN42" s="688">
        <f t="shared" si="16"/>
        <v>1360</v>
      </c>
      <c r="BO42" s="689" t="s">
        <v>174</v>
      </c>
      <c r="BP42" s="691" t="s">
        <v>209</v>
      </c>
      <c r="BQ42" s="691" t="s">
        <v>209</v>
      </c>
      <c r="BR42" s="690"/>
      <c r="BS42" s="692"/>
    </row>
    <row r="43" spans="1:72" ht="15" customHeight="1" x14ac:dyDescent="0.25">
      <c r="A43" s="715" t="s">
        <v>36</v>
      </c>
      <c r="B43" s="711">
        <v>1140.8399999999999</v>
      </c>
      <c r="C43" s="695">
        <f t="shared" si="0"/>
        <v>96.608639248273192</v>
      </c>
      <c r="D43" s="713"/>
      <c r="E43" s="688">
        <v>291.19</v>
      </c>
      <c r="F43" s="688">
        <v>281</v>
      </c>
      <c r="G43" s="688">
        <v>14</v>
      </c>
      <c r="H43" s="688">
        <v>13</v>
      </c>
      <c r="I43" s="688">
        <v>1</v>
      </c>
      <c r="J43" s="688">
        <v>1</v>
      </c>
      <c r="K43" s="688">
        <v>2</v>
      </c>
      <c r="L43" s="688">
        <v>1</v>
      </c>
      <c r="M43" s="688">
        <v>596.38999999999987</v>
      </c>
      <c r="N43" s="688">
        <v>1025</v>
      </c>
      <c r="O43" s="688">
        <v>1.5</v>
      </c>
      <c r="P43" s="688">
        <v>2</v>
      </c>
      <c r="Q43" s="688">
        <f t="shared" si="3"/>
        <v>906.07999999999993</v>
      </c>
      <c r="R43" s="688">
        <f t="shared" si="3"/>
        <v>1323</v>
      </c>
      <c r="S43" s="688"/>
      <c r="T43" s="688">
        <v>2.56</v>
      </c>
      <c r="U43" s="688">
        <v>4</v>
      </c>
      <c r="V43" s="688">
        <v>27</v>
      </c>
      <c r="W43" s="688">
        <v>48</v>
      </c>
      <c r="X43" s="688" t="s">
        <v>237</v>
      </c>
      <c r="Y43" s="688" t="s">
        <v>237</v>
      </c>
      <c r="Z43" s="688"/>
      <c r="AA43" s="688"/>
      <c r="AB43" s="688">
        <v>168.01</v>
      </c>
      <c r="AC43" s="688">
        <v>261</v>
      </c>
      <c r="AD43" s="688">
        <v>0</v>
      </c>
      <c r="AE43" s="688">
        <v>0</v>
      </c>
      <c r="AF43" s="688">
        <f t="shared" si="4"/>
        <v>197.57</v>
      </c>
      <c r="AG43" s="688">
        <f t="shared" si="4"/>
        <v>313</v>
      </c>
      <c r="AH43" s="688"/>
      <c r="AI43" s="688"/>
      <c r="AJ43" s="688"/>
      <c r="AK43" s="688"/>
      <c r="AL43" s="688"/>
      <c r="AM43" s="688"/>
      <c r="AN43" s="688"/>
      <c r="AO43" s="688"/>
      <c r="AP43" s="700"/>
      <c r="AQ43" s="688"/>
      <c r="AR43" s="688"/>
      <c r="AS43" s="688"/>
      <c r="AT43" s="688"/>
      <c r="AU43" s="688">
        <f t="shared" si="5"/>
        <v>0</v>
      </c>
      <c r="AV43" s="688">
        <f t="shared" si="5"/>
        <v>0</v>
      </c>
      <c r="AW43" s="688"/>
      <c r="AX43" s="688"/>
      <c r="AY43" s="688"/>
      <c r="AZ43" s="688">
        <f t="shared" si="6"/>
        <v>0</v>
      </c>
      <c r="BA43" s="688">
        <f t="shared" si="6"/>
        <v>293.75</v>
      </c>
      <c r="BB43" s="688">
        <f t="shared" si="7"/>
        <v>285</v>
      </c>
      <c r="BC43" s="688">
        <f t="shared" si="8"/>
        <v>41</v>
      </c>
      <c r="BD43" s="688">
        <f t="shared" si="9"/>
        <v>61</v>
      </c>
      <c r="BE43" s="688">
        <f t="shared" si="8"/>
        <v>1</v>
      </c>
      <c r="BF43" s="688">
        <f t="shared" si="9"/>
        <v>1</v>
      </c>
      <c r="BG43" s="688">
        <f t="shared" si="10"/>
        <v>2</v>
      </c>
      <c r="BH43" s="688">
        <f t="shared" si="11"/>
        <v>1</v>
      </c>
      <c r="BI43" s="688">
        <f t="shared" si="12"/>
        <v>764.39999999999986</v>
      </c>
      <c r="BJ43" s="688">
        <f t="shared" si="13"/>
        <v>1286</v>
      </c>
      <c r="BK43" s="688"/>
      <c r="BL43" s="688">
        <f t="shared" si="14"/>
        <v>2</v>
      </c>
      <c r="BM43" s="688">
        <f t="shared" si="17"/>
        <v>1102.1499999999999</v>
      </c>
      <c r="BN43" s="688">
        <f t="shared" si="17"/>
        <v>1636</v>
      </c>
      <c r="BO43" s="689" t="s">
        <v>174</v>
      </c>
      <c r="BP43" s="691" t="s">
        <v>209</v>
      </c>
      <c r="BQ43" s="691" t="s">
        <v>209</v>
      </c>
      <c r="BR43" s="691" t="s">
        <v>209</v>
      </c>
      <c r="BS43" s="702"/>
      <c r="BT43" s="648" t="s">
        <v>238</v>
      </c>
    </row>
    <row r="44" spans="1:72" ht="15" customHeight="1" x14ac:dyDescent="0.25">
      <c r="A44" s="715" t="s">
        <v>37</v>
      </c>
      <c r="B44" s="711">
        <v>1657</v>
      </c>
      <c r="C44" s="695">
        <f t="shared" si="0"/>
        <v>99.637899818949904</v>
      </c>
      <c r="D44" s="714"/>
      <c r="E44" s="689">
        <v>200</v>
      </c>
      <c r="F44" s="688">
        <v>285</v>
      </c>
      <c r="G44" s="700">
        <v>12</v>
      </c>
      <c r="H44" s="688">
        <v>13</v>
      </c>
      <c r="I44" s="688">
        <v>37</v>
      </c>
      <c r="J44" s="688">
        <v>95</v>
      </c>
      <c r="K44" s="688">
        <v>108</v>
      </c>
      <c r="L44" s="688">
        <v>205</v>
      </c>
      <c r="M44" s="700">
        <v>950</v>
      </c>
      <c r="N44" s="688">
        <v>2086</v>
      </c>
      <c r="O44" s="688"/>
      <c r="P44" s="688"/>
      <c r="Q44" s="688">
        <f t="shared" si="3"/>
        <v>1307</v>
      </c>
      <c r="R44" s="688">
        <f t="shared" si="3"/>
        <v>2684</v>
      </c>
      <c r="S44" s="688"/>
      <c r="T44" s="688">
        <v>0.5</v>
      </c>
      <c r="U44" s="688">
        <v>1</v>
      </c>
      <c r="V44" s="688"/>
      <c r="W44" s="688"/>
      <c r="X44" s="688">
        <v>0.5</v>
      </c>
      <c r="Y44" s="688">
        <v>1</v>
      </c>
      <c r="Z44" s="688">
        <v>23</v>
      </c>
      <c r="AA44" s="688">
        <v>84</v>
      </c>
      <c r="AB44" s="688">
        <v>320</v>
      </c>
      <c r="AC44" s="688">
        <v>767</v>
      </c>
      <c r="AD44" s="688"/>
      <c r="AE44" s="688"/>
      <c r="AF44" s="688">
        <f t="shared" si="4"/>
        <v>344</v>
      </c>
      <c r="AG44" s="688">
        <f t="shared" si="4"/>
        <v>853</v>
      </c>
      <c r="AH44" s="688"/>
      <c r="AI44" s="688"/>
      <c r="AJ44" s="688"/>
      <c r="AK44" s="700"/>
      <c r="AL44" s="688"/>
      <c r="AM44" s="688"/>
      <c r="AN44" s="688"/>
      <c r="AO44" s="688"/>
      <c r="AP44" s="688"/>
      <c r="AQ44" s="688"/>
      <c r="AR44" s="688"/>
      <c r="AS44" s="688"/>
      <c r="AT44" s="688"/>
      <c r="AU44" s="688">
        <f t="shared" si="5"/>
        <v>0</v>
      </c>
      <c r="AV44" s="688">
        <f t="shared" si="5"/>
        <v>0</v>
      </c>
      <c r="AW44" s="688"/>
      <c r="AX44" s="688"/>
      <c r="AY44" s="688"/>
      <c r="AZ44" s="688">
        <f t="shared" si="6"/>
        <v>0</v>
      </c>
      <c r="BA44" s="688">
        <f t="shared" si="6"/>
        <v>200.5</v>
      </c>
      <c r="BB44" s="688">
        <f t="shared" si="7"/>
        <v>286</v>
      </c>
      <c r="BC44" s="688">
        <f t="shared" si="8"/>
        <v>12</v>
      </c>
      <c r="BD44" s="688">
        <f t="shared" si="9"/>
        <v>13</v>
      </c>
      <c r="BE44" s="688">
        <f t="shared" si="8"/>
        <v>37.5</v>
      </c>
      <c r="BF44" s="688">
        <f t="shared" si="9"/>
        <v>96</v>
      </c>
      <c r="BG44" s="688">
        <f t="shared" si="10"/>
        <v>131</v>
      </c>
      <c r="BH44" s="688">
        <f t="shared" si="11"/>
        <v>289</v>
      </c>
      <c r="BI44" s="688">
        <f t="shared" si="12"/>
        <v>1270</v>
      </c>
      <c r="BJ44" s="688">
        <f t="shared" si="13"/>
        <v>2853</v>
      </c>
      <c r="BK44" s="688">
        <f t="shared" si="14"/>
        <v>0</v>
      </c>
      <c r="BL44" s="688">
        <f t="shared" si="14"/>
        <v>0</v>
      </c>
      <c r="BM44" s="688">
        <f t="shared" si="17"/>
        <v>1651</v>
      </c>
      <c r="BN44" s="688">
        <f t="shared" si="17"/>
        <v>3537</v>
      </c>
      <c r="BO44" s="689" t="s">
        <v>174</v>
      </c>
      <c r="BP44" s="691" t="s">
        <v>209</v>
      </c>
      <c r="BQ44" s="691" t="s">
        <v>209</v>
      </c>
      <c r="BR44" s="691" t="s">
        <v>209</v>
      </c>
      <c r="BS44" s="692"/>
    </row>
    <row r="45" spans="1:72" ht="15" customHeight="1" x14ac:dyDescent="0.3">
      <c r="A45" s="715" t="s">
        <v>38</v>
      </c>
      <c r="B45" s="711">
        <v>3677.73</v>
      </c>
      <c r="C45" s="695">
        <f t="shared" si="0"/>
        <v>100.00992460022896</v>
      </c>
      <c r="D45" s="713"/>
      <c r="E45" s="718">
        <v>144.30000000000001</v>
      </c>
      <c r="F45" s="719">
        <v>200</v>
      </c>
      <c r="G45" s="718">
        <v>59.65</v>
      </c>
      <c r="H45" s="719">
        <v>50</v>
      </c>
      <c r="I45" s="718">
        <v>74.05</v>
      </c>
      <c r="J45" s="719">
        <v>82</v>
      </c>
      <c r="K45" s="718">
        <v>156.94999999999999</v>
      </c>
      <c r="L45" s="719">
        <v>174</v>
      </c>
      <c r="M45" s="688">
        <v>437.55</v>
      </c>
      <c r="N45" s="688">
        <v>602</v>
      </c>
      <c r="O45" s="718">
        <v>831.81</v>
      </c>
      <c r="P45" s="719">
        <v>640</v>
      </c>
      <c r="Q45" s="688">
        <f t="shared" si="3"/>
        <v>1704.31</v>
      </c>
      <c r="R45" s="688">
        <f t="shared" si="3"/>
        <v>1748</v>
      </c>
      <c r="S45" s="688"/>
      <c r="T45" s="688">
        <v>0</v>
      </c>
      <c r="U45" s="688">
        <v>0</v>
      </c>
      <c r="V45" s="688">
        <v>0</v>
      </c>
      <c r="W45" s="688">
        <v>0</v>
      </c>
      <c r="X45" s="720">
        <v>2.5</v>
      </c>
      <c r="Y45" s="721">
        <v>2</v>
      </c>
      <c r="Z45" s="720">
        <v>9.5</v>
      </c>
      <c r="AA45" s="721">
        <v>10</v>
      </c>
      <c r="AB45" s="720">
        <v>823.875</v>
      </c>
      <c r="AC45" s="721">
        <v>662</v>
      </c>
      <c r="AD45" s="720">
        <v>1129.81</v>
      </c>
      <c r="AE45" s="721">
        <v>1258</v>
      </c>
      <c r="AF45" s="688">
        <f t="shared" si="4"/>
        <v>1965.6849999999999</v>
      </c>
      <c r="AG45" s="688">
        <f t="shared" si="4"/>
        <v>1932</v>
      </c>
      <c r="AH45" s="688"/>
      <c r="AI45" s="688"/>
      <c r="AJ45" s="688"/>
      <c r="AK45" s="506">
        <v>2.5</v>
      </c>
      <c r="AL45" s="506">
        <v>4</v>
      </c>
      <c r="AM45" s="506">
        <v>4.0999999999999996</v>
      </c>
      <c r="AN45" s="506">
        <v>20</v>
      </c>
      <c r="AO45" s="506">
        <v>1.5</v>
      </c>
      <c r="AP45" s="506">
        <v>3</v>
      </c>
      <c r="AQ45" s="688"/>
      <c r="AR45" s="688"/>
      <c r="AS45" s="688"/>
      <c r="AT45" s="688"/>
      <c r="AU45" s="688">
        <f t="shared" si="5"/>
        <v>8.1</v>
      </c>
      <c r="AV45" s="688">
        <f t="shared" si="5"/>
        <v>27</v>
      </c>
      <c r="AW45" s="688"/>
      <c r="AX45" s="688"/>
      <c r="AY45" s="688"/>
      <c r="AZ45" s="688">
        <f t="shared" si="6"/>
        <v>0</v>
      </c>
      <c r="BA45" s="688">
        <f t="shared" si="6"/>
        <v>144.30000000000001</v>
      </c>
      <c r="BB45" s="688">
        <f t="shared" si="7"/>
        <v>200</v>
      </c>
      <c r="BC45" s="688">
        <f t="shared" si="8"/>
        <v>62.15</v>
      </c>
      <c r="BD45" s="688">
        <f t="shared" si="9"/>
        <v>54</v>
      </c>
      <c r="BE45" s="688">
        <f t="shared" si="8"/>
        <v>80.649999999999991</v>
      </c>
      <c r="BF45" s="688">
        <f t="shared" si="9"/>
        <v>104</v>
      </c>
      <c r="BG45" s="688">
        <f t="shared" si="10"/>
        <v>167.95</v>
      </c>
      <c r="BH45" s="688">
        <f t="shared" si="11"/>
        <v>187</v>
      </c>
      <c r="BI45" s="688">
        <f t="shared" si="12"/>
        <v>1261.425</v>
      </c>
      <c r="BJ45" s="688">
        <f t="shared" si="13"/>
        <v>1264</v>
      </c>
      <c r="BK45" s="688">
        <f t="shared" si="14"/>
        <v>1961.62</v>
      </c>
      <c r="BL45" s="688">
        <f t="shared" si="14"/>
        <v>1898</v>
      </c>
      <c r="BM45" s="688">
        <f t="shared" ref="BM45:BN58" si="18">BA45+BC45+BE45+BG45+BI45+BK45</f>
        <v>3678.0949999999998</v>
      </c>
      <c r="BN45" s="688">
        <f t="shared" si="18"/>
        <v>3707</v>
      </c>
      <c r="BO45" s="689" t="s">
        <v>239</v>
      </c>
      <c r="BP45" s="691" t="s">
        <v>209</v>
      </c>
      <c r="BQ45" s="691" t="s">
        <v>209</v>
      </c>
      <c r="BR45" s="690"/>
      <c r="BS45" s="691" t="s">
        <v>209</v>
      </c>
    </row>
    <row r="46" spans="1:72" ht="15" customHeight="1" x14ac:dyDescent="0.25">
      <c r="A46" s="715" t="s">
        <v>39</v>
      </c>
      <c r="B46" s="711">
        <v>506.5</v>
      </c>
      <c r="C46" s="695">
        <f t="shared" si="0"/>
        <v>97.237907206317857</v>
      </c>
      <c r="D46" s="713"/>
      <c r="E46" s="688">
        <v>115</v>
      </c>
      <c r="F46" s="688">
        <v>179</v>
      </c>
      <c r="G46" s="688">
        <v>11</v>
      </c>
      <c r="H46" s="688">
        <v>21</v>
      </c>
      <c r="I46" s="688">
        <v>2</v>
      </c>
      <c r="J46" s="688">
        <v>3</v>
      </c>
      <c r="K46" s="688">
        <v>65</v>
      </c>
      <c r="L46" s="688">
        <v>90</v>
      </c>
      <c r="M46" s="688">
        <v>39.380000000000003</v>
      </c>
      <c r="N46" s="688">
        <v>90</v>
      </c>
      <c r="O46" s="688">
        <v>53.38</v>
      </c>
      <c r="P46" s="688">
        <v>85</v>
      </c>
      <c r="Q46" s="688">
        <f t="shared" si="3"/>
        <v>285.76</v>
      </c>
      <c r="R46" s="688">
        <f t="shared" si="3"/>
        <v>468</v>
      </c>
      <c r="S46" s="688"/>
      <c r="T46" s="688">
        <v>63</v>
      </c>
      <c r="U46" s="688">
        <v>126</v>
      </c>
      <c r="V46" s="688">
        <v>6</v>
      </c>
      <c r="W46" s="688">
        <v>4</v>
      </c>
      <c r="X46" s="688">
        <v>24.5</v>
      </c>
      <c r="Y46" s="688">
        <v>33</v>
      </c>
      <c r="Z46" s="688">
        <v>46.5</v>
      </c>
      <c r="AA46" s="688">
        <v>63</v>
      </c>
      <c r="AB46" s="688">
        <v>29.75</v>
      </c>
      <c r="AC46" s="688">
        <v>68</v>
      </c>
      <c r="AD46" s="688">
        <v>37</v>
      </c>
      <c r="AE46" s="688">
        <v>66</v>
      </c>
      <c r="AF46" s="688">
        <f t="shared" si="4"/>
        <v>206.75</v>
      </c>
      <c r="AG46" s="688">
        <f t="shared" si="4"/>
        <v>360</v>
      </c>
      <c r="AH46" s="688"/>
      <c r="AI46" s="688"/>
      <c r="AJ46" s="688"/>
      <c r="AK46" s="688"/>
      <c r="AL46" s="688"/>
      <c r="AM46" s="688"/>
      <c r="AN46" s="688"/>
      <c r="AO46" s="688"/>
      <c r="AP46" s="688"/>
      <c r="AQ46" s="688"/>
      <c r="AR46" s="688"/>
      <c r="AS46" s="688"/>
      <c r="AT46" s="688"/>
      <c r="AU46" s="688">
        <f t="shared" si="5"/>
        <v>0</v>
      </c>
      <c r="AV46" s="688">
        <f t="shared" si="5"/>
        <v>0</v>
      </c>
      <c r="AW46" s="688"/>
      <c r="AX46" s="688"/>
      <c r="AY46" s="688"/>
      <c r="AZ46" s="688">
        <f t="shared" si="6"/>
        <v>0</v>
      </c>
      <c r="BA46" s="688">
        <f t="shared" si="6"/>
        <v>178</v>
      </c>
      <c r="BB46" s="688">
        <f t="shared" si="7"/>
        <v>305</v>
      </c>
      <c r="BC46" s="688">
        <f t="shared" si="8"/>
        <v>17</v>
      </c>
      <c r="BD46" s="688">
        <f t="shared" si="9"/>
        <v>25</v>
      </c>
      <c r="BE46" s="688">
        <f t="shared" si="8"/>
        <v>26.5</v>
      </c>
      <c r="BF46" s="688">
        <f t="shared" si="9"/>
        <v>36</v>
      </c>
      <c r="BG46" s="688">
        <f t="shared" si="10"/>
        <v>111.5</v>
      </c>
      <c r="BH46" s="688">
        <f t="shared" si="11"/>
        <v>153</v>
      </c>
      <c r="BI46" s="688">
        <f t="shared" si="12"/>
        <v>69.13</v>
      </c>
      <c r="BJ46" s="688">
        <f t="shared" si="13"/>
        <v>158</v>
      </c>
      <c r="BK46" s="688">
        <f t="shared" si="14"/>
        <v>90.38</v>
      </c>
      <c r="BL46" s="688">
        <f t="shared" si="14"/>
        <v>151</v>
      </c>
      <c r="BM46" s="688">
        <f t="shared" si="18"/>
        <v>492.51</v>
      </c>
      <c r="BN46" s="688">
        <f t="shared" si="18"/>
        <v>828</v>
      </c>
      <c r="BO46" s="689" t="s">
        <v>174</v>
      </c>
      <c r="BP46" s="691" t="s">
        <v>209</v>
      </c>
      <c r="BQ46" s="691" t="s">
        <v>209</v>
      </c>
      <c r="BR46" s="690"/>
      <c r="BS46" s="691" t="s">
        <v>209</v>
      </c>
    </row>
    <row r="47" spans="1:72" ht="15" customHeight="1" x14ac:dyDescent="0.25">
      <c r="A47" s="715" t="s">
        <v>40</v>
      </c>
      <c r="B47" s="711">
        <v>572</v>
      </c>
      <c r="C47" s="695">
        <f t="shared" si="0"/>
        <v>100.10664335664336</v>
      </c>
      <c r="D47" s="699"/>
      <c r="E47" s="688">
        <v>172</v>
      </c>
      <c r="F47" s="688">
        <v>508</v>
      </c>
      <c r="G47" s="688">
        <v>5</v>
      </c>
      <c r="H47" s="688">
        <v>8</v>
      </c>
      <c r="I47" s="688">
        <v>1</v>
      </c>
      <c r="J47" s="688">
        <v>2</v>
      </c>
      <c r="K47" s="688">
        <v>78</v>
      </c>
      <c r="L47" s="688">
        <v>194</v>
      </c>
      <c r="M47" s="688">
        <v>177.81</v>
      </c>
      <c r="N47" s="688">
        <v>484</v>
      </c>
      <c r="O47" s="688"/>
      <c r="P47" s="688"/>
      <c r="Q47" s="688">
        <f t="shared" si="3"/>
        <v>433.81</v>
      </c>
      <c r="R47" s="688">
        <f t="shared" si="3"/>
        <v>1196</v>
      </c>
      <c r="S47" s="688"/>
      <c r="T47" s="688">
        <v>8</v>
      </c>
      <c r="U47" s="688">
        <v>23</v>
      </c>
      <c r="V47" s="688"/>
      <c r="W47" s="688"/>
      <c r="X47" s="688"/>
      <c r="Y47" s="688"/>
      <c r="Z47" s="688">
        <v>7.8</v>
      </c>
      <c r="AA47" s="688">
        <v>23</v>
      </c>
      <c r="AB47" s="688">
        <v>123</v>
      </c>
      <c r="AC47" s="688">
        <v>368</v>
      </c>
      <c r="AD47" s="688"/>
      <c r="AE47" s="688"/>
      <c r="AF47" s="688">
        <f t="shared" si="4"/>
        <v>138.80000000000001</v>
      </c>
      <c r="AG47" s="688">
        <f t="shared" si="4"/>
        <v>414</v>
      </c>
      <c r="AH47" s="688"/>
      <c r="AI47" s="688"/>
      <c r="AJ47" s="688"/>
      <c r="AK47" s="688"/>
      <c r="AL47" s="688"/>
      <c r="AM47" s="688"/>
      <c r="AN47" s="688"/>
      <c r="AO47" s="688"/>
      <c r="AP47" s="688"/>
      <c r="AQ47" s="688"/>
      <c r="AR47" s="688"/>
      <c r="AS47" s="688"/>
      <c r="AT47" s="688"/>
      <c r="AU47" s="688">
        <f t="shared" si="5"/>
        <v>0</v>
      </c>
      <c r="AV47" s="688">
        <f t="shared" si="5"/>
        <v>0</v>
      </c>
      <c r="AW47" s="688"/>
      <c r="AX47" s="688"/>
      <c r="AY47" s="688"/>
      <c r="AZ47" s="688">
        <f t="shared" si="6"/>
        <v>0</v>
      </c>
      <c r="BA47" s="688">
        <f t="shared" si="6"/>
        <v>180</v>
      </c>
      <c r="BB47" s="688">
        <f t="shared" si="7"/>
        <v>531</v>
      </c>
      <c r="BC47" s="688">
        <f t="shared" si="8"/>
        <v>5</v>
      </c>
      <c r="BD47" s="688">
        <f t="shared" si="9"/>
        <v>8</v>
      </c>
      <c r="BE47" s="688">
        <f t="shared" si="8"/>
        <v>1</v>
      </c>
      <c r="BF47" s="688">
        <f t="shared" si="9"/>
        <v>2</v>
      </c>
      <c r="BG47" s="688">
        <f t="shared" si="10"/>
        <v>85.8</v>
      </c>
      <c r="BH47" s="688">
        <f t="shared" si="11"/>
        <v>217</v>
      </c>
      <c r="BI47" s="688">
        <f t="shared" si="12"/>
        <v>300.81</v>
      </c>
      <c r="BJ47" s="688">
        <f t="shared" si="13"/>
        <v>852</v>
      </c>
      <c r="BK47" s="688">
        <f t="shared" si="14"/>
        <v>0</v>
      </c>
      <c r="BL47" s="688">
        <f t="shared" si="14"/>
        <v>0</v>
      </c>
      <c r="BM47" s="688">
        <f t="shared" si="18"/>
        <v>572.61</v>
      </c>
      <c r="BN47" s="688">
        <f t="shared" si="18"/>
        <v>1610</v>
      </c>
      <c r="BO47" s="689" t="s">
        <v>240</v>
      </c>
      <c r="BP47" s="691" t="s">
        <v>209</v>
      </c>
      <c r="BQ47" s="691" t="s">
        <v>209</v>
      </c>
      <c r="BR47" s="690"/>
      <c r="BS47" s="691" t="s">
        <v>209</v>
      </c>
      <c r="BT47" s="648" t="s">
        <v>229</v>
      </c>
    </row>
    <row r="48" spans="1:72" ht="15" customHeight="1" x14ac:dyDescent="0.25">
      <c r="A48" s="715" t="s">
        <v>103</v>
      </c>
      <c r="B48" s="711">
        <v>1050</v>
      </c>
      <c r="C48" s="695">
        <f t="shared" si="0"/>
        <v>96.976190476190467</v>
      </c>
      <c r="D48" s="699"/>
      <c r="E48" s="688">
        <v>366</v>
      </c>
      <c r="F48" s="688">
        <v>564</v>
      </c>
      <c r="G48" s="688">
        <v>1</v>
      </c>
      <c r="H48" s="688">
        <v>1</v>
      </c>
      <c r="I48" s="688">
        <v>42</v>
      </c>
      <c r="J48" s="688">
        <v>51</v>
      </c>
      <c r="K48" s="688">
        <v>178</v>
      </c>
      <c r="L48" s="688">
        <v>322</v>
      </c>
      <c r="M48" s="688">
        <v>123</v>
      </c>
      <c r="N48" s="688">
        <v>270</v>
      </c>
      <c r="O48" s="688">
        <v>178</v>
      </c>
      <c r="P48" s="688">
        <v>362</v>
      </c>
      <c r="Q48" s="688">
        <f t="shared" si="3"/>
        <v>888</v>
      </c>
      <c r="R48" s="688">
        <f t="shared" si="3"/>
        <v>1570</v>
      </c>
      <c r="S48" s="688"/>
      <c r="T48" s="688"/>
      <c r="U48" s="688"/>
      <c r="V48" s="688"/>
      <c r="W48" s="688"/>
      <c r="X48" s="688">
        <v>0.75</v>
      </c>
      <c r="Y48" s="688">
        <v>2</v>
      </c>
      <c r="Z48" s="688">
        <v>3</v>
      </c>
      <c r="AA48" s="688">
        <v>5</v>
      </c>
      <c r="AB48" s="688">
        <v>6.75</v>
      </c>
      <c r="AC48" s="688">
        <v>19</v>
      </c>
      <c r="AD48" s="688">
        <v>119.75</v>
      </c>
      <c r="AE48" s="688">
        <v>321</v>
      </c>
      <c r="AF48" s="688">
        <f t="shared" si="4"/>
        <v>130.25</v>
      </c>
      <c r="AG48" s="688">
        <f t="shared" si="4"/>
        <v>347</v>
      </c>
      <c r="AH48" s="688"/>
      <c r="AI48" s="688"/>
      <c r="AJ48" s="688"/>
      <c r="AK48" s="688"/>
      <c r="AL48" s="688"/>
      <c r="AM48" s="688"/>
      <c r="AN48" s="688"/>
      <c r="AO48" s="688"/>
      <c r="AP48" s="688"/>
      <c r="AQ48" s="688"/>
      <c r="AR48" s="688"/>
      <c r="AS48" s="688"/>
      <c r="AT48" s="688"/>
      <c r="AU48" s="688">
        <f t="shared" si="5"/>
        <v>0</v>
      </c>
      <c r="AV48" s="688">
        <f t="shared" si="5"/>
        <v>0</v>
      </c>
      <c r="AW48" s="688"/>
      <c r="AX48" s="688"/>
      <c r="AY48" s="688"/>
      <c r="AZ48" s="688">
        <f t="shared" si="6"/>
        <v>0</v>
      </c>
      <c r="BA48" s="688">
        <f t="shared" si="6"/>
        <v>366</v>
      </c>
      <c r="BB48" s="688">
        <f t="shared" si="7"/>
        <v>564</v>
      </c>
      <c r="BC48" s="688">
        <f t="shared" si="8"/>
        <v>1</v>
      </c>
      <c r="BD48" s="688">
        <f t="shared" si="9"/>
        <v>1</v>
      </c>
      <c r="BE48" s="688">
        <f t="shared" si="8"/>
        <v>42.75</v>
      </c>
      <c r="BF48" s="688">
        <f t="shared" si="9"/>
        <v>53</v>
      </c>
      <c r="BG48" s="688">
        <f t="shared" si="10"/>
        <v>181</v>
      </c>
      <c r="BH48" s="688">
        <f t="shared" si="11"/>
        <v>327</v>
      </c>
      <c r="BI48" s="688">
        <f t="shared" si="12"/>
        <v>129.75</v>
      </c>
      <c r="BJ48" s="688">
        <f t="shared" si="13"/>
        <v>289</v>
      </c>
      <c r="BK48" s="688">
        <f t="shared" si="14"/>
        <v>297.75</v>
      </c>
      <c r="BL48" s="688">
        <f t="shared" si="14"/>
        <v>683</v>
      </c>
      <c r="BM48" s="688">
        <f t="shared" si="18"/>
        <v>1018.25</v>
      </c>
      <c r="BN48" s="688">
        <f t="shared" si="18"/>
        <v>1917</v>
      </c>
      <c r="BO48" s="689" t="s">
        <v>174</v>
      </c>
      <c r="BP48" s="691" t="s">
        <v>209</v>
      </c>
      <c r="BQ48" s="691" t="s">
        <v>209</v>
      </c>
      <c r="BR48" s="690"/>
      <c r="BS48" s="691" t="s">
        <v>209</v>
      </c>
      <c r="BT48" s="648" t="s">
        <v>241</v>
      </c>
    </row>
    <row r="49" spans="1:73" ht="15" customHeight="1" x14ac:dyDescent="0.25">
      <c r="A49" s="715" t="s">
        <v>42</v>
      </c>
      <c r="B49" s="711">
        <v>2479.4499999999998</v>
      </c>
      <c r="C49" s="695">
        <f t="shared" si="0"/>
        <v>60.073806691000023</v>
      </c>
      <c r="D49" s="699"/>
      <c r="E49" s="722">
        <v>93</v>
      </c>
      <c r="F49" s="722">
        <v>234</v>
      </c>
      <c r="G49" s="722"/>
      <c r="H49" s="722"/>
      <c r="I49" s="722">
        <v>32</v>
      </c>
      <c r="J49" s="722">
        <v>59</v>
      </c>
      <c r="K49" s="722"/>
      <c r="L49" s="722"/>
      <c r="M49" s="722"/>
      <c r="N49" s="722"/>
      <c r="O49" s="722">
        <v>378</v>
      </c>
      <c r="P49" s="722">
        <v>953</v>
      </c>
      <c r="Q49" s="688">
        <f t="shared" si="3"/>
        <v>503</v>
      </c>
      <c r="R49" s="688">
        <f t="shared" si="3"/>
        <v>1246</v>
      </c>
      <c r="S49" s="688"/>
      <c r="T49" s="722">
        <v>1</v>
      </c>
      <c r="U49" s="722">
        <v>1</v>
      </c>
      <c r="V49" s="722"/>
      <c r="W49" s="722"/>
      <c r="X49" s="722">
        <v>7.5</v>
      </c>
      <c r="Y49" s="722">
        <v>15</v>
      </c>
      <c r="Z49" s="722"/>
      <c r="AA49" s="722"/>
      <c r="AB49" s="703">
        <v>860</v>
      </c>
      <c r="AC49" s="703">
        <v>860</v>
      </c>
      <c r="AD49" s="722">
        <v>118</v>
      </c>
      <c r="AE49" s="722">
        <v>340</v>
      </c>
      <c r="AF49" s="688">
        <f t="shared" si="4"/>
        <v>986.5</v>
      </c>
      <c r="AG49" s="688">
        <f t="shared" si="4"/>
        <v>1216</v>
      </c>
      <c r="AH49" s="688"/>
      <c r="AI49" s="688"/>
      <c r="AJ49" s="688"/>
      <c r="AK49" s="688"/>
      <c r="AL49" s="688"/>
      <c r="AM49" s="688"/>
      <c r="AN49" s="688"/>
      <c r="AO49" s="688"/>
      <c r="AP49" s="688"/>
      <c r="AQ49" s="688"/>
      <c r="AR49" s="688"/>
      <c r="AS49" s="688"/>
      <c r="AT49" s="688"/>
      <c r="AU49" s="688">
        <f t="shared" si="5"/>
        <v>0</v>
      </c>
      <c r="AV49" s="688">
        <f t="shared" si="5"/>
        <v>0</v>
      </c>
      <c r="AW49" s="688"/>
      <c r="AX49" s="688"/>
      <c r="AY49" s="688"/>
      <c r="AZ49" s="688">
        <f t="shared" si="6"/>
        <v>0</v>
      </c>
      <c r="BA49" s="688">
        <f t="shared" si="6"/>
        <v>94</v>
      </c>
      <c r="BB49" s="688">
        <f t="shared" si="7"/>
        <v>235</v>
      </c>
      <c r="BC49" s="688">
        <f t="shared" si="8"/>
        <v>0</v>
      </c>
      <c r="BD49" s="688">
        <f t="shared" si="9"/>
        <v>0</v>
      </c>
      <c r="BE49" s="688">
        <f t="shared" si="8"/>
        <v>39.5</v>
      </c>
      <c r="BF49" s="688">
        <f t="shared" si="9"/>
        <v>74</v>
      </c>
      <c r="BG49" s="688">
        <f t="shared" si="10"/>
        <v>0</v>
      </c>
      <c r="BH49" s="688">
        <f t="shared" si="11"/>
        <v>0</v>
      </c>
      <c r="BI49" s="688">
        <f t="shared" si="12"/>
        <v>860</v>
      </c>
      <c r="BJ49" s="688">
        <f t="shared" si="13"/>
        <v>860</v>
      </c>
      <c r="BK49" s="688">
        <f t="shared" si="14"/>
        <v>496</v>
      </c>
      <c r="BL49" s="688">
        <f t="shared" si="14"/>
        <v>1293</v>
      </c>
      <c r="BM49" s="688">
        <f t="shared" si="18"/>
        <v>1489.5</v>
      </c>
      <c r="BN49" s="688">
        <f t="shared" si="18"/>
        <v>2462</v>
      </c>
      <c r="BO49" s="689" t="s">
        <v>174</v>
      </c>
      <c r="BP49" s="691" t="s">
        <v>209</v>
      </c>
      <c r="BQ49" s="691" t="s">
        <v>209</v>
      </c>
      <c r="BR49" s="690"/>
      <c r="BS49" s="691" t="s">
        <v>209</v>
      </c>
      <c r="BT49" s="648" t="s">
        <v>242</v>
      </c>
    </row>
    <row r="50" spans="1:73" ht="15" customHeight="1" x14ac:dyDescent="0.25">
      <c r="A50" s="715" t="s">
        <v>43</v>
      </c>
      <c r="B50" s="711">
        <v>849.88</v>
      </c>
      <c r="C50" s="695">
        <f t="shared" si="0"/>
        <v>90.77046171224174</v>
      </c>
      <c r="D50" s="697"/>
      <c r="E50" s="723">
        <v>43.620000000000005</v>
      </c>
      <c r="F50" s="723">
        <v>97</v>
      </c>
      <c r="G50" s="723">
        <v>1.2</v>
      </c>
      <c r="H50" s="723">
        <v>2</v>
      </c>
      <c r="I50" s="723">
        <v>22.759999999999998</v>
      </c>
      <c r="J50" s="723">
        <v>39</v>
      </c>
      <c r="K50" s="723">
        <v>49.769999999999996</v>
      </c>
      <c r="L50" s="723">
        <v>84</v>
      </c>
      <c r="M50" s="723">
        <v>403.71</v>
      </c>
      <c r="N50" s="723">
        <v>827</v>
      </c>
      <c r="O50" s="723">
        <v>104.95999999999998</v>
      </c>
      <c r="P50" s="723">
        <v>235</v>
      </c>
      <c r="Q50" s="688">
        <f t="shared" si="3"/>
        <v>626.02</v>
      </c>
      <c r="R50" s="688">
        <f t="shared" si="3"/>
        <v>1284</v>
      </c>
      <c r="S50" s="688"/>
      <c r="T50" s="723">
        <v>10.980000000000002</v>
      </c>
      <c r="U50" s="723">
        <v>22</v>
      </c>
      <c r="V50" s="723">
        <v>0.85</v>
      </c>
      <c r="W50" s="723">
        <v>2</v>
      </c>
      <c r="X50" s="723">
        <v>6.67</v>
      </c>
      <c r="Y50" s="723">
        <v>13</v>
      </c>
      <c r="Z50" s="723">
        <v>23.3</v>
      </c>
      <c r="AA50" s="723">
        <v>43</v>
      </c>
      <c r="AB50" s="723">
        <v>50.61999999999999</v>
      </c>
      <c r="AC50" s="723">
        <v>145</v>
      </c>
      <c r="AD50" s="723">
        <v>53</v>
      </c>
      <c r="AE50" s="723">
        <v>80</v>
      </c>
      <c r="AF50" s="688">
        <f t="shared" si="4"/>
        <v>145.41999999999996</v>
      </c>
      <c r="AG50" s="688">
        <f t="shared" si="4"/>
        <v>305</v>
      </c>
      <c r="AH50" s="688"/>
      <c r="AI50" s="688"/>
      <c r="AJ50" s="688"/>
      <c r="AK50" s="688"/>
      <c r="AL50" s="688"/>
      <c r="AM50" s="688"/>
      <c r="AN50" s="688"/>
      <c r="AO50" s="688"/>
      <c r="AP50" s="688"/>
      <c r="AQ50" s="688"/>
      <c r="AR50" s="688"/>
      <c r="AS50" s="688"/>
      <c r="AT50" s="688"/>
      <c r="AU50" s="688">
        <f t="shared" si="5"/>
        <v>0</v>
      </c>
      <c r="AV50" s="688">
        <f t="shared" si="5"/>
        <v>0</v>
      </c>
      <c r="AW50" s="688"/>
      <c r="AX50" s="688"/>
      <c r="AY50" s="688"/>
      <c r="AZ50" s="688">
        <f t="shared" si="6"/>
        <v>0</v>
      </c>
      <c r="BA50" s="688">
        <f t="shared" si="6"/>
        <v>54.600000000000009</v>
      </c>
      <c r="BB50" s="688">
        <f t="shared" si="7"/>
        <v>119</v>
      </c>
      <c r="BC50" s="688">
        <f t="shared" si="8"/>
        <v>2.0499999999999998</v>
      </c>
      <c r="BD50" s="688">
        <f t="shared" si="9"/>
        <v>4</v>
      </c>
      <c r="BE50" s="688">
        <f t="shared" si="8"/>
        <v>29.43</v>
      </c>
      <c r="BF50" s="688">
        <f t="shared" si="9"/>
        <v>52</v>
      </c>
      <c r="BG50" s="688">
        <f t="shared" si="10"/>
        <v>73.069999999999993</v>
      </c>
      <c r="BH50" s="688">
        <f t="shared" si="11"/>
        <v>127</v>
      </c>
      <c r="BI50" s="688">
        <f t="shared" si="12"/>
        <v>454.33</v>
      </c>
      <c r="BJ50" s="688">
        <f t="shared" si="13"/>
        <v>972</v>
      </c>
      <c r="BK50" s="688">
        <f t="shared" si="14"/>
        <v>157.95999999999998</v>
      </c>
      <c r="BL50" s="688">
        <f t="shared" si="14"/>
        <v>315</v>
      </c>
      <c r="BM50" s="688">
        <f t="shared" si="18"/>
        <v>771.44</v>
      </c>
      <c r="BN50" s="688">
        <f t="shared" si="18"/>
        <v>1589</v>
      </c>
      <c r="BO50" s="689" t="s">
        <v>174</v>
      </c>
      <c r="BP50" s="691" t="s">
        <v>209</v>
      </c>
      <c r="BQ50" s="691" t="s">
        <v>209</v>
      </c>
      <c r="BR50" s="690"/>
      <c r="BS50" s="691" t="s">
        <v>209</v>
      </c>
      <c r="BT50" s="648" t="s">
        <v>243</v>
      </c>
    </row>
    <row r="51" spans="1:73" ht="15" customHeight="1" x14ac:dyDescent="0.25">
      <c r="A51" s="715" t="s">
        <v>44</v>
      </c>
      <c r="B51" s="711">
        <v>84</v>
      </c>
      <c r="C51" s="695">
        <f t="shared" si="0"/>
        <v>91.666666666666657</v>
      </c>
      <c r="D51" s="698"/>
      <c r="E51" s="688">
        <v>72.25</v>
      </c>
      <c r="F51" s="688">
        <v>166</v>
      </c>
      <c r="G51" s="688"/>
      <c r="H51" s="688"/>
      <c r="I51" s="688">
        <v>4.75</v>
      </c>
      <c r="J51" s="688">
        <v>16</v>
      </c>
      <c r="K51" s="688"/>
      <c r="L51" s="688"/>
      <c r="M51" s="688"/>
      <c r="N51" s="688"/>
      <c r="O51" s="688"/>
      <c r="P51" s="688"/>
      <c r="Q51" s="688">
        <f t="shared" si="3"/>
        <v>77</v>
      </c>
      <c r="R51" s="688">
        <f t="shared" si="3"/>
        <v>182</v>
      </c>
      <c r="S51" s="507"/>
      <c r="T51" s="688"/>
      <c r="U51" s="688"/>
      <c r="V51" s="688"/>
      <c r="W51" s="688"/>
      <c r="X51" s="688"/>
      <c r="Y51" s="688"/>
      <c r="Z51" s="688"/>
      <c r="AA51" s="688"/>
      <c r="AB51" s="688"/>
      <c r="AC51" s="688"/>
      <c r="AD51" s="688"/>
      <c r="AE51" s="688"/>
      <c r="AF51" s="688">
        <f t="shared" si="4"/>
        <v>0</v>
      </c>
      <c r="AG51" s="688">
        <f t="shared" si="4"/>
        <v>0</v>
      </c>
      <c r="AH51" s="688"/>
      <c r="AI51" s="688"/>
      <c r="AJ51" s="688"/>
      <c r="AK51" s="688"/>
      <c r="AL51" s="688"/>
      <c r="AM51" s="688"/>
      <c r="AN51" s="688"/>
      <c r="AO51" s="688"/>
      <c r="AP51" s="688"/>
      <c r="AQ51" s="688"/>
      <c r="AR51" s="688"/>
      <c r="AS51" s="688"/>
      <c r="AT51" s="688"/>
      <c r="AU51" s="688">
        <f t="shared" si="5"/>
        <v>0</v>
      </c>
      <c r="AV51" s="688">
        <f t="shared" si="5"/>
        <v>0</v>
      </c>
      <c r="AW51" s="688"/>
      <c r="AX51" s="688"/>
      <c r="AY51" s="688"/>
      <c r="AZ51" s="688">
        <f t="shared" si="6"/>
        <v>0</v>
      </c>
      <c r="BA51" s="688">
        <f t="shared" si="6"/>
        <v>72.25</v>
      </c>
      <c r="BB51" s="688">
        <f t="shared" si="7"/>
        <v>166</v>
      </c>
      <c r="BC51" s="688">
        <f t="shared" si="8"/>
        <v>0</v>
      </c>
      <c r="BD51" s="688">
        <f t="shared" si="9"/>
        <v>0</v>
      </c>
      <c r="BE51" s="688">
        <f t="shared" si="8"/>
        <v>4.75</v>
      </c>
      <c r="BF51" s="688">
        <f t="shared" si="9"/>
        <v>16</v>
      </c>
      <c r="BG51" s="688">
        <f t="shared" si="10"/>
        <v>0</v>
      </c>
      <c r="BH51" s="688">
        <f t="shared" si="11"/>
        <v>0</v>
      </c>
      <c r="BI51" s="688">
        <f t="shared" si="12"/>
        <v>0</v>
      </c>
      <c r="BJ51" s="688">
        <f t="shared" si="13"/>
        <v>0</v>
      </c>
      <c r="BK51" s="688">
        <f t="shared" si="14"/>
        <v>0</v>
      </c>
      <c r="BL51" s="688">
        <f t="shared" si="14"/>
        <v>0</v>
      </c>
      <c r="BM51" s="688">
        <f t="shared" si="18"/>
        <v>77</v>
      </c>
      <c r="BN51" s="688">
        <f t="shared" si="18"/>
        <v>182</v>
      </c>
      <c r="BO51" s="689" t="s">
        <v>174</v>
      </c>
      <c r="BP51" s="691" t="s">
        <v>209</v>
      </c>
      <c r="BQ51" s="691" t="s">
        <v>209</v>
      </c>
      <c r="BR51" s="690"/>
      <c r="BS51" s="691" t="s">
        <v>209</v>
      </c>
    </row>
    <row r="52" spans="1:73" ht="15" customHeight="1" x14ac:dyDescent="0.25">
      <c r="A52" s="715" t="s">
        <v>45</v>
      </c>
      <c r="B52" s="711">
        <v>130</v>
      </c>
      <c r="C52" s="695">
        <f t="shared" si="0"/>
        <v>97.353846153846163</v>
      </c>
      <c r="D52" s="697"/>
      <c r="E52" s="688">
        <v>1.93</v>
      </c>
      <c r="F52" s="688">
        <v>8</v>
      </c>
      <c r="G52" s="688"/>
      <c r="H52" s="688"/>
      <c r="I52" s="688">
        <v>1</v>
      </c>
      <c r="J52" s="688">
        <v>1</v>
      </c>
      <c r="K52" s="688"/>
      <c r="L52" s="688"/>
      <c r="M52" s="688"/>
      <c r="N52" s="688"/>
      <c r="O52" s="688">
        <v>48.38</v>
      </c>
      <c r="P52" s="688">
        <v>80</v>
      </c>
      <c r="Q52" s="688">
        <f t="shared" si="3"/>
        <v>51.31</v>
      </c>
      <c r="R52" s="688">
        <f t="shared" si="3"/>
        <v>89</v>
      </c>
      <c r="S52" s="688"/>
      <c r="T52" s="688">
        <v>1</v>
      </c>
      <c r="U52" s="688">
        <v>5</v>
      </c>
      <c r="V52" s="688">
        <v>2</v>
      </c>
      <c r="W52" s="688">
        <v>2</v>
      </c>
      <c r="X52" s="688">
        <v>2</v>
      </c>
      <c r="Y52" s="688">
        <v>2</v>
      </c>
      <c r="Z52" s="688"/>
      <c r="AA52" s="688"/>
      <c r="AB52" s="688"/>
      <c r="AC52" s="688"/>
      <c r="AD52" s="688">
        <v>70.25</v>
      </c>
      <c r="AE52" s="688">
        <v>107</v>
      </c>
      <c r="AF52" s="688">
        <f t="shared" si="4"/>
        <v>75.25</v>
      </c>
      <c r="AG52" s="688">
        <f t="shared" si="4"/>
        <v>116</v>
      </c>
      <c r="AH52" s="688"/>
      <c r="AI52" s="688"/>
      <c r="AJ52" s="688"/>
      <c r="AK52" s="688"/>
      <c r="AL52" s="688"/>
      <c r="AM52" s="688"/>
      <c r="AN52" s="688"/>
      <c r="AO52" s="688"/>
      <c r="AP52" s="688"/>
      <c r="AQ52" s="688"/>
      <c r="AR52" s="688"/>
      <c r="AS52" s="688"/>
      <c r="AT52" s="688"/>
      <c r="AU52" s="688">
        <f t="shared" si="5"/>
        <v>0</v>
      </c>
      <c r="AV52" s="688">
        <f t="shared" si="5"/>
        <v>0</v>
      </c>
      <c r="AW52" s="688"/>
      <c r="AX52" s="688"/>
      <c r="AY52" s="688"/>
      <c r="AZ52" s="688">
        <f t="shared" si="6"/>
        <v>0</v>
      </c>
      <c r="BA52" s="688">
        <f t="shared" si="6"/>
        <v>2.9299999999999997</v>
      </c>
      <c r="BB52" s="688">
        <f t="shared" si="7"/>
        <v>13</v>
      </c>
      <c r="BC52" s="688">
        <f t="shared" si="8"/>
        <v>2</v>
      </c>
      <c r="BD52" s="688">
        <f t="shared" si="9"/>
        <v>2</v>
      </c>
      <c r="BE52" s="688">
        <f t="shared" si="8"/>
        <v>3</v>
      </c>
      <c r="BF52" s="688">
        <f t="shared" si="9"/>
        <v>3</v>
      </c>
      <c r="BG52" s="688">
        <f t="shared" si="10"/>
        <v>0</v>
      </c>
      <c r="BH52" s="688">
        <f t="shared" si="11"/>
        <v>0</v>
      </c>
      <c r="BI52" s="688">
        <f t="shared" si="12"/>
        <v>0</v>
      </c>
      <c r="BJ52" s="688">
        <f t="shared" si="13"/>
        <v>0</v>
      </c>
      <c r="BK52" s="688">
        <f t="shared" si="14"/>
        <v>118.63</v>
      </c>
      <c r="BL52" s="688">
        <f t="shared" si="14"/>
        <v>187</v>
      </c>
      <c r="BM52" s="688">
        <f t="shared" si="18"/>
        <v>126.56</v>
      </c>
      <c r="BN52" s="688">
        <f t="shared" si="18"/>
        <v>205</v>
      </c>
      <c r="BO52" s="689" t="s">
        <v>174</v>
      </c>
      <c r="BP52" s="691" t="s">
        <v>209</v>
      </c>
      <c r="BQ52" s="691" t="s">
        <v>209</v>
      </c>
      <c r="BR52" s="690"/>
      <c r="BS52" s="692"/>
    </row>
    <row r="53" spans="1:73" ht="15" customHeight="1" x14ac:dyDescent="0.25">
      <c r="A53" s="715" t="s">
        <v>46</v>
      </c>
      <c r="B53" s="711">
        <v>391.65</v>
      </c>
      <c r="C53" s="695">
        <f t="shared" si="0"/>
        <v>100.02553300140431</v>
      </c>
      <c r="D53" s="699"/>
      <c r="E53" s="688">
        <v>9.5</v>
      </c>
      <c r="F53" s="688">
        <v>24</v>
      </c>
      <c r="G53" s="688"/>
      <c r="H53" s="688"/>
      <c r="I53" s="688">
        <v>5</v>
      </c>
      <c r="J53" s="688">
        <v>9</v>
      </c>
      <c r="K53" s="688">
        <v>8.35</v>
      </c>
      <c r="L53" s="688">
        <v>13</v>
      </c>
      <c r="M53" s="688">
        <v>64.45</v>
      </c>
      <c r="N53" s="688">
        <v>140</v>
      </c>
      <c r="O53" s="688"/>
      <c r="P53" s="688"/>
      <c r="Q53" s="688">
        <f t="shared" si="3"/>
        <v>87.3</v>
      </c>
      <c r="R53" s="688">
        <f t="shared" si="3"/>
        <v>186</v>
      </c>
      <c r="S53" s="688"/>
      <c r="T53" s="688">
        <v>7.75</v>
      </c>
      <c r="U53" s="688">
        <v>20</v>
      </c>
      <c r="V53" s="688"/>
      <c r="W53" s="688"/>
      <c r="X53" s="688">
        <v>2</v>
      </c>
      <c r="Y53" s="688">
        <v>6</v>
      </c>
      <c r="Z53" s="688">
        <v>14</v>
      </c>
      <c r="AA53" s="688">
        <v>24</v>
      </c>
      <c r="AB53" s="688">
        <v>280.7</v>
      </c>
      <c r="AC53" s="688">
        <v>428</v>
      </c>
      <c r="AD53" s="688"/>
      <c r="AE53" s="688"/>
      <c r="AF53" s="688">
        <f t="shared" si="4"/>
        <v>304.45</v>
      </c>
      <c r="AG53" s="688">
        <f t="shared" si="4"/>
        <v>478</v>
      </c>
      <c r="AH53" s="688"/>
      <c r="AI53" s="688"/>
      <c r="AJ53" s="688"/>
      <c r="AK53" s="688"/>
      <c r="AL53" s="688"/>
      <c r="AM53" s="688"/>
      <c r="AN53" s="688"/>
      <c r="AO53" s="688"/>
      <c r="AP53" s="700"/>
      <c r="AQ53" s="688"/>
      <c r="AR53" s="688"/>
      <c r="AS53" s="688"/>
      <c r="AT53" s="688"/>
      <c r="AU53" s="688">
        <f t="shared" si="5"/>
        <v>0</v>
      </c>
      <c r="AV53" s="688">
        <f t="shared" si="5"/>
        <v>0</v>
      </c>
      <c r="AW53" s="688"/>
      <c r="AX53" s="688"/>
      <c r="AY53" s="688"/>
      <c r="AZ53" s="688">
        <f t="shared" si="6"/>
        <v>0</v>
      </c>
      <c r="BA53" s="688">
        <f t="shared" si="6"/>
        <v>17.25</v>
      </c>
      <c r="BB53" s="688">
        <f t="shared" si="7"/>
        <v>44</v>
      </c>
      <c r="BC53" s="688">
        <f t="shared" si="8"/>
        <v>0</v>
      </c>
      <c r="BD53" s="688">
        <f t="shared" si="9"/>
        <v>0</v>
      </c>
      <c r="BE53" s="688">
        <f t="shared" si="8"/>
        <v>7</v>
      </c>
      <c r="BF53" s="688">
        <f t="shared" si="9"/>
        <v>15</v>
      </c>
      <c r="BG53" s="688">
        <f t="shared" si="10"/>
        <v>22.35</v>
      </c>
      <c r="BH53" s="688">
        <f t="shared" si="11"/>
        <v>37</v>
      </c>
      <c r="BI53" s="688">
        <f t="shared" si="12"/>
        <v>345.15</v>
      </c>
      <c r="BJ53" s="688">
        <f t="shared" si="13"/>
        <v>568</v>
      </c>
      <c r="BK53" s="688">
        <f t="shared" si="14"/>
        <v>0</v>
      </c>
      <c r="BL53" s="688">
        <f t="shared" si="14"/>
        <v>0</v>
      </c>
      <c r="BM53" s="688">
        <f t="shared" si="18"/>
        <v>391.75</v>
      </c>
      <c r="BN53" s="688">
        <f t="shared" si="18"/>
        <v>664</v>
      </c>
      <c r="BO53" s="689" t="s">
        <v>244</v>
      </c>
      <c r="BP53" s="691" t="s">
        <v>209</v>
      </c>
      <c r="BQ53" s="691" t="s">
        <v>209</v>
      </c>
      <c r="BR53" s="690"/>
      <c r="BS53" s="692"/>
    </row>
    <row r="54" spans="1:73" ht="15" customHeight="1" x14ac:dyDescent="0.25">
      <c r="A54" s="715" t="s">
        <v>47</v>
      </c>
      <c r="B54" s="711">
        <v>1406.05</v>
      </c>
      <c r="C54" s="695">
        <f t="shared" si="0"/>
        <v>99.902563920201999</v>
      </c>
      <c r="D54" s="697"/>
      <c r="E54" s="689">
        <v>58</v>
      </c>
      <c r="F54" s="688">
        <v>110</v>
      </c>
      <c r="G54" s="700">
        <v>2.75</v>
      </c>
      <c r="H54" s="688">
        <v>2</v>
      </c>
      <c r="I54" s="688">
        <v>10</v>
      </c>
      <c r="J54" s="688">
        <v>7</v>
      </c>
      <c r="K54" s="688">
        <v>35.020000000000003</v>
      </c>
      <c r="L54" s="688">
        <v>51</v>
      </c>
      <c r="M54" s="700">
        <v>188.86</v>
      </c>
      <c r="N54" s="688">
        <v>247</v>
      </c>
      <c r="O54" s="688"/>
      <c r="P54" s="688"/>
      <c r="Q54" s="688">
        <f t="shared" si="3"/>
        <v>294.63</v>
      </c>
      <c r="R54" s="688">
        <f t="shared" si="3"/>
        <v>417</v>
      </c>
      <c r="S54" s="688"/>
      <c r="T54" s="688">
        <v>28.1</v>
      </c>
      <c r="U54" s="688">
        <v>52</v>
      </c>
      <c r="V54" s="688">
        <v>1</v>
      </c>
      <c r="W54" s="688">
        <v>1</v>
      </c>
      <c r="X54" s="688">
        <v>51.5</v>
      </c>
      <c r="Y54" s="688">
        <v>45</v>
      </c>
      <c r="Z54" s="688">
        <v>64.45</v>
      </c>
      <c r="AA54" s="688">
        <v>70</v>
      </c>
      <c r="AB54" s="688">
        <v>965</v>
      </c>
      <c r="AC54" s="688">
        <v>1385</v>
      </c>
      <c r="AD54" s="688"/>
      <c r="AE54" s="688"/>
      <c r="AF54" s="688">
        <f t="shared" si="4"/>
        <v>1110.05</v>
      </c>
      <c r="AG54" s="688">
        <f t="shared" si="4"/>
        <v>1553</v>
      </c>
      <c r="AH54" s="688"/>
      <c r="AI54" s="688"/>
      <c r="AJ54" s="688"/>
      <c r="AK54" s="700"/>
      <c r="AL54" s="688"/>
      <c r="AM54" s="688"/>
      <c r="AN54" s="688"/>
      <c r="AO54" s="688"/>
      <c r="AP54" s="688"/>
      <c r="AQ54" s="688"/>
      <c r="AR54" s="688"/>
      <c r="AS54" s="688"/>
      <c r="AT54" s="688"/>
      <c r="AU54" s="688">
        <f t="shared" si="5"/>
        <v>0</v>
      </c>
      <c r="AV54" s="688">
        <f t="shared" si="5"/>
        <v>0</v>
      </c>
      <c r="AW54" s="688"/>
      <c r="AX54" s="688"/>
      <c r="AY54" s="688"/>
      <c r="AZ54" s="688">
        <f t="shared" si="6"/>
        <v>0</v>
      </c>
      <c r="BA54" s="688">
        <f t="shared" si="6"/>
        <v>86.1</v>
      </c>
      <c r="BB54" s="688">
        <f t="shared" si="7"/>
        <v>162</v>
      </c>
      <c r="BC54" s="688">
        <f t="shared" si="8"/>
        <v>3.75</v>
      </c>
      <c r="BD54" s="688">
        <f t="shared" si="9"/>
        <v>3</v>
      </c>
      <c r="BE54" s="688">
        <f t="shared" si="8"/>
        <v>61.5</v>
      </c>
      <c r="BF54" s="688">
        <f t="shared" si="9"/>
        <v>52</v>
      </c>
      <c r="BG54" s="688">
        <f t="shared" si="10"/>
        <v>99.47</v>
      </c>
      <c r="BH54" s="688">
        <f t="shared" si="11"/>
        <v>121</v>
      </c>
      <c r="BI54" s="688">
        <f t="shared" si="12"/>
        <v>1153.8600000000001</v>
      </c>
      <c r="BJ54" s="688">
        <f t="shared" si="13"/>
        <v>1632</v>
      </c>
      <c r="BK54" s="688">
        <f t="shared" si="14"/>
        <v>0</v>
      </c>
      <c r="BL54" s="688">
        <f t="shared" si="14"/>
        <v>0</v>
      </c>
      <c r="BM54" s="688">
        <f t="shared" si="18"/>
        <v>1404.68</v>
      </c>
      <c r="BN54" s="688">
        <f t="shared" si="18"/>
        <v>1970</v>
      </c>
      <c r="BO54" s="689" t="s">
        <v>183</v>
      </c>
      <c r="BP54" s="691" t="s">
        <v>209</v>
      </c>
      <c r="BQ54" s="691" t="s">
        <v>209</v>
      </c>
      <c r="BR54" s="691" t="s">
        <v>209</v>
      </c>
      <c r="BS54" s="702"/>
    </row>
    <row r="55" spans="1:73" ht="15" customHeight="1" x14ac:dyDescent="0.25">
      <c r="A55" s="715" t="s">
        <v>48</v>
      </c>
      <c r="B55" s="711">
        <v>3944.61</v>
      </c>
      <c r="C55" s="695">
        <f t="shared" si="0"/>
        <v>98.475387934421903</v>
      </c>
      <c r="D55" s="699"/>
      <c r="E55" s="688">
        <v>345</v>
      </c>
      <c r="F55" s="688">
        <v>312</v>
      </c>
      <c r="G55" s="688">
        <v>15.2</v>
      </c>
      <c r="H55" s="688">
        <v>31</v>
      </c>
      <c r="I55" s="688">
        <v>165</v>
      </c>
      <c r="J55" s="688">
        <v>117</v>
      </c>
      <c r="K55" s="688">
        <v>998.24</v>
      </c>
      <c r="L55" s="688">
        <v>628</v>
      </c>
      <c r="M55" s="688">
        <v>615</v>
      </c>
      <c r="N55" s="688">
        <v>532</v>
      </c>
      <c r="O55" s="688">
        <v>149.75</v>
      </c>
      <c r="P55" s="688">
        <v>169</v>
      </c>
      <c r="Q55" s="688">
        <f t="shared" si="3"/>
        <v>2288.19</v>
      </c>
      <c r="R55" s="688">
        <f t="shared" si="3"/>
        <v>1789</v>
      </c>
      <c r="S55" s="688"/>
      <c r="T55" s="688">
        <v>108.6</v>
      </c>
      <c r="U55" s="688">
        <v>56</v>
      </c>
      <c r="V55" s="688">
        <v>52.4</v>
      </c>
      <c r="W55" s="688">
        <v>34</v>
      </c>
      <c r="X55" s="688">
        <v>40</v>
      </c>
      <c r="Y55" s="688">
        <v>77</v>
      </c>
      <c r="Z55" s="688">
        <v>678.95</v>
      </c>
      <c r="AA55" s="688">
        <v>520</v>
      </c>
      <c r="AB55" s="688">
        <v>481.33</v>
      </c>
      <c r="AC55" s="688">
        <v>351</v>
      </c>
      <c r="AD55" s="688">
        <v>235</v>
      </c>
      <c r="AE55" s="688">
        <v>234</v>
      </c>
      <c r="AF55" s="688">
        <f t="shared" si="4"/>
        <v>1596.28</v>
      </c>
      <c r="AG55" s="688">
        <f t="shared" si="4"/>
        <v>1272</v>
      </c>
      <c r="AH55" s="688"/>
      <c r="AI55" s="688"/>
      <c r="AJ55" s="688"/>
      <c r="AK55" s="688"/>
      <c r="AL55" s="688"/>
      <c r="AM55" s="688"/>
      <c r="AN55" s="688"/>
      <c r="AO55" s="688"/>
      <c r="AP55" s="688"/>
      <c r="AQ55" s="688"/>
      <c r="AR55" s="688"/>
      <c r="AS55" s="688"/>
      <c r="AT55" s="688"/>
      <c r="AU55" s="688">
        <f t="shared" si="5"/>
        <v>0</v>
      </c>
      <c r="AV55" s="688">
        <f t="shared" si="5"/>
        <v>0</v>
      </c>
      <c r="AW55" s="688"/>
      <c r="AX55" s="688"/>
      <c r="AY55" s="688"/>
      <c r="AZ55" s="688">
        <f t="shared" si="6"/>
        <v>0</v>
      </c>
      <c r="BA55" s="688">
        <f t="shared" si="6"/>
        <v>453.6</v>
      </c>
      <c r="BB55" s="688">
        <f t="shared" si="7"/>
        <v>368</v>
      </c>
      <c r="BC55" s="688">
        <f t="shared" si="8"/>
        <v>67.599999999999994</v>
      </c>
      <c r="BD55" s="688">
        <f t="shared" si="9"/>
        <v>65</v>
      </c>
      <c r="BE55" s="688">
        <f t="shared" si="8"/>
        <v>205</v>
      </c>
      <c r="BF55" s="688">
        <f t="shared" si="9"/>
        <v>194</v>
      </c>
      <c r="BG55" s="688">
        <f t="shared" si="10"/>
        <v>1677.19</v>
      </c>
      <c r="BH55" s="688">
        <f t="shared" si="11"/>
        <v>1148</v>
      </c>
      <c r="BI55" s="688">
        <f t="shared" si="12"/>
        <v>1096.33</v>
      </c>
      <c r="BJ55" s="688">
        <f t="shared" si="13"/>
        <v>883</v>
      </c>
      <c r="BK55" s="688">
        <f t="shared" si="14"/>
        <v>384.75</v>
      </c>
      <c r="BL55" s="688">
        <f t="shared" si="14"/>
        <v>403</v>
      </c>
      <c r="BM55" s="688">
        <f t="shared" si="18"/>
        <v>3884.4700000000003</v>
      </c>
      <c r="BN55" s="688">
        <f t="shared" si="18"/>
        <v>3061</v>
      </c>
      <c r="BO55" s="689" t="s">
        <v>215</v>
      </c>
      <c r="BP55" s="691" t="s">
        <v>209</v>
      </c>
      <c r="BQ55" s="691" t="s">
        <v>209</v>
      </c>
      <c r="BR55" s="691" t="s">
        <v>209</v>
      </c>
      <c r="BS55" s="691" t="s">
        <v>209</v>
      </c>
    </row>
    <row r="56" spans="1:73" ht="15" customHeight="1" x14ac:dyDescent="0.25">
      <c r="A56" s="715" t="s">
        <v>49</v>
      </c>
      <c r="B56" s="711">
        <v>558</v>
      </c>
      <c r="C56" s="695">
        <f t="shared" si="0"/>
        <v>99.681003584229401</v>
      </c>
      <c r="D56" s="699"/>
      <c r="E56" s="688"/>
      <c r="F56" s="688"/>
      <c r="G56" s="688"/>
      <c r="H56" s="688"/>
      <c r="I56" s="688"/>
      <c r="J56" s="688"/>
      <c r="K56" s="688"/>
      <c r="L56" s="688"/>
      <c r="M56" s="688"/>
      <c r="N56" s="688"/>
      <c r="O56" s="688"/>
      <c r="P56" s="688"/>
      <c r="Q56" s="688">
        <f t="shared" si="3"/>
        <v>0</v>
      </c>
      <c r="R56" s="688">
        <f t="shared" si="3"/>
        <v>0</v>
      </c>
      <c r="S56" s="688"/>
      <c r="T56" s="688">
        <v>27</v>
      </c>
      <c r="U56" s="688">
        <v>51</v>
      </c>
      <c r="V56" s="688"/>
      <c r="W56" s="688"/>
      <c r="X56" s="688">
        <v>3.45</v>
      </c>
      <c r="Y56" s="688">
        <v>10</v>
      </c>
      <c r="Z56" s="688"/>
      <c r="AA56" s="688"/>
      <c r="AB56" s="688"/>
      <c r="AC56" s="688"/>
      <c r="AD56" s="688">
        <v>525.77</v>
      </c>
      <c r="AE56" s="688">
        <v>1727</v>
      </c>
      <c r="AF56" s="688">
        <f t="shared" si="4"/>
        <v>556.22</v>
      </c>
      <c r="AG56" s="688">
        <f t="shared" si="4"/>
        <v>1788</v>
      </c>
      <c r="AH56" s="688"/>
      <c r="AI56" s="688"/>
      <c r="AJ56" s="688"/>
      <c r="AK56" s="688"/>
      <c r="AL56" s="688"/>
      <c r="AM56" s="688"/>
      <c r="AN56" s="688"/>
      <c r="AO56" s="688"/>
      <c r="AP56" s="688"/>
      <c r="AQ56" s="688"/>
      <c r="AR56" s="688"/>
      <c r="AS56" s="688"/>
      <c r="AT56" s="688"/>
      <c r="AU56" s="688">
        <f t="shared" si="5"/>
        <v>0</v>
      </c>
      <c r="AV56" s="688">
        <f t="shared" si="5"/>
        <v>0</v>
      </c>
      <c r="AW56" s="688"/>
      <c r="AX56" s="688"/>
      <c r="AY56" s="688"/>
      <c r="AZ56" s="688">
        <f t="shared" si="6"/>
        <v>0</v>
      </c>
      <c r="BA56" s="688">
        <f t="shared" si="6"/>
        <v>27</v>
      </c>
      <c r="BB56" s="688">
        <f t="shared" si="7"/>
        <v>51</v>
      </c>
      <c r="BC56" s="688">
        <f t="shared" si="8"/>
        <v>0</v>
      </c>
      <c r="BD56" s="688">
        <f t="shared" si="9"/>
        <v>0</v>
      </c>
      <c r="BE56" s="688">
        <f t="shared" si="8"/>
        <v>3.45</v>
      </c>
      <c r="BF56" s="688">
        <f t="shared" si="9"/>
        <v>10</v>
      </c>
      <c r="BG56" s="688">
        <f t="shared" si="10"/>
        <v>0</v>
      </c>
      <c r="BH56" s="688">
        <f t="shared" si="11"/>
        <v>0</v>
      </c>
      <c r="BI56" s="688">
        <f t="shared" si="12"/>
        <v>0</v>
      </c>
      <c r="BJ56" s="688">
        <f t="shared" si="13"/>
        <v>0</v>
      </c>
      <c r="BK56" s="688">
        <f t="shared" si="14"/>
        <v>525.77</v>
      </c>
      <c r="BL56" s="688">
        <f t="shared" si="14"/>
        <v>1727</v>
      </c>
      <c r="BM56" s="688">
        <f t="shared" si="18"/>
        <v>556.22</v>
      </c>
      <c r="BN56" s="688">
        <f t="shared" si="18"/>
        <v>1788</v>
      </c>
      <c r="BO56" s="689" t="s">
        <v>174</v>
      </c>
      <c r="BP56" s="691" t="s">
        <v>209</v>
      </c>
      <c r="BQ56" s="691" t="s">
        <v>209</v>
      </c>
      <c r="BR56" s="690"/>
      <c r="BS56" s="692"/>
    </row>
    <row r="57" spans="1:73" ht="15" customHeight="1" x14ac:dyDescent="0.25">
      <c r="A57" s="715" t="s">
        <v>50</v>
      </c>
      <c r="B57" s="711">
        <v>2431.71</v>
      </c>
      <c r="C57" s="695">
        <f t="shared" si="0"/>
        <v>100.01192576417417</v>
      </c>
      <c r="D57" s="699"/>
      <c r="E57" s="688">
        <v>368</v>
      </c>
      <c r="F57" s="688">
        <v>575</v>
      </c>
      <c r="G57" s="688">
        <v>15</v>
      </c>
      <c r="H57" s="688">
        <v>12</v>
      </c>
      <c r="I57" s="688">
        <v>102</v>
      </c>
      <c r="J57" s="688">
        <v>135</v>
      </c>
      <c r="K57" s="688">
        <v>160</v>
      </c>
      <c r="L57" s="688">
        <v>191</v>
      </c>
      <c r="M57" s="688">
        <v>508</v>
      </c>
      <c r="N57" s="688">
        <v>916</v>
      </c>
      <c r="O57" s="688">
        <v>290</v>
      </c>
      <c r="P57" s="688">
        <v>358</v>
      </c>
      <c r="Q57" s="688">
        <f t="shared" si="3"/>
        <v>1443</v>
      </c>
      <c r="R57" s="688">
        <f t="shared" si="3"/>
        <v>2187</v>
      </c>
      <c r="S57" s="688"/>
      <c r="T57" s="688">
        <v>6</v>
      </c>
      <c r="U57" s="688">
        <v>8</v>
      </c>
      <c r="V57" s="688"/>
      <c r="W57" s="688"/>
      <c r="X57" s="688"/>
      <c r="Y57" s="688"/>
      <c r="Z57" s="688"/>
      <c r="AA57" s="688"/>
      <c r="AB57" s="688">
        <v>402</v>
      </c>
      <c r="AC57" s="688">
        <v>501</v>
      </c>
      <c r="AD57" s="688">
        <v>565</v>
      </c>
      <c r="AE57" s="688">
        <v>1052</v>
      </c>
      <c r="AF57" s="688">
        <f t="shared" si="4"/>
        <v>973</v>
      </c>
      <c r="AG57" s="688">
        <f t="shared" si="4"/>
        <v>1561</v>
      </c>
      <c r="AH57" s="688"/>
      <c r="AI57" s="688"/>
      <c r="AJ57" s="688"/>
      <c r="AK57" s="688"/>
      <c r="AL57" s="688"/>
      <c r="AM57" s="688"/>
      <c r="AN57" s="688"/>
      <c r="AO57" s="688">
        <v>16</v>
      </c>
      <c r="AP57" s="688">
        <v>94</v>
      </c>
      <c r="AQ57" s="688"/>
      <c r="AR57" s="688"/>
      <c r="AS57" s="688"/>
      <c r="AT57" s="688"/>
      <c r="AU57" s="688">
        <f t="shared" si="5"/>
        <v>16</v>
      </c>
      <c r="AV57" s="688">
        <f t="shared" si="5"/>
        <v>94</v>
      </c>
      <c r="AW57" s="688"/>
      <c r="AX57" s="688"/>
      <c r="AY57" s="688"/>
      <c r="AZ57" s="688">
        <f t="shared" si="6"/>
        <v>0</v>
      </c>
      <c r="BA57" s="688">
        <f t="shared" si="6"/>
        <v>374</v>
      </c>
      <c r="BB57" s="688">
        <f t="shared" si="7"/>
        <v>583</v>
      </c>
      <c r="BC57" s="688">
        <f t="shared" si="8"/>
        <v>15</v>
      </c>
      <c r="BD57" s="688">
        <f t="shared" si="9"/>
        <v>12</v>
      </c>
      <c r="BE57" s="688">
        <f t="shared" si="8"/>
        <v>102</v>
      </c>
      <c r="BF57" s="688">
        <f t="shared" si="9"/>
        <v>135</v>
      </c>
      <c r="BG57" s="688">
        <f t="shared" si="10"/>
        <v>176</v>
      </c>
      <c r="BH57" s="688">
        <f t="shared" si="11"/>
        <v>285</v>
      </c>
      <c r="BI57" s="688">
        <f t="shared" si="12"/>
        <v>910</v>
      </c>
      <c r="BJ57" s="688">
        <f t="shared" si="13"/>
        <v>1417</v>
      </c>
      <c r="BK57" s="688">
        <f t="shared" si="14"/>
        <v>855</v>
      </c>
      <c r="BL57" s="688">
        <f t="shared" si="14"/>
        <v>1410</v>
      </c>
      <c r="BM57" s="688">
        <f t="shared" si="18"/>
        <v>2432</v>
      </c>
      <c r="BN57" s="688">
        <f t="shared" si="18"/>
        <v>3842</v>
      </c>
      <c r="BO57" s="689" t="s">
        <v>174</v>
      </c>
      <c r="BP57" s="691" t="s">
        <v>209</v>
      </c>
      <c r="BQ57" s="691" t="s">
        <v>209</v>
      </c>
      <c r="BR57" s="690"/>
      <c r="BS57" s="692"/>
      <c r="BT57" s="648" t="s">
        <v>245</v>
      </c>
    </row>
    <row r="58" spans="1:73" ht="15" customHeight="1" x14ac:dyDescent="0.25">
      <c r="A58" s="715" t="s">
        <v>51</v>
      </c>
      <c r="B58" s="711">
        <v>818.06</v>
      </c>
      <c r="C58" s="695">
        <f t="shared" si="0"/>
        <v>89.911497934136861</v>
      </c>
      <c r="D58" s="699"/>
      <c r="E58" s="724">
        <v>100</v>
      </c>
      <c r="F58" s="724">
        <v>265</v>
      </c>
      <c r="G58" s="724"/>
      <c r="H58" s="724"/>
      <c r="I58" s="724">
        <v>7.75</v>
      </c>
      <c r="J58" s="724">
        <v>12</v>
      </c>
      <c r="K58" s="724">
        <v>30.28</v>
      </c>
      <c r="L58" s="724">
        <v>48</v>
      </c>
      <c r="M58" s="724">
        <v>2.5</v>
      </c>
      <c r="N58" s="724">
        <v>3</v>
      </c>
      <c r="O58" s="724">
        <v>517</v>
      </c>
      <c r="P58" s="724">
        <v>969</v>
      </c>
      <c r="Q58" s="724">
        <f t="shared" si="3"/>
        <v>657.53</v>
      </c>
      <c r="R58" s="724">
        <f t="shared" si="3"/>
        <v>1297</v>
      </c>
      <c r="S58" s="724"/>
      <c r="T58" s="724">
        <v>6</v>
      </c>
      <c r="U58" s="724">
        <v>19</v>
      </c>
      <c r="V58" s="724"/>
      <c r="W58" s="724"/>
      <c r="X58" s="724">
        <v>1</v>
      </c>
      <c r="Y58" s="724">
        <v>1</v>
      </c>
      <c r="Z58" s="724">
        <v>3</v>
      </c>
      <c r="AA58" s="724">
        <v>6</v>
      </c>
      <c r="AB58" s="724"/>
      <c r="AC58" s="724"/>
      <c r="AD58" s="724">
        <v>68</v>
      </c>
      <c r="AE58" s="724">
        <v>175</v>
      </c>
      <c r="AF58" s="724">
        <f t="shared" si="4"/>
        <v>78</v>
      </c>
      <c r="AG58" s="724">
        <f t="shared" si="4"/>
        <v>201</v>
      </c>
      <c r="AH58" s="724"/>
      <c r="AI58" s="724"/>
      <c r="AJ58" s="724"/>
      <c r="AK58" s="724"/>
      <c r="AL58" s="724"/>
      <c r="AM58" s="724"/>
      <c r="AN58" s="724"/>
      <c r="AO58" s="724"/>
      <c r="AP58" s="724"/>
      <c r="AQ58" s="725"/>
      <c r="AR58" s="725"/>
      <c r="AS58" s="724"/>
      <c r="AT58" s="724"/>
      <c r="AU58" s="724">
        <f t="shared" si="5"/>
        <v>0</v>
      </c>
      <c r="AV58" s="724">
        <f t="shared" si="5"/>
        <v>0</v>
      </c>
      <c r="AW58" s="724"/>
      <c r="AX58" s="724"/>
      <c r="AY58" s="724"/>
      <c r="AZ58" s="724">
        <f t="shared" si="6"/>
        <v>0</v>
      </c>
      <c r="BA58" s="724">
        <f t="shared" si="6"/>
        <v>106</v>
      </c>
      <c r="BB58" s="724">
        <f>SUM(F58,U58,AJ58,)</f>
        <v>284</v>
      </c>
      <c r="BC58" s="724">
        <f>SUM(G58,V58,AK58,)</f>
        <v>0</v>
      </c>
      <c r="BD58" s="724">
        <f>SUM(H58,W58,AL58,)</f>
        <v>0</v>
      </c>
      <c r="BE58" s="724">
        <f>SUM(I58,X58,AM58,)</f>
        <v>8.75</v>
      </c>
      <c r="BF58" s="724">
        <f>SUM(J58,Y58,AN58,)</f>
        <v>13</v>
      </c>
      <c r="BG58" s="724">
        <f t="shared" si="10"/>
        <v>33.28</v>
      </c>
      <c r="BH58" s="724">
        <f>SUM(L58,AA58,AP58,)</f>
        <v>54</v>
      </c>
      <c r="BI58" s="724">
        <f t="shared" si="12"/>
        <v>2.5</v>
      </c>
      <c r="BJ58" s="724">
        <f>SUM(N58,AC58,AR58,)</f>
        <v>3</v>
      </c>
      <c r="BK58" s="724">
        <f>SUM(O58,AD58,AS58,)</f>
        <v>585</v>
      </c>
      <c r="BL58" s="724">
        <f>SUM(P58,AE58,AT58,)</f>
        <v>1144</v>
      </c>
      <c r="BM58" s="724">
        <f t="shared" si="18"/>
        <v>735.53</v>
      </c>
      <c r="BN58" s="724">
        <f t="shared" si="18"/>
        <v>1498</v>
      </c>
      <c r="BO58" s="726" t="s">
        <v>246</v>
      </c>
      <c r="BP58" s="727" t="s">
        <v>209</v>
      </c>
      <c r="BQ58" s="727" t="s">
        <v>209</v>
      </c>
      <c r="BR58" s="725"/>
      <c r="BS58" s="691" t="s">
        <v>209</v>
      </c>
      <c r="BT58" s="648" t="s">
        <v>247</v>
      </c>
    </row>
    <row r="59" spans="1:73" ht="15" customHeight="1" x14ac:dyDescent="0.25">
      <c r="A59" s="728"/>
      <c r="B59" s="729"/>
      <c r="C59" s="730"/>
      <c r="D59" s="731"/>
      <c r="E59" s="732"/>
      <c r="F59" s="732"/>
      <c r="G59" s="732"/>
      <c r="H59" s="732"/>
      <c r="I59" s="732"/>
      <c r="J59" s="732"/>
      <c r="K59" s="732"/>
      <c r="L59" s="732"/>
      <c r="M59" s="732"/>
      <c r="N59" s="732"/>
      <c r="O59" s="732"/>
      <c r="P59" s="732"/>
      <c r="Q59" s="733"/>
      <c r="R59" s="734"/>
      <c r="S59" s="735"/>
      <c r="T59" s="736"/>
      <c r="U59" s="737"/>
      <c r="V59" s="738"/>
      <c r="W59" s="738"/>
      <c r="X59" s="738"/>
      <c r="Y59" s="731"/>
      <c r="Z59" s="731"/>
      <c r="AA59" s="731"/>
      <c r="AB59" s="731"/>
      <c r="AC59" s="739"/>
      <c r="AD59" s="739"/>
      <c r="AE59" s="739"/>
      <c r="AF59" s="733"/>
      <c r="AG59" s="734"/>
      <c r="AH59" s="739"/>
      <c r="AI59" s="740"/>
      <c r="AJ59" s="739"/>
      <c r="AK59" s="740"/>
      <c r="AL59" s="739"/>
      <c r="AM59" s="739"/>
      <c r="AN59" s="739"/>
      <c r="AO59" s="739"/>
      <c r="AP59" s="739"/>
      <c r="AQ59" s="741"/>
      <c r="AR59" s="741"/>
      <c r="AS59" s="739"/>
      <c r="AT59" s="739"/>
      <c r="AU59" s="733"/>
      <c r="AV59" s="734"/>
      <c r="AW59" s="739"/>
      <c r="AX59" s="739"/>
      <c r="AY59" s="739"/>
      <c r="AZ59" s="742"/>
      <c r="BA59" s="743"/>
      <c r="BB59" s="743"/>
      <c r="BC59" s="743"/>
      <c r="BD59" s="743"/>
      <c r="BE59" s="743"/>
      <c r="BF59" s="743"/>
      <c r="BG59" s="743"/>
      <c r="BH59" s="743"/>
      <c r="BI59" s="743"/>
      <c r="BJ59" s="743"/>
      <c r="BK59" s="743"/>
      <c r="BL59" s="743"/>
      <c r="BM59" s="743"/>
      <c r="BN59" s="743"/>
      <c r="BO59" s="744"/>
    </row>
    <row r="60" spans="1:73" ht="15" customHeight="1" x14ac:dyDescent="0.25">
      <c r="A60" s="728"/>
      <c r="B60" s="729"/>
      <c r="C60" s="746"/>
      <c r="D60" s="731"/>
      <c r="E60" s="732"/>
      <c r="F60" s="732"/>
      <c r="G60" s="732"/>
      <c r="H60" s="732"/>
      <c r="I60" s="732"/>
      <c r="J60" s="732"/>
      <c r="K60" s="732"/>
      <c r="L60" s="732"/>
      <c r="M60" s="732"/>
      <c r="N60" s="732"/>
      <c r="O60" s="732"/>
      <c r="P60" s="732"/>
      <c r="Q60" s="733"/>
      <c r="R60" s="734"/>
      <c r="S60" s="735"/>
      <c r="T60" s="736"/>
      <c r="U60" s="737"/>
      <c r="V60" s="738"/>
      <c r="W60" s="738"/>
      <c r="X60" s="738"/>
      <c r="Y60" s="731"/>
      <c r="Z60" s="731"/>
      <c r="AA60" s="731"/>
      <c r="AB60" s="731"/>
      <c r="AC60" s="739"/>
      <c r="AD60" s="739"/>
      <c r="AE60" s="739"/>
      <c r="AF60" s="733"/>
      <c r="AG60" s="734"/>
      <c r="AH60" s="739"/>
      <c r="AI60" s="747" t="s">
        <v>136</v>
      </c>
      <c r="AJ60" s="747"/>
      <c r="AK60" s="747"/>
      <c r="AL60" s="747"/>
      <c r="AM60" s="747" t="s">
        <v>135</v>
      </c>
      <c r="AT60" s="747" t="s">
        <v>137</v>
      </c>
      <c r="AW60" s="747"/>
      <c r="AX60" s="747"/>
      <c r="AY60" s="747"/>
      <c r="BA60" s="743"/>
      <c r="BB60" s="743"/>
      <c r="BC60" s="747" t="s">
        <v>155</v>
      </c>
      <c r="BD60" s="743"/>
      <c r="BE60" s="743"/>
      <c r="BF60" s="743"/>
      <c r="BG60" s="743"/>
      <c r="BH60" s="743"/>
      <c r="BI60" s="743"/>
      <c r="BJ60" s="743"/>
      <c r="BK60" s="743"/>
      <c r="BL60" s="743"/>
      <c r="BM60" s="743"/>
      <c r="BN60" s="743"/>
      <c r="BP60" s="747"/>
      <c r="BR60" s="747"/>
      <c r="BS60" s="747"/>
      <c r="BU60" s="734"/>
    </row>
    <row r="61" spans="1:73" ht="15.6" customHeight="1" x14ac:dyDescent="0.3">
      <c r="B61" s="750"/>
      <c r="C61" s="750"/>
      <c r="E61" s="751"/>
      <c r="F61" s="752"/>
      <c r="G61" s="752"/>
      <c r="H61" s="752"/>
      <c r="I61" s="752"/>
      <c r="J61" s="752"/>
      <c r="K61" s="752"/>
      <c r="L61" s="752"/>
      <c r="M61" s="752"/>
      <c r="N61" s="752"/>
      <c r="O61" s="752"/>
      <c r="P61" s="752"/>
      <c r="Q61" s="752"/>
      <c r="R61" s="752"/>
      <c r="S61" s="752"/>
      <c r="T61" s="752"/>
      <c r="U61" s="752"/>
      <c r="V61" s="752"/>
      <c r="W61" s="752"/>
      <c r="X61" s="752"/>
      <c r="Y61" s="752"/>
      <c r="Z61" s="752"/>
      <c r="AA61" s="752"/>
      <c r="AB61" s="752"/>
      <c r="AC61" s="752"/>
      <c r="AD61" s="752"/>
      <c r="AE61" s="752"/>
      <c r="AF61" s="752"/>
      <c r="AG61" s="752"/>
      <c r="AI61" s="753" t="s">
        <v>141</v>
      </c>
      <c r="AJ61" s="753"/>
      <c r="AK61" s="753"/>
      <c r="AL61" s="753"/>
      <c r="AM61" s="753" t="s">
        <v>140</v>
      </c>
      <c r="AT61" s="753" t="s">
        <v>156</v>
      </c>
      <c r="AW61" s="753"/>
      <c r="AX61" s="753"/>
      <c r="AY61" s="753"/>
      <c r="BA61" s="747"/>
      <c r="BC61" s="753" t="s">
        <v>157</v>
      </c>
      <c r="BP61" s="753"/>
      <c r="BR61" s="753"/>
      <c r="BS61" s="753"/>
    </row>
    <row r="62" spans="1:73" ht="15.6" customHeight="1" x14ac:dyDescent="0.3">
      <c r="B62" s="754"/>
      <c r="C62" s="750"/>
      <c r="BA62" s="753"/>
      <c r="BT62" s="755"/>
    </row>
    <row r="86" spans="2:73" s="749" customFormat="1" ht="12.75" customHeight="1" x14ac:dyDescent="0.3">
      <c r="B86" s="677"/>
      <c r="C86" s="677"/>
      <c r="D86" s="677"/>
      <c r="E86" s="677"/>
      <c r="F86" s="677"/>
      <c r="G86" s="677"/>
      <c r="H86" s="677"/>
      <c r="I86" s="677"/>
      <c r="J86" s="677"/>
      <c r="K86" s="677"/>
      <c r="L86" s="677"/>
      <c r="M86" s="677"/>
      <c r="N86" s="677"/>
      <c r="O86" s="677"/>
      <c r="P86" s="677"/>
      <c r="Q86" s="677"/>
      <c r="R86" s="677"/>
      <c r="S86" s="677"/>
      <c r="T86" s="677"/>
      <c r="U86" s="677"/>
      <c r="V86" s="677"/>
      <c r="W86" s="677"/>
      <c r="X86" s="677"/>
      <c r="Y86" s="677"/>
      <c r="Z86" s="677"/>
      <c r="AA86" s="677"/>
      <c r="AB86" s="677"/>
      <c r="AC86" s="677"/>
      <c r="AD86" s="677"/>
      <c r="AE86" s="677"/>
      <c r="AF86" s="677"/>
      <c r="AG86" s="677"/>
      <c r="AH86" s="677"/>
      <c r="AI86" s="677"/>
      <c r="AJ86" s="677"/>
      <c r="AK86" s="677"/>
      <c r="AL86" s="677"/>
      <c r="AM86" s="677"/>
      <c r="AN86" s="677"/>
      <c r="AO86" s="677"/>
      <c r="AP86" s="677"/>
      <c r="AQ86" s="677"/>
      <c r="AR86" s="677"/>
      <c r="AS86" s="677"/>
      <c r="AT86" s="677"/>
      <c r="AU86" s="677"/>
      <c r="AV86" s="677"/>
      <c r="AW86" s="677"/>
      <c r="AX86" s="677"/>
      <c r="AY86" s="677"/>
      <c r="AZ86" s="677"/>
      <c r="BA86" s="677"/>
      <c r="BB86" s="677"/>
      <c r="BC86" s="677"/>
      <c r="BD86" s="677"/>
      <c r="BE86" s="677"/>
      <c r="BF86" s="677"/>
      <c r="BG86" s="677"/>
      <c r="BH86" s="677"/>
      <c r="BI86" s="677"/>
      <c r="BJ86" s="677"/>
      <c r="BK86" s="677"/>
      <c r="BL86" s="677"/>
      <c r="BM86" s="677"/>
      <c r="BN86" s="677"/>
      <c r="BO86" s="748"/>
      <c r="BP86" s="745"/>
      <c r="BQ86" s="745"/>
      <c r="BR86" s="677"/>
      <c r="BS86" s="677"/>
      <c r="BT86" s="648"/>
      <c r="BU86" s="677"/>
    </row>
  </sheetData>
  <mergeCells count="107">
    <mergeCell ref="AV10:AV12"/>
    <mergeCell ref="AW10:AW12"/>
    <mergeCell ref="AX10:AX12"/>
    <mergeCell ref="BL10:BL12"/>
    <mergeCell ref="BM10:BM12"/>
    <mergeCell ref="BN10:BN12"/>
    <mergeCell ref="BO10:BO11"/>
    <mergeCell ref="BP10:BQ11"/>
    <mergeCell ref="BF10:BF12"/>
    <mergeCell ref="BG10:BG12"/>
    <mergeCell ref="BH10:BH12"/>
    <mergeCell ref="BI10:BI12"/>
    <mergeCell ref="BJ10:BJ12"/>
    <mergeCell ref="BK10:BK12"/>
    <mergeCell ref="E10:E12"/>
    <mergeCell ref="F10:F12"/>
    <mergeCell ref="G10:G12"/>
    <mergeCell ref="H10:H12"/>
    <mergeCell ref="I10:I12"/>
    <mergeCell ref="J10:J12"/>
    <mergeCell ref="G9:H9"/>
    <mergeCell ref="I9:J9"/>
    <mergeCell ref="V9:W9"/>
    <mergeCell ref="Q10:Q12"/>
    <mergeCell ref="R10:R12"/>
    <mergeCell ref="T10:T12"/>
    <mergeCell ref="U10:U12"/>
    <mergeCell ref="V10:V12"/>
    <mergeCell ref="W10:W12"/>
    <mergeCell ref="K10:K12"/>
    <mergeCell ref="L10:L12"/>
    <mergeCell ref="M10:M12"/>
    <mergeCell ref="N10:N12"/>
    <mergeCell ref="O10:O12"/>
    <mergeCell ref="P10:P12"/>
    <mergeCell ref="BI8:BJ9"/>
    <mergeCell ref="BK8:BL9"/>
    <mergeCell ref="BM8:BN9"/>
    <mergeCell ref="BC9:BD9"/>
    <mergeCell ref="BE9:BF9"/>
    <mergeCell ref="AK8:AN8"/>
    <mergeCell ref="AO8:AP9"/>
    <mergeCell ref="AQ8:AR9"/>
    <mergeCell ref="AS8:AT9"/>
    <mergeCell ref="AU8:AV9"/>
    <mergeCell ref="AZ8:AZ12"/>
    <mergeCell ref="AO10:AO12"/>
    <mergeCell ref="AP10:AP12"/>
    <mergeCell ref="AQ10:AQ12"/>
    <mergeCell ref="AR10:AR12"/>
    <mergeCell ref="AK10:AK12"/>
    <mergeCell ref="AL10:AL12"/>
    <mergeCell ref="AM10:AM12"/>
    <mergeCell ref="AN10:AN12"/>
    <mergeCell ref="AY10:AY12"/>
    <mergeCell ref="BA10:BA12"/>
    <mergeCell ref="BB10:BB12"/>
    <mergeCell ref="BC10:BC12"/>
    <mergeCell ref="BD10:BD12"/>
    <mergeCell ref="AG10:AG12"/>
    <mergeCell ref="AH6:AV7"/>
    <mergeCell ref="AW6:AY9"/>
    <mergeCell ref="X9:Y9"/>
    <mergeCell ref="AK9:AL9"/>
    <mergeCell ref="AM9:AN9"/>
    <mergeCell ref="BA8:BB9"/>
    <mergeCell ref="BC8:BF8"/>
    <mergeCell ref="BG8:BH9"/>
    <mergeCell ref="Z8:AA9"/>
    <mergeCell ref="AB8:AC9"/>
    <mergeCell ref="AD8:AE9"/>
    <mergeCell ref="AI10:AI12"/>
    <mergeCell ref="AJ10:AJ12"/>
    <mergeCell ref="X10:X12"/>
    <mergeCell ref="Y10:Y12"/>
    <mergeCell ref="Z10:Z12"/>
    <mergeCell ref="AA10:AA12"/>
    <mergeCell ref="AB10:AB12"/>
    <mergeCell ref="AC10:AC12"/>
    <mergeCell ref="BE10:BE12"/>
    <mergeCell ref="AS10:AS12"/>
    <mergeCell ref="AT10:AT12"/>
    <mergeCell ref="AU10:AU12"/>
    <mergeCell ref="AZ6:BN7"/>
    <mergeCell ref="D8:D12"/>
    <mergeCell ref="E8:F9"/>
    <mergeCell ref="G8:J8"/>
    <mergeCell ref="K8:L9"/>
    <mergeCell ref="M8:N9"/>
    <mergeCell ref="O8:P9"/>
    <mergeCell ref="Q8:R9"/>
    <mergeCell ref="A2:AB2"/>
    <mergeCell ref="A3:AB3"/>
    <mergeCell ref="A4:AB4"/>
    <mergeCell ref="A6:A12"/>
    <mergeCell ref="B6:C7"/>
    <mergeCell ref="D6:R7"/>
    <mergeCell ref="S6:AG7"/>
    <mergeCell ref="S8:S12"/>
    <mergeCell ref="T8:U9"/>
    <mergeCell ref="V8:Y8"/>
    <mergeCell ref="AF8:AG9"/>
    <mergeCell ref="AH8:AH12"/>
    <mergeCell ref="AI8:AJ9"/>
    <mergeCell ref="AD10:AD12"/>
    <mergeCell ref="AE10:AE12"/>
    <mergeCell ref="AF10:AF12"/>
  </mergeCells>
  <conditionalFormatting sqref="Z33:AE33 E33:P33">
    <cfRule type="cellIs" dxfId="9" priority="1" stopIfTrue="1" operator="equal">
      <formula>0</formula>
    </cfRule>
  </conditionalFormatting>
  <printOptions horizontalCentered="1"/>
  <pageMargins left="0.25" right="0.75" top="0.53" bottom="0.24" header="0.3" footer="0.17"/>
  <pageSetup paperSize="5" scale="60" orientation="landscape" horizontalDpi="300" verticalDpi="300" r:id="rId1"/>
  <headerFooter alignWithMargins="0">
    <oddHeader>&amp;R&amp;P</oddHeader>
  </headerFooter>
  <colBreaks count="2" manualBreakCount="2">
    <brk id="31" max="1048575" man="1"/>
    <brk id="66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EJ65"/>
  <sheetViews>
    <sheetView view="pageBreakPreview" topLeftCell="A10" zoomScale="75" zoomScaleNormal="50" zoomScaleSheetLayoutView="75" workbookViewId="0">
      <pane xSplit="3" ySplit="5" topLeftCell="CK21" activePane="bottomRight" state="frozen"/>
      <selection activeCell="A10" sqref="A10"/>
      <selection pane="topRight" activeCell="D10" sqref="D10"/>
      <selection pane="bottomLeft" activeCell="A15" sqref="A15"/>
      <selection pane="bottomRight" activeCell="DR29" sqref="DR29"/>
    </sheetView>
  </sheetViews>
  <sheetFormatPr defaultColWidth="9.140625" defaultRowHeight="15" x14ac:dyDescent="0.25"/>
  <cols>
    <col min="1" max="1" width="13.140625" style="756" customWidth="1"/>
    <col min="2" max="2" width="10.140625" style="756" hidden="1" customWidth="1"/>
    <col min="3" max="3" width="10.28515625" style="756" hidden="1" customWidth="1"/>
    <col min="4" max="4" width="11.5703125" style="756" hidden="1" customWidth="1"/>
    <col min="5" max="5" width="9.85546875" style="756" hidden="1" customWidth="1"/>
    <col min="6" max="6" width="9.140625" style="756" hidden="1" customWidth="1"/>
    <col min="7" max="7" width="10.140625" style="756" hidden="1" customWidth="1"/>
    <col min="8" max="8" width="9" style="756" hidden="1" customWidth="1"/>
    <col min="9" max="9" width="9.140625" style="756" hidden="1" customWidth="1"/>
    <col min="10" max="10" width="9.7109375" style="756" hidden="1" customWidth="1"/>
    <col min="11" max="11" width="9.28515625" style="756" hidden="1" customWidth="1"/>
    <col min="12" max="13" width="9.140625" style="756" hidden="1" customWidth="1"/>
    <col min="14" max="14" width="9.85546875" style="756" hidden="1" customWidth="1"/>
    <col min="15" max="15" width="9.140625" style="756" hidden="1" customWidth="1"/>
    <col min="16" max="16" width="9.85546875" style="756" hidden="1" customWidth="1"/>
    <col min="17" max="17" width="9.42578125" style="756" hidden="1" customWidth="1"/>
    <col min="18" max="19" width="9.140625" style="756" hidden="1" customWidth="1"/>
    <col min="20" max="20" width="9.42578125" style="756" hidden="1" customWidth="1"/>
    <col min="21" max="21" width="9.28515625" style="756" hidden="1" customWidth="1"/>
    <col min="22" max="22" width="9.85546875" style="756" hidden="1" customWidth="1"/>
    <col min="23" max="23" width="11.28515625" style="756" hidden="1" customWidth="1"/>
    <col min="24" max="36" width="9.28515625" style="756" hidden="1" customWidth="1"/>
    <col min="37" max="37" width="9.85546875" style="756" hidden="1" customWidth="1"/>
    <col min="38" max="38" width="10.7109375" style="756" hidden="1" customWidth="1"/>
    <col min="39" max="39" width="9.140625" style="756" hidden="1" customWidth="1"/>
    <col min="40" max="40" width="10.28515625" style="756" hidden="1" customWidth="1"/>
    <col min="41" max="41" width="10.7109375" style="756" hidden="1" customWidth="1"/>
    <col min="42" max="42" width="9" style="756" hidden="1" customWidth="1"/>
    <col min="43" max="43" width="10.140625" style="756" hidden="1" customWidth="1"/>
    <col min="44" max="44" width="10.5703125" style="756" hidden="1" customWidth="1"/>
    <col min="45" max="45" width="9" style="756" hidden="1" customWidth="1"/>
    <col min="46" max="66" width="0" style="756" hidden="1" customWidth="1"/>
    <col min="67" max="74" width="9" style="756" hidden="1" customWidth="1"/>
    <col min="75" max="88" width="0" style="756" hidden="1" customWidth="1"/>
    <col min="89" max="89" width="10.28515625" style="756" customWidth="1"/>
    <col min="90" max="90" width="9.140625" style="756"/>
    <col min="91" max="91" width="21.7109375" style="756" hidden="1" customWidth="1"/>
    <col min="92" max="109" width="0" style="756" hidden="1" customWidth="1"/>
    <col min="110" max="136" width="9.140625" style="757" customWidth="1"/>
    <col min="137" max="140" width="9.140625" style="758" customWidth="1"/>
    <col min="141" max="16384" width="9.140625" style="756"/>
  </cols>
  <sheetData>
    <row r="1" spans="1:140" x14ac:dyDescent="0.25">
      <c r="A1" s="756" t="s">
        <v>115</v>
      </c>
    </row>
    <row r="2" spans="1:140" x14ac:dyDescent="0.25">
      <c r="E2" s="756" t="s">
        <v>71</v>
      </c>
    </row>
    <row r="3" spans="1:140" x14ac:dyDescent="0.25">
      <c r="E3" s="756" t="s">
        <v>116</v>
      </c>
    </row>
    <row r="4" spans="1:140" x14ac:dyDescent="0.25">
      <c r="E4" s="756" t="s">
        <v>73</v>
      </c>
    </row>
    <row r="5" spans="1:140" x14ac:dyDescent="0.25">
      <c r="A5" s="759"/>
      <c r="B5" s="759"/>
      <c r="C5" s="759"/>
      <c r="D5" s="759"/>
      <c r="E5" s="759" t="s">
        <v>252</v>
      </c>
      <c r="F5" s="759"/>
      <c r="G5" s="759"/>
      <c r="H5" s="759"/>
      <c r="I5" s="759"/>
      <c r="J5" s="759"/>
      <c r="K5" s="759"/>
      <c r="L5" s="759"/>
      <c r="M5" s="759"/>
      <c r="N5" s="759"/>
      <c r="O5" s="759"/>
      <c r="P5" s="759"/>
      <c r="Q5" s="759"/>
      <c r="R5" s="759"/>
      <c r="S5" s="759"/>
      <c r="T5" s="759"/>
      <c r="U5" s="759"/>
      <c r="V5" s="759"/>
      <c r="W5" s="759"/>
      <c r="X5" s="759"/>
      <c r="Y5" s="759"/>
      <c r="Z5" s="759"/>
      <c r="AA5" s="759"/>
      <c r="AB5" s="759"/>
      <c r="AC5" s="759"/>
      <c r="AD5" s="759"/>
      <c r="AE5" s="759"/>
      <c r="AF5" s="759"/>
      <c r="AG5" s="759"/>
      <c r="AH5" s="759"/>
      <c r="AI5" s="759"/>
      <c r="AJ5" s="759"/>
      <c r="AK5" s="759"/>
      <c r="AL5" s="759"/>
      <c r="AM5" s="759"/>
      <c r="AN5" s="759"/>
      <c r="AO5" s="759"/>
      <c r="AP5" s="759"/>
      <c r="AQ5" s="759"/>
      <c r="AR5" s="759"/>
      <c r="AS5" s="759"/>
      <c r="AT5" s="759"/>
      <c r="AU5" s="759"/>
      <c r="AV5" s="759"/>
      <c r="AW5" s="759"/>
      <c r="AX5" s="759"/>
      <c r="AY5" s="759"/>
      <c r="AZ5" s="759"/>
      <c r="BA5" s="759"/>
      <c r="BB5" s="759"/>
      <c r="BC5" s="759"/>
      <c r="BD5" s="759"/>
      <c r="BE5" s="759"/>
      <c r="BF5" s="759"/>
      <c r="BG5" s="759"/>
      <c r="BH5" s="759"/>
      <c r="BI5" s="759"/>
      <c r="BJ5" s="759"/>
      <c r="BK5" s="759"/>
      <c r="BL5" s="759"/>
      <c r="BM5" s="759"/>
      <c r="BN5" s="759"/>
      <c r="BO5" s="759"/>
      <c r="BP5" s="759"/>
      <c r="BQ5" s="759"/>
      <c r="BR5" s="759"/>
      <c r="BS5" s="759"/>
      <c r="BT5" s="759"/>
      <c r="BU5" s="759"/>
      <c r="BV5" s="759"/>
      <c r="BW5" s="759"/>
      <c r="BX5" s="759"/>
      <c r="BY5" s="759"/>
      <c r="BZ5" s="759"/>
      <c r="CA5" s="759"/>
      <c r="CB5" s="759"/>
      <c r="CC5" s="759"/>
      <c r="CD5" s="759"/>
      <c r="CE5" s="759"/>
      <c r="CF5" s="759"/>
      <c r="CG5" s="759"/>
      <c r="CH5" s="759"/>
      <c r="CI5" s="759"/>
      <c r="CJ5" s="759"/>
      <c r="CK5" s="759"/>
      <c r="CL5" s="759"/>
    </row>
    <row r="6" spans="1:140" x14ac:dyDescent="0.25">
      <c r="A6" s="759" t="s">
        <v>75</v>
      </c>
      <c r="B6" s="759"/>
      <c r="C6" s="759"/>
      <c r="D6" s="759"/>
      <c r="E6" s="759"/>
      <c r="F6" s="759"/>
      <c r="G6" s="759"/>
      <c r="I6" s="759"/>
      <c r="J6" s="759"/>
      <c r="K6" s="759"/>
      <c r="L6" s="759"/>
      <c r="M6" s="759"/>
      <c r="N6" s="759"/>
      <c r="O6" s="759"/>
      <c r="P6" s="759"/>
      <c r="Q6" s="759"/>
      <c r="R6" s="759"/>
      <c r="S6" s="759"/>
      <c r="T6" s="759"/>
      <c r="U6" s="759"/>
      <c r="V6" s="759"/>
      <c r="W6" s="759"/>
      <c r="X6" s="759"/>
      <c r="Y6" s="759"/>
      <c r="Z6" s="759"/>
      <c r="AA6" s="759"/>
      <c r="AB6" s="759"/>
      <c r="AC6" s="759"/>
      <c r="AD6" s="759"/>
      <c r="AE6" s="759"/>
      <c r="AF6" s="759"/>
      <c r="AG6" s="759"/>
      <c r="AH6" s="759"/>
      <c r="AI6" s="759"/>
      <c r="AJ6" s="759"/>
      <c r="AK6" s="759"/>
      <c r="AL6" s="759"/>
      <c r="AM6" s="759"/>
      <c r="AN6" s="759"/>
      <c r="AO6" s="759"/>
      <c r="AP6" s="759"/>
      <c r="AQ6" s="759"/>
      <c r="AR6" s="759"/>
      <c r="AS6" s="759"/>
      <c r="AT6" s="759"/>
      <c r="AU6" s="759"/>
      <c r="AV6" s="759"/>
      <c r="AW6" s="759"/>
      <c r="AX6" s="759"/>
      <c r="AY6" s="759"/>
      <c r="AZ6" s="759"/>
      <c r="BA6" s="759"/>
      <c r="BB6" s="759"/>
      <c r="BC6" s="759"/>
      <c r="BD6" s="759"/>
      <c r="BE6" s="759"/>
      <c r="BF6" s="759"/>
      <c r="BG6" s="759"/>
      <c r="BH6" s="759"/>
      <c r="BI6" s="759"/>
      <c r="BJ6" s="759"/>
      <c r="BK6" s="759"/>
      <c r="BL6" s="759"/>
      <c r="BM6" s="759"/>
      <c r="BN6" s="759"/>
      <c r="BO6" s="759"/>
      <c r="BP6" s="759"/>
      <c r="BQ6" s="759"/>
      <c r="BR6" s="759"/>
      <c r="BS6" s="759"/>
      <c r="BT6" s="759"/>
      <c r="BU6" s="759"/>
      <c r="BV6" s="759"/>
      <c r="BW6" s="759"/>
      <c r="BX6" s="759"/>
      <c r="BY6" s="759"/>
      <c r="BZ6" s="759"/>
      <c r="CA6" s="759"/>
      <c r="CB6" s="759"/>
      <c r="CC6" s="759"/>
      <c r="CD6" s="759"/>
      <c r="CE6" s="759"/>
      <c r="CF6" s="759"/>
      <c r="CG6" s="759"/>
      <c r="CH6" s="759"/>
      <c r="CI6" s="759"/>
      <c r="CJ6" s="759"/>
      <c r="CK6" s="759"/>
      <c r="CL6" s="759"/>
    </row>
    <row r="7" spans="1:140" x14ac:dyDescent="0.25">
      <c r="A7" s="759" t="s">
        <v>76</v>
      </c>
      <c r="B7" s="759"/>
      <c r="C7" s="759"/>
      <c r="D7" s="759"/>
      <c r="E7" s="759"/>
      <c r="F7" s="759"/>
      <c r="G7" s="759"/>
      <c r="H7" s="759"/>
      <c r="I7" s="759"/>
      <c r="J7" s="759"/>
      <c r="K7" s="759"/>
      <c r="L7" s="759"/>
      <c r="M7" s="759"/>
      <c r="N7" s="759"/>
      <c r="O7" s="759"/>
      <c r="P7" s="759"/>
      <c r="Q7" s="759"/>
      <c r="R7" s="759"/>
      <c r="S7" s="759"/>
      <c r="T7" s="759"/>
      <c r="U7" s="759"/>
      <c r="V7" s="759"/>
      <c r="W7" s="759"/>
      <c r="X7" s="759"/>
      <c r="Y7" s="759"/>
      <c r="Z7" s="759"/>
      <c r="AA7" s="759"/>
      <c r="AB7" s="759"/>
      <c r="AC7" s="759"/>
      <c r="AD7" s="759"/>
      <c r="AE7" s="759"/>
      <c r="AF7" s="759"/>
      <c r="AG7" s="759"/>
      <c r="AH7" s="759"/>
      <c r="AI7" s="759"/>
      <c r="AJ7" s="759"/>
      <c r="AK7" s="759"/>
      <c r="AL7" s="759"/>
      <c r="AM7" s="759"/>
      <c r="AN7" s="759"/>
      <c r="AO7" s="759"/>
      <c r="AP7" s="759"/>
      <c r="AQ7" s="759"/>
      <c r="AR7" s="759"/>
      <c r="AS7" s="759"/>
      <c r="AT7" s="759"/>
      <c r="AU7" s="759"/>
      <c r="AV7" s="759"/>
      <c r="AW7" s="759"/>
      <c r="AX7" s="759"/>
      <c r="AY7" s="759"/>
      <c r="AZ7" s="759"/>
      <c r="BA7" s="759"/>
      <c r="BB7" s="759"/>
      <c r="BC7" s="759"/>
      <c r="BD7" s="759"/>
      <c r="BE7" s="759"/>
      <c r="BF7" s="759"/>
      <c r="BG7" s="759"/>
      <c r="BH7" s="759"/>
      <c r="BI7" s="759"/>
      <c r="BJ7" s="759"/>
      <c r="BK7" s="759"/>
      <c r="BL7" s="759"/>
      <c r="BM7" s="759"/>
      <c r="BN7" s="759"/>
      <c r="BO7" s="759"/>
      <c r="BP7" s="759"/>
      <c r="BQ7" s="759"/>
      <c r="BR7" s="759"/>
      <c r="BS7" s="759"/>
      <c r="BT7" s="759"/>
      <c r="BU7" s="759"/>
      <c r="BV7" s="759"/>
      <c r="BW7" s="759"/>
      <c r="BX7" s="759"/>
      <c r="BY7" s="759"/>
      <c r="BZ7" s="759"/>
      <c r="CA7" s="759"/>
      <c r="CB7" s="759"/>
      <c r="CC7" s="759"/>
      <c r="CD7" s="759"/>
      <c r="CE7" s="759"/>
      <c r="CF7" s="759"/>
      <c r="CG7" s="759"/>
      <c r="CH7" s="759"/>
      <c r="CI7" s="759"/>
      <c r="CJ7" s="759"/>
      <c r="CK7" s="759"/>
      <c r="CL7" s="759"/>
    </row>
    <row r="8" spans="1:140" s="761" customFormat="1" ht="24" customHeight="1" x14ac:dyDescent="0.2">
      <c r="A8" s="1294" t="s">
        <v>0</v>
      </c>
      <c r="B8" s="760"/>
      <c r="C8" s="760"/>
      <c r="D8" s="1295" t="s">
        <v>77</v>
      </c>
      <c r="E8" s="1296"/>
      <c r="F8" s="1296"/>
      <c r="G8" s="1296"/>
      <c r="H8" s="1296"/>
      <c r="I8" s="1296"/>
      <c r="J8" s="1296"/>
      <c r="K8" s="1296"/>
      <c r="L8" s="1296"/>
      <c r="M8" s="1296"/>
      <c r="N8" s="1296"/>
      <c r="O8" s="1296"/>
      <c r="P8" s="1296"/>
      <c r="Q8" s="1296"/>
      <c r="R8" s="1296"/>
      <c r="S8" s="1296"/>
      <c r="T8" s="1296"/>
      <c r="U8" s="1296"/>
      <c r="V8" s="1296"/>
      <c r="W8" s="1296"/>
      <c r="X8" s="1297"/>
      <c r="Y8" s="1295" t="s">
        <v>78</v>
      </c>
      <c r="Z8" s="1296"/>
      <c r="AA8" s="1296"/>
      <c r="AB8" s="1296"/>
      <c r="AC8" s="1296"/>
      <c r="AD8" s="1296"/>
      <c r="AE8" s="1296"/>
      <c r="AF8" s="1296"/>
      <c r="AG8" s="1296"/>
      <c r="AH8" s="1296"/>
      <c r="AI8" s="1296"/>
      <c r="AJ8" s="1296"/>
      <c r="AK8" s="1296"/>
      <c r="AL8" s="1296"/>
      <c r="AM8" s="1296"/>
      <c r="AN8" s="1296"/>
      <c r="AO8" s="1296"/>
      <c r="AP8" s="1296"/>
      <c r="AQ8" s="1296"/>
      <c r="AR8" s="1296"/>
      <c r="AS8" s="1297"/>
      <c r="AT8" s="1301" t="s">
        <v>79</v>
      </c>
      <c r="AU8" s="1302"/>
      <c r="AV8" s="1302"/>
      <c r="AW8" s="1302"/>
      <c r="AX8" s="1302"/>
      <c r="AY8" s="1302"/>
      <c r="AZ8" s="1302"/>
      <c r="BA8" s="1302"/>
      <c r="BB8" s="1302"/>
      <c r="BC8" s="1302"/>
      <c r="BD8" s="1302"/>
      <c r="BE8" s="1302"/>
      <c r="BF8" s="1302"/>
      <c r="BG8" s="1302"/>
      <c r="BH8" s="1302"/>
      <c r="BI8" s="1302"/>
      <c r="BJ8" s="1302"/>
      <c r="BK8" s="1302"/>
      <c r="BL8" s="1302"/>
      <c r="BM8" s="1302"/>
      <c r="BN8" s="1303"/>
      <c r="BO8" s="1294" t="s">
        <v>79</v>
      </c>
      <c r="BP8" s="1294"/>
      <c r="BQ8" s="1294"/>
      <c r="BR8" s="1301" t="s">
        <v>81</v>
      </c>
      <c r="BS8" s="1302"/>
      <c r="BT8" s="1302"/>
      <c r="BU8" s="1302"/>
      <c r="BV8" s="1302"/>
      <c r="BW8" s="1302"/>
      <c r="BX8" s="1302"/>
      <c r="BY8" s="1302"/>
      <c r="BZ8" s="1302"/>
      <c r="CA8" s="1302"/>
      <c r="CB8" s="1302"/>
      <c r="CC8" s="1302"/>
      <c r="CD8" s="1302"/>
      <c r="CE8" s="1302"/>
      <c r="CF8" s="1302"/>
      <c r="CG8" s="1302"/>
      <c r="CH8" s="1302"/>
      <c r="CI8" s="1302"/>
      <c r="CJ8" s="1302"/>
      <c r="CK8" s="1302"/>
      <c r="CL8" s="1303"/>
      <c r="DF8" s="762"/>
      <c r="DG8" s="762"/>
      <c r="DH8" s="762"/>
      <c r="DI8" s="762"/>
      <c r="DJ8" s="762"/>
      <c r="DK8" s="762"/>
      <c r="DL8" s="762"/>
      <c r="DM8" s="762"/>
      <c r="DN8" s="762"/>
      <c r="DO8" s="762"/>
      <c r="DP8" s="762"/>
      <c r="DQ8" s="762"/>
      <c r="DR8" s="762"/>
      <c r="DS8" s="762"/>
      <c r="DT8" s="762"/>
      <c r="DU8" s="762"/>
      <c r="DV8" s="762"/>
      <c r="DW8" s="762"/>
      <c r="DX8" s="762"/>
      <c r="DY8" s="762"/>
      <c r="DZ8" s="762"/>
      <c r="EA8" s="762"/>
      <c r="EB8" s="762"/>
      <c r="EC8" s="762"/>
      <c r="ED8" s="762"/>
      <c r="EE8" s="762"/>
      <c r="EF8" s="762"/>
      <c r="EG8" s="763"/>
      <c r="EH8" s="763"/>
      <c r="EI8" s="763"/>
      <c r="EJ8" s="763"/>
    </row>
    <row r="9" spans="1:140" s="761" customFormat="1" ht="15" customHeight="1" x14ac:dyDescent="0.2">
      <c r="A9" s="1294"/>
      <c r="B9" s="764"/>
      <c r="C9" s="764"/>
      <c r="D9" s="1298"/>
      <c r="E9" s="1299"/>
      <c r="F9" s="1299"/>
      <c r="G9" s="1299"/>
      <c r="H9" s="1299"/>
      <c r="I9" s="1299"/>
      <c r="J9" s="1299"/>
      <c r="K9" s="1299"/>
      <c r="L9" s="1299"/>
      <c r="M9" s="1299"/>
      <c r="N9" s="1299"/>
      <c r="O9" s="1299"/>
      <c r="P9" s="1299"/>
      <c r="Q9" s="1299"/>
      <c r="R9" s="1299"/>
      <c r="S9" s="1299"/>
      <c r="T9" s="1299"/>
      <c r="U9" s="1299"/>
      <c r="V9" s="1299"/>
      <c r="W9" s="1299"/>
      <c r="X9" s="1300"/>
      <c r="Y9" s="1298"/>
      <c r="Z9" s="1299"/>
      <c r="AA9" s="1299"/>
      <c r="AB9" s="1299"/>
      <c r="AC9" s="1299"/>
      <c r="AD9" s="1299"/>
      <c r="AE9" s="1299"/>
      <c r="AF9" s="1299"/>
      <c r="AG9" s="1299"/>
      <c r="AH9" s="1299"/>
      <c r="AI9" s="1299"/>
      <c r="AJ9" s="1299"/>
      <c r="AK9" s="1299"/>
      <c r="AL9" s="1299"/>
      <c r="AM9" s="1299"/>
      <c r="AN9" s="1299"/>
      <c r="AO9" s="1299"/>
      <c r="AP9" s="1299"/>
      <c r="AQ9" s="1299"/>
      <c r="AR9" s="1299"/>
      <c r="AS9" s="1300"/>
      <c r="AT9" s="1304"/>
      <c r="AU9" s="1305"/>
      <c r="AV9" s="1305"/>
      <c r="AW9" s="1305"/>
      <c r="AX9" s="1305"/>
      <c r="AY9" s="1305"/>
      <c r="AZ9" s="1305"/>
      <c r="BA9" s="1305"/>
      <c r="BB9" s="1305"/>
      <c r="BC9" s="1305"/>
      <c r="BD9" s="1305"/>
      <c r="BE9" s="1305"/>
      <c r="BF9" s="1305"/>
      <c r="BG9" s="1305"/>
      <c r="BH9" s="1305"/>
      <c r="BI9" s="1305"/>
      <c r="BJ9" s="1305"/>
      <c r="BK9" s="1305"/>
      <c r="BL9" s="1305"/>
      <c r="BM9" s="1305"/>
      <c r="BN9" s="1306"/>
      <c r="BO9" s="1294"/>
      <c r="BP9" s="1294"/>
      <c r="BQ9" s="1294"/>
      <c r="BR9" s="1304"/>
      <c r="BS9" s="1305"/>
      <c r="BT9" s="1305"/>
      <c r="BU9" s="1305"/>
      <c r="BV9" s="1305"/>
      <c r="BW9" s="1305"/>
      <c r="BX9" s="1305"/>
      <c r="BY9" s="1305"/>
      <c r="BZ9" s="1305"/>
      <c r="CA9" s="1305"/>
      <c r="CB9" s="1305"/>
      <c r="CC9" s="1305"/>
      <c r="CD9" s="1305"/>
      <c r="CE9" s="1305"/>
      <c r="CF9" s="1305"/>
      <c r="CG9" s="1305"/>
      <c r="CH9" s="1305"/>
      <c r="CI9" s="1305"/>
      <c r="CJ9" s="1305"/>
      <c r="CK9" s="1305"/>
      <c r="CL9" s="1306"/>
      <c r="DF9" s="762"/>
      <c r="DG9" s="762"/>
      <c r="DH9" s="762"/>
      <c r="DI9" s="762"/>
      <c r="DJ9" s="762"/>
      <c r="DK9" s="762"/>
      <c r="DL9" s="762"/>
      <c r="DM9" s="762"/>
      <c r="DN9" s="762"/>
      <c r="DO9" s="762"/>
      <c r="DP9" s="762"/>
      <c r="DQ9" s="762"/>
      <c r="DR9" s="762"/>
      <c r="DS9" s="762"/>
      <c r="DT9" s="762"/>
      <c r="DU9" s="762"/>
      <c r="DV9" s="762"/>
      <c r="DW9" s="762"/>
      <c r="DX9" s="762"/>
      <c r="DY9" s="762"/>
      <c r="DZ9" s="762"/>
      <c r="EA9" s="762"/>
      <c r="EB9" s="762"/>
      <c r="EC9" s="762"/>
      <c r="ED9" s="762"/>
      <c r="EE9" s="762"/>
      <c r="EF9" s="762"/>
      <c r="EG9" s="763"/>
      <c r="EH9" s="763"/>
      <c r="EI9" s="763"/>
      <c r="EJ9" s="763"/>
    </row>
    <row r="10" spans="1:140" s="761" customFormat="1" ht="21.6" customHeight="1" x14ac:dyDescent="0.2">
      <c r="A10" s="1294"/>
      <c r="B10" s="765"/>
      <c r="C10" s="765"/>
      <c r="D10" s="1293" t="s">
        <v>121</v>
      </c>
      <c r="E10" s="1293"/>
      <c r="F10" s="1293"/>
      <c r="G10" s="1293" t="s">
        <v>122</v>
      </c>
      <c r="H10" s="1293"/>
      <c r="I10" s="1293"/>
      <c r="J10" s="1293"/>
      <c r="K10" s="1293"/>
      <c r="L10" s="1293"/>
      <c r="M10" s="1293" t="s">
        <v>85</v>
      </c>
      <c r="N10" s="1293"/>
      <c r="O10" s="1293"/>
      <c r="P10" s="1293" t="s">
        <v>86</v>
      </c>
      <c r="Q10" s="1293"/>
      <c r="R10" s="1293"/>
      <c r="S10" s="1293" t="s">
        <v>123</v>
      </c>
      <c r="T10" s="1293"/>
      <c r="U10" s="1293"/>
      <c r="V10" s="1293" t="s">
        <v>88</v>
      </c>
      <c r="W10" s="1293"/>
      <c r="X10" s="1293"/>
      <c r="Y10" s="1293" t="s">
        <v>121</v>
      </c>
      <c r="Z10" s="1293"/>
      <c r="AA10" s="1293"/>
      <c r="AB10" s="1293" t="s">
        <v>122</v>
      </c>
      <c r="AC10" s="1293"/>
      <c r="AD10" s="1293"/>
      <c r="AE10" s="1293"/>
      <c r="AF10" s="1293"/>
      <c r="AG10" s="1293"/>
      <c r="AH10" s="1293" t="s">
        <v>85</v>
      </c>
      <c r="AI10" s="1293"/>
      <c r="AJ10" s="1293"/>
      <c r="AK10" s="1293" t="s">
        <v>86</v>
      </c>
      <c r="AL10" s="1293"/>
      <c r="AM10" s="1293"/>
      <c r="AN10" s="1293" t="s">
        <v>123</v>
      </c>
      <c r="AO10" s="1293"/>
      <c r="AP10" s="1293"/>
      <c r="AQ10" s="1293" t="s">
        <v>88</v>
      </c>
      <c r="AR10" s="1293"/>
      <c r="AS10" s="1293"/>
      <c r="AT10" s="1293" t="s">
        <v>121</v>
      </c>
      <c r="AU10" s="1293"/>
      <c r="AV10" s="1293"/>
      <c r="AW10" s="1293" t="s">
        <v>122</v>
      </c>
      <c r="AX10" s="1293"/>
      <c r="AY10" s="1293"/>
      <c r="AZ10" s="1293"/>
      <c r="BA10" s="1293"/>
      <c r="BB10" s="1293"/>
      <c r="BC10" s="1293" t="s">
        <v>85</v>
      </c>
      <c r="BD10" s="1293"/>
      <c r="BE10" s="1293"/>
      <c r="BF10" s="1293" t="s">
        <v>86</v>
      </c>
      <c r="BG10" s="1293"/>
      <c r="BH10" s="1293"/>
      <c r="BI10" s="1293" t="s">
        <v>123</v>
      </c>
      <c r="BJ10" s="1293"/>
      <c r="BK10" s="1293"/>
      <c r="BL10" s="1293" t="s">
        <v>88</v>
      </c>
      <c r="BM10" s="1293"/>
      <c r="BN10" s="1293"/>
      <c r="BO10" s="1294"/>
      <c r="BP10" s="1294"/>
      <c r="BQ10" s="1294"/>
      <c r="BR10" s="1293" t="s">
        <v>121</v>
      </c>
      <c r="BS10" s="1293"/>
      <c r="BT10" s="1293"/>
      <c r="BU10" s="1293" t="s">
        <v>122</v>
      </c>
      <c r="BV10" s="1293"/>
      <c r="BW10" s="1293"/>
      <c r="BX10" s="1293"/>
      <c r="BY10" s="1293"/>
      <c r="BZ10" s="1293"/>
      <c r="CA10" s="1293" t="s">
        <v>85</v>
      </c>
      <c r="CB10" s="1293"/>
      <c r="CC10" s="1293"/>
      <c r="CD10" s="1293" t="s">
        <v>86</v>
      </c>
      <c r="CE10" s="1293"/>
      <c r="CF10" s="1293"/>
      <c r="CG10" s="1293" t="s">
        <v>123</v>
      </c>
      <c r="CH10" s="1293"/>
      <c r="CI10" s="1293"/>
      <c r="CJ10" s="1293" t="s">
        <v>88</v>
      </c>
      <c r="CK10" s="1293"/>
      <c r="CL10" s="1293"/>
      <c r="DF10" s="762"/>
      <c r="DG10" s="762"/>
      <c r="DH10" s="762"/>
      <c r="DI10" s="762"/>
      <c r="DJ10" s="762"/>
      <c r="DK10" s="762"/>
      <c r="DL10" s="762"/>
      <c r="DM10" s="762"/>
      <c r="DN10" s="762"/>
      <c r="DO10" s="762"/>
      <c r="DP10" s="762"/>
      <c r="DQ10" s="762"/>
      <c r="DR10" s="762"/>
      <c r="DS10" s="762"/>
      <c r="DT10" s="762"/>
      <c r="DU10" s="762"/>
      <c r="DV10" s="762"/>
      <c r="DW10" s="762"/>
      <c r="DX10" s="762"/>
      <c r="DY10" s="762"/>
      <c r="DZ10" s="762"/>
      <c r="EA10" s="762"/>
      <c r="EB10" s="762"/>
      <c r="EC10" s="762"/>
      <c r="ED10" s="762"/>
      <c r="EE10" s="762"/>
      <c r="EF10" s="762"/>
      <c r="EG10" s="763"/>
      <c r="EH10" s="763"/>
      <c r="EI10" s="763"/>
      <c r="EJ10" s="763"/>
    </row>
    <row r="11" spans="1:140" s="761" customFormat="1" ht="21.6" customHeight="1" x14ac:dyDescent="0.2">
      <c r="A11" s="1294"/>
      <c r="B11" s="765"/>
      <c r="C11" s="765"/>
      <c r="D11" s="1293"/>
      <c r="E11" s="1293"/>
      <c r="F11" s="1293"/>
      <c r="G11" s="1293" t="s">
        <v>93</v>
      </c>
      <c r="H11" s="1293"/>
      <c r="I11" s="1293"/>
      <c r="J11" s="1293" t="s">
        <v>92</v>
      </c>
      <c r="K11" s="1293"/>
      <c r="L11" s="1293"/>
      <c r="M11" s="1293"/>
      <c r="N11" s="1293"/>
      <c r="O11" s="1293"/>
      <c r="P11" s="1293"/>
      <c r="Q11" s="1293"/>
      <c r="R11" s="1293"/>
      <c r="S11" s="1293"/>
      <c r="T11" s="1293"/>
      <c r="U11" s="1293"/>
      <c r="V11" s="1293"/>
      <c r="W11" s="1293"/>
      <c r="X11" s="1293"/>
      <c r="Y11" s="1293"/>
      <c r="Z11" s="1293"/>
      <c r="AA11" s="1293"/>
      <c r="AB11" s="1293" t="s">
        <v>93</v>
      </c>
      <c r="AC11" s="1293"/>
      <c r="AD11" s="1293"/>
      <c r="AE11" s="1293" t="s">
        <v>92</v>
      </c>
      <c r="AF11" s="1293"/>
      <c r="AG11" s="1293"/>
      <c r="AH11" s="1293"/>
      <c r="AI11" s="1293"/>
      <c r="AJ11" s="1293"/>
      <c r="AK11" s="1293"/>
      <c r="AL11" s="1293"/>
      <c r="AM11" s="1293"/>
      <c r="AN11" s="1293"/>
      <c r="AO11" s="1293"/>
      <c r="AP11" s="1293"/>
      <c r="AQ11" s="1293"/>
      <c r="AR11" s="1293"/>
      <c r="AS11" s="1293"/>
      <c r="AT11" s="1293"/>
      <c r="AU11" s="1293"/>
      <c r="AV11" s="1293"/>
      <c r="AW11" s="1293" t="s">
        <v>93</v>
      </c>
      <c r="AX11" s="1293"/>
      <c r="AY11" s="1293"/>
      <c r="AZ11" s="1293" t="s">
        <v>92</v>
      </c>
      <c r="BA11" s="1293"/>
      <c r="BB11" s="1293"/>
      <c r="BC11" s="1293"/>
      <c r="BD11" s="1293"/>
      <c r="BE11" s="1293"/>
      <c r="BF11" s="1293"/>
      <c r="BG11" s="1293"/>
      <c r="BH11" s="1293"/>
      <c r="BI11" s="1293"/>
      <c r="BJ11" s="1293"/>
      <c r="BK11" s="1293"/>
      <c r="BL11" s="1293"/>
      <c r="BM11" s="1293"/>
      <c r="BN11" s="1293"/>
      <c r="BO11" s="1294"/>
      <c r="BP11" s="1294"/>
      <c r="BQ11" s="1294"/>
      <c r="BR11" s="1293"/>
      <c r="BS11" s="1293"/>
      <c r="BT11" s="1293"/>
      <c r="BU11" s="1293" t="s">
        <v>93</v>
      </c>
      <c r="BV11" s="1293"/>
      <c r="BW11" s="1293"/>
      <c r="BX11" s="1293" t="s">
        <v>92</v>
      </c>
      <c r="BY11" s="1293"/>
      <c r="BZ11" s="1293"/>
      <c r="CA11" s="1293"/>
      <c r="CB11" s="1293"/>
      <c r="CC11" s="1293"/>
      <c r="CD11" s="1293"/>
      <c r="CE11" s="1293"/>
      <c r="CF11" s="1293"/>
      <c r="CG11" s="1293"/>
      <c r="CH11" s="1293"/>
      <c r="CI11" s="1293"/>
      <c r="CJ11" s="1293"/>
      <c r="CK11" s="1293"/>
      <c r="CL11" s="1293"/>
      <c r="DF11" s="762"/>
      <c r="DG11" s="762"/>
      <c r="DH11" s="762"/>
      <c r="DI11" s="762"/>
      <c r="DJ11" s="762"/>
      <c r="DK11" s="762"/>
      <c r="DL11" s="762"/>
      <c r="DM11" s="762"/>
      <c r="DN11" s="762"/>
      <c r="DO11" s="762"/>
      <c r="DP11" s="762"/>
      <c r="DQ11" s="762"/>
      <c r="DR11" s="762"/>
      <c r="DS11" s="762"/>
      <c r="DT11" s="762"/>
      <c r="DU11" s="762"/>
      <c r="DV11" s="762"/>
      <c r="DW11" s="762"/>
      <c r="DX11" s="762"/>
      <c r="DY11" s="762"/>
      <c r="DZ11" s="762"/>
      <c r="EA11" s="762"/>
      <c r="EB11" s="762"/>
      <c r="EC11" s="762"/>
      <c r="ED11" s="762"/>
      <c r="EE11" s="762"/>
      <c r="EF11" s="762"/>
      <c r="EG11" s="763"/>
      <c r="EH11" s="763"/>
      <c r="EI11" s="763"/>
      <c r="EJ11" s="763"/>
    </row>
    <row r="12" spans="1:140" s="761" customFormat="1" ht="38.25" x14ac:dyDescent="0.2">
      <c r="A12" s="1294"/>
      <c r="B12" s="765"/>
      <c r="C12" s="765"/>
      <c r="D12" s="766" t="s">
        <v>124</v>
      </c>
      <c r="E12" s="766" t="s">
        <v>125</v>
      </c>
      <c r="F12" s="766" t="s">
        <v>126</v>
      </c>
      <c r="G12" s="766" t="s">
        <v>124</v>
      </c>
      <c r="H12" s="766" t="s">
        <v>125</v>
      </c>
      <c r="I12" s="766" t="s">
        <v>126</v>
      </c>
      <c r="J12" s="766" t="s">
        <v>124</v>
      </c>
      <c r="K12" s="766" t="s">
        <v>125</v>
      </c>
      <c r="L12" s="766" t="s">
        <v>126</v>
      </c>
      <c r="M12" s="766" t="s">
        <v>124</v>
      </c>
      <c r="N12" s="766" t="s">
        <v>125</v>
      </c>
      <c r="O12" s="766" t="s">
        <v>126</v>
      </c>
      <c r="P12" s="766" t="s">
        <v>124</v>
      </c>
      <c r="Q12" s="766" t="s">
        <v>125</v>
      </c>
      <c r="R12" s="766" t="s">
        <v>126</v>
      </c>
      <c r="S12" s="766" t="s">
        <v>124</v>
      </c>
      <c r="T12" s="766" t="s">
        <v>125</v>
      </c>
      <c r="U12" s="766" t="s">
        <v>126</v>
      </c>
      <c r="V12" s="766" t="s">
        <v>124</v>
      </c>
      <c r="W12" s="766" t="s">
        <v>125</v>
      </c>
      <c r="X12" s="766" t="s">
        <v>126</v>
      </c>
      <c r="Y12" s="766" t="s">
        <v>124</v>
      </c>
      <c r="Z12" s="766" t="s">
        <v>125</v>
      </c>
      <c r="AA12" s="766" t="s">
        <v>126</v>
      </c>
      <c r="AB12" s="766" t="s">
        <v>124</v>
      </c>
      <c r="AC12" s="766" t="s">
        <v>125</v>
      </c>
      <c r="AD12" s="766" t="s">
        <v>126</v>
      </c>
      <c r="AE12" s="766" t="s">
        <v>124</v>
      </c>
      <c r="AF12" s="766" t="s">
        <v>125</v>
      </c>
      <c r="AG12" s="766" t="s">
        <v>126</v>
      </c>
      <c r="AH12" s="766" t="s">
        <v>124</v>
      </c>
      <c r="AI12" s="766" t="s">
        <v>125</v>
      </c>
      <c r="AJ12" s="766" t="s">
        <v>126</v>
      </c>
      <c r="AK12" s="766" t="s">
        <v>124</v>
      </c>
      <c r="AL12" s="766" t="s">
        <v>125</v>
      </c>
      <c r="AM12" s="766" t="s">
        <v>126</v>
      </c>
      <c r="AN12" s="766" t="s">
        <v>124</v>
      </c>
      <c r="AO12" s="766" t="s">
        <v>125</v>
      </c>
      <c r="AP12" s="766" t="s">
        <v>126</v>
      </c>
      <c r="AQ12" s="766" t="s">
        <v>124</v>
      </c>
      <c r="AR12" s="766" t="s">
        <v>125</v>
      </c>
      <c r="AS12" s="766" t="s">
        <v>126</v>
      </c>
      <c r="AT12" s="766" t="s">
        <v>124</v>
      </c>
      <c r="AU12" s="766" t="s">
        <v>125</v>
      </c>
      <c r="AV12" s="766" t="s">
        <v>126</v>
      </c>
      <c r="AW12" s="766" t="s">
        <v>124</v>
      </c>
      <c r="AX12" s="766" t="s">
        <v>125</v>
      </c>
      <c r="AY12" s="766" t="s">
        <v>126</v>
      </c>
      <c r="AZ12" s="766" t="s">
        <v>124</v>
      </c>
      <c r="BA12" s="766" t="s">
        <v>125</v>
      </c>
      <c r="BB12" s="766" t="s">
        <v>126</v>
      </c>
      <c r="BC12" s="766" t="s">
        <v>124</v>
      </c>
      <c r="BD12" s="766" t="s">
        <v>125</v>
      </c>
      <c r="BE12" s="766" t="s">
        <v>126</v>
      </c>
      <c r="BF12" s="766" t="s">
        <v>124</v>
      </c>
      <c r="BG12" s="766" t="s">
        <v>125</v>
      </c>
      <c r="BH12" s="766" t="s">
        <v>126</v>
      </c>
      <c r="BI12" s="766" t="s">
        <v>124</v>
      </c>
      <c r="BJ12" s="766" t="s">
        <v>125</v>
      </c>
      <c r="BK12" s="766" t="s">
        <v>126</v>
      </c>
      <c r="BL12" s="766" t="s">
        <v>124</v>
      </c>
      <c r="BM12" s="766" t="s">
        <v>125</v>
      </c>
      <c r="BN12" s="766" t="s">
        <v>126</v>
      </c>
      <c r="BO12" s="766" t="s">
        <v>96</v>
      </c>
      <c r="BP12" s="766" t="s">
        <v>127</v>
      </c>
      <c r="BQ12" s="766" t="s">
        <v>128</v>
      </c>
      <c r="BR12" s="766" t="s">
        <v>124</v>
      </c>
      <c r="BS12" s="766" t="s">
        <v>125</v>
      </c>
      <c r="BT12" s="766" t="s">
        <v>126</v>
      </c>
      <c r="BU12" s="766" t="s">
        <v>124</v>
      </c>
      <c r="BV12" s="766" t="s">
        <v>125</v>
      </c>
      <c r="BW12" s="766" t="s">
        <v>126</v>
      </c>
      <c r="BX12" s="766" t="s">
        <v>124</v>
      </c>
      <c r="BY12" s="766" t="s">
        <v>125</v>
      </c>
      <c r="BZ12" s="766" t="s">
        <v>126</v>
      </c>
      <c r="CA12" s="766" t="s">
        <v>124</v>
      </c>
      <c r="CB12" s="766" t="s">
        <v>125</v>
      </c>
      <c r="CC12" s="766" t="s">
        <v>126</v>
      </c>
      <c r="CD12" s="766" t="s">
        <v>124</v>
      </c>
      <c r="CE12" s="766" t="s">
        <v>125</v>
      </c>
      <c r="CF12" s="766" t="s">
        <v>126</v>
      </c>
      <c r="CG12" s="766" t="s">
        <v>124</v>
      </c>
      <c r="CH12" s="766" t="s">
        <v>125</v>
      </c>
      <c r="CI12" s="766" t="s">
        <v>126</v>
      </c>
      <c r="CJ12" s="766" t="s">
        <v>124</v>
      </c>
      <c r="CK12" s="766" t="s">
        <v>125</v>
      </c>
      <c r="CL12" s="766" t="s">
        <v>126</v>
      </c>
      <c r="DF12" s="762"/>
      <c r="DG12" s="762"/>
      <c r="DH12" s="762"/>
      <c r="DI12" s="762"/>
      <c r="DJ12" s="762"/>
      <c r="DK12" s="762"/>
      <c r="DL12" s="762"/>
      <c r="DM12" s="762"/>
      <c r="DN12" s="762"/>
      <c r="DO12" s="762"/>
      <c r="DP12" s="762"/>
      <c r="DQ12" s="762"/>
      <c r="DR12" s="762"/>
      <c r="DS12" s="762"/>
      <c r="DT12" s="762"/>
      <c r="DU12" s="762"/>
      <c r="DV12" s="762"/>
      <c r="DW12" s="762"/>
      <c r="DX12" s="762"/>
      <c r="DY12" s="762"/>
      <c r="DZ12" s="762"/>
      <c r="EA12" s="762"/>
      <c r="EB12" s="762"/>
      <c r="EC12" s="762"/>
      <c r="ED12" s="762"/>
      <c r="EE12" s="762"/>
      <c r="EF12" s="762"/>
      <c r="EG12" s="763"/>
      <c r="EH12" s="763"/>
      <c r="EI12" s="763"/>
      <c r="EJ12" s="763"/>
    </row>
    <row r="13" spans="1:140" s="761" customFormat="1" ht="25.9" customHeight="1" x14ac:dyDescent="0.2">
      <c r="A13" s="1294"/>
      <c r="B13" s="765" t="s">
        <v>144</v>
      </c>
      <c r="C13" s="765" t="s">
        <v>146</v>
      </c>
      <c r="D13" s="766" t="s">
        <v>124</v>
      </c>
      <c r="E13" s="766" t="s">
        <v>125</v>
      </c>
      <c r="F13" s="766" t="s">
        <v>126</v>
      </c>
      <c r="G13" s="766" t="s">
        <v>124</v>
      </c>
      <c r="H13" s="766" t="s">
        <v>125</v>
      </c>
      <c r="I13" s="766" t="s">
        <v>126</v>
      </c>
      <c r="J13" s="766" t="s">
        <v>124</v>
      </c>
      <c r="K13" s="766" t="s">
        <v>125</v>
      </c>
      <c r="L13" s="766" t="s">
        <v>126</v>
      </c>
      <c r="M13" s="766" t="s">
        <v>124</v>
      </c>
      <c r="N13" s="766" t="s">
        <v>125</v>
      </c>
      <c r="O13" s="766" t="s">
        <v>126</v>
      </c>
      <c r="P13" s="766" t="s">
        <v>124</v>
      </c>
      <c r="Q13" s="766" t="s">
        <v>125</v>
      </c>
      <c r="R13" s="766" t="s">
        <v>126</v>
      </c>
      <c r="S13" s="766" t="s">
        <v>124</v>
      </c>
      <c r="T13" s="766" t="s">
        <v>125</v>
      </c>
      <c r="U13" s="766" t="s">
        <v>126</v>
      </c>
      <c r="V13" s="766" t="s">
        <v>124</v>
      </c>
      <c r="W13" s="766" t="s">
        <v>125</v>
      </c>
      <c r="X13" s="766" t="s">
        <v>126</v>
      </c>
      <c r="Y13" s="766" t="s">
        <v>124</v>
      </c>
      <c r="Z13" s="766" t="s">
        <v>125</v>
      </c>
      <c r="AA13" s="766" t="s">
        <v>126</v>
      </c>
      <c r="AB13" s="766" t="s">
        <v>124</v>
      </c>
      <c r="AC13" s="766" t="s">
        <v>125</v>
      </c>
      <c r="AD13" s="766" t="s">
        <v>126</v>
      </c>
      <c r="AE13" s="766" t="s">
        <v>124</v>
      </c>
      <c r="AF13" s="766" t="s">
        <v>125</v>
      </c>
      <c r="AG13" s="766" t="s">
        <v>126</v>
      </c>
      <c r="AH13" s="766" t="s">
        <v>124</v>
      </c>
      <c r="AI13" s="766" t="s">
        <v>125</v>
      </c>
      <c r="AJ13" s="766" t="s">
        <v>126</v>
      </c>
      <c r="AK13" s="766" t="s">
        <v>124</v>
      </c>
      <c r="AL13" s="766" t="s">
        <v>125</v>
      </c>
      <c r="AM13" s="766" t="s">
        <v>126</v>
      </c>
      <c r="AN13" s="766" t="s">
        <v>124</v>
      </c>
      <c r="AO13" s="766" t="s">
        <v>125</v>
      </c>
      <c r="AP13" s="766" t="s">
        <v>126</v>
      </c>
      <c r="AQ13" s="766" t="s">
        <v>124</v>
      </c>
      <c r="AR13" s="766" t="s">
        <v>125</v>
      </c>
      <c r="AS13" s="766" t="s">
        <v>126</v>
      </c>
      <c r="AT13" s="766" t="s">
        <v>124</v>
      </c>
      <c r="AU13" s="766" t="s">
        <v>125</v>
      </c>
      <c r="AV13" s="766" t="s">
        <v>126</v>
      </c>
      <c r="AW13" s="766" t="s">
        <v>124</v>
      </c>
      <c r="AX13" s="766" t="s">
        <v>125</v>
      </c>
      <c r="AY13" s="766" t="s">
        <v>126</v>
      </c>
      <c r="AZ13" s="766" t="s">
        <v>124</v>
      </c>
      <c r="BA13" s="766" t="s">
        <v>125</v>
      </c>
      <c r="BB13" s="766" t="s">
        <v>126</v>
      </c>
      <c r="BC13" s="766" t="s">
        <v>124</v>
      </c>
      <c r="BD13" s="766" t="s">
        <v>125</v>
      </c>
      <c r="BE13" s="766" t="s">
        <v>126</v>
      </c>
      <c r="BF13" s="766" t="s">
        <v>124</v>
      </c>
      <c r="BG13" s="766" t="s">
        <v>125</v>
      </c>
      <c r="BH13" s="766" t="s">
        <v>126</v>
      </c>
      <c r="BI13" s="766" t="s">
        <v>124</v>
      </c>
      <c r="BJ13" s="766" t="s">
        <v>125</v>
      </c>
      <c r="BK13" s="766" t="s">
        <v>126</v>
      </c>
      <c r="BL13" s="766" t="s">
        <v>124</v>
      </c>
      <c r="BM13" s="766" t="s">
        <v>125</v>
      </c>
      <c r="BN13" s="766" t="s">
        <v>126</v>
      </c>
      <c r="BO13" s="766" t="s">
        <v>96</v>
      </c>
      <c r="BP13" s="766" t="s">
        <v>127</v>
      </c>
      <c r="BQ13" s="766" t="s">
        <v>128</v>
      </c>
      <c r="BR13" s="766" t="s">
        <v>124</v>
      </c>
      <c r="BS13" s="766" t="s">
        <v>125</v>
      </c>
      <c r="BT13" s="766" t="s">
        <v>126</v>
      </c>
      <c r="BU13" s="766" t="s">
        <v>124</v>
      </c>
      <c r="BV13" s="766" t="s">
        <v>125</v>
      </c>
      <c r="BW13" s="766" t="s">
        <v>126</v>
      </c>
      <c r="BX13" s="766" t="s">
        <v>124</v>
      </c>
      <c r="BY13" s="766" t="s">
        <v>125</v>
      </c>
      <c r="BZ13" s="766" t="s">
        <v>126</v>
      </c>
      <c r="CA13" s="766" t="s">
        <v>124</v>
      </c>
      <c r="CB13" s="766" t="s">
        <v>125</v>
      </c>
      <c r="CC13" s="766" t="s">
        <v>126</v>
      </c>
      <c r="CD13" s="766" t="s">
        <v>124</v>
      </c>
      <c r="CE13" s="766" t="s">
        <v>125</v>
      </c>
      <c r="CF13" s="766" t="s">
        <v>126</v>
      </c>
      <c r="CG13" s="766" t="s">
        <v>124</v>
      </c>
      <c r="CH13" s="766" t="s">
        <v>125</v>
      </c>
      <c r="CI13" s="766" t="s">
        <v>126</v>
      </c>
      <c r="CJ13" s="766" t="s">
        <v>124</v>
      </c>
      <c r="CK13" s="766" t="s">
        <v>125</v>
      </c>
      <c r="CL13" s="766" t="s">
        <v>126</v>
      </c>
      <c r="DF13" s="762"/>
      <c r="DG13" s="762"/>
      <c r="DH13" s="762"/>
      <c r="DI13" s="762"/>
      <c r="DJ13" s="762"/>
      <c r="DK13" s="762"/>
      <c r="DL13" s="762"/>
      <c r="DM13" s="762"/>
      <c r="DN13" s="762"/>
      <c r="DO13" s="762"/>
      <c r="DP13" s="762"/>
      <c r="DQ13" s="762"/>
      <c r="DR13" s="762"/>
      <c r="DS13" s="762"/>
      <c r="DT13" s="762"/>
      <c r="DU13" s="762"/>
      <c r="DV13" s="762"/>
      <c r="DW13" s="762"/>
      <c r="DX13" s="762"/>
      <c r="DY13" s="762"/>
      <c r="DZ13" s="762"/>
      <c r="EA13" s="762"/>
      <c r="EB13" s="762"/>
      <c r="EC13" s="762"/>
      <c r="ED13" s="762"/>
      <c r="EE13" s="762"/>
      <c r="EF13" s="762"/>
      <c r="EG13" s="763"/>
      <c r="EH13" s="763"/>
      <c r="EI13" s="763"/>
      <c r="EJ13" s="763"/>
    </row>
    <row r="14" spans="1:140" s="770" customFormat="1" ht="24.6" customHeight="1" x14ac:dyDescent="0.25">
      <c r="A14" s="767" t="s">
        <v>88</v>
      </c>
      <c r="B14" s="768">
        <v>56913.205199999997</v>
      </c>
      <c r="C14" s="768">
        <f t="shared" ref="C14:C59" si="0">CJ14/B14*100</f>
        <v>2.3001691705811718</v>
      </c>
      <c r="D14" s="769">
        <f>SUM(D15:D59)</f>
        <v>99.97999999999999</v>
      </c>
      <c r="E14" s="769">
        <f>SUM(E15:E59)</f>
        <v>487.34</v>
      </c>
      <c r="F14" s="769">
        <f t="shared" ref="F14:F59" si="1">IF(D14,E14/D14,0)</f>
        <v>4.8743748749749951</v>
      </c>
      <c r="G14" s="769">
        <f>SUM(G15:G59)</f>
        <v>13.85</v>
      </c>
      <c r="H14" s="769">
        <f>SUM(H15:H59)</f>
        <v>36.68</v>
      </c>
      <c r="I14" s="769">
        <f t="shared" ref="I14:I59" si="2">IF(G14,H14/G14,0)</f>
        <v>2.6483754512635378</v>
      </c>
      <c r="J14" s="769">
        <f>SUM(J15:J59)</f>
        <v>141.05000000000001</v>
      </c>
      <c r="K14" s="769">
        <f>SUM(K15:K59)</f>
        <v>614.52</v>
      </c>
      <c r="L14" s="769">
        <f t="shared" ref="L14:L59" si="3">IF(J14,K14/J14,0)</f>
        <v>4.3567529244948595</v>
      </c>
      <c r="M14" s="769">
        <f>SUM(M15:M59)</f>
        <v>195.03</v>
      </c>
      <c r="N14" s="769">
        <f>SUM(N15:N59)</f>
        <v>818.92000000000007</v>
      </c>
      <c r="O14" s="769">
        <f t="shared" ref="O14:O59" si="4">IF(M14,N14/M14,0)</f>
        <v>4.1989437522432453</v>
      </c>
      <c r="P14" s="769">
        <f>SUM(P15:P59)</f>
        <v>215.93</v>
      </c>
      <c r="Q14" s="769">
        <f>SUM(Q15:Q59)</f>
        <v>875.7700000000001</v>
      </c>
      <c r="R14" s="769">
        <f t="shared" ref="R14:R26" si="5">IF(P14,Q14/P14,0)</f>
        <v>4.0558051220302875</v>
      </c>
      <c r="S14" s="769">
        <f>SUM(S15:S59)</f>
        <v>69.13</v>
      </c>
      <c r="T14" s="769">
        <f>SUM(T15:T59)</f>
        <v>243.06</v>
      </c>
      <c r="U14" s="769">
        <f t="shared" ref="U14:U59" si="6">IF(S14,T14/S14,0)</f>
        <v>3.5159843772602346</v>
      </c>
      <c r="V14" s="769">
        <f>SUM(V15:V59)</f>
        <v>734.97</v>
      </c>
      <c r="W14" s="769">
        <f>SUM(W15:W59)</f>
        <v>3076.29</v>
      </c>
      <c r="X14" s="769">
        <f t="shared" ref="X14:X59" si="7">IF(V14,W14/V14,0)</f>
        <v>4.185599412220907</v>
      </c>
      <c r="Y14" s="769">
        <f>SUM(Y15:Y59)</f>
        <v>7.73</v>
      </c>
      <c r="Z14" s="769">
        <f>SUM(Z15:Z59)</f>
        <v>18.099999999999998</v>
      </c>
      <c r="AA14" s="769">
        <f t="shared" ref="AA14:AA59" si="8">IF(Y14,Z14/Y14,0)</f>
        <v>2.3415265200517461</v>
      </c>
      <c r="AB14" s="769">
        <f>SUM(AB15:AB59)</f>
        <v>0</v>
      </c>
      <c r="AC14" s="769">
        <f>SUM(AC15:AC59)</f>
        <v>0</v>
      </c>
      <c r="AD14" s="769">
        <f t="shared" ref="AD14:AD36" si="9">IF(AB14,AC14/AB14,0)</f>
        <v>0</v>
      </c>
      <c r="AE14" s="769">
        <f>SUM(AE15:AE59)</f>
        <v>13.7</v>
      </c>
      <c r="AF14" s="769">
        <f>SUM(AF15:AF59)</f>
        <v>20.56</v>
      </c>
      <c r="AG14" s="769">
        <f t="shared" ref="AG14:AG36" si="10">IF(AE14,AF14/AE14,0)</f>
        <v>1.5007299270072993</v>
      </c>
      <c r="AH14" s="769">
        <f>SUM(AH15:AH59)</f>
        <v>41.71</v>
      </c>
      <c r="AI14" s="769">
        <f>SUM(AI15:AI59)</f>
        <v>139.23000000000002</v>
      </c>
      <c r="AJ14" s="769">
        <f t="shared" ref="AJ14:AJ59" si="11">IF(AH14,AI14/AH14,0)</f>
        <v>3.338048429633182</v>
      </c>
      <c r="AK14" s="769">
        <f>SUM(AK15:AK59)</f>
        <v>416.74</v>
      </c>
      <c r="AL14" s="769">
        <f>SUM(AL15:AL59)</f>
        <v>755.28</v>
      </c>
      <c r="AM14" s="769">
        <f t="shared" ref="AM14:AM59" si="12">IF(AK14,AL14/AK14,0)</f>
        <v>1.8123530258674472</v>
      </c>
      <c r="AN14" s="769">
        <f>SUM(AN15:AN59)</f>
        <v>94</v>
      </c>
      <c r="AO14" s="769">
        <f>SUM(AO15:AO59)</f>
        <v>258</v>
      </c>
      <c r="AP14" s="769">
        <f t="shared" ref="AP14:AP59" si="13">IF(AN14,AO14/AN14,0)</f>
        <v>2.7446808510638299</v>
      </c>
      <c r="AQ14" s="769">
        <f t="shared" ref="AQ14:AQ59" si="14">SUM(AH14,AN14,AE14,AB14,Y14,AK14)</f>
        <v>573.88</v>
      </c>
      <c r="AR14" s="769">
        <f>SUM(AR15:AR59)</f>
        <v>1811.17</v>
      </c>
      <c r="AS14" s="769">
        <f t="shared" ref="AS14:AS59" si="15">IF(AQ14,AR14/AQ14,0)</f>
        <v>3.1560082247159689</v>
      </c>
      <c r="AT14" s="769">
        <f>SUM(AT15:AT59)</f>
        <v>0</v>
      </c>
      <c r="AU14" s="769">
        <f>SUM(AU15:AU59)</f>
        <v>0</v>
      </c>
      <c r="AV14" s="769">
        <f t="shared" ref="AV14:AV59" si="16">IF(AT14,AU14/AT14,0)</f>
        <v>0</v>
      </c>
      <c r="AW14" s="769">
        <f>SUM(AW15:AW59)</f>
        <v>0</v>
      </c>
      <c r="AX14" s="769">
        <f>SUM(AX15:AX59)</f>
        <v>0</v>
      </c>
      <c r="AY14" s="769">
        <f t="shared" ref="AY14:AY59" si="17">IF(AW14,AX14/AW14,0)</f>
        <v>0</v>
      </c>
      <c r="AZ14" s="769">
        <f>SUM(AZ15:AZ59)</f>
        <v>0</v>
      </c>
      <c r="BA14" s="769">
        <f>SUM(BA15:BA59)</f>
        <v>0</v>
      </c>
      <c r="BB14" s="769">
        <f t="shared" ref="BB14:BB59" si="18">IF(AZ14,BA14/AZ14,0)</f>
        <v>0</v>
      </c>
      <c r="BC14" s="769">
        <f>SUM(BC15:BC59)</f>
        <v>0</v>
      </c>
      <c r="BD14" s="769">
        <f>SUM(BD15:BD59)</f>
        <v>0</v>
      </c>
      <c r="BE14" s="769">
        <f t="shared" ref="BE14:BE59" si="19">IF(BC14,BD14/BC14,0)</f>
        <v>0</v>
      </c>
      <c r="BF14" s="769">
        <f>SUM(BF15:BF59)</f>
        <v>0</v>
      </c>
      <c r="BG14" s="769">
        <f>SUM(BG15:BG59)</f>
        <v>0</v>
      </c>
      <c r="BH14" s="769">
        <f t="shared" ref="BH14:BH59" si="20">IF(BF14,BG14/BF14,0)</f>
        <v>0</v>
      </c>
      <c r="BI14" s="769">
        <f>SUM(BI15:BI59)</f>
        <v>0.25</v>
      </c>
      <c r="BJ14" s="769">
        <f>SUM(BJ15:BJ59)</f>
        <v>0.55000000000000004</v>
      </c>
      <c r="BK14" s="769">
        <f t="shared" ref="BK14:BK59" si="21">IF(BI14,BJ14/BI14,0)</f>
        <v>2.2000000000000002</v>
      </c>
      <c r="BL14" s="769">
        <f>SUM(BL15:BL59)</f>
        <v>0.25</v>
      </c>
      <c r="BM14" s="769">
        <f>SUM(BM15:BM59)</f>
        <v>0.55000000000000004</v>
      </c>
      <c r="BN14" s="769">
        <f t="shared" ref="BN14:BN59" si="22">IF(BL14,BM14/BL14,0)</f>
        <v>2.2000000000000002</v>
      </c>
      <c r="BO14" s="769">
        <f>SUM(BO15:BO59)</f>
        <v>0</v>
      </c>
      <c r="BP14" s="769">
        <f>SUM(BP15:BP59)</f>
        <v>0</v>
      </c>
      <c r="BQ14" s="769">
        <f t="shared" ref="BQ14:BQ59" si="23">IF(BO14,BP14/BO14,0)</f>
        <v>0</v>
      </c>
      <c r="BR14" s="769">
        <f>SUM(BR15:BR59)</f>
        <v>107.71</v>
      </c>
      <c r="BS14" s="769">
        <f>SUM(BS15:BS59)</f>
        <v>505.44</v>
      </c>
      <c r="BT14" s="769">
        <f t="shared" ref="BT14:BT59" si="24">IF(BR14,BS14/BR14,0)</f>
        <v>4.6926005013462078</v>
      </c>
      <c r="BU14" s="769">
        <f>SUM(BU15:BU59)</f>
        <v>13.85</v>
      </c>
      <c r="BV14" s="769">
        <f>SUM(BV15:BV59)</f>
        <v>36.68</v>
      </c>
      <c r="BW14" s="769">
        <f t="shared" ref="BW14:BW59" si="25">IF(BU14,BV14/BU14,0)</f>
        <v>2.6483754512635378</v>
      </c>
      <c r="BX14" s="769">
        <f>SUM(BX15:BX59)</f>
        <v>154.75</v>
      </c>
      <c r="BY14" s="769">
        <f>SUM(BY15:BY59)</f>
        <v>635.07999999999993</v>
      </c>
      <c r="BZ14" s="769">
        <f t="shared" ref="BZ14:BZ59" si="26">IF(BX14,BY14/BX14,0)</f>
        <v>4.1039095315024232</v>
      </c>
      <c r="CA14" s="769">
        <f>SUM(CA15:CA59)</f>
        <v>236.74</v>
      </c>
      <c r="CB14" s="769">
        <f>SUM(CB15:CB59)</f>
        <v>958.15</v>
      </c>
      <c r="CC14" s="769">
        <f t="shared" ref="CC14:CC59" si="27">IF(CA14,CB14/CA14,0)</f>
        <v>4.0472670440145304</v>
      </c>
      <c r="CD14" s="769">
        <f>SUM(CD15:CD59)</f>
        <v>632.67000000000007</v>
      </c>
      <c r="CE14" s="769">
        <f>SUM(CE15:CE59)</f>
        <v>1631.05</v>
      </c>
      <c r="CF14" s="769">
        <f t="shared" ref="CF14:CF59" si="28">IF(CD14,CE14/CD14,0)</f>
        <v>2.5780422653199926</v>
      </c>
      <c r="CG14" s="769">
        <f>SUM(CG15:CG59)</f>
        <v>163.38</v>
      </c>
      <c r="CH14" s="769">
        <f>SUM(CH15:CH59)</f>
        <v>501.61</v>
      </c>
      <c r="CI14" s="769">
        <f t="shared" ref="CI14:CI59" si="29">IF(CG14,CH14/CG14,0)</f>
        <v>3.070204431386951</v>
      </c>
      <c r="CJ14" s="769">
        <f>SUM(CJ15:CJ59)</f>
        <v>1309.1000000000001</v>
      </c>
      <c r="CK14" s="769">
        <f>SUM(CK15:CK59)</f>
        <v>4888.01</v>
      </c>
      <c r="CL14" s="769">
        <f t="shared" ref="CL14:CL59" si="30">IF(CJ14,CK14/CJ14,0)</f>
        <v>3.7338705981208462</v>
      </c>
      <c r="DF14" s="771" t="s">
        <v>62</v>
      </c>
      <c r="DG14" s="771" t="s">
        <v>63</v>
      </c>
      <c r="DH14" s="771" t="s">
        <v>64</v>
      </c>
      <c r="DI14" s="771"/>
      <c r="DJ14" s="771"/>
      <c r="DK14" s="771"/>
      <c r="DL14" s="771"/>
      <c r="DM14" s="771"/>
      <c r="DN14" s="771"/>
      <c r="DO14" s="771"/>
      <c r="DP14" s="771"/>
      <c r="DQ14" s="771"/>
      <c r="DR14" s="771"/>
      <c r="DS14" s="771"/>
      <c r="DT14" s="771"/>
      <c r="DU14" s="771"/>
      <c r="DV14" s="771"/>
      <c r="DW14" s="771"/>
      <c r="DX14" s="771"/>
      <c r="DY14" s="771"/>
      <c r="DZ14" s="771"/>
      <c r="EA14" s="771"/>
      <c r="EB14" s="771"/>
      <c r="EC14" s="771"/>
      <c r="ED14" s="771"/>
      <c r="EE14" s="771"/>
      <c r="EF14" s="771"/>
      <c r="EG14" s="772"/>
      <c r="EH14" s="772"/>
      <c r="EI14" s="772"/>
      <c r="EJ14" s="772"/>
    </row>
    <row r="15" spans="1:140" x14ac:dyDescent="0.25">
      <c r="A15" s="773" t="s">
        <v>5</v>
      </c>
      <c r="B15" s="774">
        <v>78</v>
      </c>
      <c r="C15" s="775">
        <f t="shared" si="0"/>
        <v>0</v>
      </c>
      <c r="D15" s="776"/>
      <c r="E15" s="776"/>
      <c r="F15" s="776">
        <f t="shared" si="1"/>
        <v>0</v>
      </c>
      <c r="G15" s="776"/>
      <c r="H15" s="776"/>
      <c r="I15" s="776">
        <f t="shared" si="2"/>
        <v>0</v>
      </c>
      <c r="J15" s="776"/>
      <c r="K15" s="776"/>
      <c r="L15" s="776">
        <f t="shared" si="3"/>
        <v>0</v>
      </c>
      <c r="M15" s="776"/>
      <c r="N15" s="776"/>
      <c r="O15" s="776">
        <f t="shared" si="4"/>
        <v>0</v>
      </c>
      <c r="P15" s="776"/>
      <c r="Q15" s="776"/>
      <c r="R15" s="776">
        <f t="shared" si="5"/>
        <v>0</v>
      </c>
      <c r="S15" s="776"/>
      <c r="T15" s="776"/>
      <c r="U15" s="776">
        <f t="shared" si="6"/>
        <v>0</v>
      </c>
      <c r="V15" s="776">
        <f t="shared" ref="V15:V26" si="31">SUM(S15,P15,M15,J15,G15,D15)</f>
        <v>0</v>
      </c>
      <c r="W15" s="776">
        <f t="shared" ref="W15:W26" si="32">SUM(T15,N15,Q15,K15,H15,E15)</f>
        <v>0</v>
      </c>
      <c r="X15" s="776">
        <f t="shared" si="7"/>
        <v>0</v>
      </c>
      <c r="Y15" s="776"/>
      <c r="Z15" s="776"/>
      <c r="AA15" s="776">
        <f t="shared" si="8"/>
        <v>0</v>
      </c>
      <c r="AB15" s="776"/>
      <c r="AC15" s="776"/>
      <c r="AD15" s="776">
        <f t="shared" si="9"/>
        <v>0</v>
      </c>
      <c r="AE15" s="776"/>
      <c r="AF15" s="776"/>
      <c r="AG15" s="776">
        <f t="shared" si="10"/>
        <v>0</v>
      </c>
      <c r="AH15" s="776"/>
      <c r="AI15" s="776"/>
      <c r="AJ15" s="776">
        <f t="shared" si="11"/>
        <v>0</v>
      </c>
      <c r="AK15" s="776"/>
      <c r="AL15" s="776"/>
      <c r="AM15" s="776">
        <f t="shared" si="12"/>
        <v>0</v>
      </c>
      <c r="AN15" s="776"/>
      <c r="AO15" s="776"/>
      <c r="AP15" s="776">
        <f t="shared" si="13"/>
        <v>0</v>
      </c>
      <c r="AQ15" s="776">
        <f t="shared" si="14"/>
        <v>0</v>
      </c>
      <c r="AR15" s="776">
        <f t="shared" ref="AR15:AR46" si="33">SUM(AO15,AL15,AI15,AF15,AC15,Z15)</f>
        <v>0</v>
      </c>
      <c r="AS15" s="776">
        <f t="shared" si="15"/>
        <v>0</v>
      </c>
      <c r="AT15" s="776"/>
      <c r="AU15" s="776"/>
      <c r="AV15" s="776">
        <f t="shared" si="16"/>
        <v>0</v>
      </c>
      <c r="AW15" s="776"/>
      <c r="AX15" s="776"/>
      <c r="AY15" s="776">
        <f t="shared" si="17"/>
        <v>0</v>
      </c>
      <c r="AZ15" s="776"/>
      <c r="BA15" s="776"/>
      <c r="BB15" s="776">
        <f t="shared" si="18"/>
        <v>0</v>
      </c>
      <c r="BC15" s="776"/>
      <c r="BD15" s="776"/>
      <c r="BE15" s="776">
        <f t="shared" si="19"/>
        <v>0</v>
      </c>
      <c r="BF15" s="776"/>
      <c r="BG15" s="776"/>
      <c r="BH15" s="776">
        <f t="shared" si="20"/>
        <v>0</v>
      </c>
      <c r="BI15" s="776"/>
      <c r="BJ15" s="777"/>
      <c r="BK15" s="777">
        <f t="shared" si="21"/>
        <v>0</v>
      </c>
      <c r="BL15" s="777">
        <f t="shared" ref="BL15:BL59" si="34">SUM(BI15,BF15,BC15,AZ15,AW15,AT15)</f>
        <v>0</v>
      </c>
      <c r="BM15" s="777">
        <f t="shared" ref="BM15:BM59" si="35">SUM(BJ15,BD15,BG15,BA15,AX15,AU15)</f>
        <v>0</v>
      </c>
      <c r="BN15" s="777">
        <f t="shared" si="22"/>
        <v>0</v>
      </c>
      <c r="BO15" s="777"/>
      <c r="BP15" s="777"/>
      <c r="BQ15" s="777">
        <f t="shared" si="23"/>
        <v>0</v>
      </c>
      <c r="BR15" s="777">
        <f t="shared" ref="BR15:BS59" si="36">SUM(AT15,Y15,D15)</f>
        <v>0</v>
      </c>
      <c r="BS15" s="777">
        <f t="shared" si="36"/>
        <v>0</v>
      </c>
      <c r="BT15" s="777">
        <f t="shared" si="24"/>
        <v>0</v>
      </c>
      <c r="BU15" s="777">
        <f t="shared" ref="BU15:BV59" si="37">SUM(AW15,AB15,G15)</f>
        <v>0</v>
      </c>
      <c r="BV15" s="777">
        <f t="shared" si="37"/>
        <v>0</v>
      </c>
      <c r="BW15" s="777">
        <f t="shared" si="25"/>
        <v>0</v>
      </c>
      <c r="BX15" s="777">
        <f t="shared" ref="BX15:BY59" si="38">SUM(AZ15,AE15,J15)</f>
        <v>0</v>
      </c>
      <c r="BY15" s="777">
        <f t="shared" si="38"/>
        <v>0</v>
      </c>
      <c r="BZ15" s="777">
        <f t="shared" si="26"/>
        <v>0</v>
      </c>
      <c r="CA15" s="777">
        <f t="shared" ref="CA15:CA59" si="39">SUM(AH15,M15,BC15)</f>
        <v>0</v>
      </c>
      <c r="CB15" s="777">
        <f t="shared" ref="CB15:CB59" si="40">SUM(N15,AI15,BD15)</f>
        <v>0</v>
      </c>
      <c r="CC15" s="777">
        <f t="shared" si="27"/>
        <v>0</v>
      </c>
      <c r="CD15" s="777">
        <f t="shared" ref="CD15:CE59" si="41">SUM(P15,AK15,BF15)</f>
        <v>0</v>
      </c>
      <c r="CE15" s="777">
        <f t="shared" si="41"/>
        <v>0</v>
      </c>
      <c r="CF15" s="777">
        <f t="shared" si="28"/>
        <v>0</v>
      </c>
      <c r="CG15" s="777">
        <f t="shared" ref="CG15:CH59" si="42">SUM(S15,AN15,BI15)</f>
        <v>0</v>
      </c>
      <c r="CH15" s="777">
        <f t="shared" si="42"/>
        <v>0</v>
      </c>
      <c r="CI15" s="777">
        <f t="shared" si="29"/>
        <v>0</v>
      </c>
      <c r="CJ15" s="777">
        <f t="shared" ref="CJ15:CK26" si="43">SUM(V15,AQ15,BL15)</f>
        <v>0</v>
      </c>
      <c r="CK15" s="777">
        <f t="shared" si="43"/>
        <v>0</v>
      </c>
      <c r="CL15" s="777">
        <f t="shared" si="30"/>
        <v>0</v>
      </c>
    </row>
    <row r="16" spans="1:140" x14ac:dyDescent="0.25">
      <c r="A16" s="773" t="s">
        <v>6</v>
      </c>
      <c r="B16" s="774">
        <v>607</v>
      </c>
      <c r="C16" s="775">
        <f t="shared" si="0"/>
        <v>0</v>
      </c>
      <c r="D16" s="776"/>
      <c r="E16" s="776"/>
      <c r="F16" s="776">
        <f t="shared" si="1"/>
        <v>0</v>
      </c>
      <c r="G16" s="776"/>
      <c r="H16" s="776"/>
      <c r="I16" s="776">
        <f t="shared" si="2"/>
        <v>0</v>
      </c>
      <c r="J16" s="776"/>
      <c r="K16" s="776"/>
      <c r="L16" s="776">
        <f t="shared" si="3"/>
        <v>0</v>
      </c>
      <c r="M16" s="776"/>
      <c r="N16" s="776"/>
      <c r="O16" s="776">
        <f t="shared" si="4"/>
        <v>0</v>
      </c>
      <c r="P16" s="776"/>
      <c r="Q16" s="776"/>
      <c r="R16" s="776">
        <f t="shared" si="5"/>
        <v>0</v>
      </c>
      <c r="S16" s="776"/>
      <c r="T16" s="776"/>
      <c r="U16" s="776">
        <f t="shared" si="6"/>
        <v>0</v>
      </c>
      <c r="V16" s="776">
        <f t="shared" si="31"/>
        <v>0</v>
      </c>
      <c r="W16" s="776">
        <f t="shared" si="32"/>
        <v>0</v>
      </c>
      <c r="X16" s="776">
        <f t="shared" si="7"/>
        <v>0</v>
      </c>
      <c r="Y16" s="776"/>
      <c r="Z16" s="776"/>
      <c r="AA16" s="776">
        <f t="shared" si="8"/>
        <v>0</v>
      </c>
      <c r="AB16" s="776"/>
      <c r="AC16" s="776"/>
      <c r="AD16" s="776">
        <f t="shared" si="9"/>
        <v>0</v>
      </c>
      <c r="AE16" s="776"/>
      <c r="AF16" s="776"/>
      <c r="AG16" s="776">
        <f t="shared" si="10"/>
        <v>0</v>
      </c>
      <c r="AH16" s="776"/>
      <c r="AI16" s="776"/>
      <c r="AJ16" s="776">
        <f t="shared" si="11"/>
        <v>0</v>
      </c>
      <c r="AK16" s="776"/>
      <c r="AL16" s="776"/>
      <c r="AM16" s="776">
        <f t="shared" si="12"/>
        <v>0</v>
      </c>
      <c r="AN16" s="776"/>
      <c r="AO16" s="776"/>
      <c r="AP16" s="776">
        <f t="shared" si="13"/>
        <v>0</v>
      </c>
      <c r="AQ16" s="776">
        <f t="shared" si="14"/>
        <v>0</v>
      </c>
      <c r="AR16" s="776">
        <f t="shared" si="33"/>
        <v>0</v>
      </c>
      <c r="AS16" s="776">
        <f t="shared" si="15"/>
        <v>0</v>
      </c>
      <c r="AT16" s="776"/>
      <c r="AU16" s="776"/>
      <c r="AV16" s="776">
        <f t="shared" si="16"/>
        <v>0</v>
      </c>
      <c r="AW16" s="776"/>
      <c r="AX16" s="776"/>
      <c r="AY16" s="776">
        <f t="shared" si="17"/>
        <v>0</v>
      </c>
      <c r="AZ16" s="776"/>
      <c r="BA16" s="776"/>
      <c r="BB16" s="776">
        <f t="shared" si="18"/>
        <v>0</v>
      </c>
      <c r="BC16" s="776"/>
      <c r="BD16" s="776"/>
      <c r="BE16" s="776">
        <f t="shared" si="19"/>
        <v>0</v>
      </c>
      <c r="BF16" s="776"/>
      <c r="BG16" s="776"/>
      <c r="BH16" s="776">
        <f t="shared" si="20"/>
        <v>0</v>
      </c>
      <c r="BI16" s="776"/>
      <c r="BJ16" s="777"/>
      <c r="BK16" s="777">
        <f t="shared" si="21"/>
        <v>0</v>
      </c>
      <c r="BL16" s="777">
        <f t="shared" si="34"/>
        <v>0</v>
      </c>
      <c r="BM16" s="777">
        <f t="shared" si="35"/>
        <v>0</v>
      </c>
      <c r="BN16" s="777">
        <f t="shared" si="22"/>
        <v>0</v>
      </c>
      <c r="BO16" s="777"/>
      <c r="BP16" s="777"/>
      <c r="BQ16" s="777">
        <f t="shared" si="23"/>
        <v>0</v>
      </c>
      <c r="BR16" s="777">
        <f t="shared" si="36"/>
        <v>0</v>
      </c>
      <c r="BS16" s="777">
        <f t="shared" si="36"/>
        <v>0</v>
      </c>
      <c r="BT16" s="777">
        <f t="shared" si="24"/>
        <v>0</v>
      </c>
      <c r="BU16" s="777">
        <f t="shared" si="37"/>
        <v>0</v>
      </c>
      <c r="BV16" s="777">
        <f t="shared" si="37"/>
        <v>0</v>
      </c>
      <c r="BW16" s="777">
        <f t="shared" si="25"/>
        <v>0</v>
      </c>
      <c r="BX16" s="777">
        <f t="shared" si="38"/>
        <v>0</v>
      </c>
      <c r="BY16" s="777">
        <f t="shared" si="38"/>
        <v>0</v>
      </c>
      <c r="BZ16" s="777">
        <f t="shared" si="26"/>
        <v>0</v>
      </c>
      <c r="CA16" s="777">
        <f t="shared" si="39"/>
        <v>0</v>
      </c>
      <c r="CB16" s="777">
        <f t="shared" si="40"/>
        <v>0</v>
      </c>
      <c r="CC16" s="777">
        <f t="shared" si="27"/>
        <v>0</v>
      </c>
      <c r="CD16" s="777">
        <f t="shared" si="41"/>
        <v>0</v>
      </c>
      <c r="CE16" s="777">
        <f t="shared" si="41"/>
        <v>0</v>
      </c>
      <c r="CF16" s="777">
        <f t="shared" si="28"/>
        <v>0</v>
      </c>
      <c r="CG16" s="777">
        <f t="shared" si="42"/>
        <v>0</v>
      </c>
      <c r="CH16" s="777">
        <f t="shared" si="42"/>
        <v>0</v>
      </c>
      <c r="CI16" s="777">
        <f t="shared" si="29"/>
        <v>0</v>
      </c>
      <c r="CJ16" s="777">
        <f t="shared" si="43"/>
        <v>0</v>
      </c>
      <c r="CK16" s="777">
        <f t="shared" si="43"/>
        <v>0</v>
      </c>
      <c r="CL16" s="777">
        <f t="shared" si="30"/>
        <v>0</v>
      </c>
    </row>
    <row r="17" spans="1:112" x14ac:dyDescent="0.25">
      <c r="A17" s="773" t="s">
        <v>7</v>
      </c>
      <c r="B17" s="774">
        <v>80</v>
      </c>
      <c r="C17" s="775">
        <f t="shared" si="0"/>
        <v>0</v>
      </c>
      <c r="D17" s="776"/>
      <c r="E17" s="776"/>
      <c r="F17" s="776">
        <f t="shared" si="1"/>
        <v>0</v>
      </c>
      <c r="G17" s="776"/>
      <c r="H17" s="776"/>
      <c r="I17" s="776">
        <f t="shared" si="2"/>
        <v>0</v>
      </c>
      <c r="J17" s="776"/>
      <c r="K17" s="776"/>
      <c r="L17" s="776">
        <f t="shared" si="3"/>
        <v>0</v>
      </c>
      <c r="M17" s="776"/>
      <c r="N17" s="776"/>
      <c r="O17" s="776">
        <f t="shared" si="4"/>
        <v>0</v>
      </c>
      <c r="P17" s="776"/>
      <c r="Q17" s="776"/>
      <c r="R17" s="776">
        <f t="shared" si="5"/>
        <v>0</v>
      </c>
      <c r="S17" s="776"/>
      <c r="T17" s="776"/>
      <c r="U17" s="776">
        <f t="shared" si="6"/>
        <v>0</v>
      </c>
      <c r="V17" s="776">
        <f t="shared" si="31"/>
        <v>0</v>
      </c>
      <c r="W17" s="776">
        <f t="shared" si="32"/>
        <v>0</v>
      </c>
      <c r="X17" s="776">
        <f t="shared" si="7"/>
        <v>0</v>
      </c>
      <c r="Y17" s="776"/>
      <c r="Z17" s="776"/>
      <c r="AA17" s="776">
        <f t="shared" si="8"/>
        <v>0</v>
      </c>
      <c r="AB17" s="776"/>
      <c r="AC17" s="776"/>
      <c r="AD17" s="776">
        <f t="shared" si="9"/>
        <v>0</v>
      </c>
      <c r="AE17" s="776"/>
      <c r="AF17" s="776"/>
      <c r="AG17" s="776">
        <f t="shared" si="10"/>
        <v>0</v>
      </c>
      <c r="AH17" s="776"/>
      <c r="AI17" s="776"/>
      <c r="AJ17" s="776">
        <f t="shared" si="11"/>
        <v>0</v>
      </c>
      <c r="AK17" s="776"/>
      <c r="AL17" s="776"/>
      <c r="AM17" s="776">
        <f t="shared" si="12"/>
        <v>0</v>
      </c>
      <c r="AN17" s="776"/>
      <c r="AO17" s="776"/>
      <c r="AP17" s="776">
        <f t="shared" si="13"/>
        <v>0</v>
      </c>
      <c r="AQ17" s="776">
        <f t="shared" si="14"/>
        <v>0</v>
      </c>
      <c r="AR17" s="776">
        <f t="shared" si="33"/>
        <v>0</v>
      </c>
      <c r="AS17" s="776">
        <f t="shared" si="15"/>
        <v>0</v>
      </c>
      <c r="AT17" s="776"/>
      <c r="AU17" s="776"/>
      <c r="AV17" s="776">
        <f t="shared" si="16"/>
        <v>0</v>
      </c>
      <c r="AW17" s="776"/>
      <c r="AX17" s="776"/>
      <c r="AY17" s="776">
        <f t="shared" si="17"/>
        <v>0</v>
      </c>
      <c r="AZ17" s="776"/>
      <c r="BA17" s="776"/>
      <c r="BB17" s="776">
        <f t="shared" si="18"/>
        <v>0</v>
      </c>
      <c r="BC17" s="776"/>
      <c r="BD17" s="776"/>
      <c r="BE17" s="776">
        <f t="shared" si="19"/>
        <v>0</v>
      </c>
      <c r="BF17" s="776"/>
      <c r="BG17" s="776"/>
      <c r="BH17" s="776">
        <f t="shared" si="20"/>
        <v>0</v>
      </c>
      <c r="BI17" s="776"/>
      <c r="BJ17" s="777"/>
      <c r="BK17" s="777">
        <f t="shared" si="21"/>
        <v>0</v>
      </c>
      <c r="BL17" s="777">
        <f t="shared" si="34"/>
        <v>0</v>
      </c>
      <c r="BM17" s="777">
        <f t="shared" si="35"/>
        <v>0</v>
      </c>
      <c r="BN17" s="777">
        <f t="shared" si="22"/>
        <v>0</v>
      </c>
      <c r="BO17" s="777"/>
      <c r="BP17" s="777"/>
      <c r="BQ17" s="777">
        <f t="shared" si="23"/>
        <v>0</v>
      </c>
      <c r="BR17" s="777">
        <f t="shared" si="36"/>
        <v>0</v>
      </c>
      <c r="BS17" s="777">
        <f t="shared" si="36"/>
        <v>0</v>
      </c>
      <c r="BT17" s="777">
        <f t="shared" si="24"/>
        <v>0</v>
      </c>
      <c r="BU17" s="777">
        <f t="shared" si="37"/>
        <v>0</v>
      </c>
      <c r="BV17" s="777">
        <f t="shared" si="37"/>
        <v>0</v>
      </c>
      <c r="BW17" s="777">
        <f t="shared" si="25"/>
        <v>0</v>
      </c>
      <c r="BX17" s="777">
        <f t="shared" si="38"/>
        <v>0</v>
      </c>
      <c r="BY17" s="777">
        <f t="shared" si="38"/>
        <v>0</v>
      </c>
      <c r="BZ17" s="777">
        <f t="shared" si="26"/>
        <v>0</v>
      </c>
      <c r="CA17" s="777">
        <f t="shared" si="39"/>
        <v>0</v>
      </c>
      <c r="CB17" s="777">
        <f t="shared" si="40"/>
        <v>0</v>
      </c>
      <c r="CC17" s="777">
        <f t="shared" si="27"/>
        <v>0</v>
      </c>
      <c r="CD17" s="777">
        <f t="shared" si="41"/>
        <v>0</v>
      </c>
      <c r="CE17" s="777">
        <f t="shared" si="41"/>
        <v>0</v>
      </c>
      <c r="CF17" s="777">
        <f t="shared" si="28"/>
        <v>0</v>
      </c>
      <c r="CG17" s="777">
        <f t="shared" si="42"/>
        <v>0</v>
      </c>
      <c r="CH17" s="777">
        <f t="shared" si="42"/>
        <v>0</v>
      </c>
      <c r="CI17" s="777">
        <f t="shared" si="29"/>
        <v>0</v>
      </c>
      <c r="CJ17" s="777">
        <f t="shared" si="43"/>
        <v>0</v>
      </c>
      <c r="CK17" s="777">
        <f t="shared" si="43"/>
        <v>0</v>
      </c>
      <c r="CL17" s="777">
        <f t="shared" si="30"/>
        <v>0</v>
      </c>
    </row>
    <row r="18" spans="1:112" x14ac:dyDescent="0.25">
      <c r="A18" s="773" t="s">
        <v>8</v>
      </c>
      <c r="B18" s="774">
        <v>738.61</v>
      </c>
      <c r="C18" s="775">
        <f t="shared" si="0"/>
        <v>0</v>
      </c>
      <c r="D18" s="776"/>
      <c r="E18" s="776"/>
      <c r="F18" s="776">
        <f t="shared" si="1"/>
        <v>0</v>
      </c>
      <c r="G18" s="776"/>
      <c r="H18" s="776"/>
      <c r="I18" s="776">
        <f t="shared" si="2"/>
        <v>0</v>
      </c>
      <c r="J18" s="776"/>
      <c r="K18" s="776"/>
      <c r="L18" s="776">
        <f t="shared" si="3"/>
        <v>0</v>
      </c>
      <c r="M18" s="776"/>
      <c r="N18" s="776"/>
      <c r="O18" s="776">
        <f t="shared" si="4"/>
        <v>0</v>
      </c>
      <c r="P18" s="776"/>
      <c r="Q18" s="776"/>
      <c r="R18" s="776">
        <f t="shared" si="5"/>
        <v>0</v>
      </c>
      <c r="S18" s="776"/>
      <c r="T18" s="776"/>
      <c r="U18" s="776">
        <f t="shared" si="6"/>
        <v>0</v>
      </c>
      <c r="V18" s="776">
        <f t="shared" si="31"/>
        <v>0</v>
      </c>
      <c r="W18" s="776">
        <f t="shared" si="32"/>
        <v>0</v>
      </c>
      <c r="X18" s="776">
        <f t="shared" si="7"/>
        <v>0</v>
      </c>
      <c r="Y18" s="776"/>
      <c r="Z18" s="776"/>
      <c r="AA18" s="776">
        <f t="shared" si="8"/>
        <v>0</v>
      </c>
      <c r="AB18" s="776"/>
      <c r="AC18" s="776"/>
      <c r="AD18" s="776">
        <f t="shared" si="9"/>
        <v>0</v>
      </c>
      <c r="AE18" s="776"/>
      <c r="AF18" s="776"/>
      <c r="AG18" s="776">
        <f t="shared" si="10"/>
        <v>0</v>
      </c>
      <c r="AH18" s="776"/>
      <c r="AI18" s="776"/>
      <c r="AJ18" s="776">
        <f t="shared" si="11"/>
        <v>0</v>
      </c>
      <c r="AK18" s="776"/>
      <c r="AL18" s="776"/>
      <c r="AM18" s="776">
        <f t="shared" si="12"/>
        <v>0</v>
      </c>
      <c r="AN18" s="776"/>
      <c r="AO18" s="776"/>
      <c r="AP18" s="776">
        <f t="shared" si="13"/>
        <v>0</v>
      </c>
      <c r="AQ18" s="776">
        <f t="shared" si="14"/>
        <v>0</v>
      </c>
      <c r="AR18" s="776">
        <f t="shared" si="33"/>
        <v>0</v>
      </c>
      <c r="AS18" s="776">
        <f t="shared" si="15"/>
        <v>0</v>
      </c>
      <c r="AT18" s="776"/>
      <c r="AU18" s="776"/>
      <c r="AV18" s="776">
        <f t="shared" si="16"/>
        <v>0</v>
      </c>
      <c r="AW18" s="776"/>
      <c r="AX18" s="776"/>
      <c r="AY18" s="776">
        <f t="shared" si="17"/>
        <v>0</v>
      </c>
      <c r="AZ18" s="776"/>
      <c r="BA18" s="776"/>
      <c r="BB18" s="776">
        <f t="shared" si="18"/>
        <v>0</v>
      </c>
      <c r="BC18" s="776"/>
      <c r="BD18" s="776"/>
      <c r="BE18" s="776">
        <f t="shared" si="19"/>
        <v>0</v>
      </c>
      <c r="BF18" s="776"/>
      <c r="BG18" s="776"/>
      <c r="BH18" s="776">
        <f t="shared" si="20"/>
        <v>0</v>
      </c>
      <c r="BI18" s="776"/>
      <c r="BJ18" s="777"/>
      <c r="BK18" s="777">
        <f t="shared" si="21"/>
        <v>0</v>
      </c>
      <c r="BL18" s="777">
        <f t="shared" si="34"/>
        <v>0</v>
      </c>
      <c r="BM18" s="777">
        <f t="shared" si="35"/>
        <v>0</v>
      </c>
      <c r="BN18" s="777">
        <f t="shared" si="22"/>
        <v>0</v>
      </c>
      <c r="BO18" s="777"/>
      <c r="BP18" s="777"/>
      <c r="BQ18" s="777">
        <f t="shared" si="23"/>
        <v>0</v>
      </c>
      <c r="BR18" s="777">
        <f t="shared" si="36"/>
        <v>0</v>
      </c>
      <c r="BS18" s="777">
        <f t="shared" si="36"/>
        <v>0</v>
      </c>
      <c r="BT18" s="777">
        <f t="shared" si="24"/>
        <v>0</v>
      </c>
      <c r="BU18" s="777">
        <f t="shared" si="37"/>
        <v>0</v>
      </c>
      <c r="BV18" s="777">
        <f t="shared" si="37"/>
        <v>0</v>
      </c>
      <c r="BW18" s="777">
        <f t="shared" si="25"/>
        <v>0</v>
      </c>
      <c r="BX18" s="777">
        <f t="shared" si="38"/>
        <v>0</v>
      </c>
      <c r="BY18" s="777">
        <f t="shared" si="38"/>
        <v>0</v>
      </c>
      <c r="BZ18" s="777">
        <f t="shared" si="26"/>
        <v>0</v>
      </c>
      <c r="CA18" s="777">
        <f t="shared" si="39"/>
        <v>0</v>
      </c>
      <c r="CB18" s="777">
        <f t="shared" si="40"/>
        <v>0</v>
      </c>
      <c r="CC18" s="777">
        <f t="shared" si="27"/>
        <v>0</v>
      </c>
      <c r="CD18" s="777">
        <f t="shared" si="41"/>
        <v>0</v>
      </c>
      <c r="CE18" s="777">
        <f t="shared" si="41"/>
        <v>0</v>
      </c>
      <c r="CF18" s="777">
        <f t="shared" si="28"/>
        <v>0</v>
      </c>
      <c r="CG18" s="777">
        <f t="shared" si="42"/>
        <v>0</v>
      </c>
      <c r="CH18" s="777">
        <f t="shared" si="42"/>
        <v>0</v>
      </c>
      <c r="CI18" s="777">
        <f t="shared" si="29"/>
        <v>0</v>
      </c>
      <c r="CJ18" s="777">
        <f t="shared" si="43"/>
        <v>0</v>
      </c>
      <c r="CK18" s="777">
        <f t="shared" si="43"/>
        <v>0</v>
      </c>
      <c r="CL18" s="777">
        <f t="shared" si="30"/>
        <v>0</v>
      </c>
    </row>
    <row r="19" spans="1:112" x14ac:dyDescent="0.25">
      <c r="A19" s="773" t="s">
        <v>9</v>
      </c>
      <c r="B19" s="774">
        <v>1294</v>
      </c>
      <c r="C19" s="775">
        <f t="shared" si="0"/>
        <v>9.8029366306027814</v>
      </c>
      <c r="D19" s="776">
        <v>2.6</v>
      </c>
      <c r="E19" s="776">
        <v>15.4</v>
      </c>
      <c r="F19" s="776">
        <f t="shared" si="1"/>
        <v>5.9230769230769234</v>
      </c>
      <c r="G19" s="776"/>
      <c r="H19" s="776"/>
      <c r="I19" s="776">
        <f t="shared" si="2"/>
        <v>0</v>
      </c>
      <c r="J19" s="776"/>
      <c r="K19" s="776"/>
      <c r="L19" s="776">
        <f t="shared" si="3"/>
        <v>0</v>
      </c>
      <c r="M19" s="776">
        <v>8.25</v>
      </c>
      <c r="N19" s="776">
        <v>24.7</v>
      </c>
      <c r="O19" s="776">
        <f t="shared" si="4"/>
        <v>2.9939393939393937</v>
      </c>
      <c r="P19" s="776"/>
      <c r="Q19" s="776"/>
      <c r="R19" s="776">
        <f t="shared" si="5"/>
        <v>0</v>
      </c>
      <c r="S19" s="776">
        <v>26</v>
      </c>
      <c r="T19" s="776">
        <v>89</v>
      </c>
      <c r="U19" s="776">
        <f t="shared" si="6"/>
        <v>3.4230769230769229</v>
      </c>
      <c r="V19" s="776">
        <f t="shared" si="31"/>
        <v>36.85</v>
      </c>
      <c r="W19" s="776">
        <f t="shared" si="32"/>
        <v>129.1</v>
      </c>
      <c r="X19" s="776">
        <f t="shared" si="7"/>
        <v>3.5033921302578017</v>
      </c>
      <c r="Y19" s="776"/>
      <c r="Z19" s="776"/>
      <c r="AA19" s="776">
        <f t="shared" si="8"/>
        <v>0</v>
      </c>
      <c r="AB19" s="776"/>
      <c r="AC19" s="776"/>
      <c r="AD19" s="776">
        <f t="shared" si="9"/>
        <v>0</v>
      </c>
      <c r="AE19" s="776"/>
      <c r="AF19" s="776"/>
      <c r="AG19" s="776">
        <f t="shared" si="10"/>
        <v>0</v>
      </c>
      <c r="AH19" s="776"/>
      <c r="AI19" s="776"/>
      <c r="AJ19" s="776">
        <f t="shared" si="11"/>
        <v>0</v>
      </c>
      <c r="AK19" s="776"/>
      <c r="AL19" s="776"/>
      <c r="AM19" s="776">
        <f t="shared" si="12"/>
        <v>0</v>
      </c>
      <c r="AN19" s="776">
        <v>90</v>
      </c>
      <c r="AO19" s="776">
        <v>250</v>
      </c>
      <c r="AP19" s="776">
        <f t="shared" si="13"/>
        <v>2.7777777777777777</v>
      </c>
      <c r="AQ19" s="776">
        <f t="shared" si="14"/>
        <v>90</v>
      </c>
      <c r="AR19" s="776">
        <f t="shared" si="33"/>
        <v>250</v>
      </c>
      <c r="AS19" s="776">
        <f t="shared" si="15"/>
        <v>2.7777777777777777</v>
      </c>
      <c r="AT19" s="776"/>
      <c r="AU19" s="776"/>
      <c r="AV19" s="776">
        <f t="shared" si="16"/>
        <v>0</v>
      </c>
      <c r="AW19" s="776"/>
      <c r="AX19" s="776"/>
      <c r="AY19" s="776">
        <f t="shared" si="17"/>
        <v>0</v>
      </c>
      <c r="AZ19" s="776"/>
      <c r="BA19" s="776"/>
      <c r="BB19" s="776">
        <f t="shared" si="18"/>
        <v>0</v>
      </c>
      <c r="BC19" s="776"/>
      <c r="BD19" s="776"/>
      <c r="BE19" s="776">
        <f t="shared" si="19"/>
        <v>0</v>
      </c>
      <c r="BF19" s="776"/>
      <c r="BG19" s="776"/>
      <c r="BH19" s="776">
        <f t="shared" si="20"/>
        <v>0</v>
      </c>
      <c r="BI19" s="776"/>
      <c r="BJ19" s="777"/>
      <c r="BK19" s="777">
        <f t="shared" si="21"/>
        <v>0</v>
      </c>
      <c r="BL19" s="777">
        <f t="shared" si="34"/>
        <v>0</v>
      </c>
      <c r="BM19" s="777">
        <f t="shared" si="35"/>
        <v>0</v>
      </c>
      <c r="BN19" s="777">
        <f t="shared" si="22"/>
        <v>0</v>
      </c>
      <c r="BO19" s="777"/>
      <c r="BP19" s="777"/>
      <c r="BQ19" s="777">
        <f t="shared" si="23"/>
        <v>0</v>
      </c>
      <c r="BR19" s="777">
        <f t="shared" si="36"/>
        <v>2.6</v>
      </c>
      <c r="BS19" s="777">
        <f t="shared" si="36"/>
        <v>15.4</v>
      </c>
      <c r="BT19" s="777">
        <f t="shared" si="24"/>
        <v>5.9230769230769234</v>
      </c>
      <c r="BU19" s="777">
        <f t="shared" si="37"/>
        <v>0</v>
      </c>
      <c r="BV19" s="777">
        <f t="shared" si="37"/>
        <v>0</v>
      </c>
      <c r="BW19" s="777">
        <f t="shared" si="25"/>
        <v>0</v>
      </c>
      <c r="BX19" s="777">
        <f t="shared" si="38"/>
        <v>0</v>
      </c>
      <c r="BY19" s="777">
        <f t="shared" si="38"/>
        <v>0</v>
      </c>
      <c r="BZ19" s="777">
        <f t="shared" si="26"/>
        <v>0</v>
      </c>
      <c r="CA19" s="777">
        <f t="shared" si="39"/>
        <v>8.25</v>
      </c>
      <c r="CB19" s="777">
        <f t="shared" si="40"/>
        <v>24.7</v>
      </c>
      <c r="CC19" s="777">
        <f t="shared" si="27"/>
        <v>2.9939393939393937</v>
      </c>
      <c r="CD19" s="777">
        <f t="shared" si="41"/>
        <v>0</v>
      </c>
      <c r="CE19" s="777">
        <f t="shared" si="41"/>
        <v>0</v>
      </c>
      <c r="CF19" s="777">
        <f t="shared" si="28"/>
        <v>0</v>
      </c>
      <c r="CG19" s="777">
        <f t="shared" si="42"/>
        <v>116</v>
      </c>
      <c r="CH19" s="777">
        <f t="shared" si="42"/>
        <v>339</v>
      </c>
      <c r="CI19" s="777">
        <f t="shared" si="29"/>
        <v>2.9224137931034484</v>
      </c>
      <c r="CJ19" s="777">
        <f t="shared" si="43"/>
        <v>126.85</v>
      </c>
      <c r="CK19" s="777">
        <f t="shared" si="43"/>
        <v>379.1</v>
      </c>
      <c r="CL19" s="777">
        <f t="shared" si="30"/>
        <v>2.9885691761923536</v>
      </c>
      <c r="DH19" s="778" t="s">
        <v>209</v>
      </c>
    </row>
    <row r="20" spans="1:112" x14ac:dyDescent="0.25">
      <c r="A20" s="773" t="s">
        <v>10</v>
      </c>
      <c r="B20" s="774">
        <v>1521</v>
      </c>
      <c r="C20" s="775">
        <f t="shared" si="0"/>
        <v>0</v>
      </c>
      <c r="D20" s="776"/>
      <c r="E20" s="776"/>
      <c r="F20" s="776">
        <f t="shared" si="1"/>
        <v>0</v>
      </c>
      <c r="G20" s="776"/>
      <c r="H20" s="776"/>
      <c r="I20" s="776">
        <f t="shared" si="2"/>
        <v>0</v>
      </c>
      <c r="J20" s="776"/>
      <c r="K20" s="776"/>
      <c r="L20" s="776">
        <f t="shared" si="3"/>
        <v>0</v>
      </c>
      <c r="M20" s="779"/>
      <c r="N20" s="779"/>
      <c r="O20" s="776">
        <f t="shared" si="4"/>
        <v>0</v>
      </c>
      <c r="P20" s="776"/>
      <c r="Q20" s="776"/>
      <c r="R20" s="776">
        <f t="shared" si="5"/>
        <v>0</v>
      </c>
      <c r="S20" s="779"/>
      <c r="T20" s="779"/>
      <c r="U20" s="776">
        <f t="shared" si="6"/>
        <v>0</v>
      </c>
      <c r="V20" s="776">
        <f t="shared" si="31"/>
        <v>0</v>
      </c>
      <c r="W20" s="776">
        <f t="shared" si="32"/>
        <v>0</v>
      </c>
      <c r="X20" s="776">
        <f t="shared" si="7"/>
        <v>0</v>
      </c>
      <c r="Y20" s="776"/>
      <c r="Z20" s="776"/>
      <c r="AA20" s="776">
        <f t="shared" si="8"/>
        <v>0</v>
      </c>
      <c r="AB20" s="776"/>
      <c r="AC20" s="776"/>
      <c r="AD20" s="776">
        <f t="shared" si="9"/>
        <v>0</v>
      </c>
      <c r="AE20" s="776"/>
      <c r="AF20" s="776"/>
      <c r="AG20" s="776">
        <f t="shared" si="10"/>
        <v>0</v>
      </c>
      <c r="AH20" s="776"/>
      <c r="AI20" s="776"/>
      <c r="AJ20" s="776">
        <f t="shared" si="11"/>
        <v>0</v>
      </c>
      <c r="AK20" s="776"/>
      <c r="AL20" s="776"/>
      <c r="AM20" s="776">
        <f t="shared" si="12"/>
        <v>0</v>
      </c>
      <c r="AN20" s="776"/>
      <c r="AO20" s="776"/>
      <c r="AP20" s="776">
        <f t="shared" si="13"/>
        <v>0</v>
      </c>
      <c r="AQ20" s="776">
        <f t="shared" si="14"/>
        <v>0</v>
      </c>
      <c r="AR20" s="776">
        <f t="shared" si="33"/>
        <v>0</v>
      </c>
      <c r="AS20" s="776">
        <f t="shared" si="15"/>
        <v>0</v>
      </c>
      <c r="AT20" s="776"/>
      <c r="AU20" s="776"/>
      <c r="AV20" s="776">
        <f t="shared" si="16"/>
        <v>0</v>
      </c>
      <c r="AW20" s="776"/>
      <c r="AX20" s="776"/>
      <c r="AY20" s="776">
        <f t="shared" si="17"/>
        <v>0</v>
      </c>
      <c r="AZ20" s="776"/>
      <c r="BA20" s="776"/>
      <c r="BB20" s="776">
        <f t="shared" si="18"/>
        <v>0</v>
      </c>
      <c r="BC20" s="776"/>
      <c r="BD20" s="776"/>
      <c r="BE20" s="776">
        <f t="shared" si="19"/>
        <v>0</v>
      </c>
      <c r="BF20" s="776"/>
      <c r="BG20" s="776"/>
      <c r="BH20" s="776">
        <f t="shared" si="20"/>
        <v>0</v>
      </c>
      <c r="BI20" s="776"/>
      <c r="BJ20" s="777"/>
      <c r="BK20" s="777">
        <f t="shared" si="21"/>
        <v>0</v>
      </c>
      <c r="BL20" s="777">
        <f t="shared" si="34"/>
        <v>0</v>
      </c>
      <c r="BM20" s="777">
        <f t="shared" si="35"/>
        <v>0</v>
      </c>
      <c r="BN20" s="777">
        <f t="shared" si="22"/>
        <v>0</v>
      </c>
      <c r="BO20" s="777"/>
      <c r="BP20" s="777"/>
      <c r="BQ20" s="777">
        <f t="shared" si="23"/>
        <v>0</v>
      </c>
      <c r="BR20" s="777">
        <f t="shared" si="36"/>
        <v>0</v>
      </c>
      <c r="BS20" s="777">
        <f t="shared" si="36"/>
        <v>0</v>
      </c>
      <c r="BT20" s="777">
        <f t="shared" si="24"/>
        <v>0</v>
      </c>
      <c r="BU20" s="777">
        <f t="shared" si="37"/>
        <v>0</v>
      </c>
      <c r="BV20" s="777">
        <f t="shared" si="37"/>
        <v>0</v>
      </c>
      <c r="BW20" s="777">
        <f t="shared" si="25"/>
        <v>0</v>
      </c>
      <c r="BX20" s="777">
        <f t="shared" si="38"/>
        <v>0</v>
      </c>
      <c r="BY20" s="777">
        <f t="shared" si="38"/>
        <v>0</v>
      </c>
      <c r="BZ20" s="777">
        <f t="shared" si="26"/>
        <v>0</v>
      </c>
      <c r="CA20" s="777">
        <f t="shared" si="39"/>
        <v>0</v>
      </c>
      <c r="CB20" s="777">
        <f t="shared" si="40"/>
        <v>0</v>
      </c>
      <c r="CC20" s="777">
        <f t="shared" si="27"/>
        <v>0</v>
      </c>
      <c r="CD20" s="777">
        <f t="shared" si="41"/>
        <v>0</v>
      </c>
      <c r="CE20" s="777">
        <f t="shared" si="41"/>
        <v>0</v>
      </c>
      <c r="CF20" s="777">
        <f t="shared" si="28"/>
        <v>0</v>
      </c>
      <c r="CG20" s="777">
        <f t="shared" si="42"/>
        <v>0</v>
      </c>
      <c r="CH20" s="777">
        <f t="shared" si="42"/>
        <v>0</v>
      </c>
      <c r="CI20" s="777">
        <f t="shared" si="29"/>
        <v>0</v>
      </c>
      <c r="CJ20" s="777">
        <f t="shared" si="43"/>
        <v>0</v>
      </c>
      <c r="CK20" s="777">
        <f t="shared" si="43"/>
        <v>0</v>
      </c>
      <c r="CL20" s="777">
        <f t="shared" si="30"/>
        <v>0</v>
      </c>
    </row>
    <row r="21" spans="1:112" x14ac:dyDescent="0.25">
      <c r="A21" s="773" t="s">
        <v>11</v>
      </c>
      <c r="B21" s="774">
        <v>184</v>
      </c>
      <c r="C21" s="775">
        <f t="shared" si="0"/>
        <v>0</v>
      </c>
      <c r="D21" s="776"/>
      <c r="E21" s="776"/>
      <c r="F21" s="776">
        <f t="shared" si="1"/>
        <v>0</v>
      </c>
      <c r="G21" s="776"/>
      <c r="H21" s="776"/>
      <c r="I21" s="776">
        <f t="shared" si="2"/>
        <v>0</v>
      </c>
      <c r="J21" s="776"/>
      <c r="K21" s="776"/>
      <c r="L21" s="776">
        <f t="shared" si="3"/>
        <v>0</v>
      </c>
      <c r="M21" s="776"/>
      <c r="N21" s="776"/>
      <c r="O21" s="776">
        <f t="shared" si="4"/>
        <v>0</v>
      </c>
      <c r="P21" s="776"/>
      <c r="Q21" s="776"/>
      <c r="R21" s="776">
        <f t="shared" si="5"/>
        <v>0</v>
      </c>
      <c r="S21" s="776"/>
      <c r="T21" s="776"/>
      <c r="U21" s="776">
        <f t="shared" si="6"/>
        <v>0</v>
      </c>
      <c r="V21" s="776">
        <f t="shared" si="31"/>
        <v>0</v>
      </c>
      <c r="W21" s="776">
        <f t="shared" si="32"/>
        <v>0</v>
      </c>
      <c r="X21" s="776">
        <f t="shared" si="7"/>
        <v>0</v>
      </c>
      <c r="Y21" s="776"/>
      <c r="Z21" s="776"/>
      <c r="AA21" s="776">
        <f t="shared" si="8"/>
        <v>0</v>
      </c>
      <c r="AB21" s="776"/>
      <c r="AC21" s="776"/>
      <c r="AD21" s="776">
        <f t="shared" si="9"/>
        <v>0</v>
      </c>
      <c r="AE21" s="776"/>
      <c r="AF21" s="776"/>
      <c r="AG21" s="776">
        <f t="shared" si="10"/>
        <v>0</v>
      </c>
      <c r="AH21" s="776"/>
      <c r="AI21" s="776"/>
      <c r="AJ21" s="776">
        <f t="shared" si="11"/>
        <v>0</v>
      </c>
      <c r="AK21" s="776"/>
      <c r="AL21" s="776"/>
      <c r="AM21" s="776">
        <f t="shared" si="12"/>
        <v>0</v>
      </c>
      <c r="AN21" s="776"/>
      <c r="AO21" s="776"/>
      <c r="AP21" s="776">
        <f t="shared" si="13"/>
        <v>0</v>
      </c>
      <c r="AQ21" s="776">
        <f t="shared" si="14"/>
        <v>0</v>
      </c>
      <c r="AR21" s="776">
        <f t="shared" si="33"/>
        <v>0</v>
      </c>
      <c r="AS21" s="776">
        <f t="shared" si="15"/>
        <v>0</v>
      </c>
      <c r="AT21" s="776"/>
      <c r="AU21" s="776"/>
      <c r="AV21" s="776">
        <f t="shared" si="16"/>
        <v>0</v>
      </c>
      <c r="AW21" s="776"/>
      <c r="AX21" s="776"/>
      <c r="AY21" s="776">
        <f t="shared" si="17"/>
        <v>0</v>
      </c>
      <c r="AZ21" s="776"/>
      <c r="BA21" s="776"/>
      <c r="BB21" s="776">
        <f t="shared" si="18"/>
        <v>0</v>
      </c>
      <c r="BC21" s="776"/>
      <c r="BD21" s="776"/>
      <c r="BE21" s="776">
        <f t="shared" si="19"/>
        <v>0</v>
      </c>
      <c r="BF21" s="776"/>
      <c r="BG21" s="776"/>
      <c r="BH21" s="776">
        <f t="shared" si="20"/>
        <v>0</v>
      </c>
      <c r="BI21" s="776"/>
      <c r="BJ21" s="777"/>
      <c r="BK21" s="777">
        <f t="shared" si="21"/>
        <v>0</v>
      </c>
      <c r="BL21" s="777">
        <f t="shared" si="34"/>
        <v>0</v>
      </c>
      <c r="BM21" s="777">
        <f t="shared" si="35"/>
        <v>0</v>
      </c>
      <c r="BN21" s="777">
        <f t="shared" si="22"/>
        <v>0</v>
      </c>
      <c r="BO21" s="777"/>
      <c r="BP21" s="777"/>
      <c r="BQ21" s="777">
        <f t="shared" si="23"/>
        <v>0</v>
      </c>
      <c r="BR21" s="777">
        <f t="shared" si="36"/>
        <v>0</v>
      </c>
      <c r="BS21" s="777">
        <f t="shared" si="36"/>
        <v>0</v>
      </c>
      <c r="BT21" s="777">
        <f t="shared" si="24"/>
        <v>0</v>
      </c>
      <c r="BU21" s="777">
        <f t="shared" si="37"/>
        <v>0</v>
      </c>
      <c r="BV21" s="777">
        <f t="shared" si="37"/>
        <v>0</v>
      </c>
      <c r="BW21" s="777">
        <f t="shared" si="25"/>
        <v>0</v>
      </c>
      <c r="BX21" s="777">
        <f t="shared" si="38"/>
        <v>0</v>
      </c>
      <c r="BY21" s="777">
        <f t="shared" si="38"/>
        <v>0</v>
      </c>
      <c r="BZ21" s="777">
        <f t="shared" si="26"/>
        <v>0</v>
      </c>
      <c r="CA21" s="777">
        <f t="shared" si="39"/>
        <v>0</v>
      </c>
      <c r="CB21" s="777">
        <f t="shared" si="40"/>
        <v>0</v>
      </c>
      <c r="CC21" s="777">
        <f t="shared" si="27"/>
        <v>0</v>
      </c>
      <c r="CD21" s="777">
        <f t="shared" si="41"/>
        <v>0</v>
      </c>
      <c r="CE21" s="777">
        <f t="shared" si="41"/>
        <v>0</v>
      </c>
      <c r="CF21" s="777">
        <f t="shared" si="28"/>
        <v>0</v>
      </c>
      <c r="CG21" s="777">
        <f t="shared" si="42"/>
        <v>0</v>
      </c>
      <c r="CH21" s="777">
        <f t="shared" si="42"/>
        <v>0</v>
      </c>
      <c r="CI21" s="777">
        <f t="shared" si="29"/>
        <v>0</v>
      </c>
      <c r="CJ21" s="777">
        <f t="shared" si="43"/>
        <v>0</v>
      </c>
      <c r="CK21" s="777">
        <f t="shared" si="43"/>
        <v>0</v>
      </c>
      <c r="CL21" s="777">
        <f t="shared" si="30"/>
        <v>0</v>
      </c>
    </row>
    <row r="22" spans="1:112" x14ac:dyDescent="0.25">
      <c r="A22" s="773" t="s">
        <v>12</v>
      </c>
      <c r="B22" s="774">
        <v>197.5</v>
      </c>
      <c r="C22" s="775">
        <f t="shared" si="0"/>
        <v>20.025316455696203</v>
      </c>
      <c r="D22" s="776"/>
      <c r="E22" s="776"/>
      <c r="F22" s="776">
        <f t="shared" si="1"/>
        <v>0</v>
      </c>
      <c r="G22" s="776">
        <v>3.75</v>
      </c>
      <c r="H22" s="776">
        <v>9.1</v>
      </c>
      <c r="I22" s="776">
        <f t="shared" si="2"/>
        <v>2.4266666666666667</v>
      </c>
      <c r="J22" s="776"/>
      <c r="K22" s="776"/>
      <c r="L22" s="776">
        <f t="shared" si="3"/>
        <v>0</v>
      </c>
      <c r="M22" s="776">
        <v>4.25</v>
      </c>
      <c r="N22" s="776">
        <v>10</v>
      </c>
      <c r="O22" s="776">
        <f t="shared" si="4"/>
        <v>2.3529411764705883</v>
      </c>
      <c r="P22" s="776">
        <v>0.5</v>
      </c>
      <c r="Q22" s="776">
        <v>1.2</v>
      </c>
      <c r="R22" s="776">
        <f t="shared" si="5"/>
        <v>2.4</v>
      </c>
      <c r="S22" s="776"/>
      <c r="T22" s="776"/>
      <c r="U22" s="776">
        <f t="shared" si="6"/>
        <v>0</v>
      </c>
      <c r="V22" s="776">
        <f t="shared" si="31"/>
        <v>8.5</v>
      </c>
      <c r="W22" s="776">
        <f t="shared" si="32"/>
        <v>20.299999999999997</v>
      </c>
      <c r="X22" s="776">
        <f t="shared" si="7"/>
        <v>2.3882352941176466</v>
      </c>
      <c r="Y22" s="776">
        <v>2</v>
      </c>
      <c r="Z22" s="776">
        <v>4.7</v>
      </c>
      <c r="AA22" s="776">
        <f t="shared" si="8"/>
        <v>2.35</v>
      </c>
      <c r="AB22" s="776"/>
      <c r="AC22" s="776"/>
      <c r="AD22" s="776">
        <f t="shared" si="9"/>
        <v>0</v>
      </c>
      <c r="AE22" s="776"/>
      <c r="AF22" s="776"/>
      <c r="AG22" s="776">
        <f t="shared" si="10"/>
        <v>0</v>
      </c>
      <c r="AH22" s="776"/>
      <c r="AI22" s="776"/>
      <c r="AJ22" s="776">
        <f t="shared" si="11"/>
        <v>0</v>
      </c>
      <c r="AK22" s="776">
        <v>27.05</v>
      </c>
      <c r="AL22" s="776">
        <v>67.02</v>
      </c>
      <c r="AM22" s="776">
        <f t="shared" si="12"/>
        <v>2.477634011090573</v>
      </c>
      <c r="AN22" s="776">
        <v>2</v>
      </c>
      <c r="AO22" s="776">
        <v>4</v>
      </c>
      <c r="AP22" s="776">
        <f t="shared" si="13"/>
        <v>2</v>
      </c>
      <c r="AQ22" s="776">
        <f t="shared" si="14"/>
        <v>31.05</v>
      </c>
      <c r="AR22" s="776">
        <f t="shared" si="33"/>
        <v>75.72</v>
      </c>
      <c r="AS22" s="776">
        <f t="shared" si="15"/>
        <v>2.4386473429951692</v>
      </c>
      <c r="AT22" s="776"/>
      <c r="AU22" s="776"/>
      <c r="AV22" s="776">
        <f t="shared" si="16"/>
        <v>0</v>
      </c>
      <c r="AW22" s="776"/>
      <c r="AX22" s="776"/>
      <c r="AY22" s="776">
        <f t="shared" si="17"/>
        <v>0</v>
      </c>
      <c r="AZ22" s="776"/>
      <c r="BA22" s="776"/>
      <c r="BB22" s="776">
        <f t="shared" si="18"/>
        <v>0</v>
      </c>
      <c r="BC22" s="776"/>
      <c r="BD22" s="776"/>
      <c r="BE22" s="776">
        <f t="shared" si="19"/>
        <v>0</v>
      </c>
      <c r="BF22" s="776"/>
      <c r="BG22" s="776"/>
      <c r="BH22" s="776">
        <f t="shared" si="20"/>
        <v>0</v>
      </c>
      <c r="BI22" s="776"/>
      <c r="BJ22" s="777"/>
      <c r="BK22" s="777">
        <f t="shared" si="21"/>
        <v>0</v>
      </c>
      <c r="BL22" s="777">
        <f t="shared" si="34"/>
        <v>0</v>
      </c>
      <c r="BM22" s="777">
        <f t="shared" si="35"/>
        <v>0</v>
      </c>
      <c r="BN22" s="777">
        <f t="shared" si="22"/>
        <v>0</v>
      </c>
      <c r="BO22" s="777"/>
      <c r="BP22" s="777"/>
      <c r="BQ22" s="777">
        <f t="shared" si="23"/>
        <v>0</v>
      </c>
      <c r="BR22" s="777">
        <f t="shared" si="36"/>
        <v>2</v>
      </c>
      <c r="BS22" s="777">
        <f t="shared" si="36"/>
        <v>4.7</v>
      </c>
      <c r="BT22" s="777">
        <f t="shared" si="24"/>
        <v>2.35</v>
      </c>
      <c r="BU22" s="777">
        <f t="shared" si="37"/>
        <v>3.75</v>
      </c>
      <c r="BV22" s="777">
        <f t="shared" si="37"/>
        <v>9.1</v>
      </c>
      <c r="BW22" s="777">
        <f t="shared" si="25"/>
        <v>2.4266666666666667</v>
      </c>
      <c r="BX22" s="777">
        <f t="shared" si="38"/>
        <v>0</v>
      </c>
      <c r="BY22" s="777">
        <f t="shared" si="38"/>
        <v>0</v>
      </c>
      <c r="BZ22" s="777">
        <f t="shared" si="26"/>
        <v>0</v>
      </c>
      <c r="CA22" s="777">
        <f t="shared" si="39"/>
        <v>4.25</v>
      </c>
      <c r="CB22" s="777">
        <f t="shared" si="40"/>
        <v>10</v>
      </c>
      <c r="CC22" s="777">
        <f t="shared" si="27"/>
        <v>2.3529411764705883</v>
      </c>
      <c r="CD22" s="777">
        <f t="shared" si="41"/>
        <v>27.55</v>
      </c>
      <c r="CE22" s="777">
        <f t="shared" si="41"/>
        <v>68.22</v>
      </c>
      <c r="CF22" s="777">
        <f t="shared" si="28"/>
        <v>2.4762250453720509</v>
      </c>
      <c r="CG22" s="777">
        <f t="shared" si="42"/>
        <v>2</v>
      </c>
      <c r="CH22" s="777">
        <f t="shared" si="42"/>
        <v>4</v>
      </c>
      <c r="CI22" s="777">
        <f t="shared" si="29"/>
        <v>2</v>
      </c>
      <c r="CJ22" s="777">
        <f t="shared" si="43"/>
        <v>39.549999999999997</v>
      </c>
      <c r="CK22" s="777">
        <f t="shared" si="43"/>
        <v>96.02</v>
      </c>
      <c r="CL22" s="777">
        <f t="shared" si="30"/>
        <v>2.4278128950695321</v>
      </c>
      <c r="CM22" s="756" t="s">
        <v>185</v>
      </c>
    </row>
    <row r="23" spans="1:112" x14ac:dyDescent="0.25">
      <c r="A23" s="773" t="s">
        <v>13</v>
      </c>
      <c r="B23" s="774">
        <v>369</v>
      </c>
      <c r="C23" s="775">
        <f t="shared" si="0"/>
        <v>0</v>
      </c>
      <c r="D23" s="776"/>
      <c r="E23" s="776"/>
      <c r="F23" s="776">
        <f t="shared" si="1"/>
        <v>0</v>
      </c>
      <c r="G23" s="776"/>
      <c r="H23" s="776"/>
      <c r="I23" s="776">
        <f t="shared" si="2"/>
        <v>0</v>
      </c>
      <c r="J23" s="776"/>
      <c r="K23" s="776"/>
      <c r="L23" s="776">
        <f t="shared" si="3"/>
        <v>0</v>
      </c>
      <c r="M23" s="776"/>
      <c r="N23" s="776"/>
      <c r="O23" s="776">
        <f t="shared" si="4"/>
        <v>0</v>
      </c>
      <c r="P23" s="776"/>
      <c r="Q23" s="776"/>
      <c r="R23" s="776">
        <f t="shared" si="5"/>
        <v>0</v>
      </c>
      <c r="S23" s="776"/>
      <c r="T23" s="776"/>
      <c r="U23" s="776">
        <f t="shared" si="6"/>
        <v>0</v>
      </c>
      <c r="V23" s="776">
        <f t="shared" si="31"/>
        <v>0</v>
      </c>
      <c r="W23" s="776">
        <f t="shared" si="32"/>
        <v>0</v>
      </c>
      <c r="X23" s="776">
        <f t="shared" si="7"/>
        <v>0</v>
      </c>
      <c r="Y23" s="776"/>
      <c r="Z23" s="776"/>
      <c r="AA23" s="776">
        <f t="shared" si="8"/>
        <v>0</v>
      </c>
      <c r="AB23" s="776"/>
      <c r="AC23" s="776"/>
      <c r="AD23" s="776">
        <f t="shared" si="9"/>
        <v>0</v>
      </c>
      <c r="AE23" s="776"/>
      <c r="AF23" s="776"/>
      <c r="AG23" s="776">
        <f t="shared" si="10"/>
        <v>0</v>
      </c>
      <c r="AH23" s="776"/>
      <c r="AI23" s="776"/>
      <c r="AJ23" s="776">
        <f t="shared" si="11"/>
        <v>0</v>
      </c>
      <c r="AK23" s="776"/>
      <c r="AL23" s="776"/>
      <c r="AM23" s="776">
        <f t="shared" si="12"/>
        <v>0</v>
      </c>
      <c r="AN23" s="776"/>
      <c r="AO23" s="776"/>
      <c r="AP23" s="776">
        <f t="shared" si="13"/>
        <v>0</v>
      </c>
      <c r="AQ23" s="776">
        <f t="shared" si="14"/>
        <v>0</v>
      </c>
      <c r="AR23" s="776">
        <f t="shared" si="33"/>
        <v>0</v>
      </c>
      <c r="AS23" s="776">
        <f t="shared" si="15"/>
        <v>0</v>
      </c>
      <c r="AT23" s="776"/>
      <c r="AU23" s="776"/>
      <c r="AV23" s="776">
        <f t="shared" si="16"/>
        <v>0</v>
      </c>
      <c r="AW23" s="776"/>
      <c r="AX23" s="776"/>
      <c r="AY23" s="776">
        <f t="shared" si="17"/>
        <v>0</v>
      </c>
      <c r="AZ23" s="776"/>
      <c r="BA23" s="776"/>
      <c r="BB23" s="776">
        <f t="shared" si="18"/>
        <v>0</v>
      </c>
      <c r="BC23" s="776"/>
      <c r="BD23" s="776"/>
      <c r="BE23" s="776">
        <f t="shared" si="19"/>
        <v>0</v>
      </c>
      <c r="BF23" s="776"/>
      <c r="BG23" s="776"/>
      <c r="BH23" s="776">
        <f t="shared" si="20"/>
        <v>0</v>
      </c>
      <c r="BI23" s="776"/>
      <c r="BJ23" s="777"/>
      <c r="BK23" s="777">
        <f t="shared" si="21"/>
        <v>0</v>
      </c>
      <c r="BL23" s="777">
        <f t="shared" si="34"/>
        <v>0</v>
      </c>
      <c r="BM23" s="777">
        <f t="shared" si="35"/>
        <v>0</v>
      </c>
      <c r="BN23" s="777">
        <f t="shared" si="22"/>
        <v>0</v>
      </c>
      <c r="BO23" s="777"/>
      <c r="BP23" s="777"/>
      <c r="BQ23" s="777">
        <f t="shared" si="23"/>
        <v>0</v>
      </c>
      <c r="BR23" s="777">
        <f t="shared" si="36"/>
        <v>0</v>
      </c>
      <c r="BS23" s="777">
        <f t="shared" si="36"/>
        <v>0</v>
      </c>
      <c r="BT23" s="777">
        <f t="shared" si="24"/>
        <v>0</v>
      </c>
      <c r="BU23" s="777">
        <f t="shared" si="37"/>
        <v>0</v>
      </c>
      <c r="BV23" s="777">
        <f t="shared" si="37"/>
        <v>0</v>
      </c>
      <c r="BW23" s="777">
        <f t="shared" si="25"/>
        <v>0</v>
      </c>
      <c r="BX23" s="777">
        <f t="shared" si="38"/>
        <v>0</v>
      </c>
      <c r="BY23" s="777">
        <f t="shared" si="38"/>
        <v>0</v>
      </c>
      <c r="BZ23" s="777">
        <f t="shared" si="26"/>
        <v>0</v>
      </c>
      <c r="CA23" s="777">
        <f t="shared" si="39"/>
        <v>0</v>
      </c>
      <c r="CB23" s="777">
        <f t="shared" si="40"/>
        <v>0</v>
      </c>
      <c r="CC23" s="777">
        <f t="shared" si="27"/>
        <v>0</v>
      </c>
      <c r="CD23" s="777">
        <f t="shared" si="41"/>
        <v>0</v>
      </c>
      <c r="CE23" s="777">
        <f t="shared" si="41"/>
        <v>0</v>
      </c>
      <c r="CF23" s="777">
        <f t="shared" si="28"/>
        <v>0</v>
      </c>
      <c r="CG23" s="777">
        <f t="shared" si="42"/>
        <v>0</v>
      </c>
      <c r="CH23" s="777">
        <f t="shared" si="42"/>
        <v>0</v>
      </c>
      <c r="CI23" s="777">
        <f t="shared" si="29"/>
        <v>0</v>
      </c>
      <c r="CJ23" s="777">
        <f t="shared" si="43"/>
        <v>0</v>
      </c>
      <c r="CK23" s="777">
        <f t="shared" si="43"/>
        <v>0</v>
      </c>
      <c r="CL23" s="777">
        <f t="shared" si="30"/>
        <v>0</v>
      </c>
    </row>
    <row r="24" spans="1:112" x14ac:dyDescent="0.25">
      <c r="A24" s="773" t="s">
        <v>14</v>
      </c>
      <c r="B24" s="774">
        <v>146.47999999999999</v>
      </c>
      <c r="C24" s="775">
        <f t="shared" si="0"/>
        <v>0</v>
      </c>
      <c r="D24" s="776"/>
      <c r="E24" s="776"/>
      <c r="F24" s="776">
        <f t="shared" si="1"/>
        <v>0</v>
      </c>
      <c r="G24" s="776"/>
      <c r="H24" s="776"/>
      <c r="I24" s="776">
        <f t="shared" si="2"/>
        <v>0</v>
      </c>
      <c r="J24" s="776"/>
      <c r="K24" s="776"/>
      <c r="L24" s="776">
        <f t="shared" si="3"/>
        <v>0</v>
      </c>
      <c r="M24" s="776"/>
      <c r="N24" s="776"/>
      <c r="O24" s="776">
        <f t="shared" si="4"/>
        <v>0</v>
      </c>
      <c r="P24" s="776"/>
      <c r="Q24" s="776"/>
      <c r="R24" s="776">
        <f t="shared" si="5"/>
        <v>0</v>
      </c>
      <c r="S24" s="776"/>
      <c r="T24" s="776"/>
      <c r="U24" s="776">
        <f t="shared" si="6"/>
        <v>0</v>
      </c>
      <c r="V24" s="776">
        <f t="shared" si="31"/>
        <v>0</v>
      </c>
      <c r="W24" s="776">
        <f t="shared" si="32"/>
        <v>0</v>
      </c>
      <c r="X24" s="776">
        <f t="shared" si="7"/>
        <v>0</v>
      </c>
      <c r="Y24" s="776"/>
      <c r="Z24" s="776"/>
      <c r="AA24" s="776">
        <f t="shared" si="8"/>
        <v>0</v>
      </c>
      <c r="AB24" s="776"/>
      <c r="AC24" s="776"/>
      <c r="AD24" s="776">
        <f t="shared" si="9"/>
        <v>0</v>
      </c>
      <c r="AE24" s="776"/>
      <c r="AF24" s="776"/>
      <c r="AG24" s="776">
        <f t="shared" si="10"/>
        <v>0</v>
      </c>
      <c r="AH24" s="776"/>
      <c r="AI24" s="776"/>
      <c r="AJ24" s="776">
        <f t="shared" si="11"/>
        <v>0</v>
      </c>
      <c r="AK24" s="776"/>
      <c r="AL24" s="776"/>
      <c r="AM24" s="776">
        <f t="shared" si="12"/>
        <v>0</v>
      </c>
      <c r="AN24" s="776"/>
      <c r="AO24" s="776"/>
      <c r="AP24" s="776">
        <f t="shared" si="13"/>
        <v>0</v>
      </c>
      <c r="AQ24" s="776">
        <f t="shared" si="14"/>
        <v>0</v>
      </c>
      <c r="AR24" s="776">
        <f t="shared" si="33"/>
        <v>0</v>
      </c>
      <c r="AS24" s="776">
        <f t="shared" si="15"/>
        <v>0</v>
      </c>
      <c r="AT24" s="776"/>
      <c r="AU24" s="776"/>
      <c r="AV24" s="776">
        <f t="shared" si="16"/>
        <v>0</v>
      </c>
      <c r="AW24" s="776"/>
      <c r="AX24" s="776"/>
      <c r="AY24" s="776">
        <f t="shared" si="17"/>
        <v>0</v>
      </c>
      <c r="AZ24" s="776"/>
      <c r="BA24" s="776"/>
      <c r="BB24" s="776">
        <f t="shared" si="18"/>
        <v>0</v>
      </c>
      <c r="BC24" s="776"/>
      <c r="BD24" s="776"/>
      <c r="BE24" s="776">
        <f t="shared" si="19"/>
        <v>0</v>
      </c>
      <c r="BF24" s="776"/>
      <c r="BG24" s="776"/>
      <c r="BH24" s="776">
        <f t="shared" si="20"/>
        <v>0</v>
      </c>
      <c r="BI24" s="776"/>
      <c r="BJ24" s="777"/>
      <c r="BK24" s="777">
        <f t="shared" si="21"/>
        <v>0</v>
      </c>
      <c r="BL24" s="777">
        <f t="shared" si="34"/>
        <v>0</v>
      </c>
      <c r="BM24" s="777">
        <f t="shared" si="35"/>
        <v>0</v>
      </c>
      <c r="BN24" s="777">
        <f t="shared" si="22"/>
        <v>0</v>
      </c>
      <c r="BO24" s="777"/>
      <c r="BP24" s="777"/>
      <c r="BQ24" s="777">
        <f t="shared" si="23"/>
        <v>0</v>
      </c>
      <c r="BR24" s="777">
        <f t="shared" si="36"/>
        <v>0</v>
      </c>
      <c r="BS24" s="777">
        <f t="shared" si="36"/>
        <v>0</v>
      </c>
      <c r="BT24" s="777">
        <f t="shared" si="24"/>
        <v>0</v>
      </c>
      <c r="BU24" s="777">
        <f t="shared" si="37"/>
        <v>0</v>
      </c>
      <c r="BV24" s="777">
        <f t="shared" si="37"/>
        <v>0</v>
      </c>
      <c r="BW24" s="777">
        <f t="shared" si="25"/>
        <v>0</v>
      </c>
      <c r="BX24" s="777">
        <f t="shared" si="38"/>
        <v>0</v>
      </c>
      <c r="BY24" s="777">
        <f t="shared" si="38"/>
        <v>0</v>
      </c>
      <c r="BZ24" s="777">
        <f t="shared" si="26"/>
        <v>0</v>
      </c>
      <c r="CA24" s="777">
        <f t="shared" si="39"/>
        <v>0</v>
      </c>
      <c r="CB24" s="777">
        <f t="shared" si="40"/>
        <v>0</v>
      </c>
      <c r="CC24" s="777">
        <f t="shared" si="27"/>
        <v>0</v>
      </c>
      <c r="CD24" s="777">
        <f t="shared" si="41"/>
        <v>0</v>
      </c>
      <c r="CE24" s="777">
        <f t="shared" si="41"/>
        <v>0</v>
      </c>
      <c r="CF24" s="777">
        <f t="shared" si="28"/>
        <v>0</v>
      </c>
      <c r="CG24" s="777">
        <f t="shared" si="42"/>
        <v>0</v>
      </c>
      <c r="CH24" s="777">
        <f t="shared" si="42"/>
        <v>0</v>
      </c>
      <c r="CI24" s="777">
        <f t="shared" si="29"/>
        <v>0</v>
      </c>
      <c r="CJ24" s="777">
        <f t="shared" si="43"/>
        <v>0</v>
      </c>
      <c r="CK24" s="777">
        <f t="shared" si="43"/>
        <v>0</v>
      </c>
      <c r="CL24" s="777">
        <f t="shared" si="30"/>
        <v>0</v>
      </c>
    </row>
    <row r="25" spans="1:112" x14ac:dyDescent="0.25">
      <c r="A25" s="773" t="s">
        <v>15</v>
      </c>
      <c r="B25" s="774">
        <v>278</v>
      </c>
      <c r="C25" s="775">
        <f t="shared" si="0"/>
        <v>0</v>
      </c>
      <c r="D25" s="776"/>
      <c r="E25" s="776"/>
      <c r="F25" s="776">
        <f t="shared" si="1"/>
        <v>0</v>
      </c>
      <c r="G25" s="776"/>
      <c r="H25" s="776"/>
      <c r="I25" s="776">
        <f t="shared" si="2"/>
        <v>0</v>
      </c>
      <c r="J25" s="776"/>
      <c r="K25" s="776"/>
      <c r="L25" s="776">
        <f t="shared" si="3"/>
        <v>0</v>
      </c>
      <c r="M25" s="776"/>
      <c r="N25" s="776"/>
      <c r="O25" s="776">
        <f t="shared" si="4"/>
        <v>0</v>
      </c>
      <c r="P25" s="776"/>
      <c r="Q25" s="776"/>
      <c r="R25" s="776">
        <f t="shared" si="5"/>
        <v>0</v>
      </c>
      <c r="S25" s="776"/>
      <c r="T25" s="776"/>
      <c r="U25" s="776">
        <f t="shared" si="6"/>
        <v>0</v>
      </c>
      <c r="V25" s="776">
        <f t="shared" si="31"/>
        <v>0</v>
      </c>
      <c r="W25" s="776">
        <f t="shared" si="32"/>
        <v>0</v>
      </c>
      <c r="X25" s="776">
        <f t="shared" si="7"/>
        <v>0</v>
      </c>
      <c r="Y25" s="776"/>
      <c r="Z25" s="776"/>
      <c r="AA25" s="776">
        <f t="shared" si="8"/>
        <v>0</v>
      </c>
      <c r="AB25" s="776"/>
      <c r="AC25" s="776"/>
      <c r="AD25" s="776">
        <f t="shared" si="9"/>
        <v>0</v>
      </c>
      <c r="AE25" s="776"/>
      <c r="AF25" s="776"/>
      <c r="AG25" s="776">
        <f t="shared" si="10"/>
        <v>0</v>
      </c>
      <c r="AH25" s="776"/>
      <c r="AI25" s="776"/>
      <c r="AJ25" s="776">
        <f t="shared" si="11"/>
        <v>0</v>
      </c>
      <c r="AK25" s="776"/>
      <c r="AL25" s="776"/>
      <c r="AM25" s="776">
        <f t="shared" si="12"/>
        <v>0</v>
      </c>
      <c r="AN25" s="776"/>
      <c r="AO25" s="776"/>
      <c r="AP25" s="776">
        <f t="shared" si="13"/>
        <v>0</v>
      </c>
      <c r="AQ25" s="776">
        <f t="shared" si="14"/>
        <v>0</v>
      </c>
      <c r="AR25" s="776">
        <f t="shared" si="33"/>
        <v>0</v>
      </c>
      <c r="AS25" s="776">
        <f t="shared" si="15"/>
        <v>0</v>
      </c>
      <c r="AT25" s="776"/>
      <c r="AU25" s="776"/>
      <c r="AV25" s="776">
        <f t="shared" si="16"/>
        <v>0</v>
      </c>
      <c r="AW25" s="776"/>
      <c r="AX25" s="776"/>
      <c r="AY25" s="776">
        <f t="shared" si="17"/>
        <v>0</v>
      </c>
      <c r="AZ25" s="776"/>
      <c r="BA25" s="776"/>
      <c r="BB25" s="776">
        <f t="shared" si="18"/>
        <v>0</v>
      </c>
      <c r="BC25" s="776"/>
      <c r="BD25" s="776"/>
      <c r="BE25" s="776">
        <f t="shared" si="19"/>
        <v>0</v>
      </c>
      <c r="BF25" s="776"/>
      <c r="BG25" s="776"/>
      <c r="BH25" s="776">
        <f t="shared" si="20"/>
        <v>0</v>
      </c>
      <c r="BI25" s="776"/>
      <c r="BJ25" s="777"/>
      <c r="BK25" s="777">
        <f t="shared" si="21"/>
        <v>0</v>
      </c>
      <c r="BL25" s="777">
        <f t="shared" si="34"/>
        <v>0</v>
      </c>
      <c r="BM25" s="777">
        <f t="shared" si="35"/>
        <v>0</v>
      </c>
      <c r="BN25" s="777">
        <f t="shared" si="22"/>
        <v>0</v>
      </c>
      <c r="BO25" s="777"/>
      <c r="BP25" s="777"/>
      <c r="BQ25" s="777">
        <f t="shared" si="23"/>
        <v>0</v>
      </c>
      <c r="BR25" s="777">
        <f t="shared" si="36"/>
        <v>0</v>
      </c>
      <c r="BS25" s="777">
        <f t="shared" si="36"/>
        <v>0</v>
      </c>
      <c r="BT25" s="777">
        <f t="shared" si="24"/>
        <v>0</v>
      </c>
      <c r="BU25" s="777">
        <f t="shared" si="37"/>
        <v>0</v>
      </c>
      <c r="BV25" s="777">
        <f t="shared" si="37"/>
        <v>0</v>
      </c>
      <c r="BW25" s="777">
        <f t="shared" si="25"/>
        <v>0</v>
      </c>
      <c r="BX25" s="777">
        <f t="shared" si="38"/>
        <v>0</v>
      </c>
      <c r="BY25" s="777">
        <f t="shared" si="38"/>
        <v>0</v>
      </c>
      <c r="BZ25" s="777">
        <f t="shared" si="26"/>
        <v>0</v>
      </c>
      <c r="CA25" s="777">
        <f t="shared" si="39"/>
        <v>0</v>
      </c>
      <c r="CB25" s="777">
        <f t="shared" si="40"/>
        <v>0</v>
      </c>
      <c r="CC25" s="777">
        <f t="shared" si="27"/>
        <v>0</v>
      </c>
      <c r="CD25" s="777">
        <f t="shared" si="41"/>
        <v>0</v>
      </c>
      <c r="CE25" s="777">
        <f t="shared" si="41"/>
        <v>0</v>
      </c>
      <c r="CF25" s="777">
        <f t="shared" si="28"/>
        <v>0</v>
      </c>
      <c r="CG25" s="777">
        <f t="shared" si="42"/>
        <v>0</v>
      </c>
      <c r="CH25" s="777">
        <f t="shared" si="42"/>
        <v>0</v>
      </c>
      <c r="CI25" s="777">
        <f t="shared" si="29"/>
        <v>0</v>
      </c>
      <c r="CJ25" s="777">
        <f t="shared" si="43"/>
        <v>0</v>
      </c>
      <c r="CK25" s="777">
        <f t="shared" si="43"/>
        <v>0</v>
      </c>
      <c r="CL25" s="777">
        <f t="shared" si="30"/>
        <v>0</v>
      </c>
    </row>
    <row r="26" spans="1:112" x14ac:dyDescent="0.25">
      <c r="A26" s="773" t="s">
        <v>16</v>
      </c>
      <c r="B26" s="774">
        <v>980.5</v>
      </c>
      <c r="C26" s="775">
        <f t="shared" si="0"/>
        <v>0</v>
      </c>
      <c r="D26" s="776"/>
      <c r="E26" s="776"/>
      <c r="F26" s="776">
        <f t="shared" si="1"/>
        <v>0</v>
      </c>
      <c r="G26" s="776"/>
      <c r="H26" s="776"/>
      <c r="I26" s="776">
        <f t="shared" si="2"/>
        <v>0</v>
      </c>
      <c r="J26" s="776"/>
      <c r="K26" s="776"/>
      <c r="L26" s="776">
        <f t="shared" si="3"/>
        <v>0</v>
      </c>
      <c r="M26" s="776"/>
      <c r="N26" s="776"/>
      <c r="O26" s="776">
        <f t="shared" si="4"/>
        <v>0</v>
      </c>
      <c r="P26" s="776"/>
      <c r="Q26" s="776"/>
      <c r="R26" s="776">
        <f t="shared" si="5"/>
        <v>0</v>
      </c>
      <c r="S26" s="776"/>
      <c r="T26" s="776"/>
      <c r="U26" s="776">
        <f t="shared" si="6"/>
        <v>0</v>
      </c>
      <c r="V26" s="776">
        <f t="shared" si="31"/>
        <v>0</v>
      </c>
      <c r="W26" s="776">
        <f t="shared" si="32"/>
        <v>0</v>
      </c>
      <c r="X26" s="776">
        <f t="shared" si="7"/>
        <v>0</v>
      </c>
      <c r="Y26" s="776"/>
      <c r="Z26" s="776"/>
      <c r="AA26" s="776">
        <f t="shared" si="8"/>
        <v>0</v>
      </c>
      <c r="AB26" s="776"/>
      <c r="AC26" s="776"/>
      <c r="AD26" s="776">
        <f t="shared" si="9"/>
        <v>0</v>
      </c>
      <c r="AE26" s="776"/>
      <c r="AF26" s="776"/>
      <c r="AG26" s="776">
        <f t="shared" si="10"/>
        <v>0</v>
      </c>
      <c r="AH26" s="776"/>
      <c r="AI26" s="776"/>
      <c r="AJ26" s="776">
        <f t="shared" si="11"/>
        <v>0</v>
      </c>
      <c r="AK26" s="776"/>
      <c r="AL26" s="776"/>
      <c r="AM26" s="776">
        <f t="shared" si="12"/>
        <v>0</v>
      </c>
      <c r="AN26" s="776"/>
      <c r="AO26" s="776"/>
      <c r="AP26" s="776">
        <f t="shared" si="13"/>
        <v>0</v>
      </c>
      <c r="AQ26" s="776">
        <f t="shared" si="14"/>
        <v>0</v>
      </c>
      <c r="AR26" s="776">
        <f t="shared" si="33"/>
        <v>0</v>
      </c>
      <c r="AS26" s="776">
        <f t="shared" si="15"/>
        <v>0</v>
      </c>
      <c r="AT26" s="776"/>
      <c r="AU26" s="776"/>
      <c r="AV26" s="776">
        <f t="shared" si="16"/>
        <v>0</v>
      </c>
      <c r="AW26" s="776"/>
      <c r="AX26" s="776"/>
      <c r="AY26" s="776">
        <f t="shared" si="17"/>
        <v>0</v>
      </c>
      <c r="AZ26" s="776"/>
      <c r="BA26" s="776"/>
      <c r="BB26" s="776">
        <f t="shared" si="18"/>
        <v>0</v>
      </c>
      <c r="BC26" s="776"/>
      <c r="BD26" s="776"/>
      <c r="BE26" s="776">
        <f t="shared" si="19"/>
        <v>0</v>
      </c>
      <c r="BF26" s="776"/>
      <c r="BG26" s="776"/>
      <c r="BH26" s="776">
        <f t="shared" si="20"/>
        <v>0</v>
      </c>
      <c r="BI26" s="776"/>
      <c r="BJ26" s="777"/>
      <c r="BK26" s="777">
        <f t="shared" si="21"/>
        <v>0</v>
      </c>
      <c r="BL26" s="777">
        <f t="shared" si="34"/>
        <v>0</v>
      </c>
      <c r="BM26" s="777">
        <f t="shared" si="35"/>
        <v>0</v>
      </c>
      <c r="BN26" s="777">
        <f t="shared" si="22"/>
        <v>0</v>
      </c>
      <c r="BO26" s="777"/>
      <c r="BP26" s="777"/>
      <c r="BQ26" s="777">
        <f t="shared" si="23"/>
        <v>0</v>
      </c>
      <c r="BR26" s="777">
        <f t="shared" si="36"/>
        <v>0</v>
      </c>
      <c r="BS26" s="777">
        <f t="shared" si="36"/>
        <v>0</v>
      </c>
      <c r="BT26" s="777">
        <f t="shared" si="24"/>
        <v>0</v>
      </c>
      <c r="BU26" s="777">
        <f t="shared" si="37"/>
        <v>0</v>
      </c>
      <c r="BV26" s="777">
        <f t="shared" si="37"/>
        <v>0</v>
      </c>
      <c r="BW26" s="777">
        <f t="shared" si="25"/>
        <v>0</v>
      </c>
      <c r="BX26" s="777">
        <f t="shared" si="38"/>
        <v>0</v>
      </c>
      <c r="BY26" s="777">
        <f t="shared" si="38"/>
        <v>0</v>
      </c>
      <c r="BZ26" s="777">
        <f t="shared" si="26"/>
        <v>0</v>
      </c>
      <c r="CA26" s="777">
        <f t="shared" si="39"/>
        <v>0</v>
      </c>
      <c r="CB26" s="777">
        <f t="shared" si="40"/>
        <v>0</v>
      </c>
      <c r="CC26" s="777">
        <f t="shared" si="27"/>
        <v>0</v>
      </c>
      <c r="CD26" s="777">
        <f t="shared" si="41"/>
        <v>0</v>
      </c>
      <c r="CE26" s="777">
        <f t="shared" si="41"/>
        <v>0</v>
      </c>
      <c r="CF26" s="777">
        <f t="shared" si="28"/>
        <v>0</v>
      </c>
      <c r="CG26" s="777">
        <f t="shared" si="42"/>
        <v>0</v>
      </c>
      <c r="CH26" s="777">
        <f t="shared" si="42"/>
        <v>0</v>
      </c>
      <c r="CI26" s="777">
        <f t="shared" si="29"/>
        <v>0</v>
      </c>
      <c r="CJ26" s="777">
        <f t="shared" si="43"/>
        <v>0</v>
      </c>
      <c r="CK26" s="777">
        <f t="shared" si="43"/>
        <v>0</v>
      </c>
      <c r="CL26" s="777">
        <f t="shared" si="30"/>
        <v>0</v>
      </c>
    </row>
    <row r="27" spans="1:112" x14ac:dyDescent="0.25">
      <c r="A27" s="780" t="s">
        <v>18</v>
      </c>
      <c r="B27" s="774">
        <v>1250</v>
      </c>
      <c r="C27" s="775">
        <f t="shared" si="0"/>
        <v>0</v>
      </c>
      <c r="D27" s="776"/>
      <c r="E27" s="776"/>
      <c r="F27" s="776">
        <f t="shared" si="1"/>
        <v>0</v>
      </c>
      <c r="G27" s="776"/>
      <c r="H27" s="776"/>
      <c r="I27" s="776">
        <f t="shared" si="2"/>
        <v>0</v>
      </c>
      <c r="J27" s="776"/>
      <c r="K27" s="776"/>
      <c r="L27" s="776">
        <f t="shared" si="3"/>
        <v>0</v>
      </c>
      <c r="M27" s="776"/>
      <c r="N27" s="776"/>
      <c r="O27" s="776">
        <f t="shared" si="4"/>
        <v>0</v>
      </c>
      <c r="P27" s="776"/>
      <c r="Q27" s="776"/>
      <c r="R27" s="776">
        <v>1.8169811320754716</v>
      </c>
      <c r="S27" s="776"/>
      <c r="T27" s="776"/>
      <c r="U27" s="776">
        <f t="shared" si="6"/>
        <v>0</v>
      </c>
      <c r="V27" s="776">
        <v>0</v>
      </c>
      <c r="W27" s="776">
        <v>0</v>
      </c>
      <c r="X27" s="776">
        <f t="shared" si="7"/>
        <v>0</v>
      </c>
      <c r="Y27" s="776"/>
      <c r="Z27" s="776"/>
      <c r="AA27" s="776">
        <f t="shared" si="8"/>
        <v>0</v>
      </c>
      <c r="AB27" s="776"/>
      <c r="AC27" s="776"/>
      <c r="AD27" s="776">
        <f t="shared" si="9"/>
        <v>0</v>
      </c>
      <c r="AE27" s="776"/>
      <c r="AF27" s="776"/>
      <c r="AG27" s="776">
        <f t="shared" si="10"/>
        <v>0</v>
      </c>
      <c r="AH27" s="776"/>
      <c r="AI27" s="776"/>
      <c r="AJ27" s="776">
        <f t="shared" si="11"/>
        <v>0</v>
      </c>
      <c r="AK27" s="776"/>
      <c r="AL27" s="776"/>
      <c r="AM27" s="776">
        <f t="shared" si="12"/>
        <v>0</v>
      </c>
      <c r="AN27" s="776"/>
      <c r="AO27" s="776"/>
      <c r="AP27" s="776">
        <f t="shared" si="13"/>
        <v>0</v>
      </c>
      <c r="AQ27" s="776">
        <f t="shared" si="14"/>
        <v>0</v>
      </c>
      <c r="AR27" s="776">
        <f t="shared" si="33"/>
        <v>0</v>
      </c>
      <c r="AS27" s="776">
        <f t="shared" si="15"/>
        <v>0</v>
      </c>
      <c r="AT27" s="776"/>
      <c r="AU27" s="776"/>
      <c r="AV27" s="776">
        <f t="shared" si="16"/>
        <v>0</v>
      </c>
      <c r="AW27" s="776"/>
      <c r="AX27" s="776"/>
      <c r="AY27" s="776">
        <f t="shared" si="17"/>
        <v>0</v>
      </c>
      <c r="AZ27" s="776"/>
      <c r="BA27" s="776"/>
      <c r="BB27" s="776">
        <f t="shared" si="18"/>
        <v>0</v>
      </c>
      <c r="BC27" s="776"/>
      <c r="BD27" s="776"/>
      <c r="BE27" s="776">
        <f t="shared" si="19"/>
        <v>0</v>
      </c>
      <c r="BF27" s="776"/>
      <c r="BG27" s="776"/>
      <c r="BH27" s="776">
        <f t="shared" si="20"/>
        <v>0</v>
      </c>
      <c r="BI27" s="776"/>
      <c r="BJ27" s="777"/>
      <c r="BK27" s="777">
        <f t="shared" si="21"/>
        <v>0</v>
      </c>
      <c r="BL27" s="777">
        <f t="shared" si="34"/>
        <v>0</v>
      </c>
      <c r="BM27" s="777">
        <f t="shared" si="35"/>
        <v>0</v>
      </c>
      <c r="BN27" s="777">
        <f t="shared" si="22"/>
        <v>0</v>
      </c>
      <c r="BO27" s="777"/>
      <c r="BP27" s="777"/>
      <c r="BQ27" s="777">
        <f t="shared" si="23"/>
        <v>0</v>
      </c>
      <c r="BR27" s="777">
        <f t="shared" si="36"/>
        <v>0</v>
      </c>
      <c r="BS27" s="777">
        <f t="shared" si="36"/>
        <v>0</v>
      </c>
      <c r="BT27" s="777">
        <f t="shared" si="24"/>
        <v>0</v>
      </c>
      <c r="BU27" s="777">
        <f t="shared" si="37"/>
        <v>0</v>
      </c>
      <c r="BV27" s="777">
        <f t="shared" si="37"/>
        <v>0</v>
      </c>
      <c r="BW27" s="777">
        <f t="shared" si="25"/>
        <v>0</v>
      </c>
      <c r="BX27" s="777">
        <f t="shared" si="38"/>
        <v>0</v>
      </c>
      <c r="BY27" s="777">
        <f t="shared" si="38"/>
        <v>0</v>
      </c>
      <c r="BZ27" s="777">
        <f t="shared" si="26"/>
        <v>0</v>
      </c>
      <c r="CA27" s="777">
        <f t="shared" si="39"/>
        <v>0</v>
      </c>
      <c r="CB27" s="777">
        <f t="shared" si="40"/>
        <v>0</v>
      </c>
      <c r="CC27" s="777">
        <f t="shared" si="27"/>
        <v>0</v>
      </c>
      <c r="CD27" s="777">
        <f t="shared" si="41"/>
        <v>0</v>
      </c>
      <c r="CE27" s="777">
        <f t="shared" si="41"/>
        <v>0</v>
      </c>
      <c r="CF27" s="777">
        <f t="shared" si="28"/>
        <v>0</v>
      </c>
      <c r="CG27" s="777">
        <f t="shared" si="42"/>
        <v>0</v>
      </c>
      <c r="CH27" s="777">
        <f t="shared" si="42"/>
        <v>0</v>
      </c>
      <c r="CI27" s="777">
        <f t="shared" si="29"/>
        <v>0</v>
      </c>
      <c r="CJ27" s="777">
        <f>SUM(BR27,BU27,BX27,CA27,CD27,CG27)</f>
        <v>0</v>
      </c>
      <c r="CK27" s="777">
        <f>SUM(BS27,BV27,BY27,CB27,CE27,CH27)</f>
        <v>0</v>
      </c>
      <c r="CL27" s="777">
        <f t="shared" si="30"/>
        <v>0</v>
      </c>
    </row>
    <row r="28" spans="1:112" x14ac:dyDescent="0.25">
      <c r="A28" s="780" t="s">
        <v>19</v>
      </c>
      <c r="B28" s="774">
        <v>608.35</v>
      </c>
      <c r="C28" s="775">
        <f t="shared" si="0"/>
        <v>48.200871209007971</v>
      </c>
      <c r="D28" s="776"/>
      <c r="E28" s="776"/>
      <c r="F28" s="776">
        <f t="shared" si="1"/>
        <v>0</v>
      </c>
      <c r="G28" s="776"/>
      <c r="H28" s="776"/>
      <c r="I28" s="776">
        <f t="shared" si="2"/>
        <v>0</v>
      </c>
      <c r="J28" s="776"/>
      <c r="K28" s="776"/>
      <c r="L28" s="776">
        <f t="shared" si="3"/>
        <v>0</v>
      </c>
      <c r="M28" s="776"/>
      <c r="N28" s="776"/>
      <c r="O28" s="776">
        <f t="shared" si="4"/>
        <v>0</v>
      </c>
      <c r="P28" s="776"/>
      <c r="Q28" s="776"/>
      <c r="R28" s="776">
        <f t="shared" ref="R28:R59" si="44">IF(P28,Q28/P28,0)</f>
        <v>0</v>
      </c>
      <c r="S28" s="776"/>
      <c r="T28" s="776"/>
      <c r="U28" s="776">
        <f t="shared" si="6"/>
        <v>0</v>
      </c>
      <c r="V28" s="776">
        <f t="shared" ref="V28:V59" si="45">SUM(S28,P28,M28,J28,G28,D28)</f>
        <v>0</v>
      </c>
      <c r="W28" s="776">
        <f t="shared" ref="W28:W59" si="46">SUM(T28,N28,Q28,K28,H28,E28)</f>
        <v>0</v>
      </c>
      <c r="X28" s="776">
        <f t="shared" si="7"/>
        <v>0</v>
      </c>
      <c r="Y28" s="776">
        <v>3.73</v>
      </c>
      <c r="Z28" s="776">
        <v>8.6999999999999993</v>
      </c>
      <c r="AA28" s="776">
        <f t="shared" si="8"/>
        <v>2.3324396782841821</v>
      </c>
      <c r="AB28" s="776"/>
      <c r="AC28" s="776"/>
      <c r="AD28" s="776">
        <f t="shared" si="9"/>
        <v>0</v>
      </c>
      <c r="AE28" s="776"/>
      <c r="AF28" s="776"/>
      <c r="AG28" s="776">
        <f t="shared" si="10"/>
        <v>0</v>
      </c>
      <c r="AH28" s="776">
        <v>6.5</v>
      </c>
      <c r="AI28" s="776">
        <v>8.4</v>
      </c>
      <c r="AJ28" s="776">
        <f t="shared" si="11"/>
        <v>1.2923076923076924</v>
      </c>
      <c r="AK28" s="776">
        <v>283</v>
      </c>
      <c r="AL28" s="776">
        <v>335</v>
      </c>
      <c r="AM28" s="776">
        <f t="shared" si="12"/>
        <v>1.1837455830388692</v>
      </c>
      <c r="AN28" s="776"/>
      <c r="AO28" s="776"/>
      <c r="AP28" s="776">
        <f t="shared" si="13"/>
        <v>0</v>
      </c>
      <c r="AQ28" s="776">
        <f t="shared" si="14"/>
        <v>293.23</v>
      </c>
      <c r="AR28" s="776">
        <f t="shared" si="33"/>
        <v>352.09999999999997</v>
      </c>
      <c r="AS28" s="776">
        <f t="shared" si="15"/>
        <v>1.2007639054666983</v>
      </c>
      <c r="AT28" s="776"/>
      <c r="AU28" s="776"/>
      <c r="AV28" s="776">
        <f t="shared" si="16"/>
        <v>0</v>
      </c>
      <c r="AW28" s="776"/>
      <c r="AX28" s="776"/>
      <c r="AY28" s="776">
        <f t="shared" si="17"/>
        <v>0</v>
      </c>
      <c r="AZ28" s="776"/>
      <c r="BA28" s="776"/>
      <c r="BB28" s="776">
        <f t="shared" si="18"/>
        <v>0</v>
      </c>
      <c r="BC28" s="776"/>
      <c r="BD28" s="776"/>
      <c r="BE28" s="776">
        <f t="shared" si="19"/>
        <v>0</v>
      </c>
      <c r="BF28" s="776"/>
      <c r="BG28" s="776"/>
      <c r="BH28" s="776">
        <f t="shared" si="20"/>
        <v>0</v>
      </c>
      <c r="BI28" s="776"/>
      <c r="BJ28" s="777"/>
      <c r="BK28" s="777">
        <f t="shared" si="21"/>
        <v>0</v>
      </c>
      <c r="BL28" s="777">
        <f t="shared" si="34"/>
        <v>0</v>
      </c>
      <c r="BM28" s="777">
        <f t="shared" si="35"/>
        <v>0</v>
      </c>
      <c r="BN28" s="777">
        <f t="shared" si="22"/>
        <v>0</v>
      </c>
      <c r="BO28" s="777"/>
      <c r="BP28" s="777"/>
      <c r="BQ28" s="777">
        <f t="shared" si="23"/>
        <v>0</v>
      </c>
      <c r="BR28" s="777">
        <f t="shared" si="36"/>
        <v>3.73</v>
      </c>
      <c r="BS28" s="777">
        <f t="shared" si="36"/>
        <v>8.6999999999999993</v>
      </c>
      <c r="BT28" s="777">
        <f t="shared" si="24"/>
        <v>2.3324396782841821</v>
      </c>
      <c r="BU28" s="777">
        <f t="shared" si="37"/>
        <v>0</v>
      </c>
      <c r="BV28" s="777">
        <f t="shared" si="37"/>
        <v>0</v>
      </c>
      <c r="BW28" s="777">
        <f t="shared" si="25"/>
        <v>0</v>
      </c>
      <c r="BX28" s="777">
        <f t="shared" si="38"/>
        <v>0</v>
      </c>
      <c r="BY28" s="777">
        <f t="shared" si="38"/>
        <v>0</v>
      </c>
      <c r="BZ28" s="777">
        <f t="shared" si="26"/>
        <v>0</v>
      </c>
      <c r="CA28" s="777">
        <f t="shared" si="39"/>
        <v>6.5</v>
      </c>
      <c r="CB28" s="777">
        <f t="shared" si="40"/>
        <v>8.4</v>
      </c>
      <c r="CC28" s="777">
        <f t="shared" si="27"/>
        <v>1.2923076923076924</v>
      </c>
      <c r="CD28" s="777">
        <f t="shared" si="41"/>
        <v>283</v>
      </c>
      <c r="CE28" s="777">
        <f t="shared" si="41"/>
        <v>335</v>
      </c>
      <c r="CF28" s="777">
        <f t="shared" si="28"/>
        <v>1.1837455830388692</v>
      </c>
      <c r="CG28" s="777">
        <f t="shared" si="42"/>
        <v>0</v>
      </c>
      <c r="CH28" s="777">
        <f t="shared" si="42"/>
        <v>0</v>
      </c>
      <c r="CI28" s="777">
        <f t="shared" si="29"/>
        <v>0</v>
      </c>
      <c r="CJ28" s="777">
        <f t="shared" ref="CJ28:CK59" si="47">SUM(V28,AQ28,BL28)</f>
        <v>293.23</v>
      </c>
      <c r="CK28" s="777">
        <f t="shared" si="47"/>
        <v>352.09999999999997</v>
      </c>
      <c r="CL28" s="777">
        <f t="shared" si="30"/>
        <v>1.2007639054666983</v>
      </c>
    </row>
    <row r="29" spans="1:112" x14ac:dyDescent="0.25">
      <c r="A29" s="780" t="s">
        <v>20</v>
      </c>
      <c r="B29" s="774">
        <v>324.49</v>
      </c>
      <c r="C29" s="775">
        <f t="shared" si="0"/>
        <v>0</v>
      </c>
      <c r="D29" s="776"/>
      <c r="E29" s="776"/>
      <c r="F29" s="776">
        <f t="shared" si="1"/>
        <v>0</v>
      </c>
      <c r="G29" s="776"/>
      <c r="H29" s="776"/>
      <c r="I29" s="776">
        <f t="shared" si="2"/>
        <v>0</v>
      </c>
      <c r="J29" s="776"/>
      <c r="K29" s="776"/>
      <c r="L29" s="776">
        <f t="shared" si="3"/>
        <v>0</v>
      </c>
      <c r="M29" s="776"/>
      <c r="N29" s="776"/>
      <c r="O29" s="776">
        <f t="shared" si="4"/>
        <v>0</v>
      </c>
      <c r="P29" s="776"/>
      <c r="Q29" s="776"/>
      <c r="R29" s="776">
        <f t="shared" si="44"/>
        <v>0</v>
      </c>
      <c r="S29" s="776"/>
      <c r="T29" s="776"/>
      <c r="U29" s="776">
        <f t="shared" si="6"/>
        <v>0</v>
      </c>
      <c r="V29" s="776">
        <f t="shared" si="45"/>
        <v>0</v>
      </c>
      <c r="W29" s="776">
        <f t="shared" si="46"/>
        <v>0</v>
      </c>
      <c r="X29" s="776">
        <f t="shared" si="7"/>
        <v>0</v>
      </c>
      <c r="Y29" s="776"/>
      <c r="Z29" s="776"/>
      <c r="AA29" s="776">
        <f t="shared" si="8"/>
        <v>0</v>
      </c>
      <c r="AB29" s="776"/>
      <c r="AC29" s="776"/>
      <c r="AD29" s="776">
        <f t="shared" si="9"/>
        <v>0</v>
      </c>
      <c r="AE29" s="776"/>
      <c r="AF29" s="776"/>
      <c r="AG29" s="776">
        <f t="shared" si="10"/>
        <v>0</v>
      </c>
      <c r="AH29" s="776"/>
      <c r="AI29" s="776"/>
      <c r="AJ29" s="776">
        <f t="shared" si="11"/>
        <v>0</v>
      </c>
      <c r="AK29" s="776"/>
      <c r="AL29" s="776"/>
      <c r="AM29" s="776">
        <f t="shared" si="12"/>
        <v>0</v>
      </c>
      <c r="AN29" s="776"/>
      <c r="AO29" s="776"/>
      <c r="AP29" s="776">
        <f t="shared" si="13"/>
        <v>0</v>
      </c>
      <c r="AQ29" s="776">
        <f t="shared" si="14"/>
        <v>0</v>
      </c>
      <c r="AR29" s="776">
        <f t="shared" si="33"/>
        <v>0</v>
      </c>
      <c r="AS29" s="776">
        <f t="shared" si="15"/>
        <v>0</v>
      </c>
      <c r="AT29" s="776"/>
      <c r="AU29" s="776"/>
      <c r="AV29" s="776">
        <f t="shared" si="16"/>
        <v>0</v>
      </c>
      <c r="AW29" s="776"/>
      <c r="AX29" s="776"/>
      <c r="AY29" s="776">
        <f t="shared" si="17"/>
        <v>0</v>
      </c>
      <c r="AZ29" s="776"/>
      <c r="BA29" s="776"/>
      <c r="BB29" s="776">
        <f t="shared" si="18"/>
        <v>0</v>
      </c>
      <c r="BC29" s="776"/>
      <c r="BD29" s="776"/>
      <c r="BE29" s="776">
        <f t="shared" si="19"/>
        <v>0</v>
      </c>
      <c r="BF29" s="776"/>
      <c r="BG29" s="776"/>
      <c r="BH29" s="776">
        <f t="shared" si="20"/>
        <v>0</v>
      </c>
      <c r="BI29" s="776"/>
      <c r="BJ29" s="777"/>
      <c r="BK29" s="777">
        <f t="shared" si="21"/>
        <v>0</v>
      </c>
      <c r="BL29" s="777">
        <f t="shared" si="34"/>
        <v>0</v>
      </c>
      <c r="BM29" s="777">
        <f t="shared" si="35"/>
        <v>0</v>
      </c>
      <c r="BN29" s="777">
        <f t="shared" si="22"/>
        <v>0</v>
      </c>
      <c r="BO29" s="777"/>
      <c r="BP29" s="777"/>
      <c r="BQ29" s="777">
        <f t="shared" si="23"/>
        <v>0</v>
      </c>
      <c r="BR29" s="777">
        <f t="shared" si="36"/>
        <v>0</v>
      </c>
      <c r="BS29" s="777">
        <f t="shared" si="36"/>
        <v>0</v>
      </c>
      <c r="BT29" s="777">
        <f t="shared" si="24"/>
        <v>0</v>
      </c>
      <c r="BU29" s="777">
        <f t="shared" si="37"/>
        <v>0</v>
      </c>
      <c r="BV29" s="777">
        <f t="shared" si="37"/>
        <v>0</v>
      </c>
      <c r="BW29" s="777">
        <f t="shared" si="25"/>
        <v>0</v>
      </c>
      <c r="BX29" s="777">
        <f t="shared" si="38"/>
        <v>0</v>
      </c>
      <c r="BY29" s="777">
        <f t="shared" si="38"/>
        <v>0</v>
      </c>
      <c r="BZ29" s="777">
        <f t="shared" si="26"/>
        <v>0</v>
      </c>
      <c r="CA29" s="777">
        <f t="shared" si="39"/>
        <v>0</v>
      </c>
      <c r="CB29" s="777">
        <f t="shared" si="40"/>
        <v>0</v>
      </c>
      <c r="CC29" s="777">
        <f t="shared" si="27"/>
        <v>0</v>
      </c>
      <c r="CD29" s="777">
        <f t="shared" si="41"/>
        <v>0</v>
      </c>
      <c r="CE29" s="777">
        <f t="shared" si="41"/>
        <v>0</v>
      </c>
      <c r="CF29" s="777">
        <f t="shared" si="28"/>
        <v>0</v>
      </c>
      <c r="CG29" s="777">
        <f t="shared" si="42"/>
        <v>0</v>
      </c>
      <c r="CH29" s="777">
        <f t="shared" si="42"/>
        <v>0</v>
      </c>
      <c r="CI29" s="777">
        <f t="shared" si="29"/>
        <v>0</v>
      </c>
      <c r="CJ29" s="777">
        <f t="shared" si="47"/>
        <v>0</v>
      </c>
      <c r="CK29" s="777">
        <f t="shared" si="47"/>
        <v>0</v>
      </c>
      <c r="CL29" s="777">
        <f t="shared" si="30"/>
        <v>0</v>
      </c>
    </row>
    <row r="30" spans="1:112" x14ac:dyDescent="0.25">
      <c r="A30" s="780" t="s">
        <v>21</v>
      </c>
      <c r="B30" s="774">
        <v>4130</v>
      </c>
      <c r="C30" s="775">
        <f t="shared" si="0"/>
        <v>0</v>
      </c>
      <c r="D30" s="776"/>
      <c r="E30" s="776"/>
      <c r="F30" s="776">
        <f t="shared" si="1"/>
        <v>0</v>
      </c>
      <c r="G30" s="776"/>
      <c r="H30" s="776"/>
      <c r="I30" s="776">
        <f t="shared" si="2"/>
        <v>0</v>
      </c>
      <c r="J30" s="776"/>
      <c r="K30" s="776"/>
      <c r="L30" s="776">
        <f t="shared" si="3"/>
        <v>0</v>
      </c>
      <c r="M30" s="776"/>
      <c r="N30" s="776"/>
      <c r="O30" s="776">
        <f t="shared" si="4"/>
        <v>0</v>
      </c>
      <c r="P30" s="776"/>
      <c r="Q30" s="776"/>
      <c r="R30" s="776">
        <f t="shared" si="44"/>
        <v>0</v>
      </c>
      <c r="S30" s="776"/>
      <c r="T30" s="776"/>
      <c r="U30" s="776">
        <f t="shared" si="6"/>
        <v>0</v>
      </c>
      <c r="V30" s="776">
        <f t="shared" si="45"/>
        <v>0</v>
      </c>
      <c r="W30" s="776">
        <f t="shared" si="46"/>
        <v>0</v>
      </c>
      <c r="X30" s="776">
        <f t="shared" si="7"/>
        <v>0</v>
      </c>
      <c r="Y30" s="776"/>
      <c r="Z30" s="776"/>
      <c r="AA30" s="776">
        <f t="shared" si="8"/>
        <v>0</v>
      </c>
      <c r="AB30" s="776"/>
      <c r="AC30" s="776"/>
      <c r="AD30" s="776">
        <f t="shared" si="9"/>
        <v>0</v>
      </c>
      <c r="AE30" s="776"/>
      <c r="AF30" s="776"/>
      <c r="AG30" s="776">
        <f t="shared" si="10"/>
        <v>0</v>
      </c>
      <c r="AH30" s="776"/>
      <c r="AI30" s="776"/>
      <c r="AJ30" s="776">
        <f t="shared" si="11"/>
        <v>0</v>
      </c>
      <c r="AK30" s="776"/>
      <c r="AL30" s="776"/>
      <c r="AM30" s="776">
        <f t="shared" si="12"/>
        <v>0</v>
      </c>
      <c r="AN30" s="776"/>
      <c r="AO30" s="776"/>
      <c r="AP30" s="776">
        <f t="shared" si="13"/>
        <v>0</v>
      </c>
      <c r="AQ30" s="776">
        <f t="shared" si="14"/>
        <v>0</v>
      </c>
      <c r="AR30" s="776">
        <f t="shared" si="33"/>
        <v>0</v>
      </c>
      <c r="AS30" s="776">
        <f t="shared" si="15"/>
        <v>0</v>
      </c>
      <c r="AT30" s="776"/>
      <c r="AU30" s="776"/>
      <c r="AV30" s="776">
        <f t="shared" si="16"/>
        <v>0</v>
      </c>
      <c r="AW30" s="776"/>
      <c r="AX30" s="776"/>
      <c r="AY30" s="776">
        <f t="shared" si="17"/>
        <v>0</v>
      </c>
      <c r="AZ30" s="776"/>
      <c r="BA30" s="776"/>
      <c r="BB30" s="776">
        <f t="shared" si="18"/>
        <v>0</v>
      </c>
      <c r="BC30" s="776"/>
      <c r="BD30" s="776"/>
      <c r="BE30" s="776">
        <f t="shared" si="19"/>
        <v>0</v>
      </c>
      <c r="BF30" s="776"/>
      <c r="BG30" s="776"/>
      <c r="BH30" s="776">
        <f t="shared" si="20"/>
        <v>0</v>
      </c>
      <c r="BI30" s="776"/>
      <c r="BJ30" s="777"/>
      <c r="BK30" s="777">
        <f t="shared" si="21"/>
        <v>0</v>
      </c>
      <c r="BL30" s="777">
        <f t="shared" si="34"/>
        <v>0</v>
      </c>
      <c r="BM30" s="777">
        <f t="shared" si="35"/>
        <v>0</v>
      </c>
      <c r="BN30" s="777">
        <f t="shared" si="22"/>
        <v>0</v>
      </c>
      <c r="BO30" s="777"/>
      <c r="BP30" s="777"/>
      <c r="BQ30" s="777">
        <f t="shared" si="23"/>
        <v>0</v>
      </c>
      <c r="BR30" s="777">
        <f t="shared" si="36"/>
        <v>0</v>
      </c>
      <c r="BS30" s="777">
        <f t="shared" si="36"/>
        <v>0</v>
      </c>
      <c r="BT30" s="777">
        <f t="shared" si="24"/>
        <v>0</v>
      </c>
      <c r="BU30" s="777">
        <f t="shared" si="37"/>
        <v>0</v>
      </c>
      <c r="BV30" s="777">
        <f t="shared" si="37"/>
        <v>0</v>
      </c>
      <c r="BW30" s="777">
        <f t="shared" si="25"/>
        <v>0</v>
      </c>
      <c r="BX30" s="777">
        <f t="shared" si="38"/>
        <v>0</v>
      </c>
      <c r="BY30" s="777">
        <f t="shared" si="38"/>
        <v>0</v>
      </c>
      <c r="BZ30" s="777">
        <f t="shared" si="26"/>
        <v>0</v>
      </c>
      <c r="CA30" s="777">
        <f t="shared" si="39"/>
        <v>0</v>
      </c>
      <c r="CB30" s="777">
        <f t="shared" si="40"/>
        <v>0</v>
      </c>
      <c r="CC30" s="777">
        <f t="shared" si="27"/>
        <v>0</v>
      </c>
      <c r="CD30" s="777">
        <f t="shared" si="41"/>
        <v>0</v>
      </c>
      <c r="CE30" s="777">
        <f t="shared" si="41"/>
        <v>0</v>
      </c>
      <c r="CF30" s="777">
        <f t="shared" si="28"/>
        <v>0</v>
      </c>
      <c r="CG30" s="777">
        <f t="shared" si="42"/>
        <v>0</v>
      </c>
      <c r="CH30" s="777">
        <f t="shared" si="42"/>
        <v>0</v>
      </c>
      <c r="CI30" s="777">
        <f t="shared" si="29"/>
        <v>0</v>
      </c>
      <c r="CJ30" s="777">
        <f t="shared" si="47"/>
        <v>0</v>
      </c>
      <c r="CK30" s="777">
        <f t="shared" si="47"/>
        <v>0</v>
      </c>
      <c r="CL30" s="777">
        <f t="shared" si="30"/>
        <v>0</v>
      </c>
    </row>
    <row r="31" spans="1:112" x14ac:dyDescent="0.25">
      <c r="A31" s="780" t="s">
        <v>22</v>
      </c>
      <c r="B31" s="774">
        <v>926</v>
      </c>
      <c r="C31" s="775">
        <f t="shared" si="0"/>
        <v>0</v>
      </c>
      <c r="D31" s="776"/>
      <c r="E31" s="776"/>
      <c r="F31" s="776">
        <f t="shared" si="1"/>
        <v>0</v>
      </c>
      <c r="G31" s="776"/>
      <c r="H31" s="776"/>
      <c r="I31" s="776">
        <f t="shared" si="2"/>
        <v>0</v>
      </c>
      <c r="J31" s="776"/>
      <c r="K31" s="776"/>
      <c r="L31" s="776">
        <f t="shared" si="3"/>
        <v>0</v>
      </c>
      <c r="M31" s="776"/>
      <c r="N31" s="776"/>
      <c r="O31" s="776">
        <f t="shared" si="4"/>
        <v>0</v>
      </c>
      <c r="P31" s="776"/>
      <c r="Q31" s="776"/>
      <c r="R31" s="776">
        <f t="shared" si="44"/>
        <v>0</v>
      </c>
      <c r="S31" s="776"/>
      <c r="T31" s="776"/>
      <c r="U31" s="776">
        <f t="shared" si="6"/>
        <v>0</v>
      </c>
      <c r="V31" s="776">
        <f t="shared" si="45"/>
        <v>0</v>
      </c>
      <c r="W31" s="776">
        <f t="shared" si="46"/>
        <v>0</v>
      </c>
      <c r="X31" s="776">
        <f t="shared" si="7"/>
        <v>0</v>
      </c>
      <c r="Y31" s="776"/>
      <c r="Z31" s="776"/>
      <c r="AA31" s="776">
        <f t="shared" si="8"/>
        <v>0</v>
      </c>
      <c r="AB31" s="776"/>
      <c r="AC31" s="776"/>
      <c r="AD31" s="776">
        <f t="shared" si="9"/>
        <v>0</v>
      </c>
      <c r="AE31" s="776"/>
      <c r="AF31" s="776"/>
      <c r="AG31" s="776">
        <f t="shared" si="10"/>
        <v>0</v>
      </c>
      <c r="AH31" s="776"/>
      <c r="AI31" s="776"/>
      <c r="AJ31" s="776">
        <f t="shared" si="11"/>
        <v>0</v>
      </c>
      <c r="AK31" s="776"/>
      <c r="AL31" s="776"/>
      <c r="AM31" s="776">
        <f t="shared" si="12"/>
        <v>0</v>
      </c>
      <c r="AN31" s="776"/>
      <c r="AO31" s="776"/>
      <c r="AP31" s="776">
        <f t="shared" si="13"/>
        <v>0</v>
      </c>
      <c r="AQ31" s="776">
        <f t="shared" si="14"/>
        <v>0</v>
      </c>
      <c r="AR31" s="776">
        <f t="shared" si="33"/>
        <v>0</v>
      </c>
      <c r="AS31" s="776">
        <f t="shared" si="15"/>
        <v>0</v>
      </c>
      <c r="AT31" s="776">
        <v>0</v>
      </c>
      <c r="AU31" s="776"/>
      <c r="AV31" s="776">
        <f t="shared" si="16"/>
        <v>0</v>
      </c>
      <c r="AW31" s="776"/>
      <c r="AX31" s="776"/>
      <c r="AY31" s="776">
        <f t="shared" si="17"/>
        <v>0</v>
      </c>
      <c r="AZ31" s="776"/>
      <c r="BA31" s="776"/>
      <c r="BB31" s="776">
        <f t="shared" si="18"/>
        <v>0</v>
      </c>
      <c r="BC31" s="776"/>
      <c r="BD31" s="776"/>
      <c r="BE31" s="776">
        <f t="shared" si="19"/>
        <v>0</v>
      </c>
      <c r="BF31" s="776"/>
      <c r="BG31" s="776"/>
      <c r="BH31" s="776">
        <f t="shared" si="20"/>
        <v>0</v>
      </c>
      <c r="BI31" s="776"/>
      <c r="BJ31" s="777"/>
      <c r="BK31" s="777">
        <f t="shared" si="21"/>
        <v>0</v>
      </c>
      <c r="BL31" s="777">
        <f t="shared" si="34"/>
        <v>0</v>
      </c>
      <c r="BM31" s="777">
        <f t="shared" si="35"/>
        <v>0</v>
      </c>
      <c r="BN31" s="777">
        <f t="shared" si="22"/>
        <v>0</v>
      </c>
      <c r="BO31" s="777"/>
      <c r="BP31" s="777"/>
      <c r="BQ31" s="777">
        <f t="shared" si="23"/>
        <v>0</v>
      </c>
      <c r="BR31" s="777">
        <f t="shared" si="36"/>
        <v>0</v>
      </c>
      <c r="BS31" s="777">
        <f t="shared" si="36"/>
        <v>0</v>
      </c>
      <c r="BT31" s="777">
        <f t="shared" si="24"/>
        <v>0</v>
      </c>
      <c r="BU31" s="777">
        <f t="shared" si="37"/>
        <v>0</v>
      </c>
      <c r="BV31" s="777">
        <f t="shared" si="37"/>
        <v>0</v>
      </c>
      <c r="BW31" s="777">
        <f t="shared" si="25"/>
        <v>0</v>
      </c>
      <c r="BX31" s="777">
        <f t="shared" si="38"/>
        <v>0</v>
      </c>
      <c r="BY31" s="777">
        <f t="shared" si="38"/>
        <v>0</v>
      </c>
      <c r="BZ31" s="777">
        <f t="shared" si="26"/>
        <v>0</v>
      </c>
      <c r="CA31" s="777">
        <f t="shared" si="39"/>
        <v>0</v>
      </c>
      <c r="CB31" s="777">
        <f t="shared" si="40"/>
        <v>0</v>
      </c>
      <c r="CC31" s="777">
        <f t="shared" si="27"/>
        <v>0</v>
      </c>
      <c r="CD31" s="777">
        <f t="shared" si="41"/>
        <v>0</v>
      </c>
      <c r="CE31" s="777">
        <f t="shared" si="41"/>
        <v>0</v>
      </c>
      <c r="CF31" s="777">
        <f t="shared" si="28"/>
        <v>0</v>
      </c>
      <c r="CG31" s="777">
        <f t="shared" si="42"/>
        <v>0</v>
      </c>
      <c r="CH31" s="777">
        <f t="shared" si="42"/>
        <v>0</v>
      </c>
      <c r="CI31" s="777">
        <f t="shared" si="29"/>
        <v>0</v>
      </c>
      <c r="CJ31" s="777">
        <f t="shared" si="47"/>
        <v>0</v>
      </c>
      <c r="CK31" s="777">
        <f t="shared" si="47"/>
        <v>0</v>
      </c>
      <c r="CL31" s="777">
        <f t="shared" si="30"/>
        <v>0</v>
      </c>
    </row>
    <row r="32" spans="1:112" x14ac:dyDescent="0.25">
      <c r="A32" s="780" t="s">
        <v>23</v>
      </c>
      <c r="B32" s="774">
        <v>529</v>
      </c>
      <c r="C32" s="775">
        <f t="shared" si="0"/>
        <v>5.8695652173913047</v>
      </c>
      <c r="D32" s="776"/>
      <c r="E32" s="776"/>
      <c r="F32" s="776">
        <f t="shared" si="1"/>
        <v>0</v>
      </c>
      <c r="G32" s="776"/>
      <c r="H32" s="776"/>
      <c r="I32" s="776">
        <f t="shared" si="2"/>
        <v>0</v>
      </c>
      <c r="J32" s="776"/>
      <c r="K32" s="776"/>
      <c r="L32" s="776">
        <f t="shared" si="3"/>
        <v>0</v>
      </c>
      <c r="M32" s="776"/>
      <c r="N32" s="776"/>
      <c r="O32" s="776">
        <f t="shared" si="4"/>
        <v>0</v>
      </c>
      <c r="P32" s="776"/>
      <c r="Q32" s="776"/>
      <c r="R32" s="776">
        <f t="shared" si="44"/>
        <v>0</v>
      </c>
      <c r="S32" s="776"/>
      <c r="T32" s="776"/>
      <c r="U32" s="776">
        <f t="shared" si="6"/>
        <v>0</v>
      </c>
      <c r="V32" s="776">
        <f t="shared" si="45"/>
        <v>0</v>
      </c>
      <c r="W32" s="776">
        <f t="shared" si="46"/>
        <v>0</v>
      </c>
      <c r="X32" s="776">
        <f t="shared" si="7"/>
        <v>0</v>
      </c>
      <c r="Y32" s="776">
        <v>2</v>
      </c>
      <c r="Z32" s="776">
        <v>4.7</v>
      </c>
      <c r="AA32" s="776">
        <f t="shared" si="8"/>
        <v>2.35</v>
      </c>
      <c r="AB32" s="776"/>
      <c r="AC32" s="776"/>
      <c r="AD32" s="776">
        <f t="shared" si="9"/>
        <v>0</v>
      </c>
      <c r="AE32" s="776"/>
      <c r="AF32" s="776"/>
      <c r="AG32" s="776">
        <f t="shared" si="10"/>
        <v>0</v>
      </c>
      <c r="AH32" s="776"/>
      <c r="AI32" s="776"/>
      <c r="AJ32" s="776">
        <f t="shared" si="11"/>
        <v>0</v>
      </c>
      <c r="AK32" s="776">
        <v>27.05</v>
      </c>
      <c r="AL32" s="776">
        <v>67</v>
      </c>
      <c r="AM32" s="776">
        <f t="shared" si="12"/>
        <v>2.4768946395563769</v>
      </c>
      <c r="AN32" s="776">
        <v>2</v>
      </c>
      <c r="AO32" s="776">
        <v>4</v>
      </c>
      <c r="AP32" s="776">
        <f t="shared" si="13"/>
        <v>2</v>
      </c>
      <c r="AQ32" s="776">
        <f t="shared" si="14"/>
        <v>31.05</v>
      </c>
      <c r="AR32" s="776">
        <f t="shared" si="33"/>
        <v>75.7</v>
      </c>
      <c r="AS32" s="776">
        <f t="shared" si="15"/>
        <v>2.4380032206119164</v>
      </c>
      <c r="AT32" s="776"/>
      <c r="AU32" s="776"/>
      <c r="AV32" s="776">
        <f t="shared" si="16"/>
        <v>0</v>
      </c>
      <c r="AW32" s="776"/>
      <c r="AX32" s="776"/>
      <c r="AY32" s="776">
        <f t="shared" si="17"/>
        <v>0</v>
      </c>
      <c r="AZ32" s="776"/>
      <c r="BA32" s="776"/>
      <c r="BB32" s="776">
        <f t="shared" si="18"/>
        <v>0</v>
      </c>
      <c r="BC32" s="776"/>
      <c r="BD32" s="776"/>
      <c r="BE32" s="776">
        <f t="shared" si="19"/>
        <v>0</v>
      </c>
      <c r="BF32" s="776"/>
      <c r="BG32" s="776"/>
      <c r="BH32" s="776">
        <f t="shared" si="20"/>
        <v>0</v>
      </c>
      <c r="BI32" s="776"/>
      <c r="BJ32" s="777"/>
      <c r="BK32" s="777">
        <f t="shared" si="21"/>
        <v>0</v>
      </c>
      <c r="BL32" s="777">
        <f t="shared" si="34"/>
        <v>0</v>
      </c>
      <c r="BM32" s="777">
        <f t="shared" si="35"/>
        <v>0</v>
      </c>
      <c r="BN32" s="777">
        <f t="shared" si="22"/>
        <v>0</v>
      </c>
      <c r="BO32" s="777"/>
      <c r="BP32" s="777"/>
      <c r="BQ32" s="777">
        <f t="shared" si="23"/>
        <v>0</v>
      </c>
      <c r="BR32" s="777">
        <f t="shared" si="36"/>
        <v>2</v>
      </c>
      <c r="BS32" s="777">
        <f t="shared" si="36"/>
        <v>4.7</v>
      </c>
      <c r="BT32" s="777">
        <f t="shared" si="24"/>
        <v>2.35</v>
      </c>
      <c r="BU32" s="777">
        <f t="shared" si="37"/>
        <v>0</v>
      </c>
      <c r="BV32" s="777">
        <f t="shared" si="37"/>
        <v>0</v>
      </c>
      <c r="BW32" s="777">
        <f t="shared" si="25"/>
        <v>0</v>
      </c>
      <c r="BX32" s="777">
        <f t="shared" si="38"/>
        <v>0</v>
      </c>
      <c r="BY32" s="777">
        <f t="shared" si="38"/>
        <v>0</v>
      </c>
      <c r="BZ32" s="777">
        <f t="shared" si="26"/>
        <v>0</v>
      </c>
      <c r="CA32" s="777">
        <f t="shared" si="39"/>
        <v>0</v>
      </c>
      <c r="CB32" s="777">
        <f t="shared" si="40"/>
        <v>0</v>
      </c>
      <c r="CC32" s="777">
        <f t="shared" si="27"/>
        <v>0</v>
      </c>
      <c r="CD32" s="777">
        <f t="shared" si="41"/>
        <v>27.05</v>
      </c>
      <c r="CE32" s="777">
        <f t="shared" si="41"/>
        <v>67</v>
      </c>
      <c r="CF32" s="777">
        <f t="shared" si="28"/>
        <v>2.4768946395563769</v>
      </c>
      <c r="CG32" s="777">
        <f t="shared" si="42"/>
        <v>2</v>
      </c>
      <c r="CH32" s="777">
        <f t="shared" si="42"/>
        <v>4</v>
      </c>
      <c r="CI32" s="777">
        <f t="shared" si="29"/>
        <v>2</v>
      </c>
      <c r="CJ32" s="777">
        <f t="shared" si="47"/>
        <v>31.05</v>
      </c>
      <c r="CK32" s="777">
        <f t="shared" si="47"/>
        <v>75.7</v>
      </c>
      <c r="CL32" s="777">
        <f t="shared" si="30"/>
        <v>2.4380032206119164</v>
      </c>
      <c r="DH32" s="778" t="s">
        <v>209</v>
      </c>
    </row>
    <row r="33" spans="1:112" x14ac:dyDescent="0.25">
      <c r="A33" s="780" t="s">
        <v>24</v>
      </c>
      <c r="B33" s="774">
        <v>547</v>
      </c>
      <c r="C33" s="775">
        <f t="shared" si="0"/>
        <v>0</v>
      </c>
      <c r="D33" s="776"/>
      <c r="E33" s="776"/>
      <c r="F33" s="776">
        <f t="shared" si="1"/>
        <v>0</v>
      </c>
      <c r="G33" s="776"/>
      <c r="H33" s="776"/>
      <c r="I33" s="776">
        <f t="shared" si="2"/>
        <v>0</v>
      </c>
      <c r="J33" s="776"/>
      <c r="K33" s="776"/>
      <c r="L33" s="776">
        <f t="shared" si="3"/>
        <v>0</v>
      </c>
      <c r="M33" s="776"/>
      <c r="N33" s="776"/>
      <c r="O33" s="776">
        <f t="shared" si="4"/>
        <v>0</v>
      </c>
      <c r="P33" s="776"/>
      <c r="Q33" s="776"/>
      <c r="R33" s="776">
        <f t="shared" si="44"/>
        <v>0</v>
      </c>
      <c r="S33" s="776"/>
      <c r="T33" s="776"/>
      <c r="U33" s="776">
        <f t="shared" si="6"/>
        <v>0</v>
      </c>
      <c r="V33" s="776">
        <f t="shared" si="45"/>
        <v>0</v>
      </c>
      <c r="W33" s="776">
        <f t="shared" si="46"/>
        <v>0</v>
      </c>
      <c r="X33" s="776">
        <f t="shared" si="7"/>
        <v>0</v>
      </c>
      <c r="Y33" s="776"/>
      <c r="Z33" s="776"/>
      <c r="AA33" s="776">
        <f t="shared" si="8"/>
        <v>0</v>
      </c>
      <c r="AB33" s="776"/>
      <c r="AC33" s="776"/>
      <c r="AD33" s="776">
        <f t="shared" si="9"/>
        <v>0</v>
      </c>
      <c r="AE33" s="776"/>
      <c r="AF33" s="776"/>
      <c r="AG33" s="776">
        <f t="shared" si="10"/>
        <v>0</v>
      </c>
      <c r="AH33" s="776"/>
      <c r="AI33" s="776"/>
      <c r="AJ33" s="776">
        <f t="shared" si="11"/>
        <v>0</v>
      </c>
      <c r="AK33" s="776"/>
      <c r="AL33" s="776"/>
      <c r="AM33" s="776">
        <f t="shared" si="12"/>
        <v>0</v>
      </c>
      <c r="AN33" s="776"/>
      <c r="AO33" s="776"/>
      <c r="AP33" s="776">
        <f t="shared" si="13"/>
        <v>0</v>
      </c>
      <c r="AQ33" s="776">
        <f t="shared" si="14"/>
        <v>0</v>
      </c>
      <c r="AR33" s="776">
        <f t="shared" si="33"/>
        <v>0</v>
      </c>
      <c r="AS33" s="776">
        <f t="shared" si="15"/>
        <v>0</v>
      </c>
      <c r="AT33" s="776"/>
      <c r="AU33" s="776"/>
      <c r="AV33" s="776">
        <f t="shared" si="16"/>
        <v>0</v>
      </c>
      <c r="AW33" s="776"/>
      <c r="AX33" s="776"/>
      <c r="AY33" s="776">
        <f t="shared" si="17"/>
        <v>0</v>
      </c>
      <c r="AZ33" s="776"/>
      <c r="BA33" s="776"/>
      <c r="BB33" s="776">
        <f t="shared" si="18"/>
        <v>0</v>
      </c>
      <c r="BC33" s="776"/>
      <c r="BD33" s="776"/>
      <c r="BE33" s="776">
        <f t="shared" si="19"/>
        <v>0</v>
      </c>
      <c r="BF33" s="776"/>
      <c r="BG33" s="776"/>
      <c r="BH33" s="776">
        <f t="shared" si="20"/>
        <v>0</v>
      </c>
      <c r="BI33" s="776"/>
      <c r="BJ33" s="777"/>
      <c r="BK33" s="777">
        <f t="shared" si="21"/>
        <v>0</v>
      </c>
      <c r="BL33" s="777">
        <f t="shared" si="34"/>
        <v>0</v>
      </c>
      <c r="BM33" s="777">
        <f t="shared" si="35"/>
        <v>0</v>
      </c>
      <c r="BN33" s="777">
        <f t="shared" si="22"/>
        <v>0</v>
      </c>
      <c r="BO33" s="777"/>
      <c r="BP33" s="777"/>
      <c r="BQ33" s="777">
        <f t="shared" si="23"/>
        <v>0</v>
      </c>
      <c r="BR33" s="777">
        <f t="shared" si="36"/>
        <v>0</v>
      </c>
      <c r="BS33" s="777">
        <f t="shared" si="36"/>
        <v>0</v>
      </c>
      <c r="BT33" s="777">
        <f t="shared" si="24"/>
        <v>0</v>
      </c>
      <c r="BU33" s="777">
        <f t="shared" si="37"/>
        <v>0</v>
      </c>
      <c r="BV33" s="777">
        <f t="shared" si="37"/>
        <v>0</v>
      </c>
      <c r="BW33" s="777">
        <f t="shared" si="25"/>
        <v>0</v>
      </c>
      <c r="BX33" s="777">
        <f t="shared" si="38"/>
        <v>0</v>
      </c>
      <c r="BY33" s="777">
        <f t="shared" si="38"/>
        <v>0</v>
      </c>
      <c r="BZ33" s="777">
        <f t="shared" si="26"/>
        <v>0</v>
      </c>
      <c r="CA33" s="777">
        <f t="shared" si="39"/>
        <v>0</v>
      </c>
      <c r="CB33" s="777">
        <f t="shared" si="40"/>
        <v>0</v>
      </c>
      <c r="CC33" s="777">
        <f t="shared" si="27"/>
        <v>0</v>
      </c>
      <c r="CD33" s="777">
        <f t="shared" si="41"/>
        <v>0</v>
      </c>
      <c r="CE33" s="777">
        <f t="shared" si="41"/>
        <v>0</v>
      </c>
      <c r="CF33" s="777">
        <f t="shared" si="28"/>
        <v>0</v>
      </c>
      <c r="CG33" s="777">
        <f t="shared" si="42"/>
        <v>0</v>
      </c>
      <c r="CH33" s="777">
        <f t="shared" si="42"/>
        <v>0</v>
      </c>
      <c r="CI33" s="777">
        <f t="shared" si="29"/>
        <v>0</v>
      </c>
      <c r="CJ33" s="777">
        <f t="shared" si="47"/>
        <v>0</v>
      </c>
      <c r="CK33" s="777">
        <f t="shared" si="47"/>
        <v>0</v>
      </c>
      <c r="CL33" s="777">
        <f t="shared" si="30"/>
        <v>0</v>
      </c>
    </row>
    <row r="34" spans="1:112" x14ac:dyDescent="0.25">
      <c r="A34" s="780" t="s">
        <v>114</v>
      </c>
      <c r="B34" s="774">
        <v>461</v>
      </c>
      <c r="C34" s="775">
        <f t="shared" si="0"/>
        <v>0</v>
      </c>
      <c r="D34" s="776"/>
      <c r="E34" s="776"/>
      <c r="F34" s="776">
        <f t="shared" si="1"/>
        <v>0</v>
      </c>
      <c r="G34" s="776"/>
      <c r="H34" s="776"/>
      <c r="I34" s="776">
        <f t="shared" si="2"/>
        <v>0</v>
      </c>
      <c r="J34" s="776"/>
      <c r="K34" s="776"/>
      <c r="L34" s="776">
        <f t="shared" si="3"/>
        <v>0</v>
      </c>
      <c r="M34" s="776"/>
      <c r="N34" s="776"/>
      <c r="O34" s="776">
        <f t="shared" si="4"/>
        <v>0</v>
      </c>
      <c r="P34" s="776"/>
      <c r="Q34" s="776"/>
      <c r="R34" s="776">
        <f t="shared" si="44"/>
        <v>0</v>
      </c>
      <c r="S34" s="776"/>
      <c r="T34" s="776"/>
      <c r="U34" s="776">
        <f t="shared" si="6"/>
        <v>0</v>
      </c>
      <c r="V34" s="776">
        <f t="shared" si="45"/>
        <v>0</v>
      </c>
      <c r="W34" s="776">
        <f t="shared" si="46"/>
        <v>0</v>
      </c>
      <c r="X34" s="776">
        <f t="shared" si="7"/>
        <v>0</v>
      </c>
      <c r="Y34" s="776"/>
      <c r="Z34" s="776"/>
      <c r="AA34" s="776">
        <f t="shared" si="8"/>
        <v>0</v>
      </c>
      <c r="AB34" s="776"/>
      <c r="AC34" s="776"/>
      <c r="AD34" s="776">
        <f t="shared" si="9"/>
        <v>0</v>
      </c>
      <c r="AE34" s="776"/>
      <c r="AF34" s="776"/>
      <c r="AG34" s="776">
        <f t="shared" si="10"/>
        <v>0</v>
      </c>
      <c r="AH34" s="776"/>
      <c r="AI34" s="776"/>
      <c r="AJ34" s="776">
        <f t="shared" si="11"/>
        <v>0</v>
      </c>
      <c r="AK34" s="776"/>
      <c r="AL34" s="776"/>
      <c r="AM34" s="776">
        <f t="shared" si="12"/>
        <v>0</v>
      </c>
      <c r="AN34" s="776"/>
      <c r="AO34" s="776"/>
      <c r="AP34" s="776">
        <f t="shared" si="13"/>
        <v>0</v>
      </c>
      <c r="AQ34" s="776">
        <f t="shared" si="14"/>
        <v>0</v>
      </c>
      <c r="AR34" s="776">
        <f t="shared" si="33"/>
        <v>0</v>
      </c>
      <c r="AS34" s="776">
        <f t="shared" si="15"/>
        <v>0</v>
      </c>
      <c r="AT34" s="776"/>
      <c r="AU34" s="776"/>
      <c r="AV34" s="776">
        <f t="shared" si="16"/>
        <v>0</v>
      </c>
      <c r="AW34" s="776"/>
      <c r="AX34" s="776"/>
      <c r="AY34" s="776">
        <f t="shared" si="17"/>
        <v>0</v>
      </c>
      <c r="AZ34" s="776"/>
      <c r="BA34" s="776"/>
      <c r="BB34" s="776">
        <f t="shared" si="18"/>
        <v>0</v>
      </c>
      <c r="BC34" s="776"/>
      <c r="BD34" s="776"/>
      <c r="BE34" s="776">
        <f t="shared" si="19"/>
        <v>0</v>
      </c>
      <c r="BF34" s="776"/>
      <c r="BG34" s="776"/>
      <c r="BH34" s="776">
        <f t="shared" si="20"/>
        <v>0</v>
      </c>
      <c r="BI34" s="776"/>
      <c r="BJ34" s="777"/>
      <c r="BK34" s="777">
        <f t="shared" si="21"/>
        <v>0</v>
      </c>
      <c r="BL34" s="777">
        <f t="shared" si="34"/>
        <v>0</v>
      </c>
      <c r="BM34" s="777">
        <f t="shared" si="35"/>
        <v>0</v>
      </c>
      <c r="BN34" s="777">
        <f t="shared" si="22"/>
        <v>0</v>
      </c>
      <c r="BO34" s="777"/>
      <c r="BP34" s="777"/>
      <c r="BQ34" s="777">
        <f t="shared" si="23"/>
        <v>0</v>
      </c>
      <c r="BR34" s="777">
        <f t="shared" si="36"/>
        <v>0</v>
      </c>
      <c r="BS34" s="777">
        <f t="shared" si="36"/>
        <v>0</v>
      </c>
      <c r="BT34" s="777">
        <f t="shared" si="24"/>
        <v>0</v>
      </c>
      <c r="BU34" s="777">
        <f t="shared" si="37"/>
        <v>0</v>
      </c>
      <c r="BV34" s="777">
        <f t="shared" si="37"/>
        <v>0</v>
      </c>
      <c r="BW34" s="777">
        <f t="shared" si="25"/>
        <v>0</v>
      </c>
      <c r="BX34" s="777">
        <f t="shared" si="38"/>
        <v>0</v>
      </c>
      <c r="BY34" s="777">
        <f t="shared" si="38"/>
        <v>0</v>
      </c>
      <c r="BZ34" s="777">
        <f t="shared" si="26"/>
        <v>0</v>
      </c>
      <c r="CA34" s="777">
        <f t="shared" si="39"/>
        <v>0</v>
      </c>
      <c r="CB34" s="777">
        <f t="shared" si="40"/>
        <v>0</v>
      </c>
      <c r="CC34" s="777">
        <f t="shared" si="27"/>
        <v>0</v>
      </c>
      <c r="CD34" s="777">
        <f t="shared" si="41"/>
        <v>0</v>
      </c>
      <c r="CE34" s="777">
        <f t="shared" si="41"/>
        <v>0</v>
      </c>
      <c r="CF34" s="777">
        <f t="shared" si="28"/>
        <v>0</v>
      </c>
      <c r="CG34" s="777">
        <f t="shared" si="42"/>
        <v>0</v>
      </c>
      <c r="CH34" s="777">
        <f t="shared" si="42"/>
        <v>0</v>
      </c>
      <c r="CI34" s="777">
        <f t="shared" si="29"/>
        <v>0</v>
      </c>
      <c r="CJ34" s="777">
        <f t="shared" si="47"/>
        <v>0</v>
      </c>
      <c r="CK34" s="777">
        <f t="shared" si="47"/>
        <v>0</v>
      </c>
      <c r="CL34" s="777">
        <f t="shared" si="30"/>
        <v>0</v>
      </c>
    </row>
    <row r="35" spans="1:112" x14ac:dyDescent="0.25">
      <c r="A35" s="780" t="s">
        <v>26</v>
      </c>
      <c r="B35" s="774">
        <v>984.53</v>
      </c>
      <c r="C35" s="775">
        <f t="shared" si="0"/>
        <v>0</v>
      </c>
      <c r="D35" s="776"/>
      <c r="E35" s="776"/>
      <c r="F35" s="776">
        <f t="shared" si="1"/>
        <v>0</v>
      </c>
      <c r="G35" s="776"/>
      <c r="H35" s="776"/>
      <c r="I35" s="776">
        <f t="shared" si="2"/>
        <v>0</v>
      </c>
      <c r="J35" s="776"/>
      <c r="K35" s="776"/>
      <c r="L35" s="776">
        <f t="shared" si="3"/>
        <v>0</v>
      </c>
      <c r="M35" s="776"/>
      <c r="N35" s="776"/>
      <c r="O35" s="776">
        <f t="shared" si="4"/>
        <v>0</v>
      </c>
      <c r="P35" s="776"/>
      <c r="Q35" s="776"/>
      <c r="R35" s="776">
        <f t="shared" si="44"/>
        <v>0</v>
      </c>
      <c r="S35" s="776"/>
      <c r="T35" s="776"/>
      <c r="U35" s="776">
        <f t="shared" si="6"/>
        <v>0</v>
      </c>
      <c r="V35" s="776">
        <f t="shared" si="45"/>
        <v>0</v>
      </c>
      <c r="W35" s="776">
        <f t="shared" si="46"/>
        <v>0</v>
      </c>
      <c r="X35" s="776">
        <f t="shared" si="7"/>
        <v>0</v>
      </c>
      <c r="Y35" s="776"/>
      <c r="Z35" s="776"/>
      <c r="AA35" s="776">
        <f t="shared" si="8"/>
        <v>0</v>
      </c>
      <c r="AB35" s="776"/>
      <c r="AC35" s="776"/>
      <c r="AD35" s="776">
        <f t="shared" si="9"/>
        <v>0</v>
      </c>
      <c r="AE35" s="776"/>
      <c r="AF35" s="776"/>
      <c r="AG35" s="776">
        <f t="shared" si="10"/>
        <v>0</v>
      </c>
      <c r="AH35" s="776"/>
      <c r="AI35" s="776"/>
      <c r="AJ35" s="776">
        <f t="shared" si="11"/>
        <v>0</v>
      </c>
      <c r="AK35" s="776"/>
      <c r="AL35" s="776"/>
      <c r="AM35" s="776">
        <f t="shared" si="12"/>
        <v>0</v>
      </c>
      <c r="AN35" s="776"/>
      <c r="AO35" s="776"/>
      <c r="AP35" s="776">
        <f t="shared" si="13"/>
        <v>0</v>
      </c>
      <c r="AQ35" s="776">
        <f t="shared" si="14"/>
        <v>0</v>
      </c>
      <c r="AR35" s="776">
        <f t="shared" si="33"/>
        <v>0</v>
      </c>
      <c r="AS35" s="776">
        <f t="shared" si="15"/>
        <v>0</v>
      </c>
      <c r="AT35" s="776"/>
      <c r="AU35" s="776"/>
      <c r="AV35" s="776">
        <f t="shared" si="16"/>
        <v>0</v>
      </c>
      <c r="AW35" s="776"/>
      <c r="AX35" s="776"/>
      <c r="AY35" s="776">
        <f t="shared" si="17"/>
        <v>0</v>
      </c>
      <c r="AZ35" s="776"/>
      <c r="BA35" s="776"/>
      <c r="BB35" s="776">
        <f t="shared" si="18"/>
        <v>0</v>
      </c>
      <c r="BC35" s="776"/>
      <c r="BD35" s="776"/>
      <c r="BE35" s="776">
        <f t="shared" si="19"/>
        <v>0</v>
      </c>
      <c r="BF35" s="776"/>
      <c r="BG35" s="776"/>
      <c r="BH35" s="776">
        <f t="shared" si="20"/>
        <v>0</v>
      </c>
      <c r="BI35" s="776"/>
      <c r="BJ35" s="777"/>
      <c r="BK35" s="777">
        <f t="shared" si="21"/>
        <v>0</v>
      </c>
      <c r="BL35" s="777">
        <f t="shared" si="34"/>
        <v>0</v>
      </c>
      <c r="BM35" s="777">
        <f t="shared" si="35"/>
        <v>0</v>
      </c>
      <c r="BN35" s="777">
        <f t="shared" si="22"/>
        <v>0</v>
      </c>
      <c r="BO35" s="777"/>
      <c r="BP35" s="777"/>
      <c r="BQ35" s="777">
        <f t="shared" si="23"/>
        <v>0</v>
      </c>
      <c r="BR35" s="777">
        <f t="shared" si="36"/>
        <v>0</v>
      </c>
      <c r="BS35" s="777">
        <f t="shared" si="36"/>
        <v>0</v>
      </c>
      <c r="BT35" s="777">
        <f t="shared" si="24"/>
        <v>0</v>
      </c>
      <c r="BU35" s="777">
        <f t="shared" si="37"/>
        <v>0</v>
      </c>
      <c r="BV35" s="777">
        <f t="shared" si="37"/>
        <v>0</v>
      </c>
      <c r="BW35" s="777">
        <f t="shared" si="25"/>
        <v>0</v>
      </c>
      <c r="BX35" s="777">
        <f t="shared" si="38"/>
        <v>0</v>
      </c>
      <c r="BY35" s="777">
        <f t="shared" si="38"/>
        <v>0</v>
      </c>
      <c r="BZ35" s="777">
        <f t="shared" si="26"/>
        <v>0</v>
      </c>
      <c r="CA35" s="777">
        <f t="shared" si="39"/>
        <v>0</v>
      </c>
      <c r="CB35" s="777">
        <f t="shared" si="40"/>
        <v>0</v>
      </c>
      <c r="CC35" s="777">
        <f t="shared" si="27"/>
        <v>0</v>
      </c>
      <c r="CD35" s="777">
        <f t="shared" si="41"/>
        <v>0</v>
      </c>
      <c r="CE35" s="777">
        <f t="shared" si="41"/>
        <v>0</v>
      </c>
      <c r="CF35" s="777">
        <f t="shared" si="28"/>
        <v>0</v>
      </c>
      <c r="CG35" s="777">
        <f t="shared" si="42"/>
        <v>0</v>
      </c>
      <c r="CH35" s="777">
        <f t="shared" si="42"/>
        <v>0</v>
      </c>
      <c r="CI35" s="777">
        <f t="shared" si="29"/>
        <v>0</v>
      </c>
      <c r="CJ35" s="777">
        <f t="shared" si="47"/>
        <v>0</v>
      </c>
      <c r="CK35" s="777">
        <f t="shared" si="47"/>
        <v>0</v>
      </c>
      <c r="CL35" s="777">
        <f t="shared" si="30"/>
        <v>0</v>
      </c>
    </row>
    <row r="36" spans="1:112" x14ac:dyDescent="0.25">
      <c r="A36" s="780" t="s">
        <v>27</v>
      </c>
      <c r="B36" s="774">
        <v>590</v>
      </c>
      <c r="C36" s="775">
        <f t="shared" si="0"/>
        <v>0</v>
      </c>
      <c r="D36" s="776"/>
      <c r="E36" s="776"/>
      <c r="F36" s="776">
        <f t="shared" si="1"/>
        <v>0</v>
      </c>
      <c r="G36" s="776"/>
      <c r="H36" s="776"/>
      <c r="I36" s="776">
        <f t="shared" si="2"/>
        <v>0</v>
      </c>
      <c r="J36" s="776"/>
      <c r="K36" s="776"/>
      <c r="L36" s="776">
        <f t="shared" si="3"/>
        <v>0</v>
      </c>
      <c r="M36" s="776"/>
      <c r="N36" s="776"/>
      <c r="O36" s="776">
        <f t="shared" si="4"/>
        <v>0</v>
      </c>
      <c r="P36" s="776"/>
      <c r="Q36" s="776"/>
      <c r="R36" s="776">
        <f t="shared" si="44"/>
        <v>0</v>
      </c>
      <c r="S36" s="776"/>
      <c r="T36" s="776"/>
      <c r="U36" s="776">
        <f t="shared" si="6"/>
        <v>0</v>
      </c>
      <c r="V36" s="776">
        <f t="shared" si="45"/>
        <v>0</v>
      </c>
      <c r="W36" s="776">
        <f t="shared" si="46"/>
        <v>0</v>
      </c>
      <c r="X36" s="776">
        <f t="shared" si="7"/>
        <v>0</v>
      </c>
      <c r="Y36" s="776"/>
      <c r="Z36" s="776"/>
      <c r="AA36" s="776">
        <f t="shared" si="8"/>
        <v>0</v>
      </c>
      <c r="AB36" s="776"/>
      <c r="AC36" s="776"/>
      <c r="AD36" s="776">
        <f t="shared" si="9"/>
        <v>0</v>
      </c>
      <c r="AE36" s="776"/>
      <c r="AF36" s="776"/>
      <c r="AG36" s="776">
        <f t="shared" si="10"/>
        <v>0</v>
      </c>
      <c r="AH36" s="776"/>
      <c r="AI36" s="776"/>
      <c r="AJ36" s="776">
        <f t="shared" si="11"/>
        <v>0</v>
      </c>
      <c r="AK36" s="776"/>
      <c r="AL36" s="776"/>
      <c r="AM36" s="776">
        <f t="shared" si="12"/>
        <v>0</v>
      </c>
      <c r="AN36" s="776"/>
      <c r="AO36" s="776"/>
      <c r="AP36" s="776">
        <f t="shared" si="13"/>
        <v>0</v>
      </c>
      <c r="AQ36" s="776">
        <f t="shared" si="14"/>
        <v>0</v>
      </c>
      <c r="AR36" s="776">
        <f t="shared" si="33"/>
        <v>0</v>
      </c>
      <c r="AS36" s="776">
        <f t="shared" si="15"/>
        <v>0</v>
      </c>
      <c r="AT36" s="776"/>
      <c r="AU36" s="776"/>
      <c r="AV36" s="776">
        <f t="shared" si="16"/>
        <v>0</v>
      </c>
      <c r="AW36" s="776"/>
      <c r="AX36" s="776"/>
      <c r="AY36" s="776">
        <f t="shared" si="17"/>
        <v>0</v>
      </c>
      <c r="AZ36" s="776"/>
      <c r="BA36" s="776"/>
      <c r="BB36" s="776">
        <f t="shared" si="18"/>
        <v>0</v>
      </c>
      <c r="BC36" s="776"/>
      <c r="BD36" s="776"/>
      <c r="BE36" s="776">
        <f t="shared" si="19"/>
        <v>0</v>
      </c>
      <c r="BF36" s="776"/>
      <c r="BG36" s="776"/>
      <c r="BH36" s="776">
        <f t="shared" si="20"/>
        <v>0</v>
      </c>
      <c r="BI36" s="776"/>
      <c r="BJ36" s="777"/>
      <c r="BK36" s="777">
        <f t="shared" si="21"/>
        <v>0</v>
      </c>
      <c r="BL36" s="777">
        <f t="shared" si="34"/>
        <v>0</v>
      </c>
      <c r="BM36" s="777">
        <f t="shared" si="35"/>
        <v>0</v>
      </c>
      <c r="BN36" s="777">
        <f t="shared" si="22"/>
        <v>0</v>
      </c>
      <c r="BO36" s="777"/>
      <c r="BP36" s="777"/>
      <c r="BQ36" s="777">
        <f t="shared" si="23"/>
        <v>0</v>
      </c>
      <c r="BR36" s="777">
        <f t="shared" si="36"/>
        <v>0</v>
      </c>
      <c r="BS36" s="777">
        <f t="shared" si="36"/>
        <v>0</v>
      </c>
      <c r="BT36" s="777">
        <f t="shared" si="24"/>
        <v>0</v>
      </c>
      <c r="BU36" s="777">
        <f t="shared" si="37"/>
        <v>0</v>
      </c>
      <c r="BV36" s="777">
        <f t="shared" si="37"/>
        <v>0</v>
      </c>
      <c r="BW36" s="777">
        <f t="shared" si="25"/>
        <v>0</v>
      </c>
      <c r="BX36" s="777">
        <f t="shared" si="38"/>
        <v>0</v>
      </c>
      <c r="BY36" s="777">
        <f t="shared" si="38"/>
        <v>0</v>
      </c>
      <c r="BZ36" s="777">
        <f t="shared" si="26"/>
        <v>0</v>
      </c>
      <c r="CA36" s="777">
        <f t="shared" si="39"/>
        <v>0</v>
      </c>
      <c r="CB36" s="777">
        <f t="shared" si="40"/>
        <v>0</v>
      </c>
      <c r="CC36" s="777">
        <f t="shared" si="27"/>
        <v>0</v>
      </c>
      <c r="CD36" s="777">
        <f t="shared" si="41"/>
        <v>0</v>
      </c>
      <c r="CE36" s="777">
        <f t="shared" si="41"/>
        <v>0</v>
      </c>
      <c r="CF36" s="777">
        <f t="shared" si="28"/>
        <v>0</v>
      </c>
      <c r="CG36" s="777">
        <f t="shared" si="42"/>
        <v>0</v>
      </c>
      <c r="CH36" s="777">
        <f t="shared" si="42"/>
        <v>0</v>
      </c>
      <c r="CI36" s="777">
        <f t="shared" si="29"/>
        <v>0</v>
      </c>
      <c r="CJ36" s="777">
        <f t="shared" si="47"/>
        <v>0</v>
      </c>
      <c r="CK36" s="777">
        <f t="shared" si="47"/>
        <v>0</v>
      </c>
      <c r="CL36" s="777">
        <f t="shared" si="30"/>
        <v>0</v>
      </c>
    </row>
    <row r="37" spans="1:112" x14ac:dyDescent="0.25">
      <c r="A37" s="780" t="s">
        <v>28</v>
      </c>
      <c r="B37" s="774">
        <v>3649.92</v>
      </c>
      <c r="C37" s="775">
        <f t="shared" si="0"/>
        <v>6.8494651937576713E-3</v>
      </c>
      <c r="D37" s="776"/>
      <c r="E37" s="776"/>
      <c r="F37" s="776">
        <f t="shared" si="1"/>
        <v>0</v>
      </c>
      <c r="G37" s="776"/>
      <c r="H37" s="776"/>
      <c r="I37" s="776">
        <f t="shared" si="2"/>
        <v>0</v>
      </c>
      <c r="J37" s="776"/>
      <c r="K37" s="776"/>
      <c r="L37" s="776">
        <f t="shared" si="3"/>
        <v>0</v>
      </c>
      <c r="M37" s="776"/>
      <c r="N37" s="776"/>
      <c r="O37" s="776">
        <f t="shared" si="4"/>
        <v>0</v>
      </c>
      <c r="P37" s="776"/>
      <c r="Q37" s="776"/>
      <c r="R37" s="776">
        <f t="shared" si="44"/>
        <v>0</v>
      </c>
      <c r="S37" s="776"/>
      <c r="T37" s="776"/>
      <c r="U37" s="776">
        <f t="shared" si="6"/>
        <v>0</v>
      </c>
      <c r="V37" s="776">
        <f t="shared" si="45"/>
        <v>0</v>
      </c>
      <c r="W37" s="776">
        <f t="shared" si="46"/>
        <v>0</v>
      </c>
      <c r="X37" s="776">
        <f t="shared" si="7"/>
        <v>0</v>
      </c>
      <c r="Y37" s="776"/>
      <c r="Z37" s="776"/>
      <c r="AA37" s="776">
        <f t="shared" si="8"/>
        <v>0</v>
      </c>
      <c r="AB37" s="776"/>
      <c r="AC37" s="776"/>
      <c r="AD37" s="776">
        <v>0</v>
      </c>
      <c r="AE37" s="776"/>
      <c r="AF37" s="776"/>
      <c r="AG37" s="776">
        <v>0</v>
      </c>
      <c r="AH37" s="776"/>
      <c r="AI37" s="776"/>
      <c r="AJ37" s="776">
        <f t="shared" si="11"/>
        <v>0</v>
      </c>
      <c r="AK37" s="776"/>
      <c r="AL37" s="776"/>
      <c r="AM37" s="776">
        <f t="shared" si="12"/>
        <v>0</v>
      </c>
      <c r="AN37" s="776"/>
      <c r="AO37" s="776"/>
      <c r="AP37" s="776">
        <f t="shared" si="13"/>
        <v>0</v>
      </c>
      <c r="AQ37" s="776">
        <f t="shared" si="14"/>
        <v>0</v>
      </c>
      <c r="AR37" s="776">
        <f t="shared" si="33"/>
        <v>0</v>
      </c>
      <c r="AS37" s="776">
        <f t="shared" si="15"/>
        <v>0</v>
      </c>
      <c r="AT37" s="776"/>
      <c r="AU37" s="776"/>
      <c r="AV37" s="776">
        <f t="shared" si="16"/>
        <v>0</v>
      </c>
      <c r="AW37" s="776"/>
      <c r="AX37" s="776"/>
      <c r="AY37" s="776">
        <f t="shared" si="17"/>
        <v>0</v>
      </c>
      <c r="AZ37" s="776"/>
      <c r="BA37" s="776"/>
      <c r="BB37" s="776">
        <f t="shared" si="18"/>
        <v>0</v>
      </c>
      <c r="BC37" s="776"/>
      <c r="BD37" s="776"/>
      <c r="BE37" s="776">
        <f t="shared" si="19"/>
        <v>0</v>
      </c>
      <c r="BF37" s="776"/>
      <c r="BG37" s="776"/>
      <c r="BH37" s="776">
        <f t="shared" si="20"/>
        <v>0</v>
      </c>
      <c r="BI37" s="776">
        <v>0.25</v>
      </c>
      <c r="BJ37" s="777">
        <v>0.55000000000000004</v>
      </c>
      <c r="BK37" s="777">
        <f t="shared" si="21"/>
        <v>2.2000000000000002</v>
      </c>
      <c r="BL37" s="777">
        <f t="shared" si="34"/>
        <v>0.25</v>
      </c>
      <c r="BM37" s="777">
        <f t="shared" si="35"/>
        <v>0.55000000000000004</v>
      </c>
      <c r="BN37" s="777">
        <f t="shared" si="22"/>
        <v>2.2000000000000002</v>
      </c>
      <c r="BO37" s="777"/>
      <c r="BP37" s="777"/>
      <c r="BQ37" s="777">
        <f t="shared" si="23"/>
        <v>0</v>
      </c>
      <c r="BR37" s="777">
        <f t="shared" si="36"/>
        <v>0</v>
      </c>
      <c r="BS37" s="777">
        <f t="shared" si="36"/>
        <v>0</v>
      </c>
      <c r="BT37" s="777">
        <f t="shared" si="24"/>
        <v>0</v>
      </c>
      <c r="BU37" s="777">
        <f t="shared" si="37"/>
        <v>0</v>
      </c>
      <c r="BV37" s="777">
        <f t="shared" si="37"/>
        <v>0</v>
      </c>
      <c r="BW37" s="777">
        <f t="shared" si="25"/>
        <v>0</v>
      </c>
      <c r="BX37" s="777">
        <f t="shared" si="38"/>
        <v>0</v>
      </c>
      <c r="BY37" s="777">
        <f t="shared" si="38"/>
        <v>0</v>
      </c>
      <c r="BZ37" s="777">
        <f t="shared" si="26"/>
        <v>0</v>
      </c>
      <c r="CA37" s="777">
        <f t="shared" si="39"/>
        <v>0</v>
      </c>
      <c r="CB37" s="777">
        <f t="shared" si="40"/>
        <v>0</v>
      </c>
      <c r="CC37" s="777">
        <f t="shared" si="27"/>
        <v>0</v>
      </c>
      <c r="CD37" s="777">
        <f t="shared" si="41"/>
        <v>0</v>
      </c>
      <c r="CE37" s="777">
        <f t="shared" si="41"/>
        <v>0</v>
      </c>
      <c r="CF37" s="777">
        <f t="shared" si="28"/>
        <v>0</v>
      </c>
      <c r="CG37" s="777">
        <f t="shared" si="42"/>
        <v>0.25</v>
      </c>
      <c r="CH37" s="777">
        <f t="shared" si="42"/>
        <v>0.55000000000000004</v>
      </c>
      <c r="CI37" s="777">
        <f t="shared" si="29"/>
        <v>2.2000000000000002</v>
      </c>
      <c r="CJ37" s="777">
        <f t="shared" si="47"/>
        <v>0.25</v>
      </c>
      <c r="CK37" s="777">
        <f t="shared" si="47"/>
        <v>0.55000000000000004</v>
      </c>
      <c r="CL37" s="777">
        <f t="shared" si="30"/>
        <v>2.2000000000000002</v>
      </c>
    </row>
    <row r="38" spans="1:112" x14ac:dyDescent="0.25">
      <c r="A38" s="780" t="s">
        <v>29</v>
      </c>
      <c r="B38" s="774">
        <v>2527</v>
      </c>
      <c r="C38" s="775">
        <f t="shared" si="0"/>
        <v>4.1650178076770876</v>
      </c>
      <c r="D38" s="776">
        <v>48.25</v>
      </c>
      <c r="E38" s="776">
        <v>211</v>
      </c>
      <c r="F38" s="776">
        <f t="shared" si="1"/>
        <v>4.3730569948186533</v>
      </c>
      <c r="G38" s="776"/>
      <c r="H38" s="776"/>
      <c r="I38" s="776">
        <f t="shared" si="2"/>
        <v>0</v>
      </c>
      <c r="J38" s="776">
        <v>38.25</v>
      </c>
      <c r="K38" s="776">
        <v>155</v>
      </c>
      <c r="L38" s="776">
        <f t="shared" si="3"/>
        <v>4.0522875816993462</v>
      </c>
      <c r="M38" s="776"/>
      <c r="N38" s="776"/>
      <c r="O38" s="776">
        <f t="shared" si="4"/>
        <v>0</v>
      </c>
      <c r="P38" s="776"/>
      <c r="Q38" s="776"/>
      <c r="R38" s="776">
        <f t="shared" si="44"/>
        <v>0</v>
      </c>
      <c r="S38" s="776"/>
      <c r="T38" s="776"/>
      <c r="U38" s="776">
        <f t="shared" si="6"/>
        <v>0</v>
      </c>
      <c r="V38" s="776">
        <f t="shared" si="45"/>
        <v>86.5</v>
      </c>
      <c r="W38" s="776">
        <f t="shared" si="46"/>
        <v>366</v>
      </c>
      <c r="X38" s="776">
        <f t="shared" si="7"/>
        <v>4.2312138728323703</v>
      </c>
      <c r="Y38" s="776"/>
      <c r="Z38" s="776"/>
      <c r="AA38" s="776">
        <f t="shared" si="8"/>
        <v>0</v>
      </c>
      <c r="AB38" s="776"/>
      <c r="AC38" s="776"/>
      <c r="AD38" s="776">
        <f t="shared" ref="AD38:AD59" si="48">IF(AB38,AC38/AB38,0)</f>
        <v>0</v>
      </c>
      <c r="AE38" s="776">
        <v>4</v>
      </c>
      <c r="AF38" s="776">
        <v>12.36</v>
      </c>
      <c r="AG38" s="776">
        <f t="shared" ref="AG38:AG59" si="49">IF(AE38,AF38/AE38,0)</f>
        <v>3.09</v>
      </c>
      <c r="AH38" s="776">
        <v>14.75</v>
      </c>
      <c r="AI38" s="776">
        <v>49.16</v>
      </c>
      <c r="AJ38" s="776">
        <f t="shared" si="11"/>
        <v>3.3328813559322032</v>
      </c>
      <c r="AK38" s="776"/>
      <c r="AL38" s="776"/>
      <c r="AM38" s="776">
        <f t="shared" si="12"/>
        <v>0</v>
      </c>
      <c r="AN38" s="776"/>
      <c r="AO38" s="776"/>
      <c r="AP38" s="776">
        <f t="shared" si="13"/>
        <v>0</v>
      </c>
      <c r="AQ38" s="776">
        <f t="shared" si="14"/>
        <v>18.75</v>
      </c>
      <c r="AR38" s="776">
        <f t="shared" si="33"/>
        <v>61.519999999999996</v>
      </c>
      <c r="AS38" s="776">
        <f t="shared" si="15"/>
        <v>3.2810666666666664</v>
      </c>
      <c r="AT38" s="776"/>
      <c r="AU38" s="776"/>
      <c r="AV38" s="776">
        <f t="shared" si="16"/>
        <v>0</v>
      </c>
      <c r="AW38" s="776"/>
      <c r="AX38" s="776"/>
      <c r="AY38" s="776">
        <f t="shared" si="17"/>
        <v>0</v>
      </c>
      <c r="AZ38" s="776"/>
      <c r="BA38" s="776"/>
      <c r="BB38" s="776">
        <f t="shared" si="18"/>
        <v>0</v>
      </c>
      <c r="BC38" s="776"/>
      <c r="BD38" s="776"/>
      <c r="BE38" s="776">
        <f t="shared" si="19"/>
        <v>0</v>
      </c>
      <c r="BF38" s="776"/>
      <c r="BG38" s="776"/>
      <c r="BH38" s="776">
        <f t="shared" si="20"/>
        <v>0</v>
      </c>
      <c r="BI38" s="776"/>
      <c r="BJ38" s="777"/>
      <c r="BK38" s="777">
        <f t="shared" si="21"/>
        <v>0</v>
      </c>
      <c r="BL38" s="777">
        <f t="shared" si="34"/>
        <v>0</v>
      </c>
      <c r="BM38" s="777">
        <f t="shared" si="35"/>
        <v>0</v>
      </c>
      <c r="BN38" s="777">
        <f t="shared" si="22"/>
        <v>0</v>
      </c>
      <c r="BO38" s="777"/>
      <c r="BP38" s="777"/>
      <c r="BQ38" s="777">
        <f t="shared" si="23"/>
        <v>0</v>
      </c>
      <c r="BR38" s="777">
        <f t="shared" si="36"/>
        <v>48.25</v>
      </c>
      <c r="BS38" s="777">
        <f t="shared" si="36"/>
        <v>211</v>
      </c>
      <c r="BT38" s="777">
        <f t="shared" si="24"/>
        <v>4.3730569948186533</v>
      </c>
      <c r="BU38" s="777">
        <f t="shared" si="37"/>
        <v>0</v>
      </c>
      <c r="BV38" s="777">
        <f t="shared" si="37"/>
        <v>0</v>
      </c>
      <c r="BW38" s="777">
        <f t="shared" si="25"/>
        <v>0</v>
      </c>
      <c r="BX38" s="777">
        <f t="shared" si="38"/>
        <v>42.25</v>
      </c>
      <c r="BY38" s="777">
        <f t="shared" si="38"/>
        <v>167.36</v>
      </c>
      <c r="BZ38" s="777">
        <f t="shared" si="26"/>
        <v>3.9611834319526631</v>
      </c>
      <c r="CA38" s="777">
        <f t="shared" si="39"/>
        <v>14.75</v>
      </c>
      <c r="CB38" s="777">
        <f t="shared" si="40"/>
        <v>49.16</v>
      </c>
      <c r="CC38" s="777">
        <f t="shared" si="27"/>
        <v>3.3328813559322032</v>
      </c>
      <c r="CD38" s="777">
        <f t="shared" si="41"/>
        <v>0</v>
      </c>
      <c r="CE38" s="777">
        <f t="shared" si="41"/>
        <v>0</v>
      </c>
      <c r="CF38" s="777">
        <f t="shared" si="28"/>
        <v>0</v>
      </c>
      <c r="CG38" s="777">
        <f t="shared" si="42"/>
        <v>0</v>
      </c>
      <c r="CH38" s="777">
        <f t="shared" si="42"/>
        <v>0</v>
      </c>
      <c r="CI38" s="777">
        <f t="shared" si="29"/>
        <v>0</v>
      </c>
      <c r="CJ38" s="777">
        <f t="shared" si="47"/>
        <v>105.25</v>
      </c>
      <c r="CK38" s="777">
        <f t="shared" si="47"/>
        <v>427.52</v>
      </c>
      <c r="CL38" s="777">
        <f t="shared" si="30"/>
        <v>4.0619477434679334</v>
      </c>
    </row>
    <row r="39" spans="1:112" x14ac:dyDescent="0.25">
      <c r="A39" s="780" t="s">
        <v>30</v>
      </c>
      <c r="B39" s="774">
        <v>2182.5</v>
      </c>
      <c r="C39" s="775">
        <f t="shared" si="0"/>
        <v>0.29782359679266895</v>
      </c>
      <c r="D39" s="776">
        <v>5</v>
      </c>
      <c r="E39" s="776">
        <v>20</v>
      </c>
      <c r="F39" s="776">
        <f t="shared" si="1"/>
        <v>4</v>
      </c>
      <c r="G39" s="776"/>
      <c r="H39" s="776"/>
      <c r="I39" s="776">
        <f t="shared" si="2"/>
        <v>0</v>
      </c>
      <c r="J39" s="776"/>
      <c r="K39" s="776"/>
      <c r="L39" s="776">
        <f t="shared" si="3"/>
        <v>0</v>
      </c>
      <c r="M39" s="776"/>
      <c r="N39" s="776"/>
      <c r="O39" s="776">
        <f t="shared" si="4"/>
        <v>0</v>
      </c>
      <c r="P39" s="776"/>
      <c r="Q39" s="776"/>
      <c r="R39" s="776">
        <f t="shared" si="44"/>
        <v>0</v>
      </c>
      <c r="S39" s="776">
        <v>0.5</v>
      </c>
      <c r="T39" s="776">
        <v>1.4</v>
      </c>
      <c r="U39" s="776">
        <f t="shared" si="6"/>
        <v>2.8</v>
      </c>
      <c r="V39" s="776">
        <f t="shared" si="45"/>
        <v>5.5</v>
      </c>
      <c r="W39" s="776">
        <f t="shared" si="46"/>
        <v>21.4</v>
      </c>
      <c r="X39" s="776">
        <f t="shared" si="7"/>
        <v>3.8909090909090907</v>
      </c>
      <c r="Y39" s="776"/>
      <c r="Z39" s="776"/>
      <c r="AA39" s="776">
        <f t="shared" si="8"/>
        <v>0</v>
      </c>
      <c r="AB39" s="776"/>
      <c r="AC39" s="776"/>
      <c r="AD39" s="776">
        <f t="shared" si="48"/>
        <v>0</v>
      </c>
      <c r="AE39" s="776"/>
      <c r="AF39" s="776"/>
      <c r="AG39" s="776">
        <f t="shared" si="49"/>
        <v>0</v>
      </c>
      <c r="AH39" s="776">
        <v>1</v>
      </c>
      <c r="AI39" s="776">
        <v>2.88</v>
      </c>
      <c r="AJ39" s="776">
        <f t="shared" si="11"/>
        <v>2.88</v>
      </c>
      <c r="AK39" s="776"/>
      <c r="AL39" s="776"/>
      <c r="AM39" s="776">
        <f t="shared" si="12"/>
        <v>0</v>
      </c>
      <c r="AN39" s="776"/>
      <c r="AO39" s="776"/>
      <c r="AP39" s="776">
        <f t="shared" si="13"/>
        <v>0</v>
      </c>
      <c r="AQ39" s="776">
        <f t="shared" si="14"/>
        <v>1</v>
      </c>
      <c r="AR39" s="776">
        <f t="shared" si="33"/>
        <v>2.88</v>
      </c>
      <c r="AS39" s="776">
        <f t="shared" si="15"/>
        <v>2.88</v>
      </c>
      <c r="AT39" s="776"/>
      <c r="AU39" s="776"/>
      <c r="AV39" s="776">
        <f t="shared" si="16"/>
        <v>0</v>
      </c>
      <c r="AW39" s="776"/>
      <c r="AX39" s="776"/>
      <c r="AY39" s="776">
        <f t="shared" si="17"/>
        <v>0</v>
      </c>
      <c r="AZ39" s="776"/>
      <c r="BA39" s="776"/>
      <c r="BB39" s="776">
        <f t="shared" si="18"/>
        <v>0</v>
      </c>
      <c r="BC39" s="776"/>
      <c r="BD39" s="776"/>
      <c r="BE39" s="776">
        <f t="shared" si="19"/>
        <v>0</v>
      </c>
      <c r="BF39" s="776"/>
      <c r="BG39" s="776"/>
      <c r="BH39" s="776">
        <f t="shared" si="20"/>
        <v>0</v>
      </c>
      <c r="BI39" s="776"/>
      <c r="BJ39" s="777"/>
      <c r="BK39" s="777">
        <f t="shared" si="21"/>
        <v>0</v>
      </c>
      <c r="BL39" s="777">
        <f t="shared" si="34"/>
        <v>0</v>
      </c>
      <c r="BM39" s="777">
        <f t="shared" si="35"/>
        <v>0</v>
      </c>
      <c r="BN39" s="777">
        <f t="shared" si="22"/>
        <v>0</v>
      </c>
      <c r="BO39" s="777"/>
      <c r="BP39" s="777"/>
      <c r="BQ39" s="777">
        <f t="shared" si="23"/>
        <v>0</v>
      </c>
      <c r="BR39" s="777">
        <f t="shared" si="36"/>
        <v>5</v>
      </c>
      <c r="BS39" s="777">
        <f t="shared" si="36"/>
        <v>20</v>
      </c>
      <c r="BT39" s="777">
        <f t="shared" si="24"/>
        <v>4</v>
      </c>
      <c r="BU39" s="777">
        <f t="shared" si="37"/>
        <v>0</v>
      </c>
      <c r="BV39" s="777">
        <f t="shared" si="37"/>
        <v>0</v>
      </c>
      <c r="BW39" s="777">
        <f t="shared" si="25"/>
        <v>0</v>
      </c>
      <c r="BX39" s="777">
        <f t="shared" si="38"/>
        <v>0</v>
      </c>
      <c r="BY39" s="777">
        <f t="shared" si="38"/>
        <v>0</v>
      </c>
      <c r="BZ39" s="777">
        <f t="shared" si="26"/>
        <v>0</v>
      </c>
      <c r="CA39" s="777">
        <f t="shared" si="39"/>
        <v>1</v>
      </c>
      <c r="CB39" s="777">
        <f t="shared" si="40"/>
        <v>2.88</v>
      </c>
      <c r="CC39" s="777">
        <f t="shared" si="27"/>
        <v>2.88</v>
      </c>
      <c r="CD39" s="777">
        <f t="shared" si="41"/>
        <v>0</v>
      </c>
      <c r="CE39" s="777">
        <f t="shared" si="41"/>
        <v>0</v>
      </c>
      <c r="CF39" s="777">
        <f t="shared" si="28"/>
        <v>0</v>
      </c>
      <c r="CG39" s="777">
        <f t="shared" si="42"/>
        <v>0.5</v>
      </c>
      <c r="CH39" s="777">
        <f t="shared" si="42"/>
        <v>1.4</v>
      </c>
      <c r="CI39" s="777">
        <f t="shared" si="29"/>
        <v>2.8</v>
      </c>
      <c r="CJ39" s="777">
        <f t="shared" si="47"/>
        <v>6.5</v>
      </c>
      <c r="CK39" s="777">
        <f t="shared" si="47"/>
        <v>24.279999999999998</v>
      </c>
      <c r="CL39" s="777">
        <f t="shared" si="30"/>
        <v>3.7353846153846151</v>
      </c>
      <c r="DH39" s="778" t="s">
        <v>209</v>
      </c>
    </row>
    <row r="40" spans="1:112" x14ac:dyDescent="0.25">
      <c r="A40" s="780" t="s">
        <v>31</v>
      </c>
      <c r="B40" s="774">
        <v>7199</v>
      </c>
      <c r="C40" s="775">
        <f t="shared" si="0"/>
        <v>0</v>
      </c>
      <c r="D40" s="776"/>
      <c r="E40" s="776"/>
      <c r="F40" s="776">
        <f t="shared" si="1"/>
        <v>0</v>
      </c>
      <c r="G40" s="776"/>
      <c r="H40" s="776"/>
      <c r="I40" s="776">
        <f t="shared" si="2"/>
        <v>0</v>
      </c>
      <c r="J40" s="776"/>
      <c r="K40" s="776"/>
      <c r="L40" s="776">
        <f t="shared" si="3"/>
        <v>0</v>
      </c>
      <c r="M40" s="776"/>
      <c r="N40" s="776"/>
      <c r="O40" s="776">
        <f t="shared" si="4"/>
        <v>0</v>
      </c>
      <c r="P40" s="776"/>
      <c r="Q40" s="776"/>
      <c r="R40" s="776">
        <f t="shared" si="44"/>
        <v>0</v>
      </c>
      <c r="S40" s="776"/>
      <c r="T40" s="776"/>
      <c r="U40" s="776">
        <f t="shared" si="6"/>
        <v>0</v>
      </c>
      <c r="V40" s="776">
        <f t="shared" si="45"/>
        <v>0</v>
      </c>
      <c r="W40" s="776">
        <f t="shared" si="46"/>
        <v>0</v>
      </c>
      <c r="X40" s="776">
        <f t="shared" si="7"/>
        <v>0</v>
      </c>
      <c r="Y40" s="776"/>
      <c r="Z40" s="776"/>
      <c r="AA40" s="776">
        <f t="shared" si="8"/>
        <v>0</v>
      </c>
      <c r="AB40" s="776"/>
      <c r="AC40" s="776"/>
      <c r="AD40" s="776">
        <f t="shared" si="48"/>
        <v>0</v>
      </c>
      <c r="AE40" s="776"/>
      <c r="AF40" s="776"/>
      <c r="AG40" s="776">
        <f t="shared" si="49"/>
        <v>0</v>
      </c>
      <c r="AH40" s="776"/>
      <c r="AI40" s="776"/>
      <c r="AJ40" s="776">
        <f t="shared" si="11"/>
        <v>0</v>
      </c>
      <c r="AK40" s="776"/>
      <c r="AL40" s="776"/>
      <c r="AM40" s="776">
        <f t="shared" si="12"/>
        <v>0</v>
      </c>
      <c r="AN40" s="776"/>
      <c r="AO40" s="776"/>
      <c r="AP40" s="776">
        <f t="shared" si="13"/>
        <v>0</v>
      </c>
      <c r="AQ40" s="776">
        <f t="shared" si="14"/>
        <v>0</v>
      </c>
      <c r="AR40" s="776">
        <f t="shared" si="33"/>
        <v>0</v>
      </c>
      <c r="AS40" s="776">
        <f t="shared" si="15"/>
        <v>0</v>
      </c>
      <c r="AT40" s="776"/>
      <c r="AU40" s="776"/>
      <c r="AV40" s="776">
        <f t="shared" si="16"/>
        <v>0</v>
      </c>
      <c r="AW40" s="776"/>
      <c r="AX40" s="776"/>
      <c r="AY40" s="776">
        <f t="shared" si="17"/>
        <v>0</v>
      </c>
      <c r="AZ40" s="776"/>
      <c r="BA40" s="776"/>
      <c r="BB40" s="776">
        <f t="shared" si="18"/>
        <v>0</v>
      </c>
      <c r="BC40" s="776"/>
      <c r="BD40" s="776"/>
      <c r="BE40" s="776">
        <f t="shared" si="19"/>
        <v>0</v>
      </c>
      <c r="BF40" s="776"/>
      <c r="BG40" s="776"/>
      <c r="BH40" s="776">
        <f t="shared" si="20"/>
        <v>0</v>
      </c>
      <c r="BI40" s="776"/>
      <c r="BJ40" s="777"/>
      <c r="BK40" s="777">
        <f t="shared" si="21"/>
        <v>0</v>
      </c>
      <c r="BL40" s="777">
        <f t="shared" si="34"/>
        <v>0</v>
      </c>
      <c r="BM40" s="777">
        <f t="shared" si="35"/>
        <v>0</v>
      </c>
      <c r="BN40" s="777">
        <f t="shared" si="22"/>
        <v>0</v>
      </c>
      <c r="BO40" s="777"/>
      <c r="BP40" s="777"/>
      <c r="BQ40" s="777">
        <f t="shared" si="23"/>
        <v>0</v>
      </c>
      <c r="BR40" s="777">
        <f t="shared" si="36"/>
        <v>0</v>
      </c>
      <c r="BS40" s="777">
        <f t="shared" si="36"/>
        <v>0</v>
      </c>
      <c r="BT40" s="777">
        <f t="shared" si="24"/>
        <v>0</v>
      </c>
      <c r="BU40" s="777">
        <f t="shared" si="37"/>
        <v>0</v>
      </c>
      <c r="BV40" s="777">
        <f t="shared" si="37"/>
        <v>0</v>
      </c>
      <c r="BW40" s="777">
        <f t="shared" si="25"/>
        <v>0</v>
      </c>
      <c r="BX40" s="777">
        <f t="shared" si="38"/>
        <v>0</v>
      </c>
      <c r="BY40" s="777">
        <f t="shared" si="38"/>
        <v>0</v>
      </c>
      <c r="BZ40" s="777">
        <f t="shared" si="26"/>
        <v>0</v>
      </c>
      <c r="CA40" s="777">
        <f t="shared" si="39"/>
        <v>0</v>
      </c>
      <c r="CB40" s="777">
        <f t="shared" si="40"/>
        <v>0</v>
      </c>
      <c r="CC40" s="777">
        <f t="shared" si="27"/>
        <v>0</v>
      </c>
      <c r="CD40" s="777">
        <f t="shared" si="41"/>
        <v>0</v>
      </c>
      <c r="CE40" s="777">
        <f t="shared" si="41"/>
        <v>0</v>
      </c>
      <c r="CF40" s="777">
        <f t="shared" si="28"/>
        <v>0</v>
      </c>
      <c r="CG40" s="777">
        <f t="shared" si="42"/>
        <v>0</v>
      </c>
      <c r="CH40" s="777">
        <f t="shared" si="42"/>
        <v>0</v>
      </c>
      <c r="CI40" s="777">
        <f t="shared" si="29"/>
        <v>0</v>
      </c>
      <c r="CJ40" s="777">
        <f t="shared" si="47"/>
        <v>0</v>
      </c>
      <c r="CK40" s="777">
        <f t="shared" si="47"/>
        <v>0</v>
      </c>
      <c r="CL40" s="777">
        <f t="shared" si="30"/>
        <v>0</v>
      </c>
    </row>
    <row r="41" spans="1:112" x14ac:dyDescent="0.25">
      <c r="A41" s="781" t="s">
        <v>33</v>
      </c>
      <c r="B41" s="774">
        <v>1701</v>
      </c>
      <c r="C41" s="775">
        <f t="shared" si="0"/>
        <v>2.9982363315696645</v>
      </c>
      <c r="D41" s="776">
        <v>11</v>
      </c>
      <c r="E41" s="776">
        <v>77</v>
      </c>
      <c r="F41" s="776">
        <f t="shared" si="1"/>
        <v>7</v>
      </c>
      <c r="G41" s="776">
        <v>1</v>
      </c>
      <c r="H41" s="776">
        <v>3.6</v>
      </c>
      <c r="I41" s="776">
        <f t="shared" si="2"/>
        <v>3.6</v>
      </c>
      <c r="J41" s="776"/>
      <c r="K41" s="776"/>
      <c r="L41" s="776">
        <f t="shared" si="3"/>
        <v>0</v>
      </c>
      <c r="M41" s="776"/>
      <c r="N41" s="776"/>
      <c r="O41" s="776">
        <f t="shared" si="4"/>
        <v>0</v>
      </c>
      <c r="P41" s="776">
        <v>19</v>
      </c>
      <c r="Q41" s="776">
        <v>85.5</v>
      </c>
      <c r="R41" s="776">
        <f t="shared" si="44"/>
        <v>4.5</v>
      </c>
      <c r="S41" s="776">
        <v>20</v>
      </c>
      <c r="T41" s="776">
        <v>74</v>
      </c>
      <c r="U41" s="776">
        <f t="shared" si="6"/>
        <v>3.7</v>
      </c>
      <c r="V41" s="776">
        <f t="shared" si="45"/>
        <v>51</v>
      </c>
      <c r="W41" s="776">
        <f t="shared" si="46"/>
        <v>240.1</v>
      </c>
      <c r="X41" s="776">
        <f t="shared" si="7"/>
        <v>4.7078431372549021</v>
      </c>
      <c r="Y41" s="776"/>
      <c r="Z41" s="776"/>
      <c r="AA41" s="776">
        <f t="shared" si="8"/>
        <v>0</v>
      </c>
      <c r="AB41" s="776"/>
      <c r="AC41" s="776"/>
      <c r="AD41" s="776">
        <f t="shared" si="48"/>
        <v>0</v>
      </c>
      <c r="AE41" s="776"/>
      <c r="AF41" s="776"/>
      <c r="AG41" s="776">
        <f t="shared" si="49"/>
        <v>0</v>
      </c>
      <c r="AH41" s="776"/>
      <c r="AI41" s="776"/>
      <c r="AJ41" s="776">
        <f t="shared" si="11"/>
        <v>0</v>
      </c>
      <c r="AK41" s="776"/>
      <c r="AL41" s="776"/>
      <c r="AM41" s="776">
        <f t="shared" si="12"/>
        <v>0</v>
      </c>
      <c r="AN41" s="776"/>
      <c r="AO41" s="776"/>
      <c r="AP41" s="776">
        <f t="shared" si="13"/>
        <v>0</v>
      </c>
      <c r="AQ41" s="776">
        <f t="shared" si="14"/>
        <v>0</v>
      </c>
      <c r="AR41" s="776">
        <f t="shared" si="33"/>
        <v>0</v>
      </c>
      <c r="AS41" s="776">
        <f t="shared" si="15"/>
        <v>0</v>
      </c>
      <c r="AT41" s="776"/>
      <c r="AU41" s="776"/>
      <c r="AV41" s="776">
        <f t="shared" si="16"/>
        <v>0</v>
      </c>
      <c r="AW41" s="776"/>
      <c r="AX41" s="776"/>
      <c r="AY41" s="776">
        <f t="shared" si="17"/>
        <v>0</v>
      </c>
      <c r="AZ41" s="776"/>
      <c r="BA41" s="776"/>
      <c r="BB41" s="776">
        <f t="shared" si="18"/>
        <v>0</v>
      </c>
      <c r="BC41" s="776"/>
      <c r="BD41" s="776"/>
      <c r="BE41" s="776">
        <f t="shared" si="19"/>
        <v>0</v>
      </c>
      <c r="BF41" s="776"/>
      <c r="BG41" s="776"/>
      <c r="BH41" s="776">
        <f t="shared" si="20"/>
        <v>0</v>
      </c>
      <c r="BI41" s="776"/>
      <c r="BJ41" s="777"/>
      <c r="BK41" s="777">
        <f t="shared" si="21"/>
        <v>0</v>
      </c>
      <c r="BL41" s="777">
        <f t="shared" si="34"/>
        <v>0</v>
      </c>
      <c r="BM41" s="777">
        <f t="shared" si="35"/>
        <v>0</v>
      </c>
      <c r="BN41" s="777">
        <f t="shared" si="22"/>
        <v>0</v>
      </c>
      <c r="BO41" s="777"/>
      <c r="BP41" s="777"/>
      <c r="BQ41" s="777">
        <f t="shared" si="23"/>
        <v>0</v>
      </c>
      <c r="BR41" s="777">
        <f t="shared" si="36"/>
        <v>11</v>
      </c>
      <c r="BS41" s="777">
        <f t="shared" si="36"/>
        <v>77</v>
      </c>
      <c r="BT41" s="777">
        <f t="shared" si="24"/>
        <v>7</v>
      </c>
      <c r="BU41" s="777">
        <f t="shared" si="37"/>
        <v>1</v>
      </c>
      <c r="BV41" s="777">
        <f t="shared" si="37"/>
        <v>3.6</v>
      </c>
      <c r="BW41" s="777">
        <f t="shared" si="25"/>
        <v>3.6</v>
      </c>
      <c r="BX41" s="777">
        <f t="shared" si="38"/>
        <v>0</v>
      </c>
      <c r="BY41" s="777">
        <f t="shared" si="38"/>
        <v>0</v>
      </c>
      <c r="BZ41" s="777">
        <f t="shared" si="26"/>
        <v>0</v>
      </c>
      <c r="CA41" s="777">
        <f t="shared" si="39"/>
        <v>0</v>
      </c>
      <c r="CB41" s="777">
        <f t="shared" si="40"/>
        <v>0</v>
      </c>
      <c r="CC41" s="777">
        <f t="shared" si="27"/>
        <v>0</v>
      </c>
      <c r="CD41" s="777">
        <f t="shared" si="41"/>
        <v>19</v>
      </c>
      <c r="CE41" s="777">
        <f t="shared" si="41"/>
        <v>85.5</v>
      </c>
      <c r="CF41" s="777">
        <f t="shared" si="28"/>
        <v>4.5</v>
      </c>
      <c r="CG41" s="777">
        <f t="shared" si="42"/>
        <v>20</v>
      </c>
      <c r="CH41" s="777">
        <f t="shared" si="42"/>
        <v>74</v>
      </c>
      <c r="CI41" s="777">
        <f t="shared" si="29"/>
        <v>3.7</v>
      </c>
      <c r="CJ41" s="777">
        <f t="shared" si="47"/>
        <v>51</v>
      </c>
      <c r="CK41" s="777">
        <f t="shared" si="47"/>
        <v>240.1</v>
      </c>
      <c r="CL41" s="777">
        <f t="shared" si="30"/>
        <v>4.7078431372549021</v>
      </c>
      <c r="DH41" s="778" t="s">
        <v>209</v>
      </c>
    </row>
    <row r="42" spans="1:112" x14ac:dyDescent="0.25">
      <c r="A42" s="781" t="s">
        <v>34</v>
      </c>
      <c r="B42" s="774">
        <v>166.57</v>
      </c>
      <c r="C42" s="775">
        <f t="shared" si="0"/>
        <v>0</v>
      </c>
      <c r="D42" s="776"/>
      <c r="E42" s="776"/>
      <c r="F42" s="776">
        <f t="shared" si="1"/>
        <v>0</v>
      </c>
      <c r="G42" s="776"/>
      <c r="H42" s="776"/>
      <c r="I42" s="776">
        <f t="shared" si="2"/>
        <v>0</v>
      </c>
      <c r="J42" s="776"/>
      <c r="K42" s="776"/>
      <c r="L42" s="776">
        <f t="shared" si="3"/>
        <v>0</v>
      </c>
      <c r="M42" s="776"/>
      <c r="N42" s="776"/>
      <c r="O42" s="776">
        <f t="shared" si="4"/>
        <v>0</v>
      </c>
      <c r="P42" s="776"/>
      <c r="Q42" s="776"/>
      <c r="R42" s="776">
        <f t="shared" si="44"/>
        <v>0</v>
      </c>
      <c r="S42" s="776"/>
      <c r="T42" s="776"/>
      <c r="U42" s="776">
        <f t="shared" si="6"/>
        <v>0</v>
      </c>
      <c r="V42" s="776">
        <f t="shared" si="45"/>
        <v>0</v>
      </c>
      <c r="W42" s="776">
        <f t="shared" si="46"/>
        <v>0</v>
      </c>
      <c r="X42" s="776">
        <f t="shared" si="7"/>
        <v>0</v>
      </c>
      <c r="Y42" s="776"/>
      <c r="Z42" s="776"/>
      <c r="AA42" s="776">
        <f t="shared" si="8"/>
        <v>0</v>
      </c>
      <c r="AB42" s="776"/>
      <c r="AC42" s="776"/>
      <c r="AD42" s="776">
        <f t="shared" si="48"/>
        <v>0</v>
      </c>
      <c r="AE42" s="776"/>
      <c r="AF42" s="776"/>
      <c r="AG42" s="776">
        <f t="shared" si="49"/>
        <v>0</v>
      </c>
      <c r="AH42" s="776"/>
      <c r="AI42" s="776"/>
      <c r="AJ42" s="776">
        <f t="shared" si="11"/>
        <v>0</v>
      </c>
      <c r="AK42" s="776"/>
      <c r="AL42" s="776"/>
      <c r="AM42" s="776">
        <f t="shared" si="12"/>
        <v>0</v>
      </c>
      <c r="AN42" s="776"/>
      <c r="AO42" s="776"/>
      <c r="AP42" s="776">
        <f t="shared" si="13"/>
        <v>0</v>
      </c>
      <c r="AQ42" s="776">
        <f t="shared" si="14"/>
        <v>0</v>
      </c>
      <c r="AR42" s="776">
        <f t="shared" si="33"/>
        <v>0</v>
      </c>
      <c r="AS42" s="776">
        <f t="shared" si="15"/>
        <v>0</v>
      </c>
      <c r="AT42" s="776"/>
      <c r="AU42" s="776"/>
      <c r="AV42" s="776">
        <f t="shared" si="16"/>
        <v>0</v>
      </c>
      <c r="AW42" s="776"/>
      <c r="AX42" s="776"/>
      <c r="AY42" s="776">
        <f t="shared" si="17"/>
        <v>0</v>
      </c>
      <c r="AZ42" s="776"/>
      <c r="BA42" s="776"/>
      <c r="BB42" s="776">
        <f t="shared" si="18"/>
        <v>0</v>
      </c>
      <c r="BC42" s="776"/>
      <c r="BD42" s="776"/>
      <c r="BE42" s="776">
        <f t="shared" si="19"/>
        <v>0</v>
      </c>
      <c r="BF42" s="776"/>
      <c r="BG42" s="776"/>
      <c r="BH42" s="776">
        <f t="shared" si="20"/>
        <v>0</v>
      </c>
      <c r="BI42" s="776"/>
      <c r="BJ42" s="777"/>
      <c r="BK42" s="777">
        <f t="shared" si="21"/>
        <v>0</v>
      </c>
      <c r="BL42" s="777">
        <f t="shared" si="34"/>
        <v>0</v>
      </c>
      <c r="BM42" s="777">
        <f t="shared" si="35"/>
        <v>0</v>
      </c>
      <c r="BN42" s="777">
        <f t="shared" si="22"/>
        <v>0</v>
      </c>
      <c r="BO42" s="777"/>
      <c r="BP42" s="777"/>
      <c r="BQ42" s="777">
        <f t="shared" si="23"/>
        <v>0</v>
      </c>
      <c r="BR42" s="777">
        <f t="shared" si="36"/>
        <v>0</v>
      </c>
      <c r="BS42" s="777">
        <f t="shared" si="36"/>
        <v>0</v>
      </c>
      <c r="BT42" s="777">
        <f t="shared" si="24"/>
        <v>0</v>
      </c>
      <c r="BU42" s="777">
        <f t="shared" si="37"/>
        <v>0</v>
      </c>
      <c r="BV42" s="777">
        <f t="shared" si="37"/>
        <v>0</v>
      </c>
      <c r="BW42" s="777">
        <f t="shared" si="25"/>
        <v>0</v>
      </c>
      <c r="BX42" s="777">
        <f t="shared" si="38"/>
        <v>0</v>
      </c>
      <c r="BY42" s="777">
        <f t="shared" si="38"/>
        <v>0</v>
      </c>
      <c r="BZ42" s="777">
        <f t="shared" si="26"/>
        <v>0</v>
      </c>
      <c r="CA42" s="777">
        <f t="shared" si="39"/>
        <v>0</v>
      </c>
      <c r="CB42" s="777">
        <f t="shared" si="40"/>
        <v>0</v>
      </c>
      <c r="CC42" s="777">
        <f t="shared" si="27"/>
        <v>0</v>
      </c>
      <c r="CD42" s="777">
        <f t="shared" si="41"/>
        <v>0</v>
      </c>
      <c r="CE42" s="777">
        <f t="shared" si="41"/>
        <v>0</v>
      </c>
      <c r="CF42" s="777">
        <f t="shared" si="28"/>
        <v>0</v>
      </c>
      <c r="CG42" s="777">
        <f t="shared" si="42"/>
        <v>0</v>
      </c>
      <c r="CH42" s="777">
        <f t="shared" si="42"/>
        <v>0</v>
      </c>
      <c r="CI42" s="777">
        <f t="shared" si="29"/>
        <v>0</v>
      </c>
      <c r="CJ42" s="777">
        <f t="shared" si="47"/>
        <v>0</v>
      </c>
      <c r="CK42" s="777">
        <f t="shared" si="47"/>
        <v>0</v>
      </c>
      <c r="CL42" s="777">
        <f t="shared" si="30"/>
        <v>0</v>
      </c>
    </row>
    <row r="43" spans="1:112" x14ac:dyDescent="0.25">
      <c r="A43" s="781" t="s">
        <v>35</v>
      </c>
      <c r="B43" s="774">
        <v>1008</v>
      </c>
      <c r="C43" s="775">
        <f t="shared" si="0"/>
        <v>0.3968253968253968</v>
      </c>
      <c r="D43" s="776">
        <v>4</v>
      </c>
      <c r="E43" s="776">
        <v>11.8</v>
      </c>
      <c r="F43" s="776">
        <f t="shared" si="1"/>
        <v>2.95</v>
      </c>
      <c r="G43" s="776"/>
      <c r="H43" s="776"/>
      <c r="I43" s="776">
        <f t="shared" si="2"/>
        <v>0</v>
      </c>
      <c r="J43" s="776"/>
      <c r="K43" s="776"/>
      <c r="L43" s="776">
        <f t="shared" si="3"/>
        <v>0</v>
      </c>
      <c r="M43" s="776"/>
      <c r="N43" s="776"/>
      <c r="O43" s="776">
        <f t="shared" si="4"/>
        <v>0</v>
      </c>
      <c r="P43" s="776"/>
      <c r="Q43" s="776"/>
      <c r="R43" s="776">
        <f t="shared" si="44"/>
        <v>0</v>
      </c>
      <c r="S43" s="776"/>
      <c r="T43" s="776"/>
      <c r="U43" s="776">
        <f t="shared" si="6"/>
        <v>0</v>
      </c>
      <c r="V43" s="776">
        <f t="shared" si="45"/>
        <v>4</v>
      </c>
      <c r="W43" s="776">
        <f t="shared" si="46"/>
        <v>11.8</v>
      </c>
      <c r="X43" s="776">
        <f t="shared" si="7"/>
        <v>2.95</v>
      </c>
      <c r="Y43" s="776"/>
      <c r="Z43" s="776"/>
      <c r="AA43" s="776">
        <f t="shared" si="8"/>
        <v>0</v>
      </c>
      <c r="AB43" s="776"/>
      <c r="AC43" s="776"/>
      <c r="AD43" s="776">
        <f t="shared" si="48"/>
        <v>0</v>
      </c>
      <c r="AE43" s="776"/>
      <c r="AF43" s="776"/>
      <c r="AG43" s="776">
        <f t="shared" si="49"/>
        <v>0</v>
      </c>
      <c r="AH43" s="776"/>
      <c r="AI43" s="776"/>
      <c r="AJ43" s="776">
        <f t="shared" si="11"/>
        <v>0</v>
      </c>
      <c r="AK43" s="776"/>
      <c r="AL43" s="776"/>
      <c r="AM43" s="776">
        <f t="shared" si="12"/>
        <v>0</v>
      </c>
      <c r="AN43" s="776"/>
      <c r="AO43" s="776"/>
      <c r="AP43" s="776">
        <f t="shared" si="13"/>
        <v>0</v>
      </c>
      <c r="AQ43" s="776">
        <f t="shared" si="14"/>
        <v>0</v>
      </c>
      <c r="AR43" s="776">
        <f t="shared" si="33"/>
        <v>0</v>
      </c>
      <c r="AS43" s="776">
        <f t="shared" si="15"/>
        <v>0</v>
      </c>
      <c r="AT43" s="776"/>
      <c r="AU43" s="776"/>
      <c r="AV43" s="776">
        <f t="shared" si="16"/>
        <v>0</v>
      </c>
      <c r="AW43" s="776"/>
      <c r="AX43" s="776"/>
      <c r="AY43" s="776">
        <f t="shared" si="17"/>
        <v>0</v>
      </c>
      <c r="AZ43" s="776"/>
      <c r="BA43" s="776"/>
      <c r="BB43" s="776">
        <f t="shared" si="18"/>
        <v>0</v>
      </c>
      <c r="BC43" s="776"/>
      <c r="BD43" s="776"/>
      <c r="BE43" s="776">
        <f t="shared" si="19"/>
        <v>0</v>
      </c>
      <c r="BF43" s="776"/>
      <c r="BG43" s="776"/>
      <c r="BH43" s="776">
        <f t="shared" si="20"/>
        <v>0</v>
      </c>
      <c r="BI43" s="776"/>
      <c r="BJ43" s="777"/>
      <c r="BK43" s="777">
        <f t="shared" si="21"/>
        <v>0</v>
      </c>
      <c r="BL43" s="777">
        <f t="shared" si="34"/>
        <v>0</v>
      </c>
      <c r="BM43" s="777">
        <f t="shared" si="35"/>
        <v>0</v>
      </c>
      <c r="BN43" s="777">
        <f t="shared" si="22"/>
        <v>0</v>
      </c>
      <c r="BO43" s="777"/>
      <c r="BP43" s="777"/>
      <c r="BQ43" s="777">
        <f t="shared" si="23"/>
        <v>0</v>
      </c>
      <c r="BR43" s="777">
        <f t="shared" si="36"/>
        <v>4</v>
      </c>
      <c r="BS43" s="777">
        <f t="shared" si="36"/>
        <v>11.8</v>
      </c>
      <c r="BT43" s="777">
        <f t="shared" si="24"/>
        <v>2.95</v>
      </c>
      <c r="BU43" s="777">
        <f t="shared" si="37"/>
        <v>0</v>
      </c>
      <c r="BV43" s="777">
        <f t="shared" si="37"/>
        <v>0</v>
      </c>
      <c r="BW43" s="777">
        <f t="shared" si="25"/>
        <v>0</v>
      </c>
      <c r="BX43" s="777">
        <f t="shared" si="38"/>
        <v>0</v>
      </c>
      <c r="BY43" s="777">
        <f t="shared" si="38"/>
        <v>0</v>
      </c>
      <c r="BZ43" s="777">
        <f t="shared" si="26"/>
        <v>0</v>
      </c>
      <c r="CA43" s="777">
        <f t="shared" si="39"/>
        <v>0</v>
      </c>
      <c r="CB43" s="777">
        <f t="shared" si="40"/>
        <v>0</v>
      </c>
      <c r="CC43" s="777">
        <f t="shared" si="27"/>
        <v>0</v>
      </c>
      <c r="CD43" s="777">
        <f t="shared" si="41"/>
        <v>0</v>
      </c>
      <c r="CE43" s="777">
        <f t="shared" si="41"/>
        <v>0</v>
      </c>
      <c r="CF43" s="777">
        <f t="shared" si="28"/>
        <v>0</v>
      </c>
      <c r="CG43" s="777">
        <f t="shared" si="42"/>
        <v>0</v>
      </c>
      <c r="CH43" s="777">
        <f t="shared" si="42"/>
        <v>0</v>
      </c>
      <c r="CI43" s="777">
        <f t="shared" si="29"/>
        <v>0</v>
      </c>
      <c r="CJ43" s="777">
        <f t="shared" si="47"/>
        <v>4</v>
      </c>
      <c r="CK43" s="777">
        <f t="shared" si="47"/>
        <v>11.8</v>
      </c>
      <c r="CL43" s="777">
        <f t="shared" si="30"/>
        <v>2.95</v>
      </c>
    </row>
    <row r="44" spans="1:112" x14ac:dyDescent="0.25">
      <c r="A44" s="781" t="s">
        <v>36</v>
      </c>
      <c r="B44" s="774">
        <v>1140.8399999999999</v>
      </c>
      <c r="C44" s="775">
        <f t="shared" si="0"/>
        <v>0</v>
      </c>
      <c r="D44" s="776"/>
      <c r="E44" s="776"/>
      <c r="F44" s="776">
        <f t="shared" si="1"/>
        <v>0</v>
      </c>
      <c r="G44" s="776"/>
      <c r="H44" s="776"/>
      <c r="I44" s="776">
        <f t="shared" si="2"/>
        <v>0</v>
      </c>
      <c r="J44" s="776"/>
      <c r="K44" s="776"/>
      <c r="L44" s="776">
        <f t="shared" si="3"/>
        <v>0</v>
      </c>
      <c r="M44" s="776"/>
      <c r="N44" s="776"/>
      <c r="O44" s="776">
        <f t="shared" si="4"/>
        <v>0</v>
      </c>
      <c r="P44" s="776"/>
      <c r="Q44" s="776"/>
      <c r="R44" s="776">
        <f t="shared" si="44"/>
        <v>0</v>
      </c>
      <c r="S44" s="776"/>
      <c r="T44" s="776"/>
      <c r="U44" s="776">
        <f t="shared" si="6"/>
        <v>0</v>
      </c>
      <c r="V44" s="776">
        <f t="shared" si="45"/>
        <v>0</v>
      </c>
      <c r="W44" s="776">
        <f t="shared" si="46"/>
        <v>0</v>
      </c>
      <c r="X44" s="776">
        <f t="shared" si="7"/>
        <v>0</v>
      </c>
      <c r="Y44" s="776"/>
      <c r="Z44" s="776"/>
      <c r="AA44" s="776">
        <f t="shared" si="8"/>
        <v>0</v>
      </c>
      <c r="AB44" s="776"/>
      <c r="AC44" s="776"/>
      <c r="AD44" s="776">
        <f t="shared" si="48"/>
        <v>0</v>
      </c>
      <c r="AE44" s="776"/>
      <c r="AF44" s="776"/>
      <c r="AG44" s="776">
        <f t="shared" si="49"/>
        <v>0</v>
      </c>
      <c r="AH44" s="776"/>
      <c r="AI44" s="776"/>
      <c r="AJ44" s="776">
        <f t="shared" si="11"/>
        <v>0</v>
      </c>
      <c r="AK44" s="776"/>
      <c r="AL44" s="776"/>
      <c r="AM44" s="776">
        <f t="shared" si="12"/>
        <v>0</v>
      </c>
      <c r="AN44" s="776"/>
      <c r="AO44" s="776"/>
      <c r="AP44" s="776">
        <f t="shared" si="13"/>
        <v>0</v>
      </c>
      <c r="AQ44" s="776">
        <f t="shared" si="14"/>
        <v>0</v>
      </c>
      <c r="AR44" s="776">
        <f t="shared" si="33"/>
        <v>0</v>
      </c>
      <c r="AS44" s="776">
        <f t="shared" si="15"/>
        <v>0</v>
      </c>
      <c r="AT44" s="776"/>
      <c r="AU44" s="776"/>
      <c r="AV44" s="776">
        <f t="shared" si="16"/>
        <v>0</v>
      </c>
      <c r="AW44" s="776"/>
      <c r="AX44" s="776"/>
      <c r="AY44" s="776">
        <f t="shared" si="17"/>
        <v>0</v>
      </c>
      <c r="AZ44" s="776"/>
      <c r="BA44" s="776"/>
      <c r="BB44" s="776">
        <f t="shared" si="18"/>
        <v>0</v>
      </c>
      <c r="BC44" s="776"/>
      <c r="BD44" s="776"/>
      <c r="BE44" s="776">
        <f t="shared" si="19"/>
        <v>0</v>
      </c>
      <c r="BF44" s="776"/>
      <c r="BG44" s="776"/>
      <c r="BH44" s="776">
        <f t="shared" si="20"/>
        <v>0</v>
      </c>
      <c r="BI44" s="776"/>
      <c r="BJ44" s="777"/>
      <c r="BK44" s="777">
        <f t="shared" si="21"/>
        <v>0</v>
      </c>
      <c r="BL44" s="777">
        <f t="shared" si="34"/>
        <v>0</v>
      </c>
      <c r="BM44" s="777">
        <f t="shared" si="35"/>
        <v>0</v>
      </c>
      <c r="BN44" s="777">
        <f t="shared" si="22"/>
        <v>0</v>
      </c>
      <c r="BO44" s="777"/>
      <c r="BP44" s="777"/>
      <c r="BQ44" s="777">
        <f t="shared" si="23"/>
        <v>0</v>
      </c>
      <c r="BR44" s="777">
        <f t="shared" si="36"/>
        <v>0</v>
      </c>
      <c r="BS44" s="777">
        <f t="shared" si="36"/>
        <v>0</v>
      </c>
      <c r="BT44" s="777">
        <f t="shared" si="24"/>
        <v>0</v>
      </c>
      <c r="BU44" s="777">
        <f t="shared" si="37"/>
        <v>0</v>
      </c>
      <c r="BV44" s="777">
        <f t="shared" si="37"/>
        <v>0</v>
      </c>
      <c r="BW44" s="777">
        <f t="shared" si="25"/>
        <v>0</v>
      </c>
      <c r="BX44" s="777">
        <f t="shared" si="38"/>
        <v>0</v>
      </c>
      <c r="BY44" s="777">
        <f t="shared" si="38"/>
        <v>0</v>
      </c>
      <c r="BZ44" s="777">
        <f t="shared" si="26"/>
        <v>0</v>
      </c>
      <c r="CA44" s="777">
        <f t="shared" si="39"/>
        <v>0</v>
      </c>
      <c r="CB44" s="777">
        <f t="shared" si="40"/>
        <v>0</v>
      </c>
      <c r="CC44" s="777">
        <f t="shared" si="27"/>
        <v>0</v>
      </c>
      <c r="CD44" s="777">
        <f t="shared" si="41"/>
        <v>0</v>
      </c>
      <c r="CE44" s="777">
        <f t="shared" si="41"/>
        <v>0</v>
      </c>
      <c r="CF44" s="777">
        <f t="shared" si="28"/>
        <v>0</v>
      </c>
      <c r="CG44" s="777">
        <f t="shared" si="42"/>
        <v>0</v>
      </c>
      <c r="CH44" s="777">
        <f t="shared" si="42"/>
        <v>0</v>
      </c>
      <c r="CI44" s="777">
        <f t="shared" si="29"/>
        <v>0</v>
      </c>
      <c r="CJ44" s="777">
        <f t="shared" si="47"/>
        <v>0</v>
      </c>
      <c r="CK44" s="777">
        <f t="shared" si="47"/>
        <v>0</v>
      </c>
      <c r="CL44" s="777">
        <f t="shared" si="30"/>
        <v>0</v>
      </c>
    </row>
    <row r="45" spans="1:112" x14ac:dyDescent="0.25">
      <c r="A45" s="781" t="s">
        <v>37</v>
      </c>
      <c r="B45" s="774">
        <v>1657</v>
      </c>
      <c r="C45" s="775">
        <f t="shared" si="0"/>
        <v>0.51297525648762821</v>
      </c>
      <c r="D45" s="782">
        <v>8.5</v>
      </c>
      <c r="E45" s="782">
        <v>43.45</v>
      </c>
      <c r="F45" s="776">
        <f t="shared" si="1"/>
        <v>5.1117647058823534</v>
      </c>
      <c r="G45" s="776"/>
      <c r="H45" s="776"/>
      <c r="I45" s="776">
        <f t="shared" si="2"/>
        <v>0</v>
      </c>
      <c r="J45" s="776"/>
      <c r="K45" s="776"/>
      <c r="L45" s="776">
        <f t="shared" si="3"/>
        <v>0</v>
      </c>
      <c r="M45" s="776"/>
      <c r="N45" s="776"/>
      <c r="O45" s="776">
        <f t="shared" si="4"/>
        <v>0</v>
      </c>
      <c r="P45" s="776"/>
      <c r="Q45" s="776"/>
      <c r="R45" s="776">
        <f t="shared" si="44"/>
        <v>0</v>
      </c>
      <c r="S45" s="776"/>
      <c r="T45" s="776"/>
      <c r="U45" s="776">
        <f t="shared" si="6"/>
        <v>0</v>
      </c>
      <c r="V45" s="776">
        <f t="shared" si="45"/>
        <v>8.5</v>
      </c>
      <c r="W45" s="776">
        <f t="shared" si="46"/>
        <v>43.45</v>
      </c>
      <c r="X45" s="776">
        <f t="shared" si="7"/>
        <v>5.1117647058823534</v>
      </c>
      <c r="Y45" s="776"/>
      <c r="Z45" s="776"/>
      <c r="AA45" s="776">
        <f t="shared" si="8"/>
        <v>0</v>
      </c>
      <c r="AB45" s="776"/>
      <c r="AC45" s="776"/>
      <c r="AD45" s="776">
        <f t="shared" si="48"/>
        <v>0</v>
      </c>
      <c r="AE45" s="776"/>
      <c r="AF45" s="776"/>
      <c r="AG45" s="776">
        <f t="shared" si="49"/>
        <v>0</v>
      </c>
      <c r="AH45" s="776"/>
      <c r="AI45" s="776"/>
      <c r="AJ45" s="776">
        <f t="shared" si="11"/>
        <v>0</v>
      </c>
      <c r="AK45" s="776"/>
      <c r="AL45" s="776"/>
      <c r="AM45" s="776">
        <f t="shared" si="12"/>
        <v>0</v>
      </c>
      <c r="AN45" s="776"/>
      <c r="AO45" s="776"/>
      <c r="AP45" s="776">
        <f t="shared" si="13"/>
        <v>0</v>
      </c>
      <c r="AQ45" s="776">
        <f t="shared" si="14"/>
        <v>0</v>
      </c>
      <c r="AR45" s="776">
        <f t="shared" si="33"/>
        <v>0</v>
      </c>
      <c r="AS45" s="776">
        <f t="shared" si="15"/>
        <v>0</v>
      </c>
      <c r="AT45" s="776"/>
      <c r="AU45" s="776"/>
      <c r="AV45" s="776">
        <f t="shared" si="16"/>
        <v>0</v>
      </c>
      <c r="AW45" s="776"/>
      <c r="AX45" s="776"/>
      <c r="AY45" s="776">
        <f t="shared" si="17"/>
        <v>0</v>
      </c>
      <c r="AZ45" s="776"/>
      <c r="BA45" s="776"/>
      <c r="BB45" s="776">
        <f t="shared" si="18"/>
        <v>0</v>
      </c>
      <c r="BC45" s="776"/>
      <c r="BD45" s="776"/>
      <c r="BE45" s="776">
        <f t="shared" si="19"/>
        <v>0</v>
      </c>
      <c r="BF45" s="776"/>
      <c r="BG45" s="776"/>
      <c r="BH45" s="776">
        <f t="shared" si="20"/>
        <v>0</v>
      </c>
      <c r="BI45" s="776"/>
      <c r="BJ45" s="777"/>
      <c r="BK45" s="777">
        <f t="shared" si="21"/>
        <v>0</v>
      </c>
      <c r="BL45" s="777">
        <f t="shared" si="34"/>
        <v>0</v>
      </c>
      <c r="BM45" s="777">
        <f t="shared" si="35"/>
        <v>0</v>
      </c>
      <c r="BN45" s="777">
        <f t="shared" si="22"/>
        <v>0</v>
      </c>
      <c r="BO45" s="777"/>
      <c r="BP45" s="777"/>
      <c r="BQ45" s="777">
        <f t="shared" si="23"/>
        <v>0</v>
      </c>
      <c r="BR45" s="777">
        <f t="shared" si="36"/>
        <v>8.5</v>
      </c>
      <c r="BS45" s="777">
        <f t="shared" si="36"/>
        <v>43.45</v>
      </c>
      <c r="BT45" s="777">
        <f t="shared" si="24"/>
        <v>5.1117647058823534</v>
      </c>
      <c r="BU45" s="777">
        <f t="shared" si="37"/>
        <v>0</v>
      </c>
      <c r="BV45" s="777">
        <f t="shared" si="37"/>
        <v>0</v>
      </c>
      <c r="BW45" s="777">
        <f t="shared" si="25"/>
        <v>0</v>
      </c>
      <c r="BX45" s="777">
        <f t="shared" si="38"/>
        <v>0</v>
      </c>
      <c r="BY45" s="777">
        <f t="shared" si="38"/>
        <v>0</v>
      </c>
      <c r="BZ45" s="777">
        <f t="shared" si="26"/>
        <v>0</v>
      </c>
      <c r="CA45" s="777">
        <f t="shared" si="39"/>
        <v>0</v>
      </c>
      <c r="CB45" s="777">
        <f t="shared" si="40"/>
        <v>0</v>
      </c>
      <c r="CC45" s="777">
        <f t="shared" si="27"/>
        <v>0</v>
      </c>
      <c r="CD45" s="777">
        <f t="shared" si="41"/>
        <v>0</v>
      </c>
      <c r="CE45" s="777">
        <f t="shared" si="41"/>
        <v>0</v>
      </c>
      <c r="CF45" s="777">
        <f t="shared" si="28"/>
        <v>0</v>
      </c>
      <c r="CG45" s="777">
        <f t="shared" si="42"/>
        <v>0</v>
      </c>
      <c r="CH45" s="777">
        <f t="shared" si="42"/>
        <v>0</v>
      </c>
      <c r="CI45" s="777">
        <f t="shared" si="29"/>
        <v>0</v>
      </c>
      <c r="CJ45" s="777">
        <f t="shared" si="47"/>
        <v>8.5</v>
      </c>
      <c r="CK45" s="777">
        <f t="shared" si="47"/>
        <v>43.45</v>
      </c>
      <c r="CL45" s="777">
        <f t="shared" si="30"/>
        <v>5.1117647058823534</v>
      </c>
      <c r="DH45" s="778" t="s">
        <v>209</v>
      </c>
    </row>
    <row r="46" spans="1:112" x14ac:dyDescent="0.25">
      <c r="A46" s="781" t="s">
        <v>38</v>
      </c>
      <c r="B46" s="774">
        <v>3677.73</v>
      </c>
      <c r="C46" s="775">
        <f t="shared" si="0"/>
        <v>0</v>
      </c>
      <c r="D46" s="776"/>
      <c r="E46" s="776"/>
      <c r="F46" s="776">
        <f t="shared" si="1"/>
        <v>0</v>
      </c>
      <c r="G46" s="776"/>
      <c r="H46" s="776"/>
      <c r="I46" s="776">
        <f t="shared" si="2"/>
        <v>0</v>
      </c>
      <c r="J46" s="776"/>
      <c r="K46" s="776"/>
      <c r="L46" s="776">
        <f t="shared" si="3"/>
        <v>0</v>
      </c>
      <c r="M46" s="776"/>
      <c r="N46" s="776"/>
      <c r="O46" s="776">
        <f t="shared" si="4"/>
        <v>0</v>
      </c>
      <c r="P46" s="776"/>
      <c r="Q46" s="776"/>
      <c r="R46" s="776">
        <f t="shared" si="44"/>
        <v>0</v>
      </c>
      <c r="S46" s="776"/>
      <c r="T46" s="776"/>
      <c r="U46" s="776">
        <f t="shared" si="6"/>
        <v>0</v>
      </c>
      <c r="V46" s="776">
        <f t="shared" si="45"/>
        <v>0</v>
      </c>
      <c r="W46" s="776">
        <f t="shared" si="46"/>
        <v>0</v>
      </c>
      <c r="X46" s="776">
        <f t="shared" si="7"/>
        <v>0</v>
      </c>
      <c r="Y46" s="776"/>
      <c r="Z46" s="776"/>
      <c r="AA46" s="776">
        <f t="shared" si="8"/>
        <v>0</v>
      </c>
      <c r="AB46" s="776"/>
      <c r="AC46" s="776"/>
      <c r="AD46" s="776">
        <f t="shared" si="48"/>
        <v>0</v>
      </c>
      <c r="AE46" s="776"/>
      <c r="AF46" s="776"/>
      <c r="AG46" s="776">
        <f t="shared" si="49"/>
        <v>0</v>
      </c>
      <c r="AH46" s="776"/>
      <c r="AI46" s="776"/>
      <c r="AJ46" s="776">
        <f t="shared" si="11"/>
        <v>0</v>
      </c>
      <c r="AK46" s="776"/>
      <c r="AL46" s="776"/>
      <c r="AM46" s="776">
        <f t="shared" si="12"/>
        <v>0</v>
      </c>
      <c r="AN46" s="776"/>
      <c r="AO46" s="776"/>
      <c r="AP46" s="776">
        <f t="shared" si="13"/>
        <v>0</v>
      </c>
      <c r="AQ46" s="776">
        <f t="shared" si="14"/>
        <v>0</v>
      </c>
      <c r="AR46" s="776">
        <f t="shared" si="33"/>
        <v>0</v>
      </c>
      <c r="AS46" s="776">
        <f t="shared" si="15"/>
        <v>0</v>
      </c>
      <c r="AT46" s="776"/>
      <c r="AU46" s="776"/>
      <c r="AV46" s="776">
        <f t="shared" si="16"/>
        <v>0</v>
      </c>
      <c r="AW46" s="776"/>
      <c r="AX46" s="776"/>
      <c r="AY46" s="776">
        <f t="shared" si="17"/>
        <v>0</v>
      </c>
      <c r="AZ46" s="776"/>
      <c r="BA46" s="776"/>
      <c r="BB46" s="776">
        <f t="shared" si="18"/>
        <v>0</v>
      </c>
      <c r="BC46" s="776"/>
      <c r="BD46" s="776"/>
      <c r="BE46" s="776">
        <f t="shared" si="19"/>
        <v>0</v>
      </c>
      <c r="BF46" s="776"/>
      <c r="BG46" s="776"/>
      <c r="BH46" s="776">
        <f t="shared" si="20"/>
        <v>0</v>
      </c>
      <c r="BI46" s="776"/>
      <c r="BJ46" s="777"/>
      <c r="BK46" s="777">
        <f t="shared" si="21"/>
        <v>0</v>
      </c>
      <c r="BL46" s="777">
        <f t="shared" si="34"/>
        <v>0</v>
      </c>
      <c r="BM46" s="777">
        <f t="shared" si="35"/>
        <v>0</v>
      </c>
      <c r="BN46" s="777">
        <f t="shared" si="22"/>
        <v>0</v>
      </c>
      <c r="BO46" s="777"/>
      <c r="BP46" s="777"/>
      <c r="BQ46" s="777">
        <f t="shared" si="23"/>
        <v>0</v>
      </c>
      <c r="BR46" s="777">
        <f t="shared" si="36"/>
        <v>0</v>
      </c>
      <c r="BS46" s="777">
        <f t="shared" si="36"/>
        <v>0</v>
      </c>
      <c r="BT46" s="777">
        <f t="shared" si="24"/>
        <v>0</v>
      </c>
      <c r="BU46" s="777">
        <f t="shared" si="37"/>
        <v>0</v>
      </c>
      <c r="BV46" s="777">
        <f t="shared" si="37"/>
        <v>0</v>
      </c>
      <c r="BW46" s="777">
        <f t="shared" si="25"/>
        <v>0</v>
      </c>
      <c r="BX46" s="777">
        <f t="shared" si="38"/>
        <v>0</v>
      </c>
      <c r="BY46" s="777">
        <f t="shared" si="38"/>
        <v>0</v>
      </c>
      <c r="BZ46" s="777">
        <f t="shared" si="26"/>
        <v>0</v>
      </c>
      <c r="CA46" s="777">
        <f t="shared" si="39"/>
        <v>0</v>
      </c>
      <c r="CB46" s="777">
        <f t="shared" si="40"/>
        <v>0</v>
      </c>
      <c r="CC46" s="777">
        <f t="shared" si="27"/>
        <v>0</v>
      </c>
      <c r="CD46" s="777">
        <f t="shared" si="41"/>
        <v>0</v>
      </c>
      <c r="CE46" s="777">
        <f t="shared" si="41"/>
        <v>0</v>
      </c>
      <c r="CF46" s="777">
        <f t="shared" si="28"/>
        <v>0</v>
      </c>
      <c r="CG46" s="777">
        <f t="shared" si="42"/>
        <v>0</v>
      </c>
      <c r="CH46" s="777">
        <f t="shared" si="42"/>
        <v>0</v>
      </c>
      <c r="CI46" s="777">
        <f t="shared" si="29"/>
        <v>0</v>
      </c>
      <c r="CJ46" s="777">
        <f t="shared" si="47"/>
        <v>0</v>
      </c>
      <c r="CK46" s="777">
        <f t="shared" si="47"/>
        <v>0</v>
      </c>
      <c r="CL46" s="777">
        <f t="shared" si="30"/>
        <v>0</v>
      </c>
    </row>
    <row r="47" spans="1:112" x14ac:dyDescent="0.25">
      <c r="A47" s="781" t="s">
        <v>39</v>
      </c>
      <c r="B47" s="774">
        <v>506.5</v>
      </c>
      <c r="C47" s="775">
        <f t="shared" si="0"/>
        <v>0</v>
      </c>
      <c r="D47" s="776"/>
      <c r="E47" s="776"/>
      <c r="F47" s="776">
        <f t="shared" si="1"/>
        <v>0</v>
      </c>
      <c r="G47" s="776"/>
      <c r="H47" s="776"/>
      <c r="I47" s="776">
        <f t="shared" si="2"/>
        <v>0</v>
      </c>
      <c r="J47" s="776"/>
      <c r="K47" s="776"/>
      <c r="L47" s="776">
        <f t="shared" si="3"/>
        <v>0</v>
      </c>
      <c r="M47" s="776"/>
      <c r="N47" s="776"/>
      <c r="O47" s="776">
        <f t="shared" si="4"/>
        <v>0</v>
      </c>
      <c r="P47" s="776"/>
      <c r="Q47" s="776"/>
      <c r="R47" s="776">
        <f t="shared" si="44"/>
        <v>0</v>
      </c>
      <c r="S47" s="776"/>
      <c r="T47" s="776"/>
      <c r="U47" s="776">
        <f t="shared" si="6"/>
        <v>0</v>
      </c>
      <c r="V47" s="776">
        <f t="shared" si="45"/>
        <v>0</v>
      </c>
      <c r="W47" s="776">
        <f t="shared" si="46"/>
        <v>0</v>
      </c>
      <c r="X47" s="776">
        <f t="shared" si="7"/>
        <v>0</v>
      </c>
      <c r="Y47" s="776"/>
      <c r="Z47" s="776"/>
      <c r="AA47" s="776">
        <f t="shared" si="8"/>
        <v>0</v>
      </c>
      <c r="AB47" s="776"/>
      <c r="AC47" s="776"/>
      <c r="AD47" s="776">
        <f t="shared" si="48"/>
        <v>0</v>
      </c>
      <c r="AE47" s="776"/>
      <c r="AF47" s="776"/>
      <c r="AG47" s="776">
        <f t="shared" si="49"/>
        <v>0</v>
      </c>
      <c r="AH47" s="776"/>
      <c r="AI47" s="776"/>
      <c r="AJ47" s="776">
        <f t="shared" si="11"/>
        <v>0</v>
      </c>
      <c r="AK47" s="776"/>
      <c r="AL47" s="776"/>
      <c r="AM47" s="776">
        <f t="shared" si="12"/>
        <v>0</v>
      </c>
      <c r="AN47" s="776"/>
      <c r="AO47" s="776"/>
      <c r="AP47" s="776">
        <f t="shared" si="13"/>
        <v>0</v>
      </c>
      <c r="AQ47" s="776">
        <f t="shared" si="14"/>
        <v>0</v>
      </c>
      <c r="AR47" s="776">
        <v>620</v>
      </c>
      <c r="AS47" s="776">
        <f t="shared" si="15"/>
        <v>0</v>
      </c>
      <c r="AT47" s="776"/>
      <c r="AU47" s="776"/>
      <c r="AV47" s="776">
        <f t="shared" si="16"/>
        <v>0</v>
      </c>
      <c r="AW47" s="776"/>
      <c r="AX47" s="776"/>
      <c r="AY47" s="776">
        <f t="shared" si="17"/>
        <v>0</v>
      </c>
      <c r="AZ47" s="776"/>
      <c r="BA47" s="776"/>
      <c r="BB47" s="776">
        <f t="shared" si="18"/>
        <v>0</v>
      </c>
      <c r="BC47" s="776"/>
      <c r="BD47" s="776"/>
      <c r="BE47" s="776">
        <f t="shared" si="19"/>
        <v>0</v>
      </c>
      <c r="BF47" s="776"/>
      <c r="BG47" s="776"/>
      <c r="BH47" s="776">
        <f t="shared" si="20"/>
        <v>0</v>
      </c>
      <c r="BI47" s="776"/>
      <c r="BJ47" s="777"/>
      <c r="BK47" s="777">
        <f t="shared" si="21"/>
        <v>0</v>
      </c>
      <c r="BL47" s="777">
        <f t="shared" si="34"/>
        <v>0</v>
      </c>
      <c r="BM47" s="777">
        <f t="shared" si="35"/>
        <v>0</v>
      </c>
      <c r="BN47" s="777">
        <f t="shared" si="22"/>
        <v>0</v>
      </c>
      <c r="BO47" s="777"/>
      <c r="BP47" s="777"/>
      <c r="BQ47" s="777">
        <f t="shared" si="23"/>
        <v>0</v>
      </c>
      <c r="BR47" s="777">
        <f t="shared" si="36"/>
        <v>0</v>
      </c>
      <c r="BS47" s="777">
        <f t="shared" si="36"/>
        <v>0</v>
      </c>
      <c r="BT47" s="777">
        <f t="shared" si="24"/>
        <v>0</v>
      </c>
      <c r="BU47" s="777">
        <f t="shared" si="37"/>
        <v>0</v>
      </c>
      <c r="BV47" s="777">
        <f t="shared" si="37"/>
        <v>0</v>
      </c>
      <c r="BW47" s="777">
        <f t="shared" si="25"/>
        <v>0</v>
      </c>
      <c r="BX47" s="777">
        <f t="shared" si="38"/>
        <v>0</v>
      </c>
      <c r="BY47" s="777">
        <f t="shared" si="38"/>
        <v>0</v>
      </c>
      <c r="BZ47" s="777">
        <f t="shared" si="26"/>
        <v>0</v>
      </c>
      <c r="CA47" s="777">
        <f t="shared" si="39"/>
        <v>0</v>
      </c>
      <c r="CB47" s="777">
        <f t="shared" si="40"/>
        <v>0</v>
      </c>
      <c r="CC47" s="777">
        <f t="shared" si="27"/>
        <v>0</v>
      </c>
      <c r="CD47" s="777">
        <f t="shared" si="41"/>
        <v>0</v>
      </c>
      <c r="CE47" s="777">
        <f t="shared" si="41"/>
        <v>0</v>
      </c>
      <c r="CF47" s="777">
        <f t="shared" si="28"/>
        <v>0</v>
      </c>
      <c r="CG47" s="777">
        <f t="shared" si="42"/>
        <v>0</v>
      </c>
      <c r="CH47" s="777">
        <f t="shared" si="42"/>
        <v>0</v>
      </c>
      <c r="CI47" s="777">
        <f t="shared" si="29"/>
        <v>0</v>
      </c>
      <c r="CJ47" s="777">
        <f t="shared" si="47"/>
        <v>0</v>
      </c>
      <c r="CK47" s="777">
        <f t="shared" si="47"/>
        <v>620</v>
      </c>
      <c r="CL47" s="777">
        <f t="shared" si="30"/>
        <v>0</v>
      </c>
    </row>
    <row r="48" spans="1:112" x14ac:dyDescent="0.25">
      <c r="A48" s="781" t="s">
        <v>40</v>
      </c>
      <c r="B48" s="774">
        <v>572</v>
      </c>
      <c r="C48" s="775">
        <f t="shared" si="0"/>
        <v>99.858391608391614</v>
      </c>
      <c r="D48" s="776">
        <v>9.6300000000000008</v>
      </c>
      <c r="E48" s="776">
        <v>50.69</v>
      </c>
      <c r="F48" s="776">
        <f t="shared" si="1"/>
        <v>5.2637590861889922</v>
      </c>
      <c r="G48" s="776">
        <v>3.1</v>
      </c>
      <c r="H48" s="776">
        <v>11.98</v>
      </c>
      <c r="I48" s="776">
        <f t="shared" si="2"/>
        <v>3.8645161290322583</v>
      </c>
      <c r="J48" s="776">
        <v>102.8</v>
      </c>
      <c r="K48" s="776">
        <v>459.52</v>
      </c>
      <c r="L48" s="776">
        <f t="shared" si="3"/>
        <v>4.4700389105058367</v>
      </c>
      <c r="M48" s="776">
        <v>182.53</v>
      </c>
      <c r="N48" s="776">
        <v>784.22</v>
      </c>
      <c r="O48" s="776">
        <f t="shared" si="4"/>
        <v>4.296389634580617</v>
      </c>
      <c r="P48" s="776">
        <v>163.93</v>
      </c>
      <c r="Q48" s="776">
        <v>660.47</v>
      </c>
      <c r="R48" s="776">
        <f t="shared" si="44"/>
        <v>4.028975782346123</v>
      </c>
      <c r="S48" s="776">
        <v>0.4</v>
      </c>
      <c r="T48" s="776">
        <v>1.3</v>
      </c>
      <c r="U48" s="776">
        <f t="shared" si="6"/>
        <v>3.25</v>
      </c>
      <c r="V48" s="776">
        <f t="shared" si="45"/>
        <v>462.39000000000004</v>
      </c>
      <c r="W48" s="776">
        <f t="shared" si="46"/>
        <v>1968.18</v>
      </c>
      <c r="X48" s="776">
        <f t="shared" si="7"/>
        <v>4.2565366898073052</v>
      </c>
      <c r="Y48" s="776"/>
      <c r="Z48" s="776"/>
      <c r="AA48" s="776">
        <f t="shared" si="8"/>
        <v>0</v>
      </c>
      <c r="AB48" s="776"/>
      <c r="AC48" s="776"/>
      <c r="AD48" s="776">
        <f t="shared" si="48"/>
        <v>0</v>
      </c>
      <c r="AE48" s="776">
        <v>9.6999999999999993</v>
      </c>
      <c r="AF48" s="776">
        <v>8.1999999999999993</v>
      </c>
      <c r="AG48" s="776">
        <f t="shared" si="49"/>
        <v>0.84536082474226804</v>
      </c>
      <c r="AH48" s="776">
        <v>19.46</v>
      </c>
      <c r="AI48" s="776">
        <v>78.790000000000006</v>
      </c>
      <c r="AJ48" s="776">
        <f t="shared" si="11"/>
        <v>4.048818088386434</v>
      </c>
      <c r="AK48" s="776">
        <v>79.64</v>
      </c>
      <c r="AL48" s="776">
        <v>286.26</v>
      </c>
      <c r="AM48" s="776">
        <f t="shared" si="12"/>
        <v>3.5944249121044698</v>
      </c>
      <c r="AN48" s="776"/>
      <c r="AO48" s="776"/>
      <c r="AP48" s="776">
        <f t="shared" si="13"/>
        <v>0</v>
      </c>
      <c r="AQ48" s="776">
        <f t="shared" si="14"/>
        <v>108.8</v>
      </c>
      <c r="AR48" s="776">
        <f t="shared" ref="AR48:AR59" si="50">SUM(AO48,AL48,AI48,AF48,AC48,Z48)</f>
        <v>373.25</v>
      </c>
      <c r="AS48" s="776">
        <f t="shared" si="15"/>
        <v>3.4306066176470589</v>
      </c>
      <c r="AT48" s="776"/>
      <c r="AU48" s="776"/>
      <c r="AV48" s="776">
        <f t="shared" si="16"/>
        <v>0</v>
      </c>
      <c r="AW48" s="776"/>
      <c r="AX48" s="776"/>
      <c r="AY48" s="776">
        <f t="shared" si="17"/>
        <v>0</v>
      </c>
      <c r="AZ48" s="776"/>
      <c r="BA48" s="776"/>
      <c r="BB48" s="776">
        <f t="shared" si="18"/>
        <v>0</v>
      </c>
      <c r="BC48" s="776"/>
      <c r="BD48" s="776"/>
      <c r="BE48" s="776">
        <f t="shared" si="19"/>
        <v>0</v>
      </c>
      <c r="BF48" s="776"/>
      <c r="BG48" s="776"/>
      <c r="BH48" s="776">
        <f t="shared" si="20"/>
        <v>0</v>
      </c>
      <c r="BI48" s="776"/>
      <c r="BJ48" s="777"/>
      <c r="BK48" s="777">
        <f t="shared" si="21"/>
        <v>0</v>
      </c>
      <c r="BL48" s="777">
        <f t="shared" si="34"/>
        <v>0</v>
      </c>
      <c r="BM48" s="777">
        <f t="shared" si="35"/>
        <v>0</v>
      </c>
      <c r="BN48" s="777">
        <f t="shared" si="22"/>
        <v>0</v>
      </c>
      <c r="BO48" s="777"/>
      <c r="BP48" s="777"/>
      <c r="BQ48" s="777">
        <f t="shared" si="23"/>
        <v>0</v>
      </c>
      <c r="BR48" s="777">
        <f t="shared" si="36"/>
        <v>9.6300000000000008</v>
      </c>
      <c r="BS48" s="777">
        <f t="shared" si="36"/>
        <v>50.69</v>
      </c>
      <c r="BT48" s="777">
        <f t="shared" si="24"/>
        <v>5.2637590861889922</v>
      </c>
      <c r="BU48" s="777">
        <f t="shared" si="37"/>
        <v>3.1</v>
      </c>
      <c r="BV48" s="777">
        <f t="shared" si="37"/>
        <v>11.98</v>
      </c>
      <c r="BW48" s="777">
        <f t="shared" si="25"/>
        <v>3.8645161290322583</v>
      </c>
      <c r="BX48" s="777">
        <f t="shared" si="38"/>
        <v>112.5</v>
      </c>
      <c r="BY48" s="777">
        <f t="shared" si="38"/>
        <v>467.71999999999997</v>
      </c>
      <c r="BZ48" s="777">
        <f t="shared" si="26"/>
        <v>4.1575111111111109</v>
      </c>
      <c r="CA48" s="777">
        <f t="shared" si="39"/>
        <v>201.99</v>
      </c>
      <c r="CB48" s="777">
        <f t="shared" si="40"/>
        <v>863.01</v>
      </c>
      <c r="CC48" s="777">
        <f t="shared" si="27"/>
        <v>4.2725382444675475</v>
      </c>
      <c r="CD48" s="777">
        <f t="shared" si="41"/>
        <v>243.57</v>
      </c>
      <c r="CE48" s="777">
        <f t="shared" si="41"/>
        <v>946.73</v>
      </c>
      <c r="CF48" s="777">
        <f t="shared" si="28"/>
        <v>3.8868908322042945</v>
      </c>
      <c r="CG48" s="777">
        <f t="shared" si="42"/>
        <v>0.4</v>
      </c>
      <c r="CH48" s="777">
        <f t="shared" si="42"/>
        <v>1.3</v>
      </c>
      <c r="CI48" s="777">
        <f t="shared" si="29"/>
        <v>3.25</v>
      </c>
      <c r="CJ48" s="777">
        <f t="shared" si="47"/>
        <v>571.19000000000005</v>
      </c>
      <c r="CK48" s="777">
        <f t="shared" si="47"/>
        <v>2341.4300000000003</v>
      </c>
      <c r="CL48" s="777">
        <f t="shared" si="30"/>
        <v>4.0992139218123569</v>
      </c>
    </row>
    <row r="49" spans="1:140" x14ac:dyDescent="0.25">
      <c r="A49" s="781" t="s">
        <v>103</v>
      </c>
      <c r="B49" s="774">
        <v>1050</v>
      </c>
      <c r="C49" s="775">
        <f t="shared" si="0"/>
        <v>0</v>
      </c>
      <c r="D49" s="776"/>
      <c r="E49" s="776"/>
      <c r="F49" s="776">
        <f t="shared" si="1"/>
        <v>0</v>
      </c>
      <c r="G49" s="776"/>
      <c r="H49" s="776"/>
      <c r="I49" s="776">
        <f t="shared" si="2"/>
        <v>0</v>
      </c>
      <c r="J49" s="776"/>
      <c r="K49" s="776"/>
      <c r="L49" s="776">
        <f t="shared" si="3"/>
        <v>0</v>
      </c>
      <c r="M49" s="776"/>
      <c r="N49" s="776"/>
      <c r="O49" s="776">
        <f t="shared" si="4"/>
        <v>0</v>
      </c>
      <c r="P49" s="776"/>
      <c r="Q49" s="776"/>
      <c r="R49" s="776">
        <f t="shared" si="44"/>
        <v>0</v>
      </c>
      <c r="S49" s="776"/>
      <c r="T49" s="776"/>
      <c r="U49" s="776">
        <f t="shared" si="6"/>
        <v>0</v>
      </c>
      <c r="V49" s="776">
        <f t="shared" si="45"/>
        <v>0</v>
      </c>
      <c r="W49" s="776">
        <f t="shared" si="46"/>
        <v>0</v>
      </c>
      <c r="X49" s="776">
        <f t="shared" si="7"/>
        <v>0</v>
      </c>
      <c r="Y49" s="776"/>
      <c r="Z49" s="776"/>
      <c r="AA49" s="776">
        <f t="shared" si="8"/>
        <v>0</v>
      </c>
      <c r="AB49" s="776"/>
      <c r="AC49" s="776"/>
      <c r="AD49" s="776">
        <f t="shared" si="48"/>
        <v>0</v>
      </c>
      <c r="AE49" s="776"/>
      <c r="AF49" s="776"/>
      <c r="AG49" s="776">
        <f t="shared" si="49"/>
        <v>0</v>
      </c>
      <c r="AH49" s="776"/>
      <c r="AI49" s="776"/>
      <c r="AJ49" s="776">
        <f t="shared" si="11"/>
        <v>0</v>
      </c>
      <c r="AK49" s="776"/>
      <c r="AL49" s="776"/>
      <c r="AM49" s="776">
        <f t="shared" si="12"/>
        <v>0</v>
      </c>
      <c r="AN49" s="776"/>
      <c r="AO49" s="776"/>
      <c r="AP49" s="776">
        <f t="shared" si="13"/>
        <v>0</v>
      </c>
      <c r="AQ49" s="776">
        <f t="shared" si="14"/>
        <v>0</v>
      </c>
      <c r="AR49" s="776">
        <f t="shared" si="50"/>
        <v>0</v>
      </c>
      <c r="AS49" s="776">
        <f t="shared" si="15"/>
        <v>0</v>
      </c>
      <c r="AT49" s="776"/>
      <c r="AU49" s="776"/>
      <c r="AV49" s="776">
        <f t="shared" si="16"/>
        <v>0</v>
      </c>
      <c r="AW49" s="776"/>
      <c r="AX49" s="776"/>
      <c r="AY49" s="776">
        <f t="shared" si="17"/>
        <v>0</v>
      </c>
      <c r="AZ49" s="776"/>
      <c r="BA49" s="776"/>
      <c r="BB49" s="776">
        <f t="shared" si="18"/>
        <v>0</v>
      </c>
      <c r="BC49" s="776"/>
      <c r="BD49" s="776"/>
      <c r="BE49" s="776">
        <f t="shared" si="19"/>
        <v>0</v>
      </c>
      <c r="BF49" s="776"/>
      <c r="BG49" s="776"/>
      <c r="BH49" s="776">
        <f t="shared" si="20"/>
        <v>0</v>
      </c>
      <c r="BI49" s="776"/>
      <c r="BJ49" s="777"/>
      <c r="BK49" s="777">
        <f t="shared" si="21"/>
        <v>0</v>
      </c>
      <c r="BL49" s="777">
        <f t="shared" si="34"/>
        <v>0</v>
      </c>
      <c r="BM49" s="777">
        <f t="shared" si="35"/>
        <v>0</v>
      </c>
      <c r="BN49" s="777">
        <f t="shared" si="22"/>
        <v>0</v>
      </c>
      <c r="BO49" s="777"/>
      <c r="BP49" s="777"/>
      <c r="BQ49" s="777">
        <f t="shared" si="23"/>
        <v>0</v>
      </c>
      <c r="BR49" s="777">
        <f t="shared" si="36"/>
        <v>0</v>
      </c>
      <c r="BS49" s="777">
        <f t="shared" si="36"/>
        <v>0</v>
      </c>
      <c r="BT49" s="777">
        <f t="shared" si="24"/>
        <v>0</v>
      </c>
      <c r="BU49" s="777">
        <f t="shared" si="37"/>
        <v>0</v>
      </c>
      <c r="BV49" s="777">
        <f t="shared" si="37"/>
        <v>0</v>
      </c>
      <c r="BW49" s="777">
        <f t="shared" si="25"/>
        <v>0</v>
      </c>
      <c r="BX49" s="777">
        <f t="shared" si="38"/>
        <v>0</v>
      </c>
      <c r="BY49" s="777">
        <f t="shared" si="38"/>
        <v>0</v>
      </c>
      <c r="BZ49" s="777">
        <f t="shared" si="26"/>
        <v>0</v>
      </c>
      <c r="CA49" s="777">
        <f t="shared" si="39"/>
        <v>0</v>
      </c>
      <c r="CB49" s="777">
        <f t="shared" si="40"/>
        <v>0</v>
      </c>
      <c r="CC49" s="777">
        <f t="shared" si="27"/>
        <v>0</v>
      </c>
      <c r="CD49" s="777">
        <f t="shared" si="41"/>
        <v>0</v>
      </c>
      <c r="CE49" s="777">
        <f t="shared" si="41"/>
        <v>0</v>
      </c>
      <c r="CF49" s="777">
        <f t="shared" si="28"/>
        <v>0</v>
      </c>
      <c r="CG49" s="777">
        <f t="shared" si="42"/>
        <v>0</v>
      </c>
      <c r="CH49" s="777">
        <f t="shared" si="42"/>
        <v>0</v>
      </c>
      <c r="CI49" s="777">
        <f t="shared" si="29"/>
        <v>0</v>
      </c>
      <c r="CJ49" s="777">
        <f t="shared" si="47"/>
        <v>0</v>
      </c>
      <c r="CK49" s="777">
        <f t="shared" si="47"/>
        <v>0</v>
      </c>
      <c r="CL49" s="777">
        <f t="shared" si="30"/>
        <v>0</v>
      </c>
    </row>
    <row r="50" spans="1:140" x14ac:dyDescent="0.25">
      <c r="A50" s="781" t="s">
        <v>42</v>
      </c>
      <c r="B50" s="774">
        <v>2479.4499999999998</v>
      </c>
      <c r="C50" s="775">
        <f t="shared" si="0"/>
        <v>0</v>
      </c>
      <c r="D50" s="776"/>
      <c r="E50" s="776"/>
      <c r="F50" s="776">
        <f t="shared" si="1"/>
        <v>0</v>
      </c>
      <c r="G50" s="776"/>
      <c r="H50" s="776"/>
      <c r="I50" s="776">
        <f t="shared" si="2"/>
        <v>0</v>
      </c>
      <c r="J50" s="776"/>
      <c r="K50" s="776"/>
      <c r="L50" s="776">
        <f t="shared" si="3"/>
        <v>0</v>
      </c>
      <c r="M50" s="776"/>
      <c r="N50" s="776"/>
      <c r="O50" s="776">
        <f t="shared" si="4"/>
        <v>0</v>
      </c>
      <c r="P50" s="776"/>
      <c r="Q50" s="776"/>
      <c r="R50" s="776">
        <f t="shared" si="44"/>
        <v>0</v>
      </c>
      <c r="S50" s="776"/>
      <c r="T50" s="776"/>
      <c r="U50" s="776">
        <f t="shared" si="6"/>
        <v>0</v>
      </c>
      <c r="V50" s="776">
        <f t="shared" si="45"/>
        <v>0</v>
      </c>
      <c r="W50" s="776">
        <f t="shared" si="46"/>
        <v>0</v>
      </c>
      <c r="X50" s="776">
        <f t="shared" si="7"/>
        <v>0</v>
      </c>
      <c r="Y50" s="776"/>
      <c r="Z50" s="776"/>
      <c r="AA50" s="776">
        <f t="shared" si="8"/>
        <v>0</v>
      </c>
      <c r="AB50" s="776"/>
      <c r="AC50" s="776"/>
      <c r="AD50" s="776">
        <f t="shared" si="48"/>
        <v>0</v>
      </c>
      <c r="AE50" s="776"/>
      <c r="AF50" s="776"/>
      <c r="AG50" s="776">
        <f t="shared" si="49"/>
        <v>0</v>
      </c>
      <c r="AH50" s="776"/>
      <c r="AI50" s="776"/>
      <c r="AJ50" s="776">
        <f t="shared" si="11"/>
        <v>0</v>
      </c>
      <c r="AK50" s="776"/>
      <c r="AL50" s="776"/>
      <c r="AM50" s="776">
        <f t="shared" si="12"/>
        <v>0</v>
      </c>
      <c r="AN50" s="776"/>
      <c r="AO50" s="776"/>
      <c r="AP50" s="776">
        <f t="shared" si="13"/>
        <v>0</v>
      </c>
      <c r="AQ50" s="776">
        <f t="shared" si="14"/>
        <v>0</v>
      </c>
      <c r="AR50" s="776">
        <f t="shared" si="50"/>
        <v>0</v>
      </c>
      <c r="AS50" s="776">
        <f t="shared" si="15"/>
        <v>0</v>
      </c>
      <c r="AT50" s="776"/>
      <c r="AU50" s="776"/>
      <c r="AV50" s="776">
        <f t="shared" si="16"/>
        <v>0</v>
      </c>
      <c r="AW50" s="776"/>
      <c r="AX50" s="776"/>
      <c r="AY50" s="776">
        <f t="shared" si="17"/>
        <v>0</v>
      </c>
      <c r="AZ50" s="776"/>
      <c r="BA50" s="776"/>
      <c r="BB50" s="776">
        <f t="shared" si="18"/>
        <v>0</v>
      </c>
      <c r="BC50" s="776"/>
      <c r="BD50" s="776"/>
      <c r="BE50" s="776">
        <f t="shared" si="19"/>
        <v>0</v>
      </c>
      <c r="BF50" s="776"/>
      <c r="BG50" s="776"/>
      <c r="BH50" s="776">
        <f t="shared" si="20"/>
        <v>0</v>
      </c>
      <c r="BI50" s="776"/>
      <c r="BJ50" s="777"/>
      <c r="BK50" s="777">
        <f t="shared" si="21"/>
        <v>0</v>
      </c>
      <c r="BL50" s="777">
        <f t="shared" si="34"/>
        <v>0</v>
      </c>
      <c r="BM50" s="777">
        <f t="shared" si="35"/>
        <v>0</v>
      </c>
      <c r="BN50" s="777">
        <f t="shared" si="22"/>
        <v>0</v>
      </c>
      <c r="BO50" s="777"/>
      <c r="BP50" s="777"/>
      <c r="BQ50" s="777">
        <f t="shared" si="23"/>
        <v>0</v>
      </c>
      <c r="BR50" s="777">
        <f t="shared" si="36"/>
        <v>0</v>
      </c>
      <c r="BS50" s="777">
        <f t="shared" si="36"/>
        <v>0</v>
      </c>
      <c r="BT50" s="777">
        <f t="shared" si="24"/>
        <v>0</v>
      </c>
      <c r="BU50" s="777">
        <f t="shared" si="37"/>
        <v>0</v>
      </c>
      <c r="BV50" s="777">
        <f t="shared" si="37"/>
        <v>0</v>
      </c>
      <c r="BW50" s="777">
        <f t="shared" si="25"/>
        <v>0</v>
      </c>
      <c r="BX50" s="777">
        <f t="shared" si="38"/>
        <v>0</v>
      </c>
      <c r="BY50" s="777">
        <f t="shared" si="38"/>
        <v>0</v>
      </c>
      <c r="BZ50" s="777">
        <f t="shared" si="26"/>
        <v>0</v>
      </c>
      <c r="CA50" s="777">
        <f t="shared" si="39"/>
        <v>0</v>
      </c>
      <c r="CB50" s="777">
        <f t="shared" si="40"/>
        <v>0</v>
      </c>
      <c r="CC50" s="777">
        <f t="shared" si="27"/>
        <v>0</v>
      </c>
      <c r="CD50" s="777">
        <f t="shared" si="41"/>
        <v>0</v>
      </c>
      <c r="CE50" s="777">
        <f t="shared" si="41"/>
        <v>0</v>
      </c>
      <c r="CF50" s="777">
        <f t="shared" si="28"/>
        <v>0</v>
      </c>
      <c r="CG50" s="777">
        <f t="shared" si="42"/>
        <v>0</v>
      </c>
      <c r="CH50" s="777">
        <f t="shared" si="42"/>
        <v>0</v>
      </c>
      <c r="CI50" s="777">
        <f t="shared" si="29"/>
        <v>0</v>
      </c>
      <c r="CJ50" s="777">
        <f t="shared" si="47"/>
        <v>0</v>
      </c>
      <c r="CK50" s="777">
        <f t="shared" si="47"/>
        <v>0</v>
      </c>
      <c r="CL50" s="777">
        <f t="shared" si="30"/>
        <v>0</v>
      </c>
    </row>
    <row r="51" spans="1:140" x14ac:dyDescent="0.25">
      <c r="A51" s="781" t="s">
        <v>43</v>
      </c>
      <c r="B51" s="774">
        <v>849.88</v>
      </c>
      <c r="C51" s="775">
        <f t="shared" si="0"/>
        <v>0</v>
      </c>
      <c r="D51" s="776"/>
      <c r="E51" s="776"/>
      <c r="F51" s="776">
        <f t="shared" si="1"/>
        <v>0</v>
      </c>
      <c r="G51" s="776"/>
      <c r="H51" s="776"/>
      <c r="I51" s="776">
        <f t="shared" si="2"/>
        <v>0</v>
      </c>
      <c r="J51" s="776"/>
      <c r="K51" s="776"/>
      <c r="L51" s="776">
        <f t="shared" si="3"/>
        <v>0</v>
      </c>
      <c r="M51" s="776"/>
      <c r="N51" s="776"/>
      <c r="O51" s="776">
        <f t="shared" si="4"/>
        <v>0</v>
      </c>
      <c r="P51" s="776"/>
      <c r="Q51" s="776"/>
      <c r="R51" s="776">
        <f t="shared" si="44"/>
        <v>0</v>
      </c>
      <c r="S51" s="776"/>
      <c r="T51" s="776"/>
      <c r="U51" s="776">
        <f t="shared" si="6"/>
        <v>0</v>
      </c>
      <c r="V51" s="776">
        <f t="shared" si="45"/>
        <v>0</v>
      </c>
      <c r="W51" s="776">
        <f t="shared" si="46"/>
        <v>0</v>
      </c>
      <c r="X51" s="776">
        <f t="shared" si="7"/>
        <v>0</v>
      </c>
      <c r="Y51" s="776"/>
      <c r="Z51" s="776"/>
      <c r="AA51" s="776">
        <f t="shared" si="8"/>
        <v>0</v>
      </c>
      <c r="AB51" s="776"/>
      <c r="AC51" s="776"/>
      <c r="AD51" s="776">
        <f t="shared" si="48"/>
        <v>0</v>
      </c>
      <c r="AE51" s="776"/>
      <c r="AF51" s="776"/>
      <c r="AG51" s="776">
        <f t="shared" si="49"/>
        <v>0</v>
      </c>
      <c r="AH51" s="776"/>
      <c r="AI51" s="776"/>
      <c r="AJ51" s="776">
        <f t="shared" si="11"/>
        <v>0</v>
      </c>
      <c r="AK51" s="776"/>
      <c r="AL51" s="776"/>
      <c r="AM51" s="776">
        <f t="shared" si="12"/>
        <v>0</v>
      </c>
      <c r="AN51" s="776"/>
      <c r="AO51" s="776"/>
      <c r="AP51" s="776">
        <f t="shared" si="13"/>
        <v>0</v>
      </c>
      <c r="AQ51" s="776">
        <f t="shared" si="14"/>
        <v>0</v>
      </c>
      <c r="AR51" s="776">
        <f t="shared" si="50"/>
        <v>0</v>
      </c>
      <c r="AS51" s="776">
        <f t="shared" si="15"/>
        <v>0</v>
      </c>
      <c r="AT51" s="776"/>
      <c r="AU51" s="776"/>
      <c r="AV51" s="776">
        <f t="shared" si="16"/>
        <v>0</v>
      </c>
      <c r="AW51" s="776"/>
      <c r="AX51" s="776"/>
      <c r="AY51" s="776">
        <f t="shared" si="17"/>
        <v>0</v>
      </c>
      <c r="AZ51" s="776"/>
      <c r="BA51" s="776"/>
      <c r="BB51" s="776">
        <f t="shared" si="18"/>
        <v>0</v>
      </c>
      <c r="BC51" s="776"/>
      <c r="BD51" s="776"/>
      <c r="BE51" s="776">
        <f t="shared" si="19"/>
        <v>0</v>
      </c>
      <c r="BF51" s="776"/>
      <c r="BG51" s="776"/>
      <c r="BH51" s="776">
        <f t="shared" si="20"/>
        <v>0</v>
      </c>
      <c r="BI51" s="776"/>
      <c r="BJ51" s="777"/>
      <c r="BK51" s="777">
        <f t="shared" si="21"/>
        <v>0</v>
      </c>
      <c r="BL51" s="777">
        <f t="shared" si="34"/>
        <v>0</v>
      </c>
      <c r="BM51" s="777">
        <f t="shared" si="35"/>
        <v>0</v>
      </c>
      <c r="BN51" s="777">
        <f t="shared" si="22"/>
        <v>0</v>
      </c>
      <c r="BO51" s="777"/>
      <c r="BP51" s="777"/>
      <c r="BQ51" s="777">
        <f t="shared" si="23"/>
        <v>0</v>
      </c>
      <c r="BR51" s="777">
        <f t="shared" si="36"/>
        <v>0</v>
      </c>
      <c r="BS51" s="777">
        <f t="shared" si="36"/>
        <v>0</v>
      </c>
      <c r="BT51" s="777">
        <f t="shared" si="24"/>
        <v>0</v>
      </c>
      <c r="BU51" s="777">
        <f t="shared" si="37"/>
        <v>0</v>
      </c>
      <c r="BV51" s="777">
        <f t="shared" si="37"/>
        <v>0</v>
      </c>
      <c r="BW51" s="777">
        <f t="shared" si="25"/>
        <v>0</v>
      </c>
      <c r="BX51" s="777">
        <f t="shared" si="38"/>
        <v>0</v>
      </c>
      <c r="BY51" s="777">
        <f t="shared" si="38"/>
        <v>0</v>
      </c>
      <c r="BZ51" s="777">
        <f t="shared" si="26"/>
        <v>0</v>
      </c>
      <c r="CA51" s="777">
        <f t="shared" si="39"/>
        <v>0</v>
      </c>
      <c r="CB51" s="777">
        <f t="shared" si="40"/>
        <v>0</v>
      </c>
      <c r="CC51" s="777">
        <f t="shared" si="27"/>
        <v>0</v>
      </c>
      <c r="CD51" s="777">
        <f t="shared" si="41"/>
        <v>0</v>
      </c>
      <c r="CE51" s="777">
        <f t="shared" si="41"/>
        <v>0</v>
      </c>
      <c r="CF51" s="777">
        <f t="shared" si="28"/>
        <v>0</v>
      </c>
      <c r="CG51" s="777">
        <f t="shared" si="42"/>
        <v>0</v>
      </c>
      <c r="CH51" s="777">
        <f t="shared" si="42"/>
        <v>0</v>
      </c>
      <c r="CI51" s="777">
        <f t="shared" si="29"/>
        <v>0</v>
      </c>
      <c r="CJ51" s="777">
        <f t="shared" si="47"/>
        <v>0</v>
      </c>
      <c r="CK51" s="777">
        <f t="shared" si="47"/>
        <v>0</v>
      </c>
      <c r="CL51" s="777">
        <f t="shared" si="30"/>
        <v>0</v>
      </c>
    </row>
    <row r="52" spans="1:140" x14ac:dyDescent="0.25">
      <c r="A52" s="781" t="s">
        <v>44</v>
      </c>
      <c r="B52" s="774">
        <v>84</v>
      </c>
      <c r="C52" s="775">
        <f t="shared" si="0"/>
        <v>0</v>
      </c>
      <c r="D52" s="776"/>
      <c r="E52" s="776"/>
      <c r="F52" s="776">
        <f t="shared" si="1"/>
        <v>0</v>
      </c>
      <c r="G52" s="776"/>
      <c r="H52" s="776"/>
      <c r="I52" s="776">
        <f t="shared" si="2"/>
        <v>0</v>
      </c>
      <c r="J52" s="776"/>
      <c r="K52" s="776"/>
      <c r="L52" s="776">
        <f t="shared" si="3"/>
        <v>0</v>
      </c>
      <c r="M52" s="776"/>
      <c r="N52" s="776"/>
      <c r="O52" s="776">
        <f t="shared" si="4"/>
        <v>0</v>
      </c>
      <c r="P52" s="776"/>
      <c r="Q52" s="776"/>
      <c r="R52" s="776">
        <f t="shared" si="44"/>
        <v>0</v>
      </c>
      <c r="S52" s="776"/>
      <c r="T52" s="776"/>
      <c r="U52" s="776">
        <f t="shared" si="6"/>
        <v>0</v>
      </c>
      <c r="V52" s="776">
        <f t="shared" si="45"/>
        <v>0</v>
      </c>
      <c r="W52" s="776">
        <f t="shared" si="46"/>
        <v>0</v>
      </c>
      <c r="X52" s="776">
        <f t="shared" si="7"/>
        <v>0</v>
      </c>
      <c r="Y52" s="776"/>
      <c r="Z52" s="776"/>
      <c r="AA52" s="776">
        <f t="shared" si="8"/>
        <v>0</v>
      </c>
      <c r="AB52" s="776"/>
      <c r="AC52" s="776"/>
      <c r="AD52" s="776">
        <f t="shared" si="48"/>
        <v>0</v>
      </c>
      <c r="AE52" s="776"/>
      <c r="AF52" s="776"/>
      <c r="AG52" s="776">
        <f t="shared" si="49"/>
        <v>0</v>
      </c>
      <c r="AH52" s="776"/>
      <c r="AI52" s="776"/>
      <c r="AJ52" s="776">
        <f t="shared" si="11"/>
        <v>0</v>
      </c>
      <c r="AK52" s="776"/>
      <c r="AL52" s="776"/>
      <c r="AM52" s="776">
        <f t="shared" si="12"/>
        <v>0</v>
      </c>
      <c r="AN52" s="776"/>
      <c r="AO52" s="776"/>
      <c r="AP52" s="776">
        <f t="shared" si="13"/>
        <v>0</v>
      </c>
      <c r="AQ52" s="776">
        <f t="shared" si="14"/>
        <v>0</v>
      </c>
      <c r="AR52" s="776">
        <f t="shared" si="50"/>
        <v>0</v>
      </c>
      <c r="AS52" s="776">
        <f t="shared" si="15"/>
        <v>0</v>
      </c>
      <c r="AT52" s="776"/>
      <c r="AU52" s="776"/>
      <c r="AV52" s="776">
        <f t="shared" si="16"/>
        <v>0</v>
      </c>
      <c r="AW52" s="776"/>
      <c r="AX52" s="776"/>
      <c r="AY52" s="776">
        <f t="shared" si="17"/>
        <v>0</v>
      </c>
      <c r="AZ52" s="776"/>
      <c r="BA52" s="776"/>
      <c r="BB52" s="776">
        <f t="shared" si="18"/>
        <v>0</v>
      </c>
      <c r="BC52" s="776"/>
      <c r="BD52" s="776"/>
      <c r="BE52" s="776">
        <f t="shared" si="19"/>
        <v>0</v>
      </c>
      <c r="BF52" s="776"/>
      <c r="BG52" s="776"/>
      <c r="BH52" s="776">
        <f t="shared" si="20"/>
        <v>0</v>
      </c>
      <c r="BI52" s="776"/>
      <c r="BJ52" s="776"/>
      <c r="BK52" s="776">
        <f t="shared" si="21"/>
        <v>0</v>
      </c>
      <c r="BL52" s="777">
        <f t="shared" si="34"/>
        <v>0</v>
      </c>
      <c r="BM52" s="777">
        <f t="shared" si="35"/>
        <v>0</v>
      </c>
      <c r="BN52" s="777">
        <f t="shared" si="22"/>
        <v>0</v>
      </c>
      <c r="BO52" s="777"/>
      <c r="BP52" s="777"/>
      <c r="BQ52" s="777">
        <f t="shared" si="23"/>
        <v>0</v>
      </c>
      <c r="BR52" s="777">
        <f t="shared" si="36"/>
        <v>0</v>
      </c>
      <c r="BS52" s="777">
        <f t="shared" si="36"/>
        <v>0</v>
      </c>
      <c r="BT52" s="777">
        <f t="shared" si="24"/>
        <v>0</v>
      </c>
      <c r="BU52" s="777">
        <f t="shared" si="37"/>
        <v>0</v>
      </c>
      <c r="BV52" s="777">
        <f t="shared" si="37"/>
        <v>0</v>
      </c>
      <c r="BW52" s="777">
        <f t="shared" si="25"/>
        <v>0</v>
      </c>
      <c r="BX52" s="777">
        <f t="shared" si="38"/>
        <v>0</v>
      </c>
      <c r="BY52" s="777">
        <f t="shared" si="38"/>
        <v>0</v>
      </c>
      <c r="BZ52" s="777">
        <f t="shared" si="26"/>
        <v>0</v>
      </c>
      <c r="CA52" s="777">
        <f t="shared" si="39"/>
        <v>0</v>
      </c>
      <c r="CB52" s="777">
        <f t="shared" si="40"/>
        <v>0</v>
      </c>
      <c r="CC52" s="777">
        <f t="shared" si="27"/>
        <v>0</v>
      </c>
      <c r="CD52" s="777">
        <f t="shared" si="41"/>
        <v>0</v>
      </c>
      <c r="CE52" s="777">
        <f t="shared" si="41"/>
        <v>0</v>
      </c>
      <c r="CF52" s="777">
        <f t="shared" si="28"/>
        <v>0</v>
      </c>
      <c r="CG52" s="777">
        <f t="shared" si="42"/>
        <v>0</v>
      </c>
      <c r="CH52" s="777">
        <f t="shared" si="42"/>
        <v>0</v>
      </c>
      <c r="CI52" s="777">
        <f t="shared" si="29"/>
        <v>0</v>
      </c>
      <c r="CJ52" s="777">
        <f t="shared" si="47"/>
        <v>0</v>
      </c>
      <c r="CK52" s="777">
        <f t="shared" si="47"/>
        <v>0</v>
      </c>
      <c r="CL52" s="777">
        <f t="shared" si="30"/>
        <v>0</v>
      </c>
      <c r="CM52" s="783"/>
      <c r="CN52" s="783"/>
    </row>
    <row r="53" spans="1:140" x14ac:dyDescent="0.25">
      <c r="A53" s="781" t="s">
        <v>45</v>
      </c>
      <c r="B53" s="774">
        <v>130</v>
      </c>
      <c r="C53" s="775">
        <f t="shared" si="0"/>
        <v>0</v>
      </c>
      <c r="D53" s="776"/>
      <c r="E53" s="776"/>
      <c r="F53" s="776">
        <f t="shared" si="1"/>
        <v>0</v>
      </c>
      <c r="G53" s="776"/>
      <c r="H53" s="776"/>
      <c r="I53" s="776">
        <f t="shared" si="2"/>
        <v>0</v>
      </c>
      <c r="J53" s="776"/>
      <c r="K53" s="776"/>
      <c r="L53" s="776">
        <f t="shared" si="3"/>
        <v>0</v>
      </c>
      <c r="M53" s="776"/>
      <c r="N53" s="776"/>
      <c r="O53" s="776">
        <f t="shared" si="4"/>
        <v>0</v>
      </c>
      <c r="P53" s="776"/>
      <c r="Q53" s="776"/>
      <c r="R53" s="776">
        <f t="shared" si="44"/>
        <v>0</v>
      </c>
      <c r="S53" s="776"/>
      <c r="T53" s="776"/>
      <c r="U53" s="776">
        <f t="shared" si="6"/>
        <v>0</v>
      </c>
      <c r="V53" s="776">
        <f t="shared" si="45"/>
        <v>0</v>
      </c>
      <c r="W53" s="776">
        <f t="shared" si="46"/>
        <v>0</v>
      </c>
      <c r="X53" s="776">
        <f t="shared" si="7"/>
        <v>0</v>
      </c>
      <c r="Y53" s="776"/>
      <c r="Z53" s="776"/>
      <c r="AA53" s="776">
        <f t="shared" si="8"/>
        <v>0</v>
      </c>
      <c r="AB53" s="776"/>
      <c r="AC53" s="776"/>
      <c r="AD53" s="776">
        <f t="shared" si="48"/>
        <v>0</v>
      </c>
      <c r="AE53" s="776"/>
      <c r="AF53" s="776"/>
      <c r="AG53" s="776">
        <f t="shared" si="49"/>
        <v>0</v>
      </c>
      <c r="AH53" s="776"/>
      <c r="AI53" s="776"/>
      <c r="AJ53" s="776">
        <f t="shared" si="11"/>
        <v>0</v>
      </c>
      <c r="AK53" s="776"/>
      <c r="AL53" s="776"/>
      <c r="AM53" s="776">
        <f t="shared" si="12"/>
        <v>0</v>
      </c>
      <c r="AN53" s="776"/>
      <c r="AO53" s="776"/>
      <c r="AP53" s="776">
        <f t="shared" si="13"/>
        <v>0</v>
      </c>
      <c r="AQ53" s="776">
        <f t="shared" si="14"/>
        <v>0</v>
      </c>
      <c r="AR53" s="776">
        <f t="shared" si="50"/>
        <v>0</v>
      </c>
      <c r="AS53" s="776">
        <f t="shared" si="15"/>
        <v>0</v>
      </c>
      <c r="AT53" s="776"/>
      <c r="AU53" s="776"/>
      <c r="AV53" s="776">
        <f t="shared" si="16"/>
        <v>0</v>
      </c>
      <c r="AW53" s="776"/>
      <c r="AX53" s="776"/>
      <c r="AY53" s="776">
        <f t="shared" si="17"/>
        <v>0</v>
      </c>
      <c r="AZ53" s="776"/>
      <c r="BA53" s="776"/>
      <c r="BB53" s="776">
        <f t="shared" si="18"/>
        <v>0</v>
      </c>
      <c r="BC53" s="776"/>
      <c r="BD53" s="776"/>
      <c r="BE53" s="776">
        <f t="shared" si="19"/>
        <v>0</v>
      </c>
      <c r="BF53" s="776"/>
      <c r="BG53" s="776"/>
      <c r="BH53" s="776">
        <f t="shared" si="20"/>
        <v>0</v>
      </c>
      <c r="BI53" s="776"/>
      <c r="BJ53" s="777"/>
      <c r="BK53" s="777">
        <f t="shared" si="21"/>
        <v>0</v>
      </c>
      <c r="BL53" s="777">
        <f t="shared" si="34"/>
        <v>0</v>
      </c>
      <c r="BM53" s="777">
        <f t="shared" si="35"/>
        <v>0</v>
      </c>
      <c r="BN53" s="777">
        <f t="shared" si="22"/>
        <v>0</v>
      </c>
      <c r="BO53" s="777"/>
      <c r="BP53" s="777"/>
      <c r="BQ53" s="777">
        <f t="shared" si="23"/>
        <v>0</v>
      </c>
      <c r="BR53" s="777">
        <f t="shared" si="36"/>
        <v>0</v>
      </c>
      <c r="BS53" s="777">
        <f t="shared" si="36"/>
        <v>0</v>
      </c>
      <c r="BT53" s="777">
        <f t="shared" si="24"/>
        <v>0</v>
      </c>
      <c r="BU53" s="777">
        <f t="shared" si="37"/>
        <v>0</v>
      </c>
      <c r="BV53" s="777">
        <f t="shared" si="37"/>
        <v>0</v>
      </c>
      <c r="BW53" s="777">
        <f t="shared" si="25"/>
        <v>0</v>
      </c>
      <c r="BX53" s="777">
        <f t="shared" si="38"/>
        <v>0</v>
      </c>
      <c r="BY53" s="777">
        <f t="shared" si="38"/>
        <v>0</v>
      </c>
      <c r="BZ53" s="777">
        <f t="shared" si="26"/>
        <v>0</v>
      </c>
      <c r="CA53" s="777">
        <f t="shared" si="39"/>
        <v>0</v>
      </c>
      <c r="CB53" s="777">
        <f t="shared" si="40"/>
        <v>0</v>
      </c>
      <c r="CC53" s="777">
        <f t="shared" si="27"/>
        <v>0</v>
      </c>
      <c r="CD53" s="777">
        <f t="shared" si="41"/>
        <v>0</v>
      </c>
      <c r="CE53" s="777">
        <f t="shared" si="41"/>
        <v>0</v>
      </c>
      <c r="CF53" s="777">
        <f t="shared" si="28"/>
        <v>0</v>
      </c>
      <c r="CG53" s="777">
        <f t="shared" si="42"/>
        <v>0</v>
      </c>
      <c r="CH53" s="777">
        <f t="shared" si="42"/>
        <v>0</v>
      </c>
      <c r="CI53" s="777">
        <f t="shared" si="29"/>
        <v>0</v>
      </c>
      <c r="CJ53" s="777">
        <f t="shared" si="47"/>
        <v>0</v>
      </c>
      <c r="CK53" s="777">
        <f t="shared" si="47"/>
        <v>0</v>
      </c>
      <c r="CL53" s="777">
        <f t="shared" si="30"/>
        <v>0</v>
      </c>
    </row>
    <row r="54" spans="1:140" x14ac:dyDescent="0.25">
      <c r="A54" s="781" t="s">
        <v>46</v>
      </c>
      <c r="B54" s="774">
        <v>391.65</v>
      </c>
      <c r="C54" s="775">
        <f t="shared" si="0"/>
        <v>0</v>
      </c>
      <c r="D54" s="776"/>
      <c r="E54" s="776"/>
      <c r="F54" s="776">
        <f t="shared" si="1"/>
        <v>0</v>
      </c>
      <c r="G54" s="776"/>
      <c r="H54" s="776"/>
      <c r="I54" s="776">
        <f t="shared" si="2"/>
        <v>0</v>
      </c>
      <c r="J54" s="776"/>
      <c r="K54" s="776"/>
      <c r="L54" s="776">
        <f t="shared" si="3"/>
        <v>0</v>
      </c>
      <c r="M54" s="776"/>
      <c r="N54" s="776"/>
      <c r="O54" s="776">
        <f t="shared" si="4"/>
        <v>0</v>
      </c>
      <c r="P54" s="776"/>
      <c r="Q54" s="776"/>
      <c r="R54" s="776">
        <f t="shared" si="44"/>
        <v>0</v>
      </c>
      <c r="S54" s="776"/>
      <c r="T54" s="776"/>
      <c r="U54" s="776">
        <f t="shared" si="6"/>
        <v>0</v>
      </c>
      <c r="V54" s="776">
        <f t="shared" si="45"/>
        <v>0</v>
      </c>
      <c r="W54" s="776">
        <f t="shared" si="46"/>
        <v>0</v>
      </c>
      <c r="X54" s="776">
        <f t="shared" si="7"/>
        <v>0</v>
      </c>
      <c r="Y54" s="776"/>
      <c r="Z54" s="776"/>
      <c r="AA54" s="776">
        <f t="shared" si="8"/>
        <v>0</v>
      </c>
      <c r="AB54" s="776"/>
      <c r="AC54" s="776"/>
      <c r="AD54" s="776">
        <f t="shared" si="48"/>
        <v>0</v>
      </c>
      <c r="AE54" s="776"/>
      <c r="AF54" s="776"/>
      <c r="AG54" s="776">
        <f t="shared" si="49"/>
        <v>0</v>
      </c>
      <c r="AH54" s="776"/>
      <c r="AI54" s="776"/>
      <c r="AJ54" s="776">
        <f t="shared" si="11"/>
        <v>0</v>
      </c>
      <c r="AK54" s="776"/>
      <c r="AL54" s="776"/>
      <c r="AM54" s="776">
        <f t="shared" si="12"/>
        <v>0</v>
      </c>
      <c r="AN54" s="776"/>
      <c r="AO54" s="776"/>
      <c r="AP54" s="776">
        <f t="shared" si="13"/>
        <v>0</v>
      </c>
      <c r="AQ54" s="776">
        <f t="shared" si="14"/>
        <v>0</v>
      </c>
      <c r="AR54" s="776">
        <f t="shared" si="50"/>
        <v>0</v>
      </c>
      <c r="AS54" s="776">
        <f t="shared" si="15"/>
        <v>0</v>
      </c>
      <c r="AT54" s="776"/>
      <c r="AU54" s="776"/>
      <c r="AV54" s="776">
        <f t="shared" si="16"/>
        <v>0</v>
      </c>
      <c r="AW54" s="776"/>
      <c r="AX54" s="776"/>
      <c r="AY54" s="776">
        <f t="shared" si="17"/>
        <v>0</v>
      </c>
      <c r="AZ54" s="776"/>
      <c r="BA54" s="776"/>
      <c r="BB54" s="776">
        <f t="shared" si="18"/>
        <v>0</v>
      </c>
      <c r="BC54" s="776"/>
      <c r="BD54" s="776"/>
      <c r="BE54" s="776">
        <f t="shared" si="19"/>
        <v>0</v>
      </c>
      <c r="BF54" s="776"/>
      <c r="BG54" s="776"/>
      <c r="BH54" s="776">
        <f t="shared" si="20"/>
        <v>0</v>
      </c>
      <c r="BI54" s="776"/>
      <c r="BJ54" s="777"/>
      <c r="BK54" s="777">
        <f t="shared" si="21"/>
        <v>0</v>
      </c>
      <c r="BL54" s="777">
        <f t="shared" si="34"/>
        <v>0</v>
      </c>
      <c r="BM54" s="777">
        <f t="shared" si="35"/>
        <v>0</v>
      </c>
      <c r="BN54" s="777">
        <f t="shared" si="22"/>
        <v>0</v>
      </c>
      <c r="BO54" s="777"/>
      <c r="BP54" s="777"/>
      <c r="BQ54" s="777">
        <f t="shared" si="23"/>
        <v>0</v>
      </c>
      <c r="BR54" s="777">
        <f t="shared" si="36"/>
        <v>0</v>
      </c>
      <c r="BS54" s="777">
        <f t="shared" si="36"/>
        <v>0</v>
      </c>
      <c r="BT54" s="777">
        <f t="shared" si="24"/>
        <v>0</v>
      </c>
      <c r="BU54" s="777">
        <f t="shared" si="37"/>
        <v>0</v>
      </c>
      <c r="BV54" s="777">
        <f t="shared" si="37"/>
        <v>0</v>
      </c>
      <c r="BW54" s="777">
        <f t="shared" si="25"/>
        <v>0</v>
      </c>
      <c r="BX54" s="777">
        <f t="shared" si="38"/>
        <v>0</v>
      </c>
      <c r="BY54" s="777">
        <f t="shared" si="38"/>
        <v>0</v>
      </c>
      <c r="BZ54" s="777">
        <f t="shared" si="26"/>
        <v>0</v>
      </c>
      <c r="CA54" s="777">
        <f t="shared" si="39"/>
        <v>0</v>
      </c>
      <c r="CB54" s="777">
        <f t="shared" si="40"/>
        <v>0</v>
      </c>
      <c r="CC54" s="777">
        <f t="shared" si="27"/>
        <v>0</v>
      </c>
      <c r="CD54" s="777">
        <f t="shared" si="41"/>
        <v>0</v>
      </c>
      <c r="CE54" s="777">
        <f t="shared" si="41"/>
        <v>0</v>
      </c>
      <c r="CF54" s="777">
        <f t="shared" si="28"/>
        <v>0</v>
      </c>
      <c r="CG54" s="777">
        <f t="shared" si="42"/>
        <v>0</v>
      </c>
      <c r="CH54" s="777">
        <f t="shared" si="42"/>
        <v>0</v>
      </c>
      <c r="CI54" s="777">
        <f t="shared" si="29"/>
        <v>0</v>
      </c>
      <c r="CJ54" s="777">
        <f t="shared" si="47"/>
        <v>0</v>
      </c>
      <c r="CK54" s="777">
        <f t="shared" si="47"/>
        <v>0</v>
      </c>
      <c r="CL54" s="777">
        <f t="shared" si="30"/>
        <v>0</v>
      </c>
    </row>
    <row r="55" spans="1:140" x14ac:dyDescent="0.25">
      <c r="A55" s="781" t="s">
        <v>47</v>
      </c>
      <c r="B55" s="774">
        <v>1406.05</v>
      </c>
      <c r="C55" s="775">
        <f t="shared" si="0"/>
        <v>0</v>
      </c>
      <c r="D55" s="776"/>
      <c r="E55" s="776"/>
      <c r="F55" s="776">
        <f t="shared" si="1"/>
        <v>0</v>
      </c>
      <c r="G55" s="776"/>
      <c r="H55" s="776"/>
      <c r="I55" s="776">
        <f t="shared" si="2"/>
        <v>0</v>
      </c>
      <c r="J55" s="776"/>
      <c r="K55" s="776"/>
      <c r="L55" s="776">
        <f t="shared" si="3"/>
        <v>0</v>
      </c>
      <c r="M55" s="776"/>
      <c r="N55" s="776"/>
      <c r="O55" s="776">
        <f t="shared" si="4"/>
        <v>0</v>
      </c>
      <c r="P55" s="776"/>
      <c r="Q55" s="776"/>
      <c r="R55" s="776">
        <f t="shared" si="44"/>
        <v>0</v>
      </c>
      <c r="S55" s="776"/>
      <c r="T55" s="776"/>
      <c r="U55" s="776">
        <f t="shared" si="6"/>
        <v>0</v>
      </c>
      <c r="V55" s="776">
        <f t="shared" si="45"/>
        <v>0</v>
      </c>
      <c r="W55" s="776">
        <f t="shared" si="46"/>
        <v>0</v>
      </c>
      <c r="X55" s="776">
        <f t="shared" si="7"/>
        <v>0</v>
      </c>
      <c r="Y55" s="776"/>
      <c r="Z55" s="776"/>
      <c r="AA55" s="776">
        <f t="shared" si="8"/>
        <v>0</v>
      </c>
      <c r="AB55" s="776"/>
      <c r="AC55" s="776"/>
      <c r="AD55" s="776">
        <f t="shared" si="48"/>
        <v>0</v>
      </c>
      <c r="AE55" s="776"/>
      <c r="AF55" s="776"/>
      <c r="AG55" s="776">
        <f t="shared" si="49"/>
        <v>0</v>
      </c>
      <c r="AH55" s="776"/>
      <c r="AI55" s="776"/>
      <c r="AJ55" s="776">
        <f t="shared" si="11"/>
        <v>0</v>
      </c>
      <c r="AK55" s="776"/>
      <c r="AL55" s="776"/>
      <c r="AM55" s="776">
        <f t="shared" si="12"/>
        <v>0</v>
      </c>
      <c r="AN55" s="776"/>
      <c r="AO55" s="776"/>
      <c r="AP55" s="776">
        <f t="shared" si="13"/>
        <v>0</v>
      </c>
      <c r="AQ55" s="776">
        <f t="shared" si="14"/>
        <v>0</v>
      </c>
      <c r="AR55" s="776">
        <f t="shared" si="50"/>
        <v>0</v>
      </c>
      <c r="AS55" s="776">
        <f t="shared" si="15"/>
        <v>0</v>
      </c>
      <c r="AT55" s="776"/>
      <c r="AU55" s="776"/>
      <c r="AV55" s="776">
        <f t="shared" si="16"/>
        <v>0</v>
      </c>
      <c r="AW55" s="776"/>
      <c r="AX55" s="776"/>
      <c r="AY55" s="776">
        <f t="shared" si="17"/>
        <v>0</v>
      </c>
      <c r="AZ55" s="776"/>
      <c r="BA55" s="776"/>
      <c r="BB55" s="776">
        <f t="shared" si="18"/>
        <v>0</v>
      </c>
      <c r="BC55" s="776"/>
      <c r="BD55" s="776"/>
      <c r="BE55" s="776">
        <f t="shared" si="19"/>
        <v>0</v>
      </c>
      <c r="BF55" s="776"/>
      <c r="BG55" s="776"/>
      <c r="BH55" s="776">
        <f t="shared" si="20"/>
        <v>0</v>
      </c>
      <c r="BI55" s="776"/>
      <c r="BJ55" s="777"/>
      <c r="BK55" s="777">
        <f t="shared" si="21"/>
        <v>0</v>
      </c>
      <c r="BL55" s="777">
        <f t="shared" si="34"/>
        <v>0</v>
      </c>
      <c r="BM55" s="777">
        <f t="shared" si="35"/>
        <v>0</v>
      </c>
      <c r="BN55" s="777">
        <f t="shared" si="22"/>
        <v>0</v>
      </c>
      <c r="BO55" s="777"/>
      <c r="BP55" s="777"/>
      <c r="BQ55" s="777">
        <f t="shared" si="23"/>
        <v>0</v>
      </c>
      <c r="BR55" s="777">
        <f t="shared" si="36"/>
        <v>0</v>
      </c>
      <c r="BS55" s="777">
        <f t="shared" si="36"/>
        <v>0</v>
      </c>
      <c r="BT55" s="777">
        <f t="shared" si="24"/>
        <v>0</v>
      </c>
      <c r="BU55" s="777">
        <f t="shared" si="37"/>
        <v>0</v>
      </c>
      <c r="BV55" s="777">
        <f t="shared" si="37"/>
        <v>0</v>
      </c>
      <c r="BW55" s="777">
        <f t="shared" si="25"/>
        <v>0</v>
      </c>
      <c r="BX55" s="777">
        <f t="shared" si="38"/>
        <v>0</v>
      </c>
      <c r="BY55" s="777">
        <f t="shared" si="38"/>
        <v>0</v>
      </c>
      <c r="BZ55" s="777">
        <f t="shared" si="26"/>
        <v>0</v>
      </c>
      <c r="CA55" s="777">
        <f t="shared" si="39"/>
        <v>0</v>
      </c>
      <c r="CB55" s="777">
        <f t="shared" si="40"/>
        <v>0</v>
      </c>
      <c r="CC55" s="777">
        <f t="shared" si="27"/>
        <v>0</v>
      </c>
      <c r="CD55" s="777">
        <f t="shared" si="41"/>
        <v>0</v>
      </c>
      <c r="CE55" s="777">
        <f t="shared" si="41"/>
        <v>0</v>
      </c>
      <c r="CF55" s="777">
        <f t="shared" si="28"/>
        <v>0</v>
      </c>
      <c r="CG55" s="777">
        <f t="shared" si="42"/>
        <v>0</v>
      </c>
      <c r="CH55" s="777">
        <f t="shared" si="42"/>
        <v>0</v>
      </c>
      <c r="CI55" s="777">
        <f t="shared" si="29"/>
        <v>0</v>
      </c>
      <c r="CJ55" s="777">
        <f t="shared" si="47"/>
        <v>0</v>
      </c>
      <c r="CK55" s="777">
        <f t="shared" si="47"/>
        <v>0</v>
      </c>
      <c r="CL55" s="777">
        <f t="shared" si="30"/>
        <v>0</v>
      </c>
    </row>
    <row r="56" spans="1:140" x14ac:dyDescent="0.25">
      <c r="A56" s="781" t="s">
        <v>48</v>
      </c>
      <c r="B56" s="774">
        <v>3944.61</v>
      </c>
      <c r="C56" s="775">
        <f t="shared" si="0"/>
        <v>0</v>
      </c>
      <c r="D56" s="776"/>
      <c r="E56" s="776"/>
      <c r="F56" s="776">
        <f t="shared" si="1"/>
        <v>0</v>
      </c>
      <c r="G56" s="776"/>
      <c r="H56" s="776"/>
      <c r="I56" s="776">
        <f t="shared" si="2"/>
        <v>0</v>
      </c>
      <c r="J56" s="776"/>
      <c r="K56" s="776"/>
      <c r="L56" s="776">
        <f t="shared" si="3"/>
        <v>0</v>
      </c>
      <c r="M56" s="776"/>
      <c r="N56" s="776"/>
      <c r="O56" s="776">
        <f t="shared" si="4"/>
        <v>0</v>
      </c>
      <c r="P56" s="776"/>
      <c r="Q56" s="776"/>
      <c r="R56" s="776">
        <f t="shared" si="44"/>
        <v>0</v>
      </c>
      <c r="S56" s="776"/>
      <c r="T56" s="776"/>
      <c r="U56" s="776">
        <f t="shared" si="6"/>
        <v>0</v>
      </c>
      <c r="V56" s="776">
        <f t="shared" si="45"/>
        <v>0</v>
      </c>
      <c r="W56" s="776">
        <f t="shared" si="46"/>
        <v>0</v>
      </c>
      <c r="X56" s="776">
        <f t="shared" si="7"/>
        <v>0</v>
      </c>
      <c r="Y56" s="776"/>
      <c r="Z56" s="776"/>
      <c r="AA56" s="776">
        <f t="shared" si="8"/>
        <v>0</v>
      </c>
      <c r="AB56" s="776"/>
      <c r="AC56" s="776"/>
      <c r="AD56" s="776">
        <f t="shared" si="48"/>
        <v>0</v>
      </c>
      <c r="AE56" s="776"/>
      <c r="AF56" s="776"/>
      <c r="AG56" s="776">
        <f t="shared" si="49"/>
        <v>0</v>
      </c>
      <c r="AH56" s="776"/>
      <c r="AI56" s="776"/>
      <c r="AJ56" s="776">
        <f t="shared" si="11"/>
        <v>0</v>
      </c>
      <c r="AK56" s="776"/>
      <c r="AL56" s="776"/>
      <c r="AM56" s="776">
        <f t="shared" si="12"/>
        <v>0</v>
      </c>
      <c r="AN56" s="776"/>
      <c r="AO56" s="776"/>
      <c r="AP56" s="776">
        <f t="shared" si="13"/>
        <v>0</v>
      </c>
      <c r="AQ56" s="776">
        <f t="shared" si="14"/>
        <v>0</v>
      </c>
      <c r="AR56" s="776">
        <f t="shared" si="50"/>
        <v>0</v>
      </c>
      <c r="AS56" s="776">
        <f t="shared" si="15"/>
        <v>0</v>
      </c>
      <c r="AT56" s="776"/>
      <c r="AU56" s="776"/>
      <c r="AV56" s="776">
        <f t="shared" si="16"/>
        <v>0</v>
      </c>
      <c r="AW56" s="776"/>
      <c r="AX56" s="776"/>
      <c r="AY56" s="776">
        <f t="shared" si="17"/>
        <v>0</v>
      </c>
      <c r="AZ56" s="776"/>
      <c r="BA56" s="776"/>
      <c r="BB56" s="776">
        <f t="shared" si="18"/>
        <v>0</v>
      </c>
      <c r="BC56" s="776"/>
      <c r="BD56" s="776"/>
      <c r="BE56" s="776">
        <f t="shared" si="19"/>
        <v>0</v>
      </c>
      <c r="BF56" s="776"/>
      <c r="BG56" s="776"/>
      <c r="BH56" s="776">
        <f t="shared" si="20"/>
        <v>0</v>
      </c>
      <c r="BI56" s="776"/>
      <c r="BJ56" s="777"/>
      <c r="BK56" s="777">
        <f t="shared" si="21"/>
        <v>0</v>
      </c>
      <c r="BL56" s="777">
        <f t="shared" si="34"/>
        <v>0</v>
      </c>
      <c r="BM56" s="777">
        <f t="shared" si="35"/>
        <v>0</v>
      </c>
      <c r="BN56" s="777">
        <f t="shared" si="22"/>
        <v>0</v>
      </c>
      <c r="BO56" s="777"/>
      <c r="BP56" s="777"/>
      <c r="BQ56" s="777">
        <f t="shared" si="23"/>
        <v>0</v>
      </c>
      <c r="BR56" s="777">
        <f t="shared" si="36"/>
        <v>0</v>
      </c>
      <c r="BS56" s="777">
        <f t="shared" si="36"/>
        <v>0</v>
      </c>
      <c r="BT56" s="777">
        <f t="shared" si="24"/>
        <v>0</v>
      </c>
      <c r="BU56" s="777">
        <f t="shared" si="37"/>
        <v>0</v>
      </c>
      <c r="BV56" s="777">
        <f t="shared" si="37"/>
        <v>0</v>
      </c>
      <c r="BW56" s="777">
        <f t="shared" si="25"/>
        <v>0</v>
      </c>
      <c r="BX56" s="777">
        <f t="shared" si="38"/>
        <v>0</v>
      </c>
      <c r="BY56" s="777">
        <f t="shared" si="38"/>
        <v>0</v>
      </c>
      <c r="BZ56" s="777">
        <f t="shared" si="26"/>
        <v>0</v>
      </c>
      <c r="CA56" s="777">
        <f t="shared" si="39"/>
        <v>0</v>
      </c>
      <c r="CB56" s="777">
        <f t="shared" si="40"/>
        <v>0</v>
      </c>
      <c r="CC56" s="777">
        <f t="shared" si="27"/>
        <v>0</v>
      </c>
      <c r="CD56" s="777">
        <f t="shared" si="41"/>
        <v>0</v>
      </c>
      <c r="CE56" s="777">
        <f t="shared" si="41"/>
        <v>0</v>
      </c>
      <c r="CF56" s="777">
        <f t="shared" si="28"/>
        <v>0</v>
      </c>
      <c r="CG56" s="777">
        <f t="shared" si="42"/>
        <v>0</v>
      </c>
      <c r="CH56" s="777">
        <f t="shared" si="42"/>
        <v>0</v>
      </c>
      <c r="CI56" s="777">
        <f t="shared" si="29"/>
        <v>0</v>
      </c>
      <c r="CJ56" s="777">
        <f t="shared" si="47"/>
        <v>0</v>
      </c>
      <c r="CK56" s="777">
        <f t="shared" si="47"/>
        <v>0</v>
      </c>
      <c r="CL56" s="777">
        <f t="shared" si="30"/>
        <v>0</v>
      </c>
    </row>
    <row r="57" spans="1:140" x14ac:dyDescent="0.25">
      <c r="A57" s="781" t="s">
        <v>49</v>
      </c>
      <c r="B57" s="774">
        <v>558</v>
      </c>
      <c r="C57" s="775">
        <f t="shared" si="0"/>
        <v>0</v>
      </c>
      <c r="D57" s="776"/>
      <c r="E57" s="776"/>
      <c r="F57" s="776">
        <f t="shared" si="1"/>
        <v>0</v>
      </c>
      <c r="G57" s="776"/>
      <c r="H57" s="776"/>
      <c r="I57" s="776">
        <f t="shared" si="2"/>
        <v>0</v>
      </c>
      <c r="J57" s="776"/>
      <c r="K57" s="776"/>
      <c r="L57" s="776">
        <f t="shared" si="3"/>
        <v>0</v>
      </c>
      <c r="M57" s="776"/>
      <c r="N57" s="776"/>
      <c r="O57" s="776">
        <f t="shared" si="4"/>
        <v>0</v>
      </c>
      <c r="P57" s="776"/>
      <c r="Q57" s="776"/>
      <c r="R57" s="776">
        <f t="shared" si="44"/>
        <v>0</v>
      </c>
      <c r="S57" s="776"/>
      <c r="T57" s="776"/>
      <c r="U57" s="776">
        <f t="shared" si="6"/>
        <v>0</v>
      </c>
      <c r="V57" s="776">
        <f t="shared" si="45"/>
        <v>0</v>
      </c>
      <c r="W57" s="776">
        <f t="shared" si="46"/>
        <v>0</v>
      </c>
      <c r="X57" s="776">
        <f t="shared" si="7"/>
        <v>0</v>
      </c>
      <c r="Y57" s="776"/>
      <c r="Z57" s="776"/>
      <c r="AA57" s="776">
        <f t="shared" si="8"/>
        <v>0</v>
      </c>
      <c r="AB57" s="776"/>
      <c r="AC57" s="776"/>
      <c r="AD57" s="776">
        <f t="shared" si="48"/>
        <v>0</v>
      </c>
      <c r="AE57" s="776"/>
      <c r="AF57" s="776"/>
      <c r="AG57" s="776">
        <f t="shared" si="49"/>
        <v>0</v>
      </c>
      <c r="AH57" s="776"/>
      <c r="AI57" s="776"/>
      <c r="AJ57" s="776">
        <f t="shared" si="11"/>
        <v>0</v>
      </c>
      <c r="AK57" s="776"/>
      <c r="AL57" s="776"/>
      <c r="AM57" s="776">
        <f t="shared" si="12"/>
        <v>0</v>
      </c>
      <c r="AN57" s="776"/>
      <c r="AO57" s="776"/>
      <c r="AP57" s="776">
        <f t="shared" si="13"/>
        <v>0</v>
      </c>
      <c r="AQ57" s="776">
        <f t="shared" si="14"/>
        <v>0</v>
      </c>
      <c r="AR57" s="776">
        <f t="shared" si="50"/>
        <v>0</v>
      </c>
      <c r="AS57" s="776">
        <f t="shared" si="15"/>
        <v>0</v>
      </c>
      <c r="AT57" s="776"/>
      <c r="AU57" s="776"/>
      <c r="AV57" s="776">
        <f t="shared" si="16"/>
        <v>0</v>
      </c>
      <c r="AW57" s="776"/>
      <c r="AX57" s="776"/>
      <c r="AY57" s="776">
        <f t="shared" si="17"/>
        <v>0</v>
      </c>
      <c r="AZ57" s="776"/>
      <c r="BA57" s="776"/>
      <c r="BB57" s="776">
        <f t="shared" si="18"/>
        <v>0</v>
      </c>
      <c r="BC57" s="776"/>
      <c r="BD57" s="776"/>
      <c r="BE57" s="776">
        <f t="shared" si="19"/>
        <v>0</v>
      </c>
      <c r="BF57" s="776"/>
      <c r="BG57" s="776"/>
      <c r="BH57" s="776">
        <f t="shared" si="20"/>
        <v>0</v>
      </c>
      <c r="BI57" s="776"/>
      <c r="BJ57" s="777"/>
      <c r="BK57" s="777">
        <f t="shared" si="21"/>
        <v>0</v>
      </c>
      <c r="BL57" s="777">
        <f t="shared" si="34"/>
        <v>0</v>
      </c>
      <c r="BM57" s="777">
        <f t="shared" si="35"/>
        <v>0</v>
      </c>
      <c r="BN57" s="777">
        <f t="shared" si="22"/>
        <v>0</v>
      </c>
      <c r="BO57" s="777"/>
      <c r="BP57" s="777"/>
      <c r="BQ57" s="777">
        <f t="shared" si="23"/>
        <v>0</v>
      </c>
      <c r="BR57" s="777">
        <f t="shared" si="36"/>
        <v>0</v>
      </c>
      <c r="BS57" s="777">
        <f t="shared" si="36"/>
        <v>0</v>
      </c>
      <c r="BT57" s="777">
        <f t="shared" si="24"/>
        <v>0</v>
      </c>
      <c r="BU57" s="777">
        <f t="shared" si="37"/>
        <v>0</v>
      </c>
      <c r="BV57" s="777">
        <f t="shared" si="37"/>
        <v>0</v>
      </c>
      <c r="BW57" s="777">
        <f t="shared" si="25"/>
        <v>0</v>
      </c>
      <c r="BX57" s="777">
        <f t="shared" si="38"/>
        <v>0</v>
      </c>
      <c r="BY57" s="777">
        <f t="shared" si="38"/>
        <v>0</v>
      </c>
      <c r="BZ57" s="777">
        <f t="shared" si="26"/>
        <v>0</v>
      </c>
      <c r="CA57" s="777">
        <f t="shared" si="39"/>
        <v>0</v>
      </c>
      <c r="CB57" s="777">
        <f t="shared" si="40"/>
        <v>0</v>
      </c>
      <c r="CC57" s="777">
        <f t="shared" si="27"/>
        <v>0</v>
      </c>
      <c r="CD57" s="777">
        <f t="shared" si="41"/>
        <v>0</v>
      </c>
      <c r="CE57" s="777">
        <f t="shared" si="41"/>
        <v>0</v>
      </c>
      <c r="CF57" s="777">
        <f t="shared" si="28"/>
        <v>0</v>
      </c>
      <c r="CG57" s="777">
        <f t="shared" si="42"/>
        <v>0</v>
      </c>
      <c r="CH57" s="777">
        <f t="shared" si="42"/>
        <v>0</v>
      </c>
      <c r="CI57" s="777">
        <f t="shared" si="29"/>
        <v>0</v>
      </c>
      <c r="CJ57" s="777">
        <f t="shared" si="47"/>
        <v>0</v>
      </c>
      <c r="CK57" s="777">
        <f t="shared" si="47"/>
        <v>0</v>
      </c>
      <c r="CL57" s="777">
        <f t="shared" si="30"/>
        <v>0</v>
      </c>
    </row>
    <row r="58" spans="1:140" x14ac:dyDescent="0.25">
      <c r="A58" s="781" t="s">
        <v>50</v>
      </c>
      <c r="B58" s="774">
        <v>2431.71</v>
      </c>
      <c r="C58" s="775">
        <f t="shared" si="0"/>
        <v>1.8916729379736892</v>
      </c>
      <c r="D58" s="776">
        <v>11</v>
      </c>
      <c r="E58" s="776">
        <v>58</v>
      </c>
      <c r="F58" s="776">
        <f t="shared" si="1"/>
        <v>5.2727272727272725</v>
      </c>
      <c r="G58" s="776">
        <v>6</v>
      </c>
      <c r="H58" s="776">
        <v>12</v>
      </c>
      <c r="I58" s="776">
        <f t="shared" si="2"/>
        <v>2</v>
      </c>
      <c r="J58" s="776"/>
      <c r="K58" s="776"/>
      <c r="L58" s="776">
        <f t="shared" si="3"/>
        <v>0</v>
      </c>
      <c r="M58" s="776"/>
      <c r="N58" s="776"/>
      <c r="O58" s="776">
        <f t="shared" si="4"/>
        <v>0</v>
      </c>
      <c r="P58" s="776">
        <v>29</v>
      </c>
      <c r="Q58" s="776">
        <v>116</v>
      </c>
      <c r="R58" s="776">
        <f t="shared" si="44"/>
        <v>4</v>
      </c>
      <c r="S58" s="776"/>
      <c r="T58" s="776"/>
      <c r="U58" s="776">
        <f t="shared" si="6"/>
        <v>0</v>
      </c>
      <c r="V58" s="776">
        <f t="shared" si="45"/>
        <v>46</v>
      </c>
      <c r="W58" s="776">
        <f t="shared" si="46"/>
        <v>186</v>
      </c>
      <c r="X58" s="776">
        <f t="shared" si="7"/>
        <v>4.0434782608695654</v>
      </c>
      <c r="Y58" s="776"/>
      <c r="Z58" s="776"/>
      <c r="AA58" s="776">
        <f t="shared" si="8"/>
        <v>0</v>
      </c>
      <c r="AB58" s="776"/>
      <c r="AC58" s="776"/>
      <c r="AD58" s="776">
        <f t="shared" si="48"/>
        <v>0</v>
      </c>
      <c r="AE58" s="776"/>
      <c r="AF58" s="776"/>
      <c r="AG58" s="776">
        <f t="shared" si="49"/>
        <v>0</v>
      </c>
      <c r="AH58" s="776"/>
      <c r="AI58" s="776"/>
      <c r="AJ58" s="776">
        <f t="shared" si="11"/>
        <v>0</v>
      </c>
      <c r="AK58" s="776"/>
      <c r="AL58" s="776"/>
      <c r="AM58" s="776">
        <f t="shared" si="12"/>
        <v>0</v>
      </c>
      <c r="AN58" s="776"/>
      <c r="AO58" s="776"/>
      <c r="AP58" s="776">
        <f t="shared" si="13"/>
        <v>0</v>
      </c>
      <c r="AQ58" s="776">
        <f t="shared" si="14"/>
        <v>0</v>
      </c>
      <c r="AR58" s="776">
        <f t="shared" si="50"/>
        <v>0</v>
      </c>
      <c r="AS58" s="776">
        <f t="shared" si="15"/>
        <v>0</v>
      </c>
      <c r="AT58" s="776"/>
      <c r="AU58" s="776"/>
      <c r="AV58" s="776">
        <f t="shared" si="16"/>
        <v>0</v>
      </c>
      <c r="AW58" s="776"/>
      <c r="AX58" s="776"/>
      <c r="AY58" s="776">
        <f t="shared" si="17"/>
        <v>0</v>
      </c>
      <c r="AZ58" s="776"/>
      <c r="BA58" s="776"/>
      <c r="BB58" s="776">
        <f t="shared" si="18"/>
        <v>0</v>
      </c>
      <c r="BC58" s="776"/>
      <c r="BD58" s="776"/>
      <c r="BE58" s="776">
        <f t="shared" si="19"/>
        <v>0</v>
      </c>
      <c r="BF58" s="776"/>
      <c r="BG58" s="776"/>
      <c r="BH58" s="776">
        <f t="shared" si="20"/>
        <v>0</v>
      </c>
      <c r="BI58" s="776"/>
      <c r="BJ58" s="777"/>
      <c r="BK58" s="777">
        <f t="shared" si="21"/>
        <v>0</v>
      </c>
      <c r="BL58" s="777">
        <f t="shared" si="34"/>
        <v>0</v>
      </c>
      <c r="BM58" s="777">
        <f t="shared" si="35"/>
        <v>0</v>
      </c>
      <c r="BN58" s="777">
        <f t="shared" si="22"/>
        <v>0</v>
      </c>
      <c r="BO58" s="777"/>
      <c r="BP58" s="777"/>
      <c r="BQ58" s="777">
        <f t="shared" si="23"/>
        <v>0</v>
      </c>
      <c r="BR58" s="777">
        <f t="shared" si="36"/>
        <v>11</v>
      </c>
      <c r="BS58" s="777">
        <f t="shared" si="36"/>
        <v>58</v>
      </c>
      <c r="BT58" s="777">
        <f t="shared" si="24"/>
        <v>5.2727272727272725</v>
      </c>
      <c r="BU58" s="777">
        <f t="shared" si="37"/>
        <v>6</v>
      </c>
      <c r="BV58" s="777">
        <f t="shared" si="37"/>
        <v>12</v>
      </c>
      <c r="BW58" s="777">
        <f t="shared" si="25"/>
        <v>2</v>
      </c>
      <c r="BX58" s="777">
        <f t="shared" si="38"/>
        <v>0</v>
      </c>
      <c r="BY58" s="777">
        <f t="shared" si="38"/>
        <v>0</v>
      </c>
      <c r="BZ58" s="777">
        <f t="shared" si="26"/>
        <v>0</v>
      </c>
      <c r="CA58" s="777">
        <f t="shared" si="39"/>
        <v>0</v>
      </c>
      <c r="CB58" s="777">
        <f t="shared" si="40"/>
        <v>0</v>
      </c>
      <c r="CC58" s="777">
        <f t="shared" si="27"/>
        <v>0</v>
      </c>
      <c r="CD58" s="777">
        <f t="shared" si="41"/>
        <v>29</v>
      </c>
      <c r="CE58" s="777">
        <f t="shared" si="41"/>
        <v>116</v>
      </c>
      <c r="CF58" s="777">
        <f t="shared" si="28"/>
        <v>4</v>
      </c>
      <c r="CG58" s="777">
        <f t="shared" si="42"/>
        <v>0</v>
      </c>
      <c r="CH58" s="777">
        <f t="shared" si="42"/>
        <v>0</v>
      </c>
      <c r="CI58" s="777">
        <f t="shared" si="29"/>
        <v>0</v>
      </c>
      <c r="CJ58" s="777">
        <f t="shared" si="47"/>
        <v>46</v>
      </c>
      <c r="CK58" s="777">
        <f t="shared" si="47"/>
        <v>186</v>
      </c>
      <c r="CL58" s="777">
        <f t="shared" si="30"/>
        <v>4.0434782608695654</v>
      </c>
      <c r="DH58" s="778" t="s">
        <v>209</v>
      </c>
    </row>
    <row r="59" spans="1:140" x14ac:dyDescent="0.25">
      <c r="A59" s="781" t="s">
        <v>51</v>
      </c>
      <c r="B59" s="774">
        <v>818.06</v>
      </c>
      <c r="C59" s="775">
        <f t="shared" si="0"/>
        <v>3.1452460699704177</v>
      </c>
      <c r="D59" s="776"/>
      <c r="E59" s="776"/>
      <c r="F59" s="776">
        <f t="shared" si="1"/>
        <v>0</v>
      </c>
      <c r="G59" s="776"/>
      <c r="H59" s="776"/>
      <c r="I59" s="776">
        <f t="shared" si="2"/>
        <v>0</v>
      </c>
      <c r="J59" s="776"/>
      <c r="K59" s="776"/>
      <c r="L59" s="776">
        <f t="shared" si="3"/>
        <v>0</v>
      </c>
      <c r="M59" s="776"/>
      <c r="N59" s="776"/>
      <c r="O59" s="776">
        <f t="shared" si="4"/>
        <v>0</v>
      </c>
      <c r="P59" s="776">
        <v>3.5</v>
      </c>
      <c r="Q59" s="776">
        <v>12.6</v>
      </c>
      <c r="R59" s="776">
        <f t="shared" si="44"/>
        <v>3.6</v>
      </c>
      <c r="S59" s="776">
        <v>22.23</v>
      </c>
      <c r="T59" s="776">
        <v>77.36</v>
      </c>
      <c r="U59" s="776">
        <f t="shared" si="6"/>
        <v>3.4799820062977957</v>
      </c>
      <c r="V59" s="776">
        <f t="shared" si="45"/>
        <v>25.73</v>
      </c>
      <c r="W59" s="776">
        <f t="shared" si="46"/>
        <v>89.96</v>
      </c>
      <c r="X59" s="776">
        <f t="shared" si="7"/>
        <v>3.496307811892732</v>
      </c>
      <c r="Y59" s="776"/>
      <c r="Z59" s="776"/>
      <c r="AA59" s="776">
        <f t="shared" si="8"/>
        <v>0</v>
      </c>
      <c r="AB59" s="776"/>
      <c r="AC59" s="776"/>
      <c r="AD59" s="776">
        <f t="shared" si="48"/>
        <v>0</v>
      </c>
      <c r="AE59" s="776"/>
      <c r="AF59" s="776"/>
      <c r="AG59" s="776">
        <f t="shared" si="49"/>
        <v>0</v>
      </c>
      <c r="AH59" s="776"/>
      <c r="AI59" s="776"/>
      <c r="AJ59" s="776">
        <f t="shared" si="11"/>
        <v>0</v>
      </c>
      <c r="AK59" s="776"/>
      <c r="AL59" s="776"/>
      <c r="AM59" s="776">
        <f t="shared" si="12"/>
        <v>0</v>
      </c>
      <c r="AN59" s="776"/>
      <c r="AO59" s="776"/>
      <c r="AP59" s="776">
        <f t="shared" si="13"/>
        <v>0</v>
      </c>
      <c r="AQ59" s="776">
        <f t="shared" si="14"/>
        <v>0</v>
      </c>
      <c r="AR59" s="776">
        <f t="shared" si="50"/>
        <v>0</v>
      </c>
      <c r="AS59" s="776">
        <f t="shared" si="15"/>
        <v>0</v>
      </c>
      <c r="AT59" s="776"/>
      <c r="AU59" s="776"/>
      <c r="AV59" s="776">
        <f t="shared" si="16"/>
        <v>0</v>
      </c>
      <c r="AW59" s="776"/>
      <c r="AX59" s="776"/>
      <c r="AY59" s="776">
        <f t="shared" si="17"/>
        <v>0</v>
      </c>
      <c r="AZ59" s="776"/>
      <c r="BA59" s="776"/>
      <c r="BB59" s="776">
        <f t="shared" si="18"/>
        <v>0</v>
      </c>
      <c r="BC59" s="776"/>
      <c r="BD59" s="776"/>
      <c r="BE59" s="776">
        <f t="shared" si="19"/>
        <v>0</v>
      </c>
      <c r="BF59" s="776"/>
      <c r="BG59" s="776"/>
      <c r="BH59" s="776">
        <f t="shared" si="20"/>
        <v>0</v>
      </c>
      <c r="BI59" s="776"/>
      <c r="BJ59" s="777"/>
      <c r="BK59" s="777">
        <f t="shared" si="21"/>
        <v>0</v>
      </c>
      <c r="BL59" s="777">
        <f t="shared" si="34"/>
        <v>0</v>
      </c>
      <c r="BM59" s="777">
        <f t="shared" si="35"/>
        <v>0</v>
      </c>
      <c r="BN59" s="777">
        <f t="shared" si="22"/>
        <v>0</v>
      </c>
      <c r="BO59" s="777"/>
      <c r="BP59" s="777"/>
      <c r="BQ59" s="777">
        <f t="shared" si="23"/>
        <v>0</v>
      </c>
      <c r="BR59" s="777">
        <f t="shared" si="36"/>
        <v>0</v>
      </c>
      <c r="BS59" s="777">
        <f t="shared" si="36"/>
        <v>0</v>
      </c>
      <c r="BT59" s="777">
        <f t="shared" si="24"/>
        <v>0</v>
      </c>
      <c r="BU59" s="777">
        <f t="shared" si="37"/>
        <v>0</v>
      </c>
      <c r="BV59" s="777">
        <f t="shared" si="37"/>
        <v>0</v>
      </c>
      <c r="BW59" s="777">
        <f t="shared" si="25"/>
        <v>0</v>
      </c>
      <c r="BX59" s="777">
        <f t="shared" si="38"/>
        <v>0</v>
      </c>
      <c r="BY59" s="777">
        <f t="shared" si="38"/>
        <v>0</v>
      </c>
      <c r="BZ59" s="777">
        <f t="shared" si="26"/>
        <v>0</v>
      </c>
      <c r="CA59" s="777">
        <f t="shared" si="39"/>
        <v>0</v>
      </c>
      <c r="CB59" s="777">
        <f t="shared" si="40"/>
        <v>0</v>
      </c>
      <c r="CC59" s="777">
        <f t="shared" si="27"/>
        <v>0</v>
      </c>
      <c r="CD59" s="777">
        <f t="shared" si="41"/>
        <v>3.5</v>
      </c>
      <c r="CE59" s="777">
        <f t="shared" si="41"/>
        <v>12.6</v>
      </c>
      <c r="CF59" s="777">
        <f t="shared" si="28"/>
        <v>3.6</v>
      </c>
      <c r="CG59" s="777">
        <f t="shared" si="42"/>
        <v>22.23</v>
      </c>
      <c r="CH59" s="777">
        <f t="shared" si="42"/>
        <v>77.36</v>
      </c>
      <c r="CI59" s="777">
        <f t="shared" si="29"/>
        <v>3.4799820062977957</v>
      </c>
      <c r="CJ59" s="777">
        <f t="shared" si="47"/>
        <v>25.73</v>
      </c>
      <c r="CK59" s="777">
        <f t="shared" si="47"/>
        <v>89.96</v>
      </c>
      <c r="CL59" s="777">
        <f t="shared" si="30"/>
        <v>3.496307811892732</v>
      </c>
    </row>
    <row r="63" spans="1:140" x14ac:dyDescent="0.25">
      <c r="BR63" s="756" t="s">
        <v>104</v>
      </c>
    </row>
    <row r="64" spans="1:140" s="784" customFormat="1" x14ac:dyDescent="0.25">
      <c r="BS64" s="784" t="s">
        <v>253</v>
      </c>
      <c r="CA64" s="784" t="s">
        <v>135</v>
      </c>
      <c r="DF64" s="785"/>
      <c r="DG64" s="785"/>
      <c r="DH64" s="785"/>
      <c r="DI64" s="785"/>
      <c r="DJ64" s="785"/>
      <c r="DK64" s="785"/>
      <c r="DL64" s="785"/>
      <c r="DM64" s="785"/>
      <c r="DN64" s="785"/>
      <c r="DO64" s="785"/>
      <c r="DP64" s="785"/>
      <c r="DQ64" s="785"/>
      <c r="DR64" s="785"/>
      <c r="DS64" s="785"/>
      <c r="DT64" s="785"/>
      <c r="DU64" s="785"/>
      <c r="DV64" s="785"/>
      <c r="DW64" s="785"/>
      <c r="DX64" s="785"/>
      <c r="DY64" s="785"/>
      <c r="DZ64" s="785"/>
      <c r="EA64" s="785"/>
      <c r="EB64" s="785"/>
      <c r="EC64" s="785"/>
      <c r="ED64" s="785"/>
      <c r="EE64" s="785"/>
      <c r="EF64" s="785"/>
      <c r="EG64" s="786"/>
      <c r="EH64" s="786"/>
      <c r="EI64" s="786"/>
      <c r="EJ64" s="786"/>
    </row>
    <row r="65" spans="71:79" x14ac:dyDescent="0.25">
      <c r="BS65" s="756" t="s">
        <v>141</v>
      </c>
      <c r="CA65" s="756" t="s">
        <v>140</v>
      </c>
    </row>
  </sheetData>
  <mergeCells count="39">
    <mergeCell ref="AB11:AD11"/>
    <mergeCell ref="AE11:AG11"/>
    <mergeCell ref="AW11:AY11"/>
    <mergeCell ref="AZ11:BB11"/>
    <mergeCell ref="BU11:BW11"/>
    <mergeCell ref="BF10:BH11"/>
    <mergeCell ref="BI10:BK11"/>
    <mergeCell ref="BL10:BN11"/>
    <mergeCell ref="BR10:BT11"/>
    <mergeCell ref="BU10:BZ10"/>
    <mergeCell ref="BX11:BZ11"/>
    <mergeCell ref="AK10:AM11"/>
    <mergeCell ref="AN10:AP11"/>
    <mergeCell ref="AQ10:AS11"/>
    <mergeCell ref="AT10:AV11"/>
    <mergeCell ref="AW10:BB10"/>
    <mergeCell ref="BC10:BE11"/>
    <mergeCell ref="BO8:BQ11"/>
    <mergeCell ref="BR8:CL9"/>
    <mergeCell ref="CD10:CF11"/>
    <mergeCell ref="CG10:CI11"/>
    <mergeCell ref="CJ10:CL11"/>
    <mergeCell ref="CA10:CC11"/>
    <mergeCell ref="AH10:AJ11"/>
    <mergeCell ref="A8:A13"/>
    <mergeCell ref="D8:X9"/>
    <mergeCell ref="Y8:AS9"/>
    <mergeCell ref="AT8:BN9"/>
    <mergeCell ref="D10:F11"/>
    <mergeCell ref="G10:I10"/>
    <mergeCell ref="J10:L10"/>
    <mergeCell ref="M10:O11"/>
    <mergeCell ref="P10:R11"/>
    <mergeCell ref="S10:U11"/>
    <mergeCell ref="V10:X11"/>
    <mergeCell ref="Y10:AA11"/>
    <mergeCell ref="AB10:AG10"/>
    <mergeCell ref="G11:I11"/>
    <mergeCell ref="J11:L11"/>
  </mergeCells>
  <conditionalFormatting sqref="M20:N20">
    <cfRule type="cellIs" dxfId="8" priority="2" operator="equal">
      <formula>0</formula>
    </cfRule>
  </conditionalFormatting>
  <conditionalFormatting sqref="S20:T20">
    <cfRule type="cellIs" dxfId="7" priority="1" operator="equal">
      <formula>0</formula>
    </cfRule>
  </conditionalFormatting>
  <pageMargins left="0.2" right="0.7" top="0.25" bottom="0.25" header="0.3" footer="0.3"/>
  <pageSetup paperSize="5" scale="53" orientation="landscape" horizontalDpi="300" verticalDpi="300" r:id="rId1"/>
  <headerFooter alignWithMargins="0"/>
  <colBreaks count="2" manualBreakCount="2">
    <brk id="33" max="1048575" man="1"/>
    <brk id="109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V86"/>
  <sheetViews>
    <sheetView view="pageBreakPreview" topLeftCell="A2" zoomScaleNormal="100" zoomScaleSheetLayoutView="100" workbookViewId="0">
      <pane xSplit="4" ySplit="12" topLeftCell="BM29" activePane="bottomRight" state="frozen"/>
      <selection activeCell="BM13" sqref="BM13"/>
      <selection pane="topRight" activeCell="BM13" sqref="BM13"/>
      <selection pane="bottomLeft" activeCell="BM13" sqref="BM13"/>
      <selection pane="bottomRight" activeCell="BZ20" sqref="BZ20"/>
    </sheetView>
  </sheetViews>
  <sheetFormatPr defaultColWidth="8.85546875" defaultRowHeight="18.75" x14ac:dyDescent="0.3"/>
  <cols>
    <col min="1" max="1" width="15" style="953" customWidth="1"/>
    <col min="2" max="3" width="9.7109375" style="881" customWidth="1"/>
    <col min="4" max="4" width="6.7109375" style="881" hidden="1" customWidth="1"/>
    <col min="5" max="5" width="10.28515625" style="881" hidden="1" customWidth="1"/>
    <col min="6" max="6" width="6.7109375" style="881" hidden="1" customWidth="1"/>
    <col min="7" max="7" width="0" style="881" hidden="1" customWidth="1"/>
    <col min="8" max="8" width="6.7109375" style="881" hidden="1" customWidth="1"/>
    <col min="9" max="9" width="8.7109375" style="881" hidden="1" customWidth="1"/>
    <col min="10" max="10" width="6.7109375" style="881" hidden="1" customWidth="1"/>
    <col min="11" max="11" width="11.85546875" style="881" hidden="1" customWidth="1"/>
    <col min="12" max="12" width="6.7109375" style="881" hidden="1" customWidth="1"/>
    <col min="13" max="13" width="11.140625" style="881" hidden="1" customWidth="1"/>
    <col min="14" max="14" width="6.7109375" style="881" hidden="1" customWidth="1"/>
    <col min="15" max="15" width="10.28515625" style="881" hidden="1" customWidth="1"/>
    <col min="16" max="16" width="6.7109375" style="881" hidden="1" customWidth="1"/>
    <col min="17" max="17" width="9.5703125" style="881" hidden="1" customWidth="1"/>
    <col min="18" max="18" width="6.7109375" style="881" hidden="1" customWidth="1"/>
    <col min="19" max="19" width="7.42578125" style="881" hidden="1" customWidth="1"/>
    <col min="20" max="27" width="6.7109375" style="881" hidden="1" customWidth="1"/>
    <col min="28" max="28" width="8.7109375" style="881" hidden="1" customWidth="1"/>
    <col min="29" max="29" width="6.7109375" style="881" hidden="1" customWidth="1"/>
    <col min="30" max="30" width="9.28515625" style="881" hidden="1" customWidth="1"/>
    <col min="31" max="31" width="6.7109375" style="881" hidden="1" customWidth="1"/>
    <col min="32" max="32" width="7.85546875" style="881" hidden="1" customWidth="1"/>
    <col min="33" max="33" width="6.7109375" style="881" hidden="1" customWidth="1"/>
    <col min="34" max="34" width="6.28515625" style="881" hidden="1" customWidth="1"/>
    <col min="35" max="52" width="6.7109375" style="881" hidden="1" customWidth="1"/>
    <col min="53" max="53" width="7.7109375" style="881" hidden="1" customWidth="1"/>
    <col min="54" max="54" width="7.42578125" style="881" hidden="1" customWidth="1"/>
    <col min="55" max="58" width="6.7109375" style="881" hidden="1" customWidth="1"/>
    <col min="59" max="59" width="10.28515625" style="881" hidden="1" customWidth="1"/>
    <col min="60" max="60" width="8.5703125" style="881" hidden="1" customWidth="1"/>
    <col min="61" max="61" width="8.140625" style="881" hidden="1" customWidth="1"/>
    <col min="62" max="64" width="6.7109375" style="881" hidden="1" customWidth="1"/>
    <col min="65" max="65" width="10.28515625" style="881" customWidth="1"/>
    <col min="66" max="66" width="11.42578125" style="881" customWidth="1"/>
    <col min="67" max="67" width="17.28515625" style="951" hidden="1" customWidth="1"/>
    <col min="68" max="68" width="10.28515625" style="948" hidden="1" customWidth="1"/>
    <col min="69" max="69" width="12.7109375" style="948" hidden="1" customWidth="1"/>
    <col min="70" max="70" width="12" style="881" hidden="1" customWidth="1"/>
    <col min="71" max="71" width="16.7109375" style="881" hidden="1" customWidth="1"/>
    <col min="72" max="72" width="16.7109375" style="948" customWidth="1"/>
    <col min="73" max="73" width="11.42578125" style="851" customWidth="1"/>
    <col min="74" max="16384" width="8.85546875" style="881"/>
  </cols>
  <sheetData>
    <row r="1" spans="1:73" s="848" customFormat="1" ht="15" x14ac:dyDescent="0.25">
      <c r="A1" s="846" t="s">
        <v>129</v>
      </c>
      <c r="B1" s="847"/>
      <c r="C1" s="847"/>
      <c r="D1" s="847"/>
      <c r="E1" s="847"/>
      <c r="F1" s="847"/>
      <c r="G1" s="847"/>
      <c r="H1" s="847"/>
      <c r="I1" s="847"/>
      <c r="K1" s="847" t="s">
        <v>71</v>
      </c>
      <c r="L1" s="847"/>
      <c r="M1" s="847"/>
      <c r="N1" s="847"/>
      <c r="O1" s="847"/>
      <c r="P1" s="847"/>
      <c r="Q1" s="847"/>
      <c r="R1" s="847"/>
      <c r="S1" s="847"/>
      <c r="T1" s="847"/>
      <c r="U1" s="847"/>
      <c r="V1" s="847"/>
      <c r="W1" s="847"/>
      <c r="X1" s="847"/>
      <c r="Y1" s="847"/>
      <c r="Z1" s="847"/>
      <c r="AA1" s="847"/>
      <c r="AB1" s="847"/>
      <c r="BO1" s="849"/>
      <c r="BP1" s="850"/>
      <c r="BQ1" s="850"/>
      <c r="BT1" s="850"/>
      <c r="BU1" s="851"/>
    </row>
    <row r="2" spans="1:73" s="848" customFormat="1" ht="15" x14ac:dyDescent="0.25">
      <c r="A2" s="1320" t="s">
        <v>72</v>
      </c>
      <c r="B2" s="1320"/>
      <c r="C2" s="1320"/>
      <c r="D2" s="1320"/>
      <c r="E2" s="1320"/>
      <c r="F2" s="1320"/>
      <c r="G2" s="1320"/>
      <c r="H2" s="1320"/>
      <c r="I2" s="1320"/>
      <c r="J2" s="1320"/>
      <c r="K2" s="1320"/>
      <c r="L2" s="1320"/>
      <c r="M2" s="1320"/>
      <c r="N2" s="1320"/>
      <c r="O2" s="1320"/>
      <c r="P2" s="1320"/>
      <c r="Q2" s="1320"/>
      <c r="R2" s="1320"/>
      <c r="S2" s="1320"/>
      <c r="T2" s="1320"/>
      <c r="U2" s="1320"/>
      <c r="V2" s="1320"/>
      <c r="W2" s="1320"/>
      <c r="X2" s="1320"/>
      <c r="Y2" s="1320"/>
      <c r="Z2" s="1320"/>
      <c r="AA2" s="1320"/>
      <c r="AB2" s="1320"/>
      <c r="BO2" s="849"/>
      <c r="BP2" s="850"/>
      <c r="BQ2" s="850"/>
      <c r="BT2" s="850"/>
      <c r="BU2" s="851"/>
    </row>
    <row r="3" spans="1:73" s="848" customFormat="1" ht="15" customHeight="1" x14ac:dyDescent="0.25">
      <c r="A3" s="1321" t="s">
        <v>147</v>
      </c>
      <c r="B3" s="1321"/>
      <c r="C3" s="1321"/>
      <c r="D3" s="1321"/>
      <c r="E3" s="1321"/>
      <c r="F3" s="1321"/>
      <c r="G3" s="1321"/>
      <c r="H3" s="1321"/>
      <c r="I3" s="1321"/>
      <c r="J3" s="1321"/>
      <c r="K3" s="1321"/>
      <c r="L3" s="1321"/>
      <c r="M3" s="1321"/>
      <c r="N3" s="1321"/>
      <c r="O3" s="1321"/>
      <c r="P3" s="1321"/>
      <c r="Q3" s="1321"/>
      <c r="R3" s="1321"/>
      <c r="S3" s="1321"/>
      <c r="T3" s="1321"/>
      <c r="U3" s="1321"/>
      <c r="V3" s="1321"/>
      <c r="W3" s="1321"/>
      <c r="X3" s="1321"/>
      <c r="Y3" s="1321"/>
      <c r="Z3" s="1321"/>
      <c r="AA3" s="1321"/>
      <c r="AB3" s="1321"/>
      <c r="BO3" s="849"/>
      <c r="BP3" s="850"/>
      <c r="BQ3" s="850"/>
      <c r="BT3" s="850"/>
      <c r="BU3" s="851"/>
    </row>
    <row r="4" spans="1:73" s="848" customFormat="1" ht="15" x14ac:dyDescent="0.25">
      <c r="A4" s="1320" t="s">
        <v>261</v>
      </c>
      <c r="B4" s="1320"/>
      <c r="C4" s="1320"/>
      <c r="D4" s="1320"/>
      <c r="E4" s="1320"/>
      <c r="F4" s="1320"/>
      <c r="G4" s="1320"/>
      <c r="H4" s="1320"/>
      <c r="I4" s="1320"/>
      <c r="J4" s="1320"/>
      <c r="K4" s="1320"/>
      <c r="L4" s="1320"/>
      <c r="M4" s="1320"/>
      <c r="N4" s="1320"/>
      <c r="O4" s="1320"/>
      <c r="P4" s="1320"/>
      <c r="Q4" s="1320"/>
      <c r="R4" s="1320"/>
      <c r="S4" s="1320"/>
      <c r="T4" s="1320"/>
      <c r="U4" s="1320"/>
      <c r="V4" s="1320"/>
      <c r="W4" s="1320"/>
      <c r="X4" s="1320"/>
      <c r="Y4" s="1320"/>
      <c r="Z4" s="1320"/>
      <c r="AA4" s="1320"/>
      <c r="AB4" s="1320"/>
      <c r="BO4" s="849"/>
      <c r="BP4" s="850"/>
      <c r="BQ4" s="850"/>
      <c r="BT4" s="850"/>
      <c r="BU4" s="851"/>
    </row>
    <row r="5" spans="1:73" s="848" customFormat="1" ht="15" x14ac:dyDescent="0.25">
      <c r="A5" s="852" t="s">
        <v>75</v>
      </c>
      <c r="B5" s="853" t="s">
        <v>76</v>
      </c>
      <c r="C5" s="852"/>
      <c r="D5" s="854"/>
      <c r="E5" s="854"/>
      <c r="F5" s="854"/>
      <c r="G5" s="854"/>
      <c r="H5" s="854"/>
      <c r="I5" s="854"/>
      <c r="J5" s="854"/>
      <c r="K5" s="854"/>
      <c r="L5" s="854"/>
      <c r="M5" s="854"/>
      <c r="N5" s="854"/>
      <c r="O5" s="854"/>
      <c r="P5" s="854"/>
      <c r="Q5" s="854"/>
      <c r="R5" s="854"/>
      <c r="S5" s="854"/>
      <c r="T5" s="854"/>
      <c r="U5" s="854"/>
      <c r="V5" s="854"/>
      <c r="W5" s="854"/>
      <c r="X5" s="854"/>
      <c r="Y5" s="854"/>
      <c r="Z5" s="854"/>
      <c r="AA5" s="854"/>
      <c r="AB5" s="854"/>
      <c r="BO5" s="849"/>
      <c r="BP5" s="850"/>
      <c r="BQ5" s="850"/>
      <c r="BT5" s="850"/>
      <c r="BU5" s="851"/>
    </row>
    <row r="6" spans="1:73" s="860" customFormat="1" ht="14.25" customHeight="1" x14ac:dyDescent="0.25">
      <c r="A6" s="1309" t="s">
        <v>0</v>
      </c>
      <c r="B6" s="1323"/>
      <c r="C6" s="1324"/>
      <c r="D6" s="1318" t="s">
        <v>77</v>
      </c>
      <c r="E6" s="1318"/>
      <c r="F6" s="1318"/>
      <c r="G6" s="1318"/>
      <c r="H6" s="1318"/>
      <c r="I6" s="1318"/>
      <c r="J6" s="1318"/>
      <c r="K6" s="1318"/>
      <c r="L6" s="1318"/>
      <c r="M6" s="1318"/>
      <c r="N6" s="1318"/>
      <c r="O6" s="1318"/>
      <c r="P6" s="1318"/>
      <c r="Q6" s="1318"/>
      <c r="R6" s="1318"/>
      <c r="S6" s="1318" t="s">
        <v>78</v>
      </c>
      <c r="T6" s="1318"/>
      <c r="U6" s="1318"/>
      <c r="V6" s="1318"/>
      <c r="W6" s="1318"/>
      <c r="X6" s="1318"/>
      <c r="Y6" s="1318"/>
      <c r="Z6" s="1318"/>
      <c r="AA6" s="1318"/>
      <c r="AB6" s="1318"/>
      <c r="AC6" s="1318"/>
      <c r="AD6" s="1318"/>
      <c r="AE6" s="1318"/>
      <c r="AF6" s="1318"/>
      <c r="AG6" s="1318"/>
      <c r="AH6" s="1318" t="s">
        <v>79</v>
      </c>
      <c r="AI6" s="1318"/>
      <c r="AJ6" s="1318"/>
      <c r="AK6" s="1318"/>
      <c r="AL6" s="1318"/>
      <c r="AM6" s="1318"/>
      <c r="AN6" s="1318"/>
      <c r="AO6" s="1318"/>
      <c r="AP6" s="1318"/>
      <c r="AQ6" s="1318"/>
      <c r="AR6" s="1318"/>
      <c r="AS6" s="1318"/>
      <c r="AT6" s="1318"/>
      <c r="AU6" s="1318"/>
      <c r="AV6" s="1318"/>
      <c r="AW6" s="1317" t="s">
        <v>80</v>
      </c>
      <c r="AX6" s="1317"/>
      <c r="AY6" s="1317"/>
      <c r="AZ6" s="1318" t="s">
        <v>81</v>
      </c>
      <c r="BA6" s="1318"/>
      <c r="BB6" s="1318"/>
      <c r="BC6" s="1318"/>
      <c r="BD6" s="1318"/>
      <c r="BE6" s="1318"/>
      <c r="BF6" s="1318"/>
      <c r="BG6" s="1318"/>
      <c r="BH6" s="1318"/>
      <c r="BI6" s="1318"/>
      <c r="BJ6" s="1318"/>
      <c r="BK6" s="1318"/>
      <c r="BL6" s="1318"/>
      <c r="BM6" s="1318"/>
      <c r="BN6" s="1319"/>
      <c r="BO6" s="855"/>
      <c r="BP6" s="856"/>
      <c r="BQ6" s="857"/>
      <c r="BR6" s="858"/>
      <c r="BS6" s="858"/>
      <c r="BT6" s="859"/>
      <c r="BU6" s="851" t="s">
        <v>200</v>
      </c>
    </row>
    <row r="7" spans="1:73" s="860" customFormat="1" ht="3" customHeight="1" x14ac:dyDescent="0.25">
      <c r="A7" s="1322"/>
      <c r="B7" s="1325"/>
      <c r="C7" s="1326"/>
      <c r="D7" s="1318"/>
      <c r="E7" s="1318"/>
      <c r="F7" s="1318"/>
      <c r="G7" s="1318"/>
      <c r="H7" s="1318"/>
      <c r="I7" s="1318"/>
      <c r="J7" s="1318"/>
      <c r="K7" s="1318"/>
      <c r="L7" s="1318"/>
      <c r="M7" s="1318"/>
      <c r="N7" s="1318"/>
      <c r="O7" s="1318"/>
      <c r="P7" s="1318"/>
      <c r="Q7" s="1318"/>
      <c r="R7" s="1318"/>
      <c r="S7" s="1318"/>
      <c r="T7" s="1318"/>
      <c r="U7" s="1318"/>
      <c r="V7" s="1318"/>
      <c r="W7" s="1318"/>
      <c r="X7" s="1318"/>
      <c r="Y7" s="1318"/>
      <c r="Z7" s="1318"/>
      <c r="AA7" s="1318"/>
      <c r="AB7" s="1318"/>
      <c r="AC7" s="1318"/>
      <c r="AD7" s="1318"/>
      <c r="AE7" s="1318"/>
      <c r="AF7" s="1318"/>
      <c r="AG7" s="1318"/>
      <c r="AH7" s="1318"/>
      <c r="AI7" s="1318"/>
      <c r="AJ7" s="1318"/>
      <c r="AK7" s="1318"/>
      <c r="AL7" s="1318"/>
      <c r="AM7" s="1318"/>
      <c r="AN7" s="1318"/>
      <c r="AO7" s="1318"/>
      <c r="AP7" s="1318"/>
      <c r="AQ7" s="1318"/>
      <c r="AR7" s="1318"/>
      <c r="AS7" s="1318"/>
      <c r="AT7" s="1318"/>
      <c r="AU7" s="1318"/>
      <c r="AV7" s="1318"/>
      <c r="AW7" s="1317"/>
      <c r="AX7" s="1317"/>
      <c r="AY7" s="1317"/>
      <c r="AZ7" s="1318"/>
      <c r="BA7" s="1318"/>
      <c r="BB7" s="1318"/>
      <c r="BC7" s="1318"/>
      <c r="BD7" s="1318"/>
      <c r="BE7" s="1318"/>
      <c r="BF7" s="1318"/>
      <c r="BG7" s="1318"/>
      <c r="BH7" s="1318"/>
      <c r="BI7" s="1318"/>
      <c r="BJ7" s="1318"/>
      <c r="BK7" s="1318"/>
      <c r="BL7" s="1318"/>
      <c r="BM7" s="1318"/>
      <c r="BN7" s="1319"/>
      <c r="BO7" s="861"/>
      <c r="BP7" s="862"/>
      <c r="BQ7" s="863"/>
      <c r="BR7" s="858"/>
      <c r="BS7" s="858"/>
      <c r="BT7" s="859"/>
      <c r="BU7" s="851"/>
    </row>
    <row r="8" spans="1:73" s="860" customFormat="1" ht="8.4499999999999993" customHeight="1" x14ac:dyDescent="0.25">
      <c r="A8" s="1322"/>
      <c r="B8" s="864"/>
      <c r="C8" s="864"/>
      <c r="D8" s="1318" t="s">
        <v>82</v>
      </c>
      <c r="E8" s="1318" t="s">
        <v>83</v>
      </c>
      <c r="F8" s="1317"/>
      <c r="G8" s="1317" t="s">
        <v>84</v>
      </c>
      <c r="H8" s="1317"/>
      <c r="I8" s="1317"/>
      <c r="J8" s="1317"/>
      <c r="K8" s="1317" t="s">
        <v>85</v>
      </c>
      <c r="L8" s="1317"/>
      <c r="M8" s="1317" t="s">
        <v>86</v>
      </c>
      <c r="N8" s="1317"/>
      <c r="O8" s="1317" t="s">
        <v>87</v>
      </c>
      <c r="P8" s="1317"/>
      <c r="Q8" s="1317" t="s">
        <v>88</v>
      </c>
      <c r="R8" s="1317"/>
      <c r="S8" s="1318" t="s">
        <v>82</v>
      </c>
      <c r="T8" s="1318" t="s">
        <v>83</v>
      </c>
      <c r="U8" s="1317"/>
      <c r="V8" s="1317" t="s">
        <v>84</v>
      </c>
      <c r="W8" s="1317"/>
      <c r="X8" s="1317"/>
      <c r="Y8" s="1317"/>
      <c r="Z8" s="1317" t="s">
        <v>85</v>
      </c>
      <c r="AA8" s="1317"/>
      <c r="AB8" s="1317" t="s">
        <v>86</v>
      </c>
      <c r="AC8" s="1317"/>
      <c r="AD8" s="1317" t="s">
        <v>87</v>
      </c>
      <c r="AE8" s="1317"/>
      <c r="AF8" s="1317" t="s">
        <v>88</v>
      </c>
      <c r="AG8" s="1317"/>
      <c r="AH8" s="1318" t="s">
        <v>82</v>
      </c>
      <c r="AI8" s="1318" t="s">
        <v>83</v>
      </c>
      <c r="AJ8" s="1317"/>
      <c r="AK8" s="1317" t="s">
        <v>84</v>
      </c>
      <c r="AL8" s="1317"/>
      <c r="AM8" s="1317"/>
      <c r="AN8" s="1317"/>
      <c r="AO8" s="1317" t="s">
        <v>85</v>
      </c>
      <c r="AP8" s="1317"/>
      <c r="AQ8" s="1317" t="s">
        <v>86</v>
      </c>
      <c r="AR8" s="1317"/>
      <c r="AS8" s="1317" t="s">
        <v>87</v>
      </c>
      <c r="AT8" s="1317"/>
      <c r="AU8" s="1317" t="s">
        <v>88</v>
      </c>
      <c r="AV8" s="1317"/>
      <c r="AW8" s="1317"/>
      <c r="AX8" s="1317"/>
      <c r="AY8" s="1317"/>
      <c r="AZ8" s="1308" t="s">
        <v>89</v>
      </c>
      <c r="BA8" s="1308" t="s">
        <v>83</v>
      </c>
      <c r="BB8" s="1308"/>
      <c r="BC8" s="1307" t="s">
        <v>90</v>
      </c>
      <c r="BD8" s="1307"/>
      <c r="BE8" s="1307"/>
      <c r="BF8" s="1307"/>
      <c r="BG8" s="1307" t="s">
        <v>85</v>
      </c>
      <c r="BH8" s="1307"/>
      <c r="BI8" s="1308" t="s">
        <v>86</v>
      </c>
      <c r="BJ8" s="1308"/>
      <c r="BK8" s="1308" t="s">
        <v>87</v>
      </c>
      <c r="BL8" s="1308"/>
      <c r="BM8" s="1309" t="s">
        <v>88</v>
      </c>
      <c r="BN8" s="1310"/>
      <c r="BO8" s="865"/>
      <c r="BP8" s="862"/>
      <c r="BQ8" s="863"/>
      <c r="BR8" s="858"/>
      <c r="BS8" s="858"/>
      <c r="BT8" s="859"/>
      <c r="BU8" s="851"/>
    </row>
    <row r="9" spans="1:73" s="860" customFormat="1" ht="13.15" customHeight="1" x14ac:dyDescent="0.25">
      <c r="A9" s="1322"/>
      <c r="B9" s="866"/>
      <c r="C9" s="864"/>
      <c r="D9" s="1317"/>
      <c r="E9" s="1317"/>
      <c r="F9" s="1317"/>
      <c r="G9" s="1317" t="s">
        <v>91</v>
      </c>
      <c r="H9" s="1317"/>
      <c r="I9" s="1317" t="s">
        <v>92</v>
      </c>
      <c r="J9" s="1317"/>
      <c r="K9" s="1317"/>
      <c r="L9" s="1317"/>
      <c r="M9" s="1317"/>
      <c r="N9" s="1317"/>
      <c r="O9" s="1317"/>
      <c r="P9" s="1317"/>
      <c r="Q9" s="1317"/>
      <c r="R9" s="1317"/>
      <c r="S9" s="1317"/>
      <c r="T9" s="1317"/>
      <c r="U9" s="1317"/>
      <c r="V9" s="1317" t="s">
        <v>91</v>
      </c>
      <c r="W9" s="1317"/>
      <c r="X9" s="1317" t="s">
        <v>92</v>
      </c>
      <c r="Y9" s="1317"/>
      <c r="Z9" s="1317"/>
      <c r="AA9" s="1317"/>
      <c r="AB9" s="1317"/>
      <c r="AC9" s="1317"/>
      <c r="AD9" s="1317"/>
      <c r="AE9" s="1317"/>
      <c r="AF9" s="1317"/>
      <c r="AG9" s="1317"/>
      <c r="AH9" s="1317"/>
      <c r="AI9" s="1317"/>
      <c r="AJ9" s="1317"/>
      <c r="AK9" s="1317" t="s">
        <v>91</v>
      </c>
      <c r="AL9" s="1317"/>
      <c r="AM9" s="1317" t="s">
        <v>92</v>
      </c>
      <c r="AN9" s="1317"/>
      <c r="AO9" s="1317"/>
      <c r="AP9" s="1317"/>
      <c r="AQ9" s="1317"/>
      <c r="AR9" s="1317"/>
      <c r="AS9" s="1317"/>
      <c r="AT9" s="1317"/>
      <c r="AU9" s="1317"/>
      <c r="AV9" s="1317"/>
      <c r="AW9" s="1317"/>
      <c r="AX9" s="1317"/>
      <c r="AY9" s="1317"/>
      <c r="AZ9" s="1308"/>
      <c r="BA9" s="1308"/>
      <c r="BB9" s="1308"/>
      <c r="BC9" s="1308" t="s">
        <v>93</v>
      </c>
      <c r="BD9" s="1308"/>
      <c r="BE9" s="1308" t="s">
        <v>92</v>
      </c>
      <c r="BF9" s="1308"/>
      <c r="BG9" s="1307"/>
      <c r="BH9" s="1307"/>
      <c r="BI9" s="1308"/>
      <c r="BJ9" s="1308"/>
      <c r="BK9" s="1308"/>
      <c r="BL9" s="1308"/>
      <c r="BM9" s="1309"/>
      <c r="BN9" s="1310"/>
      <c r="BO9" s="865"/>
      <c r="BP9" s="862"/>
      <c r="BQ9" s="863"/>
      <c r="BR9" s="858"/>
      <c r="BS9" s="858"/>
      <c r="BT9" s="859"/>
      <c r="BU9" s="851"/>
    </row>
    <row r="10" spans="1:73" s="860" customFormat="1" ht="14.25" customHeight="1" x14ac:dyDescent="0.25">
      <c r="A10" s="1322"/>
      <c r="B10" s="864"/>
      <c r="C10" s="864"/>
      <c r="D10" s="1317"/>
      <c r="E10" s="1307" t="s">
        <v>131</v>
      </c>
      <c r="F10" s="1307" t="s">
        <v>95</v>
      </c>
      <c r="G10" s="1307" t="s">
        <v>131</v>
      </c>
      <c r="H10" s="1307" t="s">
        <v>95</v>
      </c>
      <c r="I10" s="1307" t="s">
        <v>131</v>
      </c>
      <c r="J10" s="1307" t="s">
        <v>95</v>
      </c>
      <c r="K10" s="1307" t="s">
        <v>96</v>
      </c>
      <c r="L10" s="1307" t="s">
        <v>97</v>
      </c>
      <c r="M10" s="1307" t="s">
        <v>131</v>
      </c>
      <c r="N10" s="1307" t="s">
        <v>97</v>
      </c>
      <c r="O10" s="1307" t="s">
        <v>131</v>
      </c>
      <c r="P10" s="1307" t="s">
        <v>97</v>
      </c>
      <c r="Q10" s="1307" t="s">
        <v>131</v>
      </c>
      <c r="R10" s="1307" t="s">
        <v>95</v>
      </c>
      <c r="S10" s="1317"/>
      <c r="T10" s="1307" t="s">
        <v>131</v>
      </c>
      <c r="U10" s="1307" t="s">
        <v>95</v>
      </c>
      <c r="V10" s="1307" t="s">
        <v>131</v>
      </c>
      <c r="W10" s="1307" t="s">
        <v>95</v>
      </c>
      <c r="X10" s="1307" t="s">
        <v>131</v>
      </c>
      <c r="Y10" s="1307" t="s">
        <v>95</v>
      </c>
      <c r="Z10" s="1307" t="s">
        <v>96</v>
      </c>
      <c r="AA10" s="1307" t="s">
        <v>97</v>
      </c>
      <c r="AB10" s="1307" t="s">
        <v>131</v>
      </c>
      <c r="AC10" s="1307" t="s">
        <v>97</v>
      </c>
      <c r="AD10" s="1307" t="s">
        <v>131</v>
      </c>
      <c r="AE10" s="1307" t="s">
        <v>97</v>
      </c>
      <c r="AF10" s="1307" t="s">
        <v>131</v>
      </c>
      <c r="AG10" s="1307" t="s">
        <v>95</v>
      </c>
      <c r="AH10" s="1317"/>
      <c r="AI10" s="1307" t="s">
        <v>131</v>
      </c>
      <c r="AJ10" s="1307" t="s">
        <v>95</v>
      </c>
      <c r="AK10" s="1307" t="s">
        <v>131</v>
      </c>
      <c r="AL10" s="1307" t="s">
        <v>95</v>
      </c>
      <c r="AM10" s="1307" t="s">
        <v>131</v>
      </c>
      <c r="AN10" s="1307" t="s">
        <v>95</v>
      </c>
      <c r="AO10" s="1307" t="s">
        <v>96</v>
      </c>
      <c r="AP10" s="1307" t="s">
        <v>97</v>
      </c>
      <c r="AQ10" s="1307" t="s">
        <v>131</v>
      </c>
      <c r="AR10" s="1307" t="s">
        <v>97</v>
      </c>
      <c r="AS10" s="1307" t="s">
        <v>131</v>
      </c>
      <c r="AT10" s="1307" t="s">
        <v>97</v>
      </c>
      <c r="AU10" s="1307" t="s">
        <v>131</v>
      </c>
      <c r="AV10" s="1307" t="s">
        <v>95</v>
      </c>
      <c r="AW10" s="1307" t="s">
        <v>98</v>
      </c>
      <c r="AX10" s="1307" t="s">
        <v>131</v>
      </c>
      <c r="AY10" s="1307" t="s">
        <v>95</v>
      </c>
      <c r="AZ10" s="1308"/>
      <c r="BA10" s="1307" t="s">
        <v>131</v>
      </c>
      <c r="BB10" s="1307" t="s">
        <v>97</v>
      </c>
      <c r="BC10" s="1307" t="s">
        <v>131</v>
      </c>
      <c r="BD10" s="1307" t="s">
        <v>97</v>
      </c>
      <c r="BE10" s="1307" t="s">
        <v>131</v>
      </c>
      <c r="BF10" s="1307" t="s">
        <v>97</v>
      </c>
      <c r="BG10" s="1307" t="s">
        <v>94</v>
      </c>
      <c r="BH10" s="1307" t="s">
        <v>99</v>
      </c>
      <c r="BI10" s="1307" t="s">
        <v>131</v>
      </c>
      <c r="BJ10" s="1307" t="s">
        <v>97</v>
      </c>
      <c r="BK10" s="1307" t="s">
        <v>131</v>
      </c>
      <c r="BL10" s="1307" t="s">
        <v>97</v>
      </c>
      <c r="BM10" s="1309" t="s">
        <v>256</v>
      </c>
      <c r="BN10" s="1310" t="s">
        <v>97</v>
      </c>
      <c r="BO10" s="1311" t="s">
        <v>201</v>
      </c>
      <c r="BP10" s="1313" t="s">
        <v>202</v>
      </c>
      <c r="BQ10" s="1314"/>
      <c r="BR10" s="858"/>
      <c r="BS10" s="858"/>
      <c r="BT10" s="859"/>
      <c r="BU10" s="851"/>
    </row>
    <row r="11" spans="1:73" s="860" customFormat="1" ht="15" x14ac:dyDescent="0.25">
      <c r="A11" s="1322"/>
      <c r="B11" s="864"/>
      <c r="C11" s="864"/>
      <c r="D11" s="1317"/>
      <c r="E11" s="1308"/>
      <c r="F11" s="1307"/>
      <c r="G11" s="1308"/>
      <c r="H11" s="1307"/>
      <c r="I11" s="1308"/>
      <c r="J11" s="1307"/>
      <c r="K11" s="1307"/>
      <c r="L11" s="1307"/>
      <c r="M11" s="1308"/>
      <c r="N11" s="1307"/>
      <c r="O11" s="1308"/>
      <c r="P11" s="1307"/>
      <c r="Q11" s="1307"/>
      <c r="R11" s="1307"/>
      <c r="S11" s="1317"/>
      <c r="T11" s="1308"/>
      <c r="U11" s="1307"/>
      <c r="V11" s="1308"/>
      <c r="W11" s="1307"/>
      <c r="X11" s="1308"/>
      <c r="Y11" s="1307"/>
      <c r="Z11" s="1307"/>
      <c r="AA11" s="1307"/>
      <c r="AB11" s="1308"/>
      <c r="AC11" s="1307"/>
      <c r="AD11" s="1308"/>
      <c r="AE11" s="1307"/>
      <c r="AF11" s="1307"/>
      <c r="AG11" s="1307"/>
      <c r="AH11" s="1317"/>
      <c r="AI11" s="1308"/>
      <c r="AJ11" s="1307"/>
      <c r="AK11" s="1308"/>
      <c r="AL11" s="1307"/>
      <c r="AM11" s="1308"/>
      <c r="AN11" s="1307"/>
      <c r="AO11" s="1307"/>
      <c r="AP11" s="1307"/>
      <c r="AQ11" s="1308"/>
      <c r="AR11" s="1307"/>
      <c r="AS11" s="1308"/>
      <c r="AT11" s="1307"/>
      <c r="AU11" s="1307"/>
      <c r="AV11" s="1307"/>
      <c r="AW11" s="1307"/>
      <c r="AX11" s="1308"/>
      <c r="AY11" s="1307"/>
      <c r="AZ11" s="1308"/>
      <c r="BA11" s="1307"/>
      <c r="BB11" s="1307"/>
      <c r="BC11" s="1307"/>
      <c r="BD11" s="1307"/>
      <c r="BE11" s="1307"/>
      <c r="BF11" s="1307"/>
      <c r="BG11" s="1307"/>
      <c r="BH11" s="1307"/>
      <c r="BI11" s="1307"/>
      <c r="BJ11" s="1307"/>
      <c r="BK11" s="1307"/>
      <c r="BL11" s="1307"/>
      <c r="BM11" s="1309"/>
      <c r="BN11" s="1310"/>
      <c r="BO11" s="1312"/>
      <c r="BP11" s="1315"/>
      <c r="BQ11" s="1316"/>
      <c r="BR11" s="858"/>
      <c r="BS11" s="858"/>
      <c r="BT11" s="859"/>
      <c r="BU11" s="851"/>
    </row>
    <row r="12" spans="1:73" s="860" customFormat="1" ht="11.45" customHeight="1" x14ac:dyDescent="0.3">
      <c r="A12" s="1322"/>
      <c r="B12" s="867" t="s">
        <v>132</v>
      </c>
      <c r="C12" s="867" t="s">
        <v>133</v>
      </c>
      <c r="D12" s="1317"/>
      <c r="E12" s="1308"/>
      <c r="F12" s="1307"/>
      <c r="G12" s="1308"/>
      <c r="H12" s="1307"/>
      <c r="I12" s="1308"/>
      <c r="J12" s="1307"/>
      <c r="K12" s="1307"/>
      <c r="L12" s="1307"/>
      <c r="M12" s="1308"/>
      <c r="N12" s="1307"/>
      <c r="O12" s="1308"/>
      <c r="P12" s="1307"/>
      <c r="Q12" s="1307"/>
      <c r="R12" s="1307"/>
      <c r="S12" s="1317"/>
      <c r="T12" s="1308"/>
      <c r="U12" s="1307"/>
      <c r="V12" s="1308"/>
      <c r="W12" s="1307"/>
      <c r="X12" s="1308"/>
      <c r="Y12" s="1307"/>
      <c r="Z12" s="1307"/>
      <c r="AA12" s="1307"/>
      <c r="AB12" s="1308"/>
      <c r="AC12" s="1307"/>
      <c r="AD12" s="1308"/>
      <c r="AE12" s="1307"/>
      <c r="AF12" s="1307"/>
      <c r="AG12" s="1307"/>
      <c r="AH12" s="1317"/>
      <c r="AI12" s="1308"/>
      <c r="AJ12" s="1307"/>
      <c r="AK12" s="1308"/>
      <c r="AL12" s="1307"/>
      <c r="AM12" s="1308"/>
      <c r="AN12" s="1307"/>
      <c r="AO12" s="1307"/>
      <c r="AP12" s="1307"/>
      <c r="AQ12" s="1308"/>
      <c r="AR12" s="1307"/>
      <c r="AS12" s="1308"/>
      <c r="AT12" s="1307"/>
      <c r="AU12" s="1307"/>
      <c r="AV12" s="1307"/>
      <c r="AW12" s="1307"/>
      <c r="AX12" s="1308"/>
      <c r="AY12" s="1307"/>
      <c r="AZ12" s="1308"/>
      <c r="BA12" s="1307"/>
      <c r="BB12" s="1307"/>
      <c r="BC12" s="1307"/>
      <c r="BD12" s="1307"/>
      <c r="BE12" s="1307"/>
      <c r="BF12" s="1307"/>
      <c r="BG12" s="1307"/>
      <c r="BH12" s="1307"/>
      <c r="BI12" s="1307"/>
      <c r="BJ12" s="1307"/>
      <c r="BK12" s="1307"/>
      <c r="BL12" s="1307"/>
      <c r="BM12" s="1309"/>
      <c r="BN12" s="1310"/>
      <c r="BO12" s="868"/>
      <c r="BP12" s="869" t="s">
        <v>203</v>
      </c>
      <c r="BQ12" s="870" t="s">
        <v>204</v>
      </c>
      <c r="BR12" s="870" t="s">
        <v>204</v>
      </c>
      <c r="BS12" s="871" t="s">
        <v>205</v>
      </c>
      <c r="BT12" s="871" t="s">
        <v>65</v>
      </c>
      <c r="BU12" s="851"/>
    </row>
    <row r="13" spans="1:73" ht="15" customHeight="1" x14ac:dyDescent="0.25">
      <c r="A13" s="872" t="s">
        <v>88</v>
      </c>
      <c r="B13" s="873">
        <v>56913.205199999997</v>
      </c>
      <c r="C13" s="873">
        <f t="shared" ref="C13:C58" si="0">BM13/B13*100</f>
        <v>82.518110870105545</v>
      </c>
      <c r="D13" s="873">
        <f t="shared" ref="D13:AI13" si="1">SUM(D14:D58)</f>
        <v>0</v>
      </c>
      <c r="E13" s="874">
        <f t="shared" si="1"/>
        <v>4776.2857999999997</v>
      </c>
      <c r="F13" s="874">
        <f t="shared" si="1"/>
        <v>6472</v>
      </c>
      <c r="G13" s="874">
        <f t="shared" si="1"/>
        <v>551.01160000000004</v>
      </c>
      <c r="H13" s="874">
        <f t="shared" si="1"/>
        <v>548</v>
      </c>
      <c r="I13" s="874">
        <f t="shared" si="1"/>
        <v>943.68</v>
      </c>
      <c r="J13" s="874">
        <f t="shared" si="1"/>
        <v>1020</v>
      </c>
      <c r="K13" s="874">
        <f t="shared" si="1"/>
        <v>4385.7650666666668</v>
      </c>
      <c r="L13" s="874">
        <f t="shared" si="1"/>
        <v>3849</v>
      </c>
      <c r="M13" s="874">
        <f t="shared" si="1"/>
        <v>5302.0075999999999</v>
      </c>
      <c r="N13" s="874">
        <f t="shared" si="1"/>
        <v>8681</v>
      </c>
      <c r="O13" s="874">
        <f t="shared" si="1"/>
        <v>6401.0366999999997</v>
      </c>
      <c r="P13" s="874">
        <f t="shared" si="1"/>
        <v>8458</v>
      </c>
      <c r="Q13" s="874">
        <f t="shared" si="1"/>
        <v>22356.786766666668</v>
      </c>
      <c r="R13" s="874">
        <f t="shared" si="1"/>
        <v>29025</v>
      </c>
      <c r="S13" s="874">
        <f t="shared" si="1"/>
        <v>0</v>
      </c>
      <c r="T13" s="874">
        <f t="shared" si="1"/>
        <v>1018.1200000000001</v>
      </c>
      <c r="U13" s="874">
        <f t="shared" si="1"/>
        <v>1599</v>
      </c>
      <c r="V13" s="875">
        <f t="shared" si="1"/>
        <v>164.95</v>
      </c>
      <c r="W13" s="876">
        <f t="shared" si="1"/>
        <v>204</v>
      </c>
      <c r="X13" s="876">
        <f t="shared" si="1"/>
        <v>353.92</v>
      </c>
      <c r="Y13" s="876">
        <f t="shared" si="1"/>
        <v>475</v>
      </c>
      <c r="Z13" s="876">
        <f t="shared" si="1"/>
        <v>4000.0700000000006</v>
      </c>
      <c r="AA13" s="876">
        <f t="shared" si="1"/>
        <v>4104</v>
      </c>
      <c r="AB13" s="876">
        <f t="shared" si="1"/>
        <v>6361.5549999999994</v>
      </c>
      <c r="AC13" s="876">
        <f t="shared" si="1"/>
        <v>9197.4</v>
      </c>
      <c r="AD13" s="876">
        <f t="shared" si="1"/>
        <v>12581.949999999999</v>
      </c>
      <c r="AE13" s="876">
        <f t="shared" si="1"/>
        <v>19672</v>
      </c>
      <c r="AF13" s="876">
        <f t="shared" si="1"/>
        <v>24480.564999999995</v>
      </c>
      <c r="AG13" s="876">
        <f t="shared" si="1"/>
        <v>35251.4</v>
      </c>
      <c r="AH13" s="877">
        <f t="shared" si="1"/>
        <v>0</v>
      </c>
      <c r="AI13" s="877">
        <f t="shared" si="1"/>
        <v>0</v>
      </c>
      <c r="AJ13" s="877">
        <f t="shared" ref="AJ13:BN13" si="2">SUM(AJ14:AJ58)</f>
        <v>0</v>
      </c>
      <c r="AK13" s="877">
        <f t="shared" si="2"/>
        <v>2.5</v>
      </c>
      <c r="AL13" s="877">
        <f t="shared" si="2"/>
        <v>4</v>
      </c>
      <c r="AM13" s="877">
        <f t="shared" si="2"/>
        <v>9.1</v>
      </c>
      <c r="AN13" s="877">
        <f t="shared" si="2"/>
        <v>25</v>
      </c>
      <c r="AO13" s="877">
        <f t="shared" si="2"/>
        <v>38</v>
      </c>
      <c r="AP13" s="877">
        <f t="shared" si="2"/>
        <v>157</v>
      </c>
      <c r="AQ13" s="877">
        <f t="shared" si="2"/>
        <v>1</v>
      </c>
      <c r="AR13" s="877">
        <f t="shared" si="2"/>
        <v>1</v>
      </c>
      <c r="AS13" s="877">
        <f t="shared" si="2"/>
        <v>0.25</v>
      </c>
      <c r="AT13" s="877">
        <f t="shared" si="2"/>
        <v>1</v>
      </c>
      <c r="AU13" s="877">
        <f t="shared" si="2"/>
        <v>50.85</v>
      </c>
      <c r="AV13" s="877">
        <f t="shared" si="2"/>
        <v>188</v>
      </c>
      <c r="AW13" s="877">
        <f t="shared" si="2"/>
        <v>0</v>
      </c>
      <c r="AX13" s="877">
        <f t="shared" si="2"/>
        <v>0</v>
      </c>
      <c r="AY13" s="877">
        <f t="shared" si="2"/>
        <v>0</v>
      </c>
      <c r="AZ13" s="877">
        <f t="shared" si="2"/>
        <v>0</v>
      </c>
      <c r="BA13" s="877">
        <f t="shared" si="2"/>
        <v>5794.4058000000023</v>
      </c>
      <c r="BB13" s="877">
        <f t="shared" si="2"/>
        <v>8071</v>
      </c>
      <c r="BC13" s="877">
        <f t="shared" si="2"/>
        <v>718.46159999999998</v>
      </c>
      <c r="BD13" s="877">
        <f t="shared" si="2"/>
        <v>756</v>
      </c>
      <c r="BE13" s="877">
        <f t="shared" si="2"/>
        <v>1306.7</v>
      </c>
      <c r="BF13" s="877">
        <f t="shared" si="2"/>
        <v>1520</v>
      </c>
      <c r="BG13" s="877">
        <f t="shared" si="2"/>
        <v>8423.8350666666665</v>
      </c>
      <c r="BH13" s="877">
        <f t="shared" si="2"/>
        <v>8110</v>
      </c>
      <c r="BI13" s="877">
        <f t="shared" si="2"/>
        <v>11664.562600000001</v>
      </c>
      <c r="BJ13" s="877">
        <f t="shared" si="2"/>
        <v>17879.400000000001</v>
      </c>
      <c r="BK13" s="877">
        <f t="shared" si="2"/>
        <v>18981.736700000001</v>
      </c>
      <c r="BL13" s="877">
        <f t="shared" si="2"/>
        <v>28131</v>
      </c>
      <c r="BM13" s="877">
        <f t="shared" si="2"/>
        <v>46963.701766666672</v>
      </c>
      <c r="BN13" s="877">
        <f t="shared" si="2"/>
        <v>64467.4</v>
      </c>
      <c r="BO13" s="877"/>
      <c r="BP13" s="878" t="s">
        <v>206</v>
      </c>
      <c r="BQ13" s="878" t="s">
        <v>207</v>
      </c>
      <c r="BR13" s="879">
        <v>30</v>
      </c>
      <c r="BS13" s="880">
        <v>29</v>
      </c>
      <c r="BT13" s="880">
        <v>30</v>
      </c>
    </row>
    <row r="14" spans="1:73" ht="15" customHeight="1" x14ac:dyDescent="0.25">
      <c r="A14" s="882" t="s">
        <v>5</v>
      </c>
      <c r="B14" s="883">
        <v>78</v>
      </c>
      <c r="C14" s="884">
        <f t="shared" ref="C14:C25" si="3">BM14/B14*100</f>
        <v>43.589743589743591</v>
      </c>
      <c r="D14" s="885"/>
      <c r="E14" s="886"/>
      <c r="F14" s="886"/>
      <c r="G14" s="886"/>
      <c r="H14" s="886"/>
      <c r="I14" s="886"/>
      <c r="J14" s="886"/>
      <c r="K14" s="886"/>
      <c r="L14" s="886"/>
      <c r="M14" s="886"/>
      <c r="N14" s="886"/>
      <c r="O14" s="886"/>
      <c r="P14" s="886"/>
      <c r="Q14" s="887">
        <f t="shared" ref="Q14:Q25" si="4">SUM(O14,M14,K14,I14,G14,E14)</f>
        <v>0</v>
      </c>
      <c r="R14" s="887">
        <f t="shared" ref="R14:R25" si="5">SUM(P14,N14,L14,J14,H14,F14)</f>
        <v>0</v>
      </c>
      <c r="S14" s="887"/>
      <c r="T14" s="887"/>
      <c r="U14" s="887"/>
      <c r="V14" s="887">
        <v>2</v>
      </c>
      <c r="W14" s="887">
        <v>11</v>
      </c>
      <c r="X14" s="887">
        <v>6</v>
      </c>
      <c r="Y14" s="887">
        <v>14</v>
      </c>
      <c r="Z14" s="887">
        <v>8</v>
      </c>
      <c r="AA14" s="887">
        <v>26</v>
      </c>
      <c r="AB14" s="887">
        <v>16</v>
      </c>
      <c r="AC14" s="887">
        <v>55</v>
      </c>
      <c r="AD14" s="888"/>
      <c r="AE14" s="888"/>
      <c r="AF14" s="887">
        <f t="shared" ref="AF14:AF25" si="6">SUM(AD14,AB14,Z14,X14,V14,T14)</f>
        <v>32</v>
      </c>
      <c r="AG14" s="887">
        <f t="shared" ref="AG14:AG25" si="7">SUM(AE14,AC14,AA14,Y14,W14,U14)</f>
        <v>106</v>
      </c>
      <c r="AH14" s="889"/>
      <c r="AI14" s="889"/>
      <c r="AJ14" s="889"/>
      <c r="AK14" s="889"/>
      <c r="AL14" s="889"/>
      <c r="AM14" s="889"/>
      <c r="AN14" s="889"/>
      <c r="AO14" s="889"/>
      <c r="AP14" s="889"/>
      <c r="AQ14" s="889"/>
      <c r="AR14" s="890"/>
      <c r="AS14" s="890"/>
      <c r="AT14" s="891"/>
      <c r="AU14" s="892">
        <f t="shared" ref="AU14:AU25" si="8">SUM(AS14,AQ14,AO14,AM14,AK14,AI14)</f>
        <v>0</v>
      </c>
      <c r="AV14" s="892">
        <f t="shared" ref="AV14:AV25" si="9">SUM(AT14,AR14,AP14,AN14,AL14,AJ14)</f>
        <v>0</v>
      </c>
      <c r="AW14" s="891"/>
      <c r="AX14" s="891"/>
      <c r="AY14" s="891"/>
      <c r="AZ14" s="892">
        <f t="shared" ref="AZ14:AZ25" si="10">SUM(D14,S14,AH14,)</f>
        <v>0</v>
      </c>
      <c r="BA14" s="892">
        <f t="shared" ref="BA14:BA25" si="11">SUM(E14,T14,AI14,)</f>
        <v>0</v>
      </c>
      <c r="BB14" s="892">
        <f t="shared" ref="BB14:BB25" si="12">SUM(F14,AJ14,U14,)</f>
        <v>0</v>
      </c>
      <c r="BC14" s="892">
        <f t="shared" ref="BC14:BC25" si="13">SUM(AK14,V14,G14,)</f>
        <v>2</v>
      </c>
      <c r="BD14" s="892">
        <f t="shared" ref="BD14:BD25" si="14">SUM(AL14,W14,H14)</f>
        <v>11</v>
      </c>
      <c r="BE14" s="892">
        <f t="shared" ref="BE14:BE25" si="15">SUM(AM14,X14,I14,)</f>
        <v>6</v>
      </c>
      <c r="BF14" s="892">
        <f t="shared" ref="BF14:BF25" si="16">SUM(AN14,Y14,J14)</f>
        <v>14</v>
      </c>
      <c r="BG14" s="892">
        <f t="shared" ref="BG14:BG25" si="17">SUM(K14,Z14,AO14,)</f>
        <v>8</v>
      </c>
      <c r="BH14" s="892">
        <f t="shared" ref="BH14:BH25" si="18">SUM(L14,AP14,AA14,)</f>
        <v>26</v>
      </c>
      <c r="BI14" s="892">
        <f t="shared" ref="BI14:BI25" si="19">SUM(M14,AB14,AQ14,)</f>
        <v>16</v>
      </c>
      <c r="BJ14" s="892">
        <f t="shared" ref="BJ14:BJ25" si="20">SUM(N14,AR14,AC14,)</f>
        <v>55</v>
      </c>
      <c r="BK14" s="892">
        <f t="shared" ref="BK14:BK25" si="21">SUM(O14,AD14,AS14)</f>
        <v>0</v>
      </c>
      <c r="BL14" s="892">
        <f t="shared" ref="BL14:BL25" si="22">SUM(P14,AE14,AT14)</f>
        <v>0</v>
      </c>
      <c r="BM14" s="892">
        <f t="shared" ref="BM14:BM22" si="23">SUM(Q14,AF14,AU14,BC14)</f>
        <v>34</v>
      </c>
      <c r="BN14" s="892">
        <f t="shared" ref="BN14:BN25" si="24">BB14+BD14+BF14+BH14+BJ14+BL14</f>
        <v>106</v>
      </c>
      <c r="BO14" s="893" t="s">
        <v>174</v>
      </c>
      <c r="BP14" s="894" t="s">
        <v>208</v>
      </c>
      <c r="BQ14" s="895" t="s">
        <v>209</v>
      </c>
      <c r="BR14" s="895" t="s">
        <v>209</v>
      </c>
      <c r="BS14" s="896"/>
      <c r="BT14" s="897"/>
    </row>
    <row r="15" spans="1:73" ht="15" customHeight="1" x14ac:dyDescent="0.25">
      <c r="A15" s="898" t="s">
        <v>6</v>
      </c>
      <c r="B15" s="899">
        <v>607</v>
      </c>
      <c r="C15" s="900">
        <f t="shared" si="3"/>
        <v>90.032948929159801</v>
      </c>
      <c r="D15" s="901"/>
      <c r="E15" s="894">
        <v>7.75</v>
      </c>
      <c r="F15" s="894">
        <v>17</v>
      </c>
      <c r="G15" s="892"/>
      <c r="H15" s="892"/>
      <c r="I15" s="894">
        <v>8</v>
      </c>
      <c r="J15" s="894">
        <v>15</v>
      </c>
      <c r="K15" s="892">
        <v>9.75</v>
      </c>
      <c r="L15" s="892">
        <v>26</v>
      </c>
      <c r="M15" s="894">
        <v>98</v>
      </c>
      <c r="N15" s="894">
        <v>133</v>
      </c>
      <c r="O15" s="892"/>
      <c r="P15" s="892"/>
      <c r="Q15" s="892">
        <f t="shared" si="4"/>
        <v>123.5</v>
      </c>
      <c r="R15" s="892">
        <f t="shared" si="5"/>
        <v>191</v>
      </c>
      <c r="S15" s="892"/>
      <c r="T15" s="892"/>
      <c r="U15" s="892"/>
      <c r="V15" s="892"/>
      <c r="W15" s="892"/>
      <c r="X15" s="892">
        <v>24</v>
      </c>
      <c r="Y15" s="892">
        <v>57</v>
      </c>
      <c r="Z15" s="889">
        <v>5</v>
      </c>
      <c r="AA15" s="889">
        <v>11</v>
      </c>
      <c r="AB15" s="892">
        <v>394</v>
      </c>
      <c r="AC15" s="892">
        <v>859</v>
      </c>
      <c r="AD15" s="892"/>
      <c r="AE15" s="892"/>
      <c r="AF15" s="892">
        <f t="shared" si="6"/>
        <v>423</v>
      </c>
      <c r="AG15" s="892">
        <f t="shared" si="7"/>
        <v>927</v>
      </c>
      <c r="AH15" s="892"/>
      <c r="AI15" s="892"/>
      <c r="AJ15" s="892"/>
      <c r="AK15" s="889"/>
      <c r="AL15" s="889"/>
      <c r="AM15" s="889"/>
      <c r="AN15" s="889"/>
      <c r="AO15" s="889"/>
      <c r="AP15" s="889"/>
      <c r="AQ15" s="889"/>
      <c r="AR15" s="892"/>
      <c r="AS15" s="892"/>
      <c r="AT15" s="892"/>
      <c r="AU15" s="892">
        <f t="shared" si="8"/>
        <v>0</v>
      </c>
      <c r="AV15" s="892">
        <f t="shared" si="9"/>
        <v>0</v>
      </c>
      <c r="AW15" s="892"/>
      <c r="AX15" s="892"/>
      <c r="AY15" s="892"/>
      <c r="AZ15" s="892">
        <f t="shared" si="10"/>
        <v>0</v>
      </c>
      <c r="BA15" s="892">
        <f t="shared" si="11"/>
        <v>7.75</v>
      </c>
      <c r="BB15" s="892">
        <f t="shared" si="12"/>
        <v>17</v>
      </c>
      <c r="BC15" s="892">
        <f t="shared" si="13"/>
        <v>0</v>
      </c>
      <c r="BD15" s="892">
        <f t="shared" si="14"/>
        <v>0</v>
      </c>
      <c r="BE15" s="892">
        <f t="shared" si="15"/>
        <v>32</v>
      </c>
      <c r="BF15" s="892">
        <f t="shared" si="16"/>
        <v>72</v>
      </c>
      <c r="BG15" s="892">
        <f t="shared" si="17"/>
        <v>14.75</v>
      </c>
      <c r="BH15" s="892">
        <f t="shared" si="18"/>
        <v>37</v>
      </c>
      <c r="BI15" s="892">
        <f t="shared" si="19"/>
        <v>492</v>
      </c>
      <c r="BJ15" s="892">
        <f t="shared" si="20"/>
        <v>992</v>
      </c>
      <c r="BK15" s="892">
        <f t="shared" si="21"/>
        <v>0</v>
      </c>
      <c r="BL15" s="892">
        <f t="shared" si="22"/>
        <v>0</v>
      </c>
      <c r="BM15" s="892">
        <f t="shared" si="23"/>
        <v>546.5</v>
      </c>
      <c r="BN15" s="892">
        <f t="shared" si="24"/>
        <v>1118</v>
      </c>
      <c r="BO15" s="893" t="s">
        <v>174</v>
      </c>
      <c r="BP15" s="895" t="s">
        <v>209</v>
      </c>
      <c r="BQ15" s="895" t="s">
        <v>209</v>
      </c>
      <c r="BR15" s="894"/>
      <c r="BS15" s="896"/>
      <c r="BT15" s="897"/>
    </row>
    <row r="16" spans="1:73" ht="15" customHeight="1" x14ac:dyDescent="0.25">
      <c r="A16" s="898" t="s">
        <v>7</v>
      </c>
      <c r="B16" s="899">
        <v>80</v>
      </c>
      <c r="C16" s="900">
        <f t="shared" si="3"/>
        <v>0</v>
      </c>
      <c r="D16" s="902"/>
      <c r="E16" s="892"/>
      <c r="F16" s="892"/>
      <c r="G16" s="892"/>
      <c r="H16" s="892"/>
      <c r="I16" s="892"/>
      <c r="J16" s="892"/>
      <c r="K16" s="892"/>
      <c r="L16" s="892"/>
      <c r="M16" s="892"/>
      <c r="N16" s="892"/>
      <c r="O16" s="892"/>
      <c r="P16" s="892"/>
      <c r="Q16" s="892">
        <f t="shared" si="4"/>
        <v>0</v>
      </c>
      <c r="R16" s="892">
        <f t="shared" si="5"/>
        <v>0</v>
      </c>
      <c r="S16" s="892"/>
      <c r="T16" s="892"/>
      <c r="U16" s="892"/>
      <c r="V16" s="892"/>
      <c r="W16" s="892"/>
      <c r="X16" s="892"/>
      <c r="Y16" s="892"/>
      <c r="Z16" s="892"/>
      <c r="AA16" s="892"/>
      <c r="AB16" s="892"/>
      <c r="AC16" s="892"/>
      <c r="AD16" s="892"/>
      <c r="AE16" s="892"/>
      <c r="AF16" s="892">
        <f t="shared" si="6"/>
        <v>0</v>
      </c>
      <c r="AG16" s="892">
        <f t="shared" si="7"/>
        <v>0</v>
      </c>
      <c r="AH16" s="892"/>
      <c r="AI16" s="892"/>
      <c r="AJ16" s="892"/>
      <c r="AK16" s="892"/>
      <c r="AL16" s="892"/>
      <c r="AM16" s="892"/>
      <c r="AN16" s="892"/>
      <c r="AO16" s="892"/>
      <c r="AP16" s="892"/>
      <c r="AQ16" s="892"/>
      <c r="AR16" s="892"/>
      <c r="AS16" s="892"/>
      <c r="AT16" s="892"/>
      <c r="AU16" s="892">
        <f t="shared" si="8"/>
        <v>0</v>
      </c>
      <c r="AV16" s="892">
        <f t="shared" si="9"/>
        <v>0</v>
      </c>
      <c r="AW16" s="892"/>
      <c r="AX16" s="892"/>
      <c r="AY16" s="892"/>
      <c r="AZ16" s="892">
        <f t="shared" si="10"/>
        <v>0</v>
      </c>
      <c r="BA16" s="892">
        <f t="shared" si="11"/>
        <v>0</v>
      </c>
      <c r="BB16" s="892">
        <f t="shared" si="12"/>
        <v>0</v>
      </c>
      <c r="BC16" s="892">
        <f t="shared" si="13"/>
        <v>0</v>
      </c>
      <c r="BD16" s="892">
        <f t="shared" si="14"/>
        <v>0</v>
      </c>
      <c r="BE16" s="892">
        <f t="shared" si="15"/>
        <v>0</v>
      </c>
      <c r="BF16" s="892">
        <f t="shared" si="16"/>
        <v>0</v>
      </c>
      <c r="BG16" s="892">
        <f t="shared" si="17"/>
        <v>0</v>
      </c>
      <c r="BH16" s="892">
        <f t="shared" si="18"/>
        <v>0</v>
      </c>
      <c r="BI16" s="892">
        <f t="shared" si="19"/>
        <v>0</v>
      </c>
      <c r="BJ16" s="892">
        <f t="shared" si="20"/>
        <v>0</v>
      </c>
      <c r="BK16" s="892">
        <f t="shared" si="21"/>
        <v>0</v>
      </c>
      <c r="BL16" s="892">
        <f t="shared" si="22"/>
        <v>0</v>
      </c>
      <c r="BM16" s="892">
        <f t="shared" si="23"/>
        <v>0</v>
      </c>
      <c r="BN16" s="892">
        <f t="shared" si="24"/>
        <v>0</v>
      </c>
      <c r="BO16" s="893" t="s">
        <v>211</v>
      </c>
      <c r="BP16" s="895" t="s">
        <v>209</v>
      </c>
      <c r="BQ16" s="894" t="s">
        <v>208</v>
      </c>
      <c r="BR16" s="894"/>
      <c r="BS16" s="896"/>
      <c r="BT16" s="897"/>
    </row>
    <row r="17" spans="1:73" ht="15" customHeight="1" x14ac:dyDescent="0.25">
      <c r="A17" s="898" t="s">
        <v>8</v>
      </c>
      <c r="B17" s="899">
        <v>738.61</v>
      </c>
      <c r="C17" s="900">
        <f t="shared" si="3"/>
        <v>85.092267908639201</v>
      </c>
      <c r="D17" s="903"/>
      <c r="E17" s="892">
        <v>45.5</v>
      </c>
      <c r="F17" s="892">
        <v>49</v>
      </c>
      <c r="G17" s="892">
        <v>3</v>
      </c>
      <c r="H17" s="892">
        <v>3</v>
      </c>
      <c r="I17" s="892"/>
      <c r="J17" s="892"/>
      <c r="K17" s="892"/>
      <c r="L17" s="892"/>
      <c r="M17" s="892"/>
      <c r="N17" s="892"/>
      <c r="O17" s="892">
        <f>77.4+9.8</f>
        <v>87.2</v>
      </c>
      <c r="P17" s="892">
        <f>102+18</f>
        <v>120</v>
      </c>
      <c r="Q17" s="892">
        <f t="shared" si="4"/>
        <v>135.69999999999999</v>
      </c>
      <c r="R17" s="892">
        <f t="shared" si="5"/>
        <v>172</v>
      </c>
      <c r="S17" s="892"/>
      <c r="T17" s="892">
        <v>45.5</v>
      </c>
      <c r="U17" s="892">
        <v>49</v>
      </c>
      <c r="V17" s="892"/>
      <c r="W17" s="892"/>
      <c r="X17" s="892">
        <v>50.5</v>
      </c>
      <c r="Y17" s="892">
        <v>12</v>
      </c>
      <c r="Z17" s="892"/>
      <c r="AA17" s="892"/>
      <c r="AB17" s="892"/>
      <c r="AC17" s="892"/>
      <c r="AD17" s="892">
        <v>393.8</v>
      </c>
      <c r="AE17" s="892">
        <v>441</v>
      </c>
      <c r="AF17" s="892">
        <f t="shared" si="6"/>
        <v>489.8</v>
      </c>
      <c r="AG17" s="892">
        <f t="shared" si="7"/>
        <v>502</v>
      </c>
      <c r="AH17" s="892"/>
      <c r="AI17" s="892"/>
      <c r="AJ17" s="892"/>
      <c r="AK17" s="892"/>
      <c r="AL17" s="892"/>
      <c r="AM17" s="892"/>
      <c r="AN17" s="892"/>
      <c r="AO17" s="892"/>
      <c r="AP17" s="892"/>
      <c r="AQ17" s="892"/>
      <c r="AR17" s="892"/>
      <c r="AS17" s="892"/>
      <c r="AT17" s="892"/>
      <c r="AU17" s="892">
        <f t="shared" si="8"/>
        <v>0</v>
      </c>
      <c r="AV17" s="892">
        <f t="shared" si="9"/>
        <v>0</v>
      </c>
      <c r="AW17" s="892"/>
      <c r="AX17" s="892"/>
      <c r="AY17" s="892"/>
      <c r="AZ17" s="892">
        <f t="shared" si="10"/>
        <v>0</v>
      </c>
      <c r="BA17" s="892">
        <f t="shared" si="11"/>
        <v>91</v>
      </c>
      <c r="BB17" s="892">
        <f t="shared" si="12"/>
        <v>98</v>
      </c>
      <c r="BC17" s="892">
        <f t="shared" si="13"/>
        <v>3</v>
      </c>
      <c r="BD17" s="892">
        <f t="shared" si="14"/>
        <v>3</v>
      </c>
      <c r="BE17" s="892">
        <f t="shared" si="15"/>
        <v>50.5</v>
      </c>
      <c r="BF17" s="892">
        <f t="shared" si="16"/>
        <v>12</v>
      </c>
      <c r="BG17" s="892">
        <f t="shared" si="17"/>
        <v>0</v>
      </c>
      <c r="BH17" s="892">
        <f t="shared" si="18"/>
        <v>0</v>
      </c>
      <c r="BI17" s="892">
        <f t="shared" si="19"/>
        <v>0</v>
      </c>
      <c r="BJ17" s="892">
        <f t="shared" si="20"/>
        <v>0</v>
      </c>
      <c r="BK17" s="892">
        <f t="shared" si="21"/>
        <v>481</v>
      </c>
      <c r="BL17" s="892">
        <f t="shared" si="22"/>
        <v>561</v>
      </c>
      <c r="BM17" s="892">
        <f t="shared" si="23"/>
        <v>628.5</v>
      </c>
      <c r="BN17" s="892">
        <f t="shared" si="24"/>
        <v>674</v>
      </c>
      <c r="BO17" s="893" t="s">
        <v>213</v>
      </c>
      <c r="BP17" s="895" t="s">
        <v>209</v>
      </c>
      <c r="BQ17" s="895" t="s">
        <v>209</v>
      </c>
      <c r="BR17" s="894"/>
      <c r="BS17" s="896"/>
      <c r="BT17" s="897"/>
    </row>
    <row r="18" spans="1:73" ht="15" customHeight="1" x14ac:dyDescent="0.25">
      <c r="A18" s="898" t="s">
        <v>9</v>
      </c>
      <c r="B18" s="899">
        <v>1294</v>
      </c>
      <c r="C18" s="900">
        <f t="shared" si="3"/>
        <v>50.718701700154554</v>
      </c>
      <c r="D18" s="901"/>
      <c r="E18" s="892">
        <v>11.3</v>
      </c>
      <c r="F18" s="892">
        <v>25</v>
      </c>
      <c r="G18" s="892"/>
      <c r="H18" s="892"/>
      <c r="I18" s="892">
        <v>18.5</v>
      </c>
      <c r="J18" s="892">
        <v>21</v>
      </c>
      <c r="K18" s="892">
        <v>8</v>
      </c>
      <c r="L18" s="892">
        <v>14</v>
      </c>
      <c r="M18" s="892"/>
      <c r="N18" s="892"/>
      <c r="O18" s="892">
        <v>176</v>
      </c>
      <c r="P18" s="892">
        <v>240</v>
      </c>
      <c r="Q18" s="892">
        <f t="shared" si="4"/>
        <v>213.8</v>
      </c>
      <c r="R18" s="892">
        <f t="shared" si="5"/>
        <v>300</v>
      </c>
      <c r="S18" s="892"/>
      <c r="T18" s="892">
        <v>11.000000000000002</v>
      </c>
      <c r="U18" s="892">
        <v>18</v>
      </c>
      <c r="V18" s="892">
        <v>0</v>
      </c>
      <c r="W18" s="892">
        <v>0</v>
      </c>
      <c r="X18" s="892">
        <v>21.5</v>
      </c>
      <c r="Y18" s="892">
        <v>27</v>
      </c>
      <c r="Z18" s="892">
        <v>20</v>
      </c>
      <c r="AA18" s="892">
        <v>33</v>
      </c>
      <c r="AB18" s="892"/>
      <c r="AC18" s="892"/>
      <c r="AD18" s="892">
        <v>390</v>
      </c>
      <c r="AE18" s="892">
        <v>520</v>
      </c>
      <c r="AF18" s="892">
        <f t="shared" si="6"/>
        <v>442.5</v>
      </c>
      <c r="AG18" s="892">
        <f t="shared" si="7"/>
        <v>598</v>
      </c>
      <c r="AH18" s="892"/>
      <c r="AI18" s="892"/>
      <c r="AJ18" s="892"/>
      <c r="AK18" s="892"/>
      <c r="AL18" s="892"/>
      <c r="AM18" s="892"/>
      <c r="AN18" s="892"/>
      <c r="AO18" s="892"/>
      <c r="AP18" s="892"/>
      <c r="AQ18" s="892"/>
      <c r="AR18" s="892"/>
      <c r="AS18" s="892"/>
      <c r="AT18" s="892"/>
      <c r="AU18" s="892">
        <f t="shared" si="8"/>
        <v>0</v>
      </c>
      <c r="AV18" s="892">
        <f t="shared" si="9"/>
        <v>0</v>
      </c>
      <c r="AW18" s="892"/>
      <c r="AX18" s="892"/>
      <c r="AY18" s="892"/>
      <c r="AZ18" s="892">
        <f t="shared" si="10"/>
        <v>0</v>
      </c>
      <c r="BA18" s="892">
        <f t="shared" si="11"/>
        <v>22.300000000000004</v>
      </c>
      <c r="BB18" s="892">
        <f t="shared" si="12"/>
        <v>43</v>
      </c>
      <c r="BC18" s="892">
        <f t="shared" si="13"/>
        <v>0</v>
      </c>
      <c r="BD18" s="892">
        <f t="shared" si="14"/>
        <v>0</v>
      </c>
      <c r="BE18" s="892">
        <f t="shared" si="15"/>
        <v>40</v>
      </c>
      <c r="BF18" s="892">
        <f t="shared" si="16"/>
        <v>48</v>
      </c>
      <c r="BG18" s="892">
        <f t="shared" si="17"/>
        <v>28</v>
      </c>
      <c r="BH18" s="892">
        <f t="shared" si="18"/>
        <v>47</v>
      </c>
      <c r="BI18" s="892">
        <f t="shared" si="19"/>
        <v>0</v>
      </c>
      <c r="BJ18" s="892">
        <f t="shared" si="20"/>
        <v>0</v>
      </c>
      <c r="BK18" s="892">
        <f t="shared" si="21"/>
        <v>566</v>
      </c>
      <c r="BL18" s="892">
        <f t="shared" si="22"/>
        <v>760</v>
      </c>
      <c r="BM18" s="892">
        <f t="shared" si="23"/>
        <v>656.3</v>
      </c>
      <c r="BN18" s="892">
        <f t="shared" si="24"/>
        <v>898</v>
      </c>
      <c r="BO18" s="893" t="s">
        <v>214</v>
      </c>
      <c r="BP18" s="895" t="s">
        <v>209</v>
      </c>
      <c r="BQ18" s="895" t="s">
        <v>209</v>
      </c>
      <c r="BR18" s="894"/>
      <c r="BS18" s="895" t="s">
        <v>209</v>
      </c>
      <c r="BT18" s="904"/>
    </row>
    <row r="19" spans="1:73" ht="15" customHeight="1" x14ac:dyDescent="0.25">
      <c r="A19" s="898" t="s">
        <v>10</v>
      </c>
      <c r="B19" s="899">
        <v>1521</v>
      </c>
      <c r="C19" s="900">
        <f t="shared" si="3"/>
        <v>100</v>
      </c>
      <c r="D19" s="905"/>
      <c r="E19" s="892">
        <v>16</v>
      </c>
      <c r="F19" s="892">
        <v>17</v>
      </c>
      <c r="G19" s="892">
        <v>63</v>
      </c>
      <c r="H19" s="892">
        <v>81</v>
      </c>
      <c r="I19" s="892"/>
      <c r="J19" s="892"/>
      <c r="K19" s="892"/>
      <c r="L19" s="892"/>
      <c r="M19" s="892"/>
      <c r="N19" s="892"/>
      <c r="O19" s="892"/>
      <c r="P19" s="892"/>
      <c r="Q19" s="892">
        <f t="shared" si="4"/>
        <v>79</v>
      </c>
      <c r="R19" s="892">
        <f t="shared" si="5"/>
        <v>98</v>
      </c>
      <c r="S19" s="892"/>
      <c r="T19" s="892">
        <v>222</v>
      </c>
      <c r="U19" s="892">
        <v>395</v>
      </c>
      <c r="V19" s="892">
        <v>6</v>
      </c>
      <c r="W19" s="892">
        <v>2</v>
      </c>
      <c r="X19" s="892"/>
      <c r="Y19" s="892"/>
      <c r="Z19" s="892">
        <v>38</v>
      </c>
      <c r="AA19" s="892">
        <v>34</v>
      </c>
      <c r="AB19" s="892"/>
      <c r="AC19" s="892"/>
      <c r="AD19" s="892">
        <v>1107</v>
      </c>
      <c r="AE19" s="892">
        <v>1813</v>
      </c>
      <c r="AF19" s="892">
        <f t="shared" si="6"/>
        <v>1373</v>
      </c>
      <c r="AG19" s="892">
        <f t="shared" si="7"/>
        <v>2244</v>
      </c>
      <c r="AH19" s="892"/>
      <c r="AI19" s="892"/>
      <c r="AJ19" s="892"/>
      <c r="AK19" s="892"/>
      <c r="AL19" s="892"/>
      <c r="AM19" s="892"/>
      <c r="AN19" s="892"/>
      <c r="AO19" s="892"/>
      <c r="AP19" s="906"/>
      <c r="AQ19" s="892"/>
      <c r="AR19" s="892"/>
      <c r="AS19" s="892"/>
      <c r="AT19" s="892"/>
      <c r="AU19" s="892">
        <f t="shared" si="8"/>
        <v>0</v>
      </c>
      <c r="AV19" s="892">
        <f t="shared" si="9"/>
        <v>0</v>
      </c>
      <c r="AW19" s="892"/>
      <c r="AX19" s="892"/>
      <c r="AY19" s="892"/>
      <c r="AZ19" s="892">
        <f t="shared" si="10"/>
        <v>0</v>
      </c>
      <c r="BA19" s="892">
        <f t="shared" si="11"/>
        <v>238</v>
      </c>
      <c r="BB19" s="892">
        <f t="shared" si="12"/>
        <v>412</v>
      </c>
      <c r="BC19" s="892">
        <f t="shared" si="13"/>
        <v>69</v>
      </c>
      <c r="BD19" s="892">
        <f t="shared" si="14"/>
        <v>83</v>
      </c>
      <c r="BE19" s="892">
        <f t="shared" si="15"/>
        <v>0</v>
      </c>
      <c r="BF19" s="892">
        <f t="shared" si="16"/>
        <v>0</v>
      </c>
      <c r="BG19" s="892">
        <f t="shared" si="17"/>
        <v>38</v>
      </c>
      <c r="BH19" s="892">
        <f t="shared" si="18"/>
        <v>34</v>
      </c>
      <c r="BI19" s="892">
        <f t="shared" si="19"/>
        <v>0</v>
      </c>
      <c r="BJ19" s="892">
        <f t="shared" si="20"/>
        <v>0</v>
      </c>
      <c r="BK19" s="892">
        <f t="shared" si="21"/>
        <v>1107</v>
      </c>
      <c r="BL19" s="892">
        <f t="shared" si="22"/>
        <v>1813</v>
      </c>
      <c r="BM19" s="892">
        <f t="shared" si="23"/>
        <v>1521</v>
      </c>
      <c r="BN19" s="892">
        <f t="shared" si="24"/>
        <v>2342</v>
      </c>
      <c r="BO19" s="893" t="s">
        <v>174</v>
      </c>
      <c r="BP19" s="895" t="s">
        <v>209</v>
      </c>
      <c r="BQ19" s="895" t="s">
        <v>209</v>
      </c>
      <c r="BR19" s="892"/>
      <c r="BS19" s="907"/>
      <c r="BT19" s="908" t="s">
        <v>209</v>
      </c>
      <c r="BU19" s="851" t="s">
        <v>174</v>
      </c>
    </row>
    <row r="20" spans="1:73" ht="15" customHeight="1" x14ac:dyDescent="0.25">
      <c r="A20" s="898" t="s">
        <v>11</v>
      </c>
      <c r="B20" s="899">
        <v>184</v>
      </c>
      <c r="C20" s="900">
        <f t="shared" si="3"/>
        <v>20.108695652173914</v>
      </c>
      <c r="D20" s="902"/>
      <c r="E20" s="893"/>
      <c r="F20" s="892"/>
      <c r="G20" s="906"/>
      <c r="H20" s="892"/>
      <c r="I20" s="892"/>
      <c r="J20" s="892"/>
      <c r="K20" s="892"/>
      <c r="L20" s="892"/>
      <c r="M20" s="906"/>
      <c r="N20" s="892"/>
      <c r="O20" s="892"/>
      <c r="P20" s="892"/>
      <c r="Q20" s="892">
        <f t="shared" si="4"/>
        <v>0</v>
      </c>
      <c r="R20" s="892">
        <f t="shared" si="5"/>
        <v>0</v>
      </c>
      <c r="S20" s="892"/>
      <c r="T20" s="892">
        <v>0.75</v>
      </c>
      <c r="U20" s="892">
        <v>3</v>
      </c>
      <c r="V20" s="892"/>
      <c r="W20" s="892"/>
      <c r="X20" s="892"/>
      <c r="Y20" s="892"/>
      <c r="Z20" s="892"/>
      <c r="AA20" s="892"/>
      <c r="AB20" s="892"/>
      <c r="AC20" s="892"/>
      <c r="AD20" s="892">
        <v>36.25</v>
      </c>
      <c r="AE20" s="892">
        <v>72</v>
      </c>
      <c r="AF20" s="892">
        <f t="shared" si="6"/>
        <v>37</v>
      </c>
      <c r="AG20" s="892">
        <f t="shared" si="7"/>
        <v>75</v>
      </c>
      <c r="AH20" s="892"/>
      <c r="AI20" s="892"/>
      <c r="AJ20" s="892"/>
      <c r="AK20" s="906"/>
      <c r="AL20" s="892"/>
      <c r="AM20" s="892"/>
      <c r="AN20" s="892"/>
      <c r="AO20" s="892"/>
      <c r="AP20" s="892"/>
      <c r="AQ20" s="892"/>
      <c r="AR20" s="892"/>
      <c r="AS20" s="892"/>
      <c r="AT20" s="892"/>
      <c r="AU20" s="892">
        <f t="shared" si="8"/>
        <v>0</v>
      </c>
      <c r="AV20" s="892">
        <f t="shared" si="9"/>
        <v>0</v>
      </c>
      <c r="AW20" s="892"/>
      <c r="AX20" s="892"/>
      <c r="AY20" s="892"/>
      <c r="AZ20" s="892">
        <f t="shared" si="10"/>
        <v>0</v>
      </c>
      <c r="BA20" s="892">
        <f t="shared" si="11"/>
        <v>0.75</v>
      </c>
      <c r="BB20" s="892">
        <f t="shared" si="12"/>
        <v>3</v>
      </c>
      <c r="BC20" s="892">
        <f t="shared" si="13"/>
        <v>0</v>
      </c>
      <c r="BD20" s="892">
        <f t="shared" si="14"/>
        <v>0</v>
      </c>
      <c r="BE20" s="892">
        <f t="shared" si="15"/>
        <v>0</v>
      </c>
      <c r="BF20" s="892">
        <f t="shared" si="16"/>
        <v>0</v>
      </c>
      <c r="BG20" s="892">
        <f t="shared" si="17"/>
        <v>0</v>
      </c>
      <c r="BH20" s="892">
        <f t="shared" si="18"/>
        <v>0</v>
      </c>
      <c r="BI20" s="892">
        <f t="shared" si="19"/>
        <v>0</v>
      </c>
      <c r="BJ20" s="892">
        <f t="shared" si="20"/>
        <v>0</v>
      </c>
      <c r="BK20" s="892">
        <f t="shared" si="21"/>
        <v>36.25</v>
      </c>
      <c r="BL20" s="892">
        <f t="shared" si="22"/>
        <v>72</v>
      </c>
      <c r="BM20" s="892">
        <f t="shared" si="23"/>
        <v>37</v>
      </c>
      <c r="BN20" s="892">
        <f t="shared" si="24"/>
        <v>75</v>
      </c>
      <c r="BO20" s="893" t="s">
        <v>174</v>
      </c>
      <c r="BP20" s="895" t="s">
        <v>209</v>
      </c>
      <c r="BQ20" s="895" t="s">
        <v>209</v>
      </c>
      <c r="BR20" s="894"/>
      <c r="BS20" s="896"/>
      <c r="BT20" s="897"/>
    </row>
    <row r="21" spans="1:73" ht="15" customHeight="1" x14ac:dyDescent="0.25">
      <c r="A21" s="898" t="s">
        <v>12</v>
      </c>
      <c r="B21" s="899">
        <v>197.5</v>
      </c>
      <c r="C21" s="900">
        <f t="shared" si="3"/>
        <v>47.124050632911391</v>
      </c>
      <c r="D21" s="905"/>
      <c r="E21" s="892">
        <v>14.72</v>
      </c>
      <c r="F21" s="892">
        <v>23</v>
      </c>
      <c r="G21" s="892"/>
      <c r="H21" s="892"/>
      <c r="I21" s="892">
        <v>4</v>
      </c>
      <c r="J21" s="892">
        <v>7</v>
      </c>
      <c r="K21" s="892">
        <v>3.25</v>
      </c>
      <c r="L21" s="892">
        <v>4</v>
      </c>
      <c r="M21" s="906">
        <v>6.97</v>
      </c>
      <c r="N21" s="892">
        <v>14</v>
      </c>
      <c r="O21" s="892"/>
      <c r="P21" s="892"/>
      <c r="Q21" s="892">
        <f t="shared" si="4"/>
        <v>28.939999999999998</v>
      </c>
      <c r="R21" s="892">
        <f t="shared" si="5"/>
        <v>48</v>
      </c>
      <c r="S21" s="892"/>
      <c r="T21" s="892">
        <v>1.25</v>
      </c>
      <c r="U21" s="892">
        <v>3</v>
      </c>
      <c r="V21" s="892"/>
      <c r="W21" s="892"/>
      <c r="X21" s="892">
        <v>5</v>
      </c>
      <c r="Y21" s="892">
        <v>7</v>
      </c>
      <c r="Z21" s="892"/>
      <c r="AA21" s="892"/>
      <c r="AB21" s="892">
        <v>43</v>
      </c>
      <c r="AC21" s="892">
        <v>54</v>
      </c>
      <c r="AD21" s="892">
        <v>14.88</v>
      </c>
      <c r="AE21" s="892">
        <v>27</v>
      </c>
      <c r="AF21" s="892">
        <f t="shared" si="6"/>
        <v>64.13</v>
      </c>
      <c r="AG21" s="892">
        <f t="shared" si="7"/>
        <v>91</v>
      </c>
      <c r="AH21" s="892"/>
      <c r="AI21" s="892"/>
      <c r="AJ21" s="892"/>
      <c r="AK21" s="892"/>
      <c r="AL21" s="892"/>
      <c r="AM21" s="892"/>
      <c r="AN21" s="892"/>
      <c r="AO21" s="892"/>
      <c r="AP21" s="892"/>
      <c r="AQ21" s="892"/>
      <c r="AR21" s="892"/>
      <c r="AS21" s="892"/>
      <c r="AT21" s="892"/>
      <c r="AU21" s="892">
        <f t="shared" si="8"/>
        <v>0</v>
      </c>
      <c r="AV21" s="892">
        <f t="shared" si="9"/>
        <v>0</v>
      </c>
      <c r="AW21" s="892"/>
      <c r="AX21" s="892"/>
      <c r="AY21" s="892"/>
      <c r="AZ21" s="892">
        <f t="shared" si="10"/>
        <v>0</v>
      </c>
      <c r="BA21" s="892">
        <f t="shared" si="11"/>
        <v>15.97</v>
      </c>
      <c r="BB21" s="892">
        <f t="shared" si="12"/>
        <v>26</v>
      </c>
      <c r="BC21" s="892">
        <f t="shared" si="13"/>
        <v>0</v>
      </c>
      <c r="BD21" s="892">
        <f t="shared" si="14"/>
        <v>0</v>
      </c>
      <c r="BE21" s="892">
        <f t="shared" si="15"/>
        <v>9</v>
      </c>
      <c r="BF21" s="892">
        <f t="shared" si="16"/>
        <v>14</v>
      </c>
      <c r="BG21" s="892">
        <f t="shared" si="17"/>
        <v>3.25</v>
      </c>
      <c r="BH21" s="892">
        <f t="shared" si="18"/>
        <v>4</v>
      </c>
      <c r="BI21" s="892">
        <f t="shared" si="19"/>
        <v>49.97</v>
      </c>
      <c r="BJ21" s="892">
        <f t="shared" si="20"/>
        <v>68</v>
      </c>
      <c r="BK21" s="892">
        <f t="shared" si="21"/>
        <v>14.88</v>
      </c>
      <c r="BL21" s="892">
        <f t="shared" si="22"/>
        <v>27</v>
      </c>
      <c r="BM21" s="892">
        <f t="shared" si="23"/>
        <v>93.07</v>
      </c>
      <c r="BN21" s="892">
        <f t="shared" si="24"/>
        <v>139</v>
      </c>
      <c r="BO21" s="893" t="s">
        <v>215</v>
      </c>
      <c r="BP21" s="895" t="s">
        <v>208</v>
      </c>
      <c r="BQ21" s="895" t="s">
        <v>209</v>
      </c>
      <c r="BR21" s="894"/>
      <c r="BS21" s="896"/>
      <c r="BT21" s="897"/>
    </row>
    <row r="22" spans="1:73" ht="15" customHeight="1" x14ac:dyDescent="0.25">
      <c r="A22" s="898" t="s">
        <v>13</v>
      </c>
      <c r="B22" s="899">
        <v>369</v>
      </c>
      <c r="C22" s="900">
        <f t="shared" si="3"/>
        <v>30.094850948509482</v>
      </c>
      <c r="D22" s="905"/>
      <c r="E22" s="892"/>
      <c r="F22" s="892"/>
      <c r="G22" s="892"/>
      <c r="H22" s="892"/>
      <c r="I22" s="892"/>
      <c r="J22" s="892"/>
      <c r="K22" s="892"/>
      <c r="L22" s="892"/>
      <c r="M22" s="892"/>
      <c r="N22" s="892"/>
      <c r="O22" s="892"/>
      <c r="P22" s="892"/>
      <c r="Q22" s="892">
        <f t="shared" si="4"/>
        <v>0</v>
      </c>
      <c r="R22" s="892">
        <f t="shared" si="5"/>
        <v>0</v>
      </c>
      <c r="S22" s="892"/>
      <c r="T22" s="892">
        <v>4.25</v>
      </c>
      <c r="U22" s="892">
        <v>8</v>
      </c>
      <c r="V22" s="892"/>
      <c r="W22" s="892"/>
      <c r="X22" s="892">
        <v>2.5499999999999998</v>
      </c>
      <c r="Y22" s="892">
        <v>5</v>
      </c>
      <c r="Z22" s="892">
        <v>28</v>
      </c>
      <c r="AA22" s="892">
        <v>105</v>
      </c>
      <c r="AB22" s="892">
        <v>2.25</v>
      </c>
      <c r="AC22" s="892">
        <v>8</v>
      </c>
      <c r="AD22" s="892">
        <v>74</v>
      </c>
      <c r="AE22" s="892">
        <v>94</v>
      </c>
      <c r="AF22" s="892">
        <f t="shared" si="6"/>
        <v>111.05</v>
      </c>
      <c r="AG22" s="892">
        <f t="shared" si="7"/>
        <v>220</v>
      </c>
      <c r="AH22" s="892"/>
      <c r="AI22" s="892"/>
      <c r="AJ22" s="892"/>
      <c r="AK22" s="892"/>
      <c r="AL22" s="892"/>
      <c r="AM22" s="892"/>
      <c r="AN22" s="892"/>
      <c r="AO22" s="892"/>
      <c r="AP22" s="892"/>
      <c r="AQ22" s="892"/>
      <c r="AR22" s="892"/>
      <c r="AS22" s="892"/>
      <c r="AT22" s="892"/>
      <c r="AU22" s="892">
        <f t="shared" si="8"/>
        <v>0</v>
      </c>
      <c r="AV22" s="892">
        <f t="shared" si="9"/>
        <v>0</v>
      </c>
      <c r="AW22" s="892"/>
      <c r="AX22" s="892"/>
      <c r="AY22" s="892"/>
      <c r="AZ22" s="892">
        <f t="shared" si="10"/>
        <v>0</v>
      </c>
      <c r="BA22" s="892">
        <f t="shared" si="11"/>
        <v>4.25</v>
      </c>
      <c r="BB22" s="892">
        <f t="shared" si="12"/>
        <v>8</v>
      </c>
      <c r="BC22" s="892">
        <f t="shared" si="13"/>
        <v>0</v>
      </c>
      <c r="BD22" s="892">
        <f t="shared" si="14"/>
        <v>0</v>
      </c>
      <c r="BE22" s="892">
        <f t="shared" si="15"/>
        <v>2.5499999999999998</v>
      </c>
      <c r="BF22" s="892">
        <f t="shared" si="16"/>
        <v>5</v>
      </c>
      <c r="BG22" s="892">
        <f t="shared" si="17"/>
        <v>28</v>
      </c>
      <c r="BH22" s="892">
        <f t="shared" si="18"/>
        <v>105</v>
      </c>
      <c r="BI22" s="892">
        <f t="shared" si="19"/>
        <v>2.25</v>
      </c>
      <c r="BJ22" s="892">
        <f t="shared" si="20"/>
        <v>8</v>
      </c>
      <c r="BK22" s="892">
        <f t="shared" si="21"/>
        <v>74</v>
      </c>
      <c r="BL22" s="892">
        <f t="shared" si="22"/>
        <v>94</v>
      </c>
      <c r="BM22" s="892">
        <f t="shared" si="23"/>
        <v>111.05</v>
      </c>
      <c r="BN22" s="892">
        <f t="shared" si="24"/>
        <v>220</v>
      </c>
      <c r="BO22" s="893" t="s">
        <v>174</v>
      </c>
      <c r="BP22" s="895" t="s">
        <v>209</v>
      </c>
      <c r="BQ22" s="895" t="s">
        <v>209</v>
      </c>
      <c r="BR22" s="894"/>
      <c r="BS22" s="896"/>
      <c r="BT22" s="897"/>
    </row>
    <row r="23" spans="1:73" ht="15" customHeight="1" x14ac:dyDescent="0.25">
      <c r="A23" s="898" t="s">
        <v>14</v>
      </c>
      <c r="B23" s="899">
        <v>146.47999999999999</v>
      </c>
      <c r="C23" s="900">
        <f t="shared" si="3"/>
        <v>22.96559257236483</v>
      </c>
      <c r="D23" s="901"/>
      <c r="E23" s="892">
        <v>0.4</v>
      </c>
      <c r="F23" s="892">
        <v>1</v>
      </c>
      <c r="G23" s="892">
        <v>15.58</v>
      </c>
      <c r="H23" s="892">
        <v>40</v>
      </c>
      <c r="I23" s="892">
        <v>1.5</v>
      </c>
      <c r="J23" s="892">
        <v>2</v>
      </c>
      <c r="K23" s="892">
        <v>0.7</v>
      </c>
      <c r="L23" s="892">
        <v>2</v>
      </c>
      <c r="M23" s="892">
        <v>0</v>
      </c>
      <c r="N23" s="892">
        <v>0</v>
      </c>
      <c r="O23" s="892">
        <v>15.16</v>
      </c>
      <c r="P23" s="892">
        <v>64</v>
      </c>
      <c r="Q23" s="892">
        <f t="shared" si="4"/>
        <v>33.339999999999996</v>
      </c>
      <c r="R23" s="892">
        <f t="shared" si="5"/>
        <v>109</v>
      </c>
      <c r="S23" s="892"/>
      <c r="T23" s="892"/>
      <c r="U23" s="892"/>
      <c r="V23" s="892"/>
      <c r="W23" s="892"/>
      <c r="X23" s="892"/>
      <c r="Y23" s="892"/>
      <c r="Z23" s="892"/>
      <c r="AA23" s="892"/>
      <c r="AB23" s="892"/>
      <c r="AC23" s="892"/>
      <c r="AD23" s="892">
        <v>0.3</v>
      </c>
      <c r="AE23" s="892">
        <v>1</v>
      </c>
      <c r="AF23" s="892">
        <f t="shared" si="6"/>
        <v>0.3</v>
      </c>
      <c r="AG23" s="892">
        <f t="shared" si="7"/>
        <v>1</v>
      </c>
      <c r="AH23" s="892"/>
      <c r="AI23" s="892"/>
      <c r="AJ23" s="892"/>
      <c r="AK23" s="892"/>
      <c r="AL23" s="892"/>
      <c r="AM23" s="892"/>
      <c r="AN23" s="892"/>
      <c r="AO23" s="892"/>
      <c r="AP23" s="892"/>
      <c r="AQ23" s="892"/>
      <c r="AR23" s="892"/>
      <c r="AS23" s="892"/>
      <c r="AT23" s="892"/>
      <c r="AU23" s="892">
        <f t="shared" si="8"/>
        <v>0</v>
      </c>
      <c r="AV23" s="892">
        <f t="shared" si="9"/>
        <v>0</v>
      </c>
      <c r="AW23" s="892"/>
      <c r="AX23" s="892"/>
      <c r="AY23" s="892"/>
      <c r="AZ23" s="892">
        <f t="shared" si="10"/>
        <v>0</v>
      </c>
      <c r="BA23" s="892">
        <f t="shared" si="11"/>
        <v>0.4</v>
      </c>
      <c r="BB23" s="892">
        <f t="shared" si="12"/>
        <v>1</v>
      </c>
      <c r="BC23" s="892">
        <f t="shared" si="13"/>
        <v>15.58</v>
      </c>
      <c r="BD23" s="892">
        <f t="shared" si="14"/>
        <v>40</v>
      </c>
      <c r="BE23" s="892">
        <f t="shared" si="15"/>
        <v>1.5</v>
      </c>
      <c r="BF23" s="892">
        <f t="shared" si="16"/>
        <v>2</v>
      </c>
      <c r="BG23" s="892">
        <f t="shared" si="17"/>
        <v>0.7</v>
      </c>
      <c r="BH23" s="892">
        <f t="shared" si="18"/>
        <v>2</v>
      </c>
      <c r="BI23" s="892">
        <f t="shared" si="19"/>
        <v>0</v>
      </c>
      <c r="BJ23" s="892">
        <f t="shared" si="20"/>
        <v>0</v>
      </c>
      <c r="BK23" s="892">
        <f t="shared" si="21"/>
        <v>15.46</v>
      </c>
      <c r="BL23" s="892">
        <f t="shared" si="22"/>
        <v>65</v>
      </c>
      <c r="BM23" s="892">
        <f>BA23+BC23+BE23+BG23+BI23+BK23</f>
        <v>33.64</v>
      </c>
      <c r="BN23" s="892">
        <f t="shared" si="24"/>
        <v>110</v>
      </c>
      <c r="BO23" s="893" t="s">
        <v>216</v>
      </c>
      <c r="BP23" s="895" t="s">
        <v>209</v>
      </c>
      <c r="BQ23" s="895" t="s">
        <v>209</v>
      </c>
      <c r="BR23" s="895" t="s">
        <v>209</v>
      </c>
      <c r="BS23" s="909"/>
      <c r="BT23" s="904"/>
    </row>
    <row r="24" spans="1:73" ht="15" customHeight="1" x14ac:dyDescent="0.25">
      <c r="A24" s="898" t="s">
        <v>15</v>
      </c>
      <c r="B24" s="899">
        <v>278</v>
      </c>
      <c r="C24" s="900">
        <f t="shared" si="3"/>
        <v>85.57553956834532</v>
      </c>
      <c r="D24" s="905"/>
      <c r="E24" s="892"/>
      <c r="F24" s="892"/>
      <c r="G24" s="892"/>
      <c r="H24" s="892"/>
      <c r="I24" s="892"/>
      <c r="J24" s="892"/>
      <c r="K24" s="892"/>
      <c r="L24" s="892"/>
      <c r="M24" s="892"/>
      <c r="N24" s="892"/>
      <c r="O24" s="892"/>
      <c r="P24" s="892"/>
      <c r="Q24" s="892">
        <f t="shared" si="4"/>
        <v>0</v>
      </c>
      <c r="R24" s="892">
        <f t="shared" si="5"/>
        <v>0</v>
      </c>
      <c r="S24" s="892"/>
      <c r="T24" s="892">
        <v>30.85</v>
      </c>
      <c r="U24" s="892">
        <v>117</v>
      </c>
      <c r="V24" s="892"/>
      <c r="W24" s="892"/>
      <c r="X24" s="892">
        <v>14</v>
      </c>
      <c r="Y24" s="892">
        <v>31</v>
      </c>
      <c r="Z24" s="892"/>
      <c r="AA24" s="892"/>
      <c r="AB24" s="892">
        <v>0.2</v>
      </c>
      <c r="AC24" s="892">
        <v>1</v>
      </c>
      <c r="AD24" s="892">
        <v>192.85</v>
      </c>
      <c r="AE24" s="892">
        <v>503</v>
      </c>
      <c r="AF24" s="892">
        <f t="shared" si="6"/>
        <v>237.89999999999998</v>
      </c>
      <c r="AG24" s="892">
        <f t="shared" si="7"/>
        <v>652</v>
      </c>
      <c r="AH24" s="892"/>
      <c r="AI24" s="892"/>
      <c r="AJ24" s="892"/>
      <c r="AK24" s="892"/>
      <c r="AL24" s="892"/>
      <c r="AM24" s="892"/>
      <c r="AN24" s="892"/>
      <c r="AO24" s="892"/>
      <c r="AP24" s="892"/>
      <c r="AQ24" s="892"/>
      <c r="AR24" s="892"/>
      <c r="AS24" s="892"/>
      <c r="AT24" s="892"/>
      <c r="AU24" s="892">
        <f t="shared" si="8"/>
        <v>0</v>
      </c>
      <c r="AV24" s="892">
        <f t="shared" si="9"/>
        <v>0</v>
      </c>
      <c r="AW24" s="892"/>
      <c r="AX24" s="892"/>
      <c r="AY24" s="892"/>
      <c r="AZ24" s="892">
        <f t="shared" si="10"/>
        <v>0</v>
      </c>
      <c r="BA24" s="892">
        <f t="shared" si="11"/>
        <v>30.85</v>
      </c>
      <c r="BB24" s="892">
        <f t="shared" si="12"/>
        <v>117</v>
      </c>
      <c r="BC24" s="892">
        <f t="shared" si="13"/>
        <v>0</v>
      </c>
      <c r="BD24" s="892">
        <f t="shared" si="14"/>
        <v>0</v>
      </c>
      <c r="BE24" s="892">
        <f t="shared" si="15"/>
        <v>14</v>
      </c>
      <c r="BF24" s="892">
        <f t="shared" si="16"/>
        <v>31</v>
      </c>
      <c r="BG24" s="892">
        <f t="shared" si="17"/>
        <v>0</v>
      </c>
      <c r="BH24" s="892">
        <f t="shared" si="18"/>
        <v>0</v>
      </c>
      <c r="BI24" s="892">
        <f t="shared" si="19"/>
        <v>0.2</v>
      </c>
      <c r="BJ24" s="892">
        <f t="shared" si="20"/>
        <v>1</v>
      </c>
      <c r="BK24" s="892">
        <f t="shared" si="21"/>
        <v>192.85</v>
      </c>
      <c r="BL24" s="892">
        <f t="shared" si="22"/>
        <v>503</v>
      </c>
      <c r="BM24" s="892">
        <f>BA24+BC24+BE24+BG24+BI24+BK24</f>
        <v>237.9</v>
      </c>
      <c r="BN24" s="892">
        <f t="shared" si="24"/>
        <v>652</v>
      </c>
      <c r="BO24" s="893" t="s">
        <v>174</v>
      </c>
      <c r="BP24" s="895" t="s">
        <v>209</v>
      </c>
      <c r="BQ24" s="895" t="s">
        <v>209</v>
      </c>
      <c r="BR24" s="894"/>
      <c r="BS24" s="896"/>
      <c r="BT24" s="897"/>
    </row>
    <row r="25" spans="1:73" ht="15" customHeight="1" x14ac:dyDescent="0.25">
      <c r="A25" s="898" t="s">
        <v>16</v>
      </c>
      <c r="B25" s="899">
        <v>980.5</v>
      </c>
      <c r="C25" s="900">
        <f t="shared" si="3"/>
        <v>80.203977562468125</v>
      </c>
      <c r="D25" s="905"/>
      <c r="E25" s="910">
        <v>50</v>
      </c>
      <c r="F25" s="910">
        <v>50</v>
      </c>
      <c r="G25" s="911">
        <v>35</v>
      </c>
      <c r="H25" s="911">
        <v>35</v>
      </c>
      <c r="I25" s="911"/>
      <c r="J25" s="911"/>
      <c r="K25" s="911"/>
      <c r="L25" s="911"/>
      <c r="M25" s="911">
        <v>360</v>
      </c>
      <c r="N25" s="910">
        <v>360</v>
      </c>
      <c r="O25" s="910"/>
      <c r="P25" s="910"/>
      <c r="Q25" s="892">
        <f t="shared" si="4"/>
        <v>445</v>
      </c>
      <c r="R25" s="892">
        <f t="shared" si="5"/>
        <v>445</v>
      </c>
      <c r="S25" s="892"/>
      <c r="T25" s="910"/>
      <c r="U25" s="910"/>
      <c r="V25" s="910"/>
      <c r="W25" s="910"/>
      <c r="X25" s="910"/>
      <c r="Y25" s="910"/>
      <c r="Z25" s="910"/>
      <c r="AA25" s="910"/>
      <c r="AB25" s="705">
        <f>716-360-14.6</f>
        <v>341.4</v>
      </c>
      <c r="AC25" s="705">
        <f>716-360-14.6</f>
        <v>341.4</v>
      </c>
      <c r="AD25" s="910"/>
      <c r="AE25" s="910"/>
      <c r="AF25" s="892">
        <f t="shared" si="6"/>
        <v>341.4</v>
      </c>
      <c r="AG25" s="892">
        <f t="shared" si="7"/>
        <v>341.4</v>
      </c>
      <c r="AH25" s="892"/>
      <c r="AI25" s="892"/>
      <c r="AJ25" s="892"/>
      <c r="AK25" s="892"/>
      <c r="AL25" s="892"/>
      <c r="AM25" s="892"/>
      <c r="AN25" s="892"/>
      <c r="AO25" s="892"/>
      <c r="AP25" s="892"/>
      <c r="AQ25" s="892"/>
      <c r="AR25" s="892"/>
      <c r="AS25" s="892"/>
      <c r="AT25" s="892"/>
      <c r="AU25" s="892">
        <f t="shared" si="8"/>
        <v>0</v>
      </c>
      <c r="AV25" s="892">
        <f t="shared" si="9"/>
        <v>0</v>
      </c>
      <c r="AW25" s="892"/>
      <c r="AX25" s="892"/>
      <c r="AY25" s="892"/>
      <c r="AZ25" s="892">
        <f t="shared" si="10"/>
        <v>0</v>
      </c>
      <c r="BA25" s="892">
        <f t="shared" si="11"/>
        <v>50</v>
      </c>
      <c r="BB25" s="892">
        <f t="shared" si="12"/>
        <v>50</v>
      </c>
      <c r="BC25" s="892">
        <f t="shared" si="13"/>
        <v>35</v>
      </c>
      <c r="BD25" s="892">
        <f t="shared" si="14"/>
        <v>35</v>
      </c>
      <c r="BE25" s="892">
        <f t="shared" si="15"/>
        <v>0</v>
      </c>
      <c r="BF25" s="892">
        <f t="shared" si="16"/>
        <v>0</v>
      </c>
      <c r="BG25" s="892">
        <f t="shared" si="17"/>
        <v>0</v>
      </c>
      <c r="BH25" s="892">
        <f t="shared" si="18"/>
        <v>0</v>
      </c>
      <c r="BI25" s="892">
        <f t="shared" si="19"/>
        <v>701.4</v>
      </c>
      <c r="BJ25" s="892">
        <f t="shared" si="20"/>
        <v>701.4</v>
      </c>
      <c r="BK25" s="892">
        <f t="shared" si="21"/>
        <v>0</v>
      </c>
      <c r="BL25" s="892">
        <f t="shared" si="22"/>
        <v>0</v>
      </c>
      <c r="BM25" s="892">
        <f>BA25+BC25+BE25+BG25+BI25+BK25</f>
        <v>786.4</v>
      </c>
      <c r="BN25" s="892">
        <f t="shared" si="24"/>
        <v>786.4</v>
      </c>
      <c r="BO25" s="912" t="s">
        <v>170</v>
      </c>
      <c r="BP25" s="894" t="s">
        <v>208</v>
      </c>
      <c r="BQ25" s="894" t="s">
        <v>208</v>
      </c>
      <c r="BR25" s="913" t="s">
        <v>217</v>
      </c>
      <c r="BS25" s="914" t="s">
        <v>257</v>
      </c>
      <c r="BT25" s="915"/>
    </row>
    <row r="26" spans="1:73" ht="15" customHeight="1" x14ac:dyDescent="0.25">
      <c r="A26" s="916" t="s">
        <v>18</v>
      </c>
      <c r="B26" s="899">
        <v>1250</v>
      </c>
      <c r="C26" s="900">
        <f t="shared" si="0"/>
        <v>32.64</v>
      </c>
      <c r="D26" s="902"/>
      <c r="E26" s="892"/>
      <c r="F26" s="892"/>
      <c r="G26" s="892"/>
      <c r="H26" s="892"/>
      <c r="I26" s="892"/>
      <c r="J26" s="892"/>
      <c r="K26" s="892"/>
      <c r="L26" s="892"/>
      <c r="M26" s="892"/>
      <c r="N26" s="892"/>
      <c r="O26" s="892"/>
      <c r="P26" s="892"/>
      <c r="Q26" s="892">
        <f t="shared" ref="Q26:R58" si="25">SUM(O26,M26,K26,I26,G26,E26)</f>
        <v>0</v>
      </c>
      <c r="R26" s="892">
        <f t="shared" si="25"/>
        <v>0</v>
      </c>
      <c r="S26" s="892"/>
      <c r="T26" s="892">
        <v>18</v>
      </c>
      <c r="U26" s="892">
        <v>16</v>
      </c>
      <c r="V26" s="892">
        <v>0</v>
      </c>
      <c r="W26" s="892">
        <v>0</v>
      </c>
      <c r="X26" s="892">
        <v>24</v>
      </c>
      <c r="Y26" s="892">
        <v>20</v>
      </c>
      <c r="Z26" s="892">
        <v>54</v>
      </c>
      <c r="AA26" s="892">
        <v>19</v>
      </c>
      <c r="AB26" s="892">
        <v>18</v>
      </c>
      <c r="AC26" s="892">
        <v>19</v>
      </c>
      <c r="AD26" s="889">
        <v>289</v>
      </c>
      <c r="AE26" s="889">
        <v>190</v>
      </c>
      <c r="AF26" s="892">
        <f t="shared" ref="AF26:AG58" si="26">SUM(AD26,AB26,Z26,X26,V26,T26)</f>
        <v>403</v>
      </c>
      <c r="AG26" s="892">
        <f t="shared" si="26"/>
        <v>264</v>
      </c>
      <c r="AH26" s="889"/>
      <c r="AI26" s="889"/>
      <c r="AJ26" s="889"/>
      <c r="AK26" s="889"/>
      <c r="AL26" s="889"/>
      <c r="AM26" s="889">
        <v>5</v>
      </c>
      <c r="AN26" s="889">
        <v>5</v>
      </c>
      <c r="AO26" s="889"/>
      <c r="AP26" s="889"/>
      <c r="AQ26" s="889"/>
      <c r="AR26" s="890"/>
      <c r="AS26" s="890"/>
      <c r="AT26" s="891"/>
      <c r="AU26" s="892">
        <f t="shared" ref="AU26:AV58" si="27">SUM(AS26,AQ26,AO26,AM26,AK26,AI26)</f>
        <v>5</v>
      </c>
      <c r="AV26" s="892">
        <f t="shared" si="27"/>
        <v>5</v>
      </c>
      <c r="AW26" s="891"/>
      <c r="AX26" s="891"/>
      <c r="AY26" s="891"/>
      <c r="AZ26" s="892">
        <f t="shared" ref="AZ26:BA58" si="28">SUM(D26,S26,AH26,)</f>
        <v>0</v>
      </c>
      <c r="BA26" s="892">
        <f t="shared" si="28"/>
        <v>18</v>
      </c>
      <c r="BB26" s="892">
        <f t="shared" ref="BB26:BB57" si="29">SUM(F26,AJ26,U26,)</f>
        <v>16</v>
      </c>
      <c r="BC26" s="892">
        <f t="shared" ref="BC26:BE57" si="30">SUM(AK26,V26,G26,)</f>
        <v>0</v>
      </c>
      <c r="BD26" s="892">
        <f t="shared" ref="BD26:BF57" si="31">SUM(AL26,W26,H26)</f>
        <v>0</v>
      </c>
      <c r="BE26" s="892">
        <f t="shared" si="30"/>
        <v>29</v>
      </c>
      <c r="BF26" s="892">
        <f t="shared" si="31"/>
        <v>25</v>
      </c>
      <c r="BG26" s="892">
        <f t="shared" ref="BG26:BG58" si="32">SUM(K26,Z26,AO26,)</f>
        <v>54</v>
      </c>
      <c r="BH26" s="892">
        <f t="shared" ref="BH26:BH57" si="33">SUM(L26,AP26,AA26,)</f>
        <v>19</v>
      </c>
      <c r="BI26" s="892">
        <f t="shared" ref="BI26:BI58" si="34">SUM(M26,AB26,AQ26,)</f>
        <v>18</v>
      </c>
      <c r="BJ26" s="892">
        <f t="shared" ref="BJ26:BJ57" si="35">SUM(N26,AR26,AC26,)</f>
        <v>19</v>
      </c>
      <c r="BK26" s="892">
        <f t="shared" ref="BK26:BL57" si="36">SUM(O26,AD26,AS26)</f>
        <v>289</v>
      </c>
      <c r="BL26" s="892">
        <f t="shared" si="36"/>
        <v>190</v>
      </c>
      <c r="BM26" s="892">
        <f t="shared" ref="BM26:BN44" si="37">BA26+BC26+BE26+BG26+BI26+BK26</f>
        <v>408</v>
      </c>
      <c r="BN26" s="892">
        <f t="shared" ref="BN26:BN42" si="38">BB26+BD26+BF26+BH26+BJ26+BL26</f>
        <v>269</v>
      </c>
      <c r="BO26" s="893" t="s">
        <v>174</v>
      </c>
      <c r="BP26" s="895" t="s">
        <v>209</v>
      </c>
      <c r="BQ26" s="895" t="s">
        <v>209</v>
      </c>
      <c r="BR26" s="894"/>
      <c r="BS26" s="895" t="s">
        <v>262</v>
      </c>
      <c r="BT26" s="908" t="s">
        <v>209</v>
      </c>
      <c r="BU26" s="851" t="s">
        <v>263</v>
      </c>
    </row>
    <row r="27" spans="1:73" ht="15" customHeight="1" x14ac:dyDescent="0.25">
      <c r="A27" s="916" t="s">
        <v>19</v>
      </c>
      <c r="B27" s="899">
        <v>608.35</v>
      </c>
      <c r="C27" s="900">
        <f t="shared" si="0"/>
        <v>66.445302868414558</v>
      </c>
      <c r="D27" s="901"/>
      <c r="E27" s="892">
        <v>3.25</v>
      </c>
      <c r="F27" s="892">
        <v>4</v>
      </c>
      <c r="G27" s="892">
        <v>4</v>
      </c>
      <c r="H27" s="892">
        <v>8</v>
      </c>
      <c r="I27" s="892"/>
      <c r="J27" s="892"/>
      <c r="K27" s="892"/>
      <c r="L27" s="892"/>
      <c r="M27" s="892">
        <v>19.2</v>
      </c>
      <c r="N27" s="892">
        <v>66</v>
      </c>
      <c r="O27" s="892"/>
      <c r="P27" s="892"/>
      <c r="Q27" s="892">
        <f t="shared" si="25"/>
        <v>26.45</v>
      </c>
      <c r="R27" s="892">
        <f t="shared" si="25"/>
        <v>78</v>
      </c>
      <c r="S27" s="892"/>
      <c r="T27" s="892">
        <v>15</v>
      </c>
      <c r="U27" s="892">
        <v>34</v>
      </c>
      <c r="V27" s="892">
        <v>8.9499999999999993</v>
      </c>
      <c r="W27" s="892">
        <v>29</v>
      </c>
      <c r="X27" s="892"/>
      <c r="Y27" s="892"/>
      <c r="Z27" s="892">
        <v>7</v>
      </c>
      <c r="AA27" s="892">
        <v>6</v>
      </c>
      <c r="AB27" s="892">
        <v>180.82</v>
      </c>
      <c r="AC27" s="892">
        <v>670</v>
      </c>
      <c r="AD27" s="892">
        <v>166</v>
      </c>
      <c r="AE27" s="892">
        <v>460</v>
      </c>
      <c r="AF27" s="892">
        <f t="shared" si="26"/>
        <v>377.77</v>
      </c>
      <c r="AG27" s="892">
        <f t="shared" si="26"/>
        <v>1199</v>
      </c>
      <c r="AH27" s="892"/>
      <c r="AI27" s="892"/>
      <c r="AJ27" s="892"/>
      <c r="AK27" s="889"/>
      <c r="AL27" s="889"/>
      <c r="AM27" s="889"/>
      <c r="AN27" s="889"/>
      <c r="AO27" s="889"/>
      <c r="AP27" s="889"/>
      <c r="AQ27" s="889"/>
      <c r="AR27" s="892"/>
      <c r="AS27" s="892"/>
      <c r="AT27" s="892"/>
      <c r="AU27" s="892">
        <f t="shared" si="27"/>
        <v>0</v>
      </c>
      <c r="AV27" s="892">
        <f t="shared" si="27"/>
        <v>0</v>
      </c>
      <c r="AW27" s="892"/>
      <c r="AX27" s="892"/>
      <c r="AY27" s="892"/>
      <c r="AZ27" s="892">
        <f t="shared" si="28"/>
        <v>0</v>
      </c>
      <c r="BA27" s="892">
        <f t="shared" si="28"/>
        <v>18.25</v>
      </c>
      <c r="BB27" s="892">
        <f t="shared" si="29"/>
        <v>38</v>
      </c>
      <c r="BC27" s="892">
        <f t="shared" si="30"/>
        <v>12.95</v>
      </c>
      <c r="BD27" s="892">
        <f t="shared" si="31"/>
        <v>37</v>
      </c>
      <c r="BE27" s="892">
        <f t="shared" si="30"/>
        <v>0</v>
      </c>
      <c r="BF27" s="892">
        <f t="shared" si="31"/>
        <v>0</v>
      </c>
      <c r="BG27" s="892">
        <f t="shared" si="32"/>
        <v>7</v>
      </c>
      <c r="BH27" s="892">
        <f t="shared" si="33"/>
        <v>6</v>
      </c>
      <c r="BI27" s="892">
        <f t="shared" si="34"/>
        <v>200.01999999999998</v>
      </c>
      <c r="BJ27" s="892">
        <f t="shared" si="35"/>
        <v>736</v>
      </c>
      <c r="BK27" s="892">
        <f t="shared" si="36"/>
        <v>166</v>
      </c>
      <c r="BL27" s="892">
        <f t="shared" si="36"/>
        <v>460</v>
      </c>
      <c r="BM27" s="892">
        <f t="shared" si="37"/>
        <v>404.21999999999997</v>
      </c>
      <c r="BN27" s="892">
        <f t="shared" si="38"/>
        <v>1277</v>
      </c>
      <c r="BO27" s="893" t="s">
        <v>220</v>
      </c>
      <c r="BP27" s="895" t="s">
        <v>209</v>
      </c>
      <c r="BQ27" s="895" t="s">
        <v>209</v>
      </c>
      <c r="BR27" s="894"/>
      <c r="BS27" s="895" t="s">
        <v>209</v>
      </c>
      <c r="BT27" s="904"/>
    </row>
    <row r="28" spans="1:73" ht="15" customHeight="1" x14ac:dyDescent="0.25">
      <c r="A28" s="917" t="s">
        <v>20</v>
      </c>
      <c r="B28" s="918">
        <v>324.49</v>
      </c>
      <c r="C28" s="900">
        <f t="shared" si="0"/>
        <v>74.045425128663453</v>
      </c>
      <c r="D28" s="902"/>
      <c r="E28" s="892">
        <v>31.95</v>
      </c>
      <c r="F28" s="892">
        <v>99</v>
      </c>
      <c r="G28" s="892"/>
      <c r="H28" s="892"/>
      <c r="I28" s="892">
        <v>1.21</v>
      </c>
      <c r="J28" s="892">
        <v>6</v>
      </c>
      <c r="K28" s="892"/>
      <c r="L28" s="892"/>
      <c r="M28" s="892"/>
      <c r="N28" s="892"/>
      <c r="O28" s="892">
        <v>89.12</v>
      </c>
      <c r="P28" s="892">
        <v>301</v>
      </c>
      <c r="Q28" s="892">
        <f t="shared" si="25"/>
        <v>122.28</v>
      </c>
      <c r="R28" s="892">
        <f t="shared" si="25"/>
        <v>406</v>
      </c>
      <c r="S28" s="892"/>
      <c r="T28" s="892">
        <v>22.51</v>
      </c>
      <c r="U28" s="892">
        <v>71</v>
      </c>
      <c r="V28" s="892"/>
      <c r="W28" s="892"/>
      <c r="X28" s="892"/>
      <c r="Y28" s="892"/>
      <c r="Z28" s="892"/>
      <c r="AA28" s="892"/>
      <c r="AB28" s="892"/>
      <c r="AC28" s="892"/>
      <c r="AD28" s="892">
        <v>95.48</v>
      </c>
      <c r="AE28" s="892">
        <v>342</v>
      </c>
      <c r="AF28" s="892">
        <f t="shared" si="26"/>
        <v>117.99000000000001</v>
      </c>
      <c r="AG28" s="892">
        <f t="shared" si="26"/>
        <v>413</v>
      </c>
      <c r="AH28" s="892"/>
      <c r="AI28" s="892"/>
      <c r="AJ28" s="892"/>
      <c r="AK28" s="892"/>
      <c r="AL28" s="892"/>
      <c r="AM28" s="892"/>
      <c r="AN28" s="892"/>
      <c r="AO28" s="892"/>
      <c r="AP28" s="892"/>
      <c r="AQ28" s="892"/>
      <c r="AR28" s="892"/>
      <c r="AS28" s="892"/>
      <c r="AT28" s="892"/>
      <c r="AU28" s="892">
        <f t="shared" si="27"/>
        <v>0</v>
      </c>
      <c r="AV28" s="892">
        <f t="shared" si="27"/>
        <v>0</v>
      </c>
      <c r="AW28" s="892"/>
      <c r="AX28" s="892"/>
      <c r="AY28" s="892"/>
      <c r="AZ28" s="892">
        <f t="shared" si="28"/>
        <v>0</v>
      </c>
      <c r="BA28" s="892">
        <f t="shared" si="28"/>
        <v>54.46</v>
      </c>
      <c r="BB28" s="892">
        <f t="shared" si="29"/>
        <v>170</v>
      </c>
      <c r="BC28" s="892">
        <f t="shared" si="30"/>
        <v>0</v>
      </c>
      <c r="BD28" s="892">
        <f t="shared" si="31"/>
        <v>0</v>
      </c>
      <c r="BE28" s="892">
        <f t="shared" si="30"/>
        <v>1.21</v>
      </c>
      <c r="BF28" s="892">
        <f t="shared" si="31"/>
        <v>6</v>
      </c>
      <c r="BG28" s="892">
        <f t="shared" si="32"/>
        <v>0</v>
      </c>
      <c r="BH28" s="892">
        <f t="shared" si="33"/>
        <v>0</v>
      </c>
      <c r="BI28" s="892">
        <f t="shared" si="34"/>
        <v>0</v>
      </c>
      <c r="BJ28" s="892">
        <f t="shared" si="35"/>
        <v>0</v>
      </c>
      <c r="BK28" s="892">
        <f t="shared" si="36"/>
        <v>184.60000000000002</v>
      </c>
      <c r="BL28" s="892">
        <f t="shared" si="36"/>
        <v>643</v>
      </c>
      <c r="BM28" s="892">
        <f t="shared" si="37"/>
        <v>240.27000000000004</v>
      </c>
      <c r="BN28" s="892">
        <f t="shared" si="38"/>
        <v>819</v>
      </c>
      <c r="BO28" s="893" t="s">
        <v>222</v>
      </c>
      <c r="BP28" s="895" t="s">
        <v>209</v>
      </c>
      <c r="BQ28" s="895" t="s">
        <v>209</v>
      </c>
      <c r="BR28" s="894"/>
      <c r="BS28" s="896"/>
      <c r="BT28" s="897"/>
    </row>
    <row r="29" spans="1:73" ht="15" customHeight="1" x14ac:dyDescent="0.25">
      <c r="A29" s="917" t="s">
        <v>21</v>
      </c>
      <c r="B29" s="918">
        <v>4130</v>
      </c>
      <c r="C29" s="900">
        <f t="shared" si="0"/>
        <v>98.597336561743347</v>
      </c>
      <c r="D29" s="903"/>
      <c r="E29" s="892">
        <v>75.36</v>
      </c>
      <c r="F29" s="892">
        <v>44</v>
      </c>
      <c r="G29" s="892">
        <v>89.01</v>
      </c>
      <c r="H29" s="892">
        <v>60</v>
      </c>
      <c r="I29" s="892">
        <v>0</v>
      </c>
      <c r="J29" s="892">
        <v>0</v>
      </c>
      <c r="K29" s="892">
        <v>570.29999999999995</v>
      </c>
      <c r="L29" s="892">
        <v>473</v>
      </c>
      <c r="M29" s="892"/>
      <c r="N29" s="892"/>
      <c r="O29" s="892">
        <v>2017.4</v>
      </c>
      <c r="P29" s="892">
        <v>1900</v>
      </c>
      <c r="Q29" s="892">
        <f t="shared" si="25"/>
        <v>2752.07</v>
      </c>
      <c r="R29" s="892">
        <f t="shared" si="25"/>
        <v>2477</v>
      </c>
      <c r="S29" s="892"/>
      <c r="T29" s="892"/>
      <c r="U29" s="892"/>
      <c r="V29" s="892"/>
      <c r="W29" s="892"/>
      <c r="X29" s="892"/>
      <c r="Y29" s="892"/>
      <c r="Z29" s="892">
        <v>48</v>
      </c>
      <c r="AA29" s="892">
        <v>58</v>
      </c>
      <c r="AB29" s="892"/>
      <c r="AC29" s="892"/>
      <c r="AD29" s="892">
        <v>1272</v>
      </c>
      <c r="AE29" s="892">
        <v>1486</v>
      </c>
      <c r="AF29" s="892">
        <f t="shared" si="26"/>
        <v>1320</v>
      </c>
      <c r="AG29" s="892">
        <f t="shared" si="26"/>
        <v>1544</v>
      </c>
      <c r="AH29" s="892"/>
      <c r="AI29" s="892"/>
      <c r="AJ29" s="892"/>
      <c r="AK29" s="892"/>
      <c r="AL29" s="892"/>
      <c r="AM29" s="892"/>
      <c r="AN29" s="892"/>
      <c r="AO29" s="892"/>
      <c r="AP29" s="892"/>
      <c r="AQ29" s="892"/>
      <c r="AR29" s="892"/>
      <c r="AS29" s="892"/>
      <c r="AT29" s="892"/>
      <c r="AU29" s="892">
        <f t="shared" si="27"/>
        <v>0</v>
      </c>
      <c r="AV29" s="892">
        <f t="shared" si="27"/>
        <v>0</v>
      </c>
      <c r="AW29" s="892"/>
      <c r="AX29" s="892"/>
      <c r="AY29" s="892"/>
      <c r="AZ29" s="892">
        <f t="shared" si="28"/>
        <v>0</v>
      </c>
      <c r="BA29" s="892">
        <f t="shared" si="28"/>
        <v>75.36</v>
      </c>
      <c r="BB29" s="892">
        <f t="shared" si="29"/>
        <v>44</v>
      </c>
      <c r="BC29" s="892">
        <f t="shared" si="30"/>
        <v>89.01</v>
      </c>
      <c r="BD29" s="892">
        <f t="shared" si="31"/>
        <v>60</v>
      </c>
      <c r="BE29" s="892">
        <f t="shared" si="30"/>
        <v>0</v>
      </c>
      <c r="BF29" s="892">
        <f t="shared" si="31"/>
        <v>0</v>
      </c>
      <c r="BG29" s="892">
        <f t="shared" si="32"/>
        <v>618.29999999999995</v>
      </c>
      <c r="BH29" s="892">
        <f t="shared" si="33"/>
        <v>531</v>
      </c>
      <c r="BI29" s="892">
        <f t="shared" si="34"/>
        <v>0</v>
      </c>
      <c r="BJ29" s="892">
        <f t="shared" si="35"/>
        <v>0</v>
      </c>
      <c r="BK29" s="892">
        <f t="shared" si="36"/>
        <v>3289.4</v>
      </c>
      <c r="BL29" s="892">
        <f t="shared" si="36"/>
        <v>3386</v>
      </c>
      <c r="BM29" s="892">
        <f t="shared" si="37"/>
        <v>4072.07</v>
      </c>
      <c r="BN29" s="892">
        <f t="shared" si="38"/>
        <v>4021</v>
      </c>
      <c r="BO29" s="893" t="s">
        <v>174</v>
      </c>
      <c r="BP29" s="895" t="s">
        <v>209</v>
      </c>
      <c r="BQ29" s="895" t="s">
        <v>209</v>
      </c>
      <c r="BR29" s="894"/>
      <c r="BS29" s="896"/>
      <c r="BT29" s="908" t="s">
        <v>209</v>
      </c>
      <c r="BU29" s="851" t="s">
        <v>264</v>
      </c>
    </row>
    <row r="30" spans="1:73" ht="15" customHeight="1" x14ac:dyDescent="0.25">
      <c r="A30" s="917" t="s">
        <v>22</v>
      </c>
      <c r="B30" s="918">
        <v>926</v>
      </c>
      <c r="C30" s="900">
        <f t="shared" si="0"/>
        <v>98.188984881209507</v>
      </c>
      <c r="D30" s="901"/>
      <c r="E30" s="892">
        <v>10.75</v>
      </c>
      <c r="F30" s="892">
        <v>20</v>
      </c>
      <c r="G30" s="892"/>
      <c r="H30" s="892"/>
      <c r="I30" s="892">
        <v>8.25</v>
      </c>
      <c r="J30" s="892">
        <v>20</v>
      </c>
      <c r="K30" s="892">
        <v>17.5</v>
      </c>
      <c r="L30" s="892">
        <v>22</v>
      </c>
      <c r="M30" s="892"/>
      <c r="N30" s="892"/>
      <c r="O30" s="892">
        <v>194.16</v>
      </c>
      <c r="P30" s="892">
        <v>219</v>
      </c>
      <c r="Q30" s="892">
        <f t="shared" si="25"/>
        <v>230.66</v>
      </c>
      <c r="R30" s="892">
        <f t="shared" si="25"/>
        <v>281</v>
      </c>
      <c r="S30" s="892"/>
      <c r="T30" s="892">
        <v>12</v>
      </c>
      <c r="U30" s="892">
        <v>27</v>
      </c>
      <c r="V30" s="892"/>
      <c r="W30" s="892"/>
      <c r="X30" s="892">
        <v>10.75</v>
      </c>
      <c r="Y30" s="892">
        <v>19</v>
      </c>
      <c r="Z30" s="892">
        <v>24.47</v>
      </c>
      <c r="AA30" s="892">
        <v>37</v>
      </c>
      <c r="AB30" s="892">
        <v>22.35</v>
      </c>
      <c r="AC30" s="892">
        <v>33</v>
      </c>
      <c r="AD30" s="892">
        <v>605</v>
      </c>
      <c r="AE30" s="892">
        <v>693</v>
      </c>
      <c r="AF30" s="892">
        <f t="shared" si="26"/>
        <v>674.57</v>
      </c>
      <c r="AG30" s="892">
        <f t="shared" si="26"/>
        <v>809</v>
      </c>
      <c r="AH30" s="892"/>
      <c r="AI30" s="892"/>
      <c r="AJ30" s="892"/>
      <c r="AK30" s="892"/>
      <c r="AL30" s="892"/>
      <c r="AM30" s="892"/>
      <c r="AN30" s="892"/>
      <c r="AO30" s="894">
        <v>3</v>
      </c>
      <c r="AP30" s="894">
        <v>9</v>
      </c>
      <c r="AQ30" s="892">
        <v>1</v>
      </c>
      <c r="AR30" s="892">
        <v>1</v>
      </c>
      <c r="AS30" s="892"/>
      <c r="AT30" s="892"/>
      <c r="AU30" s="892">
        <f t="shared" si="27"/>
        <v>4</v>
      </c>
      <c r="AV30" s="892">
        <f t="shared" si="27"/>
        <v>10</v>
      </c>
      <c r="AW30" s="892"/>
      <c r="AX30" s="892"/>
      <c r="AY30" s="892"/>
      <c r="AZ30" s="892">
        <f t="shared" si="28"/>
        <v>0</v>
      </c>
      <c r="BA30" s="892">
        <f t="shared" si="28"/>
        <v>22.75</v>
      </c>
      <c r="BB30" s="892">
        <f t="shared" si="29"/>
        <v>47</v>
      </c>
      <c r="BC30" s="892">
        <f t="shared" si="30"/>
        <v>0</v>
      </c>
      <c r="BD30" s="892">
        <f t="shared" si="31"/>
        <v>0</v>
      </c>
      <c r="BE30" s="892">
        <f t="shared" si="30"/>
        <v>19</v>
      </c>
      <c r="BF30" s="892">
        <f t="shared" si="31"/>
        <v>39</v>
      </c>
      <c r="BG30" s="892">
        <f t="shared" si="32"/>
        <v>44.97</v>
      </c>
      <c r="BH30" s="892">
        <f t="shared" si="33"/>
        <v>68</v>
      </c>
      <c r="BI30" s="892">
        <f t="shared" si="34"/>
        <v>23.35</v>
      </c>
      <c r="BJ30" s="892">
        <f t="shared" si="35"/>
        <v>34</v>
      </c>
      <c r="BK30" s="892">
        <f t="shared" si="36"/>
        <v>799.16</v>
      </c>
      <c r="BL30" s="892">
        <f t="shared" si="36"/>
        <v>912</v>
      </c>
      <c r="BM30" s="892">
        <f t="shared" si="37"/>
        <v>909.23</v>
      </c>
      <c r="BN30" s="892">
        <f t="shared" si="38"/>
        <v>1100</v>
      </c>
      <c r="BO30" s="893" t="s">
        <v>174</v>
      </c>
      <c r="BP30" s="895" t="s">
        <v>209</v>
      </c>
      <c r="BQ30" s="895" t="s">
        <v>209</v>
      </c>
      <c r="BR30" s="894"/>
      <c r="BS30" s="896"/>
      <c r="BT30" s="897"/>
    </row>
    <row r="31" spans="1:73" ht="15" customHeight="1" x14ac:dyDescent="0.25">
      <c r="A31" s="917" t="s">
        <v>23</v>
      </c>
      <c r="B31" s="918">
        <v>529</v>
      </c>
      <c r="C31" s="900">
        <f t="shared" si="0"/>
        <v>42.863894139886575</v>
      </c>
      <c r="D31" s="905"/>
      <c r="E31" s="892"/>
      <c r="F31" s="892"/>
      <c r="G31" s="892"/>
      <c r="H31" s="892"/>
      <c r="I31" s="892"/>
      <c r="J31" s="892"/>
      <c r="K31" s="892"/>
      <c r="L31" s="892"/>
      <c r="M31" s="892"/>
      <c r="N31" s="892"/>
      <c r="O31" s="892"/>
      <c r="P31" s="892"/>
      <c r="Q31" s="892">
        <f t="shared" si="25"/>
        <v>0</v>
      </c>
      <c r="R31" s="892">
        <f t="shared" si="25"/>
        <v>0</v>
      </c>
      <c r="S31" s="892"/>
      <c r="T31" s="892">
        <v>1.5</v>
      </c>
      <c r="U31" s="892">
        <v>4</v>
      </c>
      <c r="V31" s="892">
        <v>1</v>
      </c>
      <c r="W31" s="892">
        <v>1</v>
      </c>
      <c r="X31" s="892">
        <v>10.75</v>
      </c>
      <c r="Y31" s="892">
        <v>20</v>
      </c>
      <c r="Z31" s="892">
        <v>1</v>
      </c>
      <c r="AA31" s="892">
        <v>2</v>
      </c>
      <c r="AB31" s="892">
        <v>16.5</v>
      </c>
      <c r="AC31" s="892">
        <v>19</v>
      </c>
      <c r="AD31" s="892">
        <v>196</v>
      </c>
      <c r="AE31" s="892">
        <v>283</v>
      </c>
      <c r="AF31" s="892">
        <f t="shared" si="26"/>
        <v>226.75</v>
      </c>
      <c r="AG31" s="892">
        <f t="shared" si="26"/>
        <v>329</v>
      </c>
      <c r="AH31" s="892"/>
      <c r="AI31" s="892"/>
      <c r="AJ31" s="892"/>
      <c r="AK31" s="892"/>
      <c r="AL31" s="892"/>
      <c r="AM31" s="892"/>
      <c r="AN31" s="892"/>
      <c r="AO31" s="892"/>
      <c r="AP31" s="906"/>
      <c r="AQ31" s="892"/>
      <c r="AR31" s="892"/>
      <c r="AS31" s="892"/>
      <c r="AT31" s="892"/>
      <c r="AU31" s="892">
        <f t="shared" si="27"/>
        <v>0</v>
      </c>
      <c r="AV31" s="892">
        <f t="shared" si="27"/>
        <v>0</v>
      </c>
      <c r="AW31" s="892"/>
      <c r="AX31" s="892"/>
      <c r="AY31" s="892"/>
      <c r="AZ31" s="892">
        <f t="shared" si="28"/>
        <v>0</v>
      </c>
      <c r="BA31" s="892">
        <f t="shared" si="28"/>
        <v>1.5</v>
      </c>
      <c r="BB31" s="892">
        <f t="shared" si="29"/>
        <v>4</v>
      </c>
      <c r="BC31" s="892">
        <f t="shared" si="30"/>
        <v>1</v>
      </c>
      <c r="BD31" s="892">
        <f t="shared" si="31"/>
        <v>1</v>
      </c>
      <c r="BE31" s="892">
        <f t="shared" si="30"/>
        <v>10.75</v>
      </c>
      <c r="BF31" s="892">
        <f t="shared" si="31"/>
        <v>20</v>
      </c>
      <c r="BG31" s="892">
        <f t="shared" si="32"/>
        <v>1</v>
      </c>
      <c r="BH31" s="892">
        <f t="shared" si="33"/>
        <v>2</v>
      </c>
      <c r="BI31" s="892">
        <f t="shared" si="34"/>
        <v>16.5</v>
      </c>
      <c r="BJ31" s="892">
        <f t="shared" si="35"/>
        <v>19</v>
      </c>
      <c r="BK31" s="892">
        <f t="shared" si="36"/>
        <v>196</v>
      </c>
      <c r="BL31" s="892">
        <f t="shared" si="36"/>
        <v>283</v>
      </c>
      <c r="BM31" s="892">
        <f t="shared" si="37"/>
        <v>226.75</v>
      </c>
      <c r="BN31" s="892">
        <f t="shared" si="38"/>
        <v>329</v>
      </c>
      <c r="BO31" s="893" t="s">
        <v>225</v>
      </c>
      <c r="BP31" s="895" t="s">
        <v>209</v>
      </c>
      <c r="BQ31" s="895" t="s">
        <v>209</v>
      </c>
      <c r="BR31" s="895" t="s">
        <v>209</v>
      </c>
      <c r="BS31" s="895" t="s">
        <v>209</v>
      </c>
      <c r="BT31" s="904"/>
    </row>
    <row r="32" spans="1:73" ht="15" customHeight="1" x14ac:dyDescent="0.25">
      <c r="A32" s="917" t="s">
        <v>24</v>
      </c>
      <c r="B32" s="918">
        <v>547</v>
      </c>
      <c r="C32" s="900">
        <f t="shared" si="0"/>
        <v>68.46435100548446</v>
      </c>
      <c r="D32" s="902"/>
      <c r="E32" s="893"/>
      <c r="F32" s="892"/>
      <c r="G32" s="893">
        <v>2</v>
      </c>
      <c r="H32" s="892">
        <v>4</v>
      </c>
      <c r="I32" s="892"/>
      <c r="J32" s="892"/>
      <c r="K32" s="892"/>
      <c r="L32" s="892"/>
      <c r="M32" s="906">
        <v>24</v>
      </c>
      <c r="N32" s="892">
        <v>32</v>
      </c>
      <c r="O32" s="892">
        <v>79</v>
      </c>
      <c r="P32" s="892">
        <v>109</v>
      </c>
      <c r="Q32" s="892">
        <f t="shared" si="25"/>
        <v>105</v>
      </c>
      <c r="R32" s="892">
        <f t="shared" si="25"/>
        <v>145</v>
      </c>
      <c r="S32" s="892"/>
      <c r="T32" s="892"/>
      <c r="U32" s="892"/>
      <c r="V32" s="892">
        <v>8.5</v>
      </c>
      <c r="W32" s="892">
        <v>16</v>
      </c>
      <c r="X32" s="892"/>
      <c r="Y32" s="892"/>
      <c r="Z32" s="892"/>
      <c r="AA32" s="892"/>
      <c r="AB32" s="892">
        <v>81</v>
      </c>
      <c r="AC32" s="892">
        <v>112</v>
      </c>
      <c r="AD32" s="892">
        <v>180</v>
      </c>
      <c r="AE32" s="892">
        <v>265</v>
      </c>
      <c r="AF32" s="892">
        <f t="shared" si="26"/>
        <v>269.5</v>
      </c>
      <c r="AG32" s="892">
        <f t="shared" si="26"/>
        <v>393</v>
      </c>
      <c r="AH32" s="892"/>
      <c r="AI32" s="892"/>
      <c r="AJ32" s="892"/>
      <c r="AK32" s="906"/>
      <c r="AL32" s="892"/>
      <c r="AM32" s="892"/>
      <c r="AN32" s="892"/>
      <c r="AO32" s="892"/>
      <c r="AP32" s="892"/>
      <c r="AQ32" s="892"/>
      <c r="AR32" s="892"/>
      <c r="AS32" s="892"/>
      <c r="AT32" s="892"/>
      <c r="AU32" s="892">
        <f t="shared" si="27"/>
        <v>0</v>
      </c>
      <c r="AV32" s="892">
        <f t="shared" si="27"/>
        <v>0</v>
      </c>
      <c r="AW32" s="892"/>
      <c r="AX32" s="892"/>
      <c r="AY32" s="892"/>
      <c r="AZ32" s="892">
        <f t="shared" si="28"/>
        <v>0</v>
      </c>
      <c r="BA32" s="892">
        <f t="shared" si="28"/>
        <v>0</v>
      </c>
      <c r="BB32" s="892">
        <f t="shared" si="29"/>
        <v>0</v>
      </c>
      <c r="BC32" s="892">
        <f t="shared" si="30"/>
        <v>10.5</v>
      </c>
      <c r="BD32" s="892">
        <f t="shared" si="31"/>
        <v>20</v>
      </c>
      <c r="BE32" s="892">
        <f t="shared" si="30"/>
        <v>0</v>
      </c>
      <c r="BF32" s="892">
        <f t="shared" si="31"/>
        <v>0</v>
      </c>
      <c r="BG32" s="892">
        <f t="shared" si="32"/>
        <v>0</v>
      </c>
      <c r="BH32" s="892">
        <f t="shared" si="33"/>
        <v>0</v>
      </c>
      <c r="BI32" s="892">
        <f t="shared" si="34"/>
        <v>105</v>
      </c>
      <c r="BJ32" s="892">
        <f t="shared" si="35"/>
        <v>144</v>
      </c>
      <c r="BK32" s="892">
        <f t="shared" si="36"/>
        <v>259</v>
      </c>
      <c r="BL32" s="892">
        <f t="shared" si="36"/>
        <v>374</v>
      </c>
      <c r="BM32" s="892">
        <f t="shared" si="37"/>
        <v>374.5</v>
      </c>
      <c r="BN32" s="892">
        <f t="shared" si="38"/>
        <v>538</v>
      </c>
      <c r="BO32" s="893" t="s">
        <v>227</v>
      </c>
      <c r="BP32" s="895" t="s">
        <v>209</v>
      </c>
      <c r="BQ32" s="895" t="s">
        <v>209</v>
      </c>
      <c r="BR32" s="894"/>
      <c r="BS32" s="895" t="s">
        <v>209</v>
      </c>
      <c r="BT32" s="908" t="s">
        <v>209</v>
      </c>
      <c r="BU32" s="851" t="s">
        <v>174</v>
      </c>
    </row>
    <row r="33" spans="1:73" ht="15" customHeight="1" x14ac:dyDescent="0.25">
      <c r="A33" s="917" t="s">
        <v>114</v>
      </c>
      <c r="B33" s="918">
        <v>461</v>
      </c>
      <c r="C33" s="900">
        <f t="shared" si="0"/>
        <v>85.817787418655101</v>
      </c>
      <c r="D33" s="905"/>
      <c r="E33" s="919"/>
      <c r="F33" s="499"/>
      <c r="G33" s="919"/>
      <c r="H33" s="499"/>
      <c r="I33" s="919"/>
      <c r="J33" s="499"/>
      <c r="K33" s="919"/>
      <c r="L33" s="499"/>
      <c r="M33" s="919"/>
      <c r="N33" s="499"/>
      <c r="O33" s="919"/>
      <c r="P33" s="499"/>
      <c r="Q33" s="892">
        <f t="shared" si="25"/>
        <v>0</v>
      </c>
      <c r="R33" s="892">
        <f t="shared" si="25"/>
        <v>0</v>
      </c>
      <c r="S33" s="892"/>
      <c r="T33" s="892">
        <v>10</v>
      </c>
      <c r="U33" s="892">
        <v>3</v>
      </c>
      <c r="V33" s="892">
        <v>0</v>
      </c>
      <c r="W33" s="892">
        <v>0</v>
      </c>
      <c r="X33" s="892">
        <v>4.5</v>
      </c>
      <c r="Y33" s="892">
        <v>6</v>
      </c>
      <c r="Z33" s="894">
        <v>4.5</v>
      </c>
      <c r="AA33" s="499">
        <v>3</v>
      </c>
      <c r="AB33" s="894">
        <v>4.75</v>
      </c>
      <c r="AC33" s="499">
        <v>2</v>
      </c>
      <c r="AD33" s="894">
        <v>371.87</v>
      </c>
      <c r="AE33" s="499">
        <v>407</v>
      </c>
      <c r="AF33" s="892">
        <f t="shared" si="26"/>
        <v>395.62</v>
      </c>
      <c r="AG33" s="892">
        <f t="shared" si="26"/>
        <v>421</v>
      </c>
      <c r="AH33" s="892"/>
      <c r="AI33" s="892"/>
      <c r="AJ33" s="892"/>
      <c r="AK33" s="892"/>
      <c r="AL33" s="892"/>
      <c r="AM33" s="892"/>
      <c r="AN33" s="892"/>
      <c r="AO33" s="892"/>
      <c r="AP33" s="892"/>
      <c r="AQ33" s="892"/>
      <c r="AR33" s="892"/>
      <c r="AS33" s="892"/>
      <c r="AT33" s="892"/>
      <c r="AU33" s="892">
        <f t="shared" si="27"/>
        <v>0</v>
      </c>
      <c r="AV33" s="892">
        <f t="shared" si="27"/>
        <v>0</v>
      </c>
      <c r="AW33" s="892"/>
      <c r="AX33" s="892"/>
      <c r="AY33" s="892"/>
      <c r="AZ33" s="892">
        <f t="shared" si="28"/>
        <v>0</v>
      </c>
      <c r="BA33" s="892">
        <f t="shared" si="28"/>
        <v>10</v>
      </c>
      <c r="BB33" s="892">
        <f t="shared" si="29"/>
        <v>3</v>
      </c>
      <c r="BC33" s="892">
        <f t="shared" si="30"/>
        <v>0</v>
      </c>
      <c r="BD33" s="892">
        <f t="shared" si="31"/>
        <v>0</v>
      </c>
      <c r="BE33" s="892">
        <f t="shared" si="30"/>
        <v>4.5</v>
      </c>
      <c r="BF33" s="892">
        <f t="shared" si="31"/>
        <v>6</v>
      </c>
      <c r="BG33" s="892">
        <f t="shared" si="32"/>
        <v>4.5</v>
      </c>
      <c r="BH33" s="892">
        <f t="shared" si="33"/>
        <v>3</v>
      </c>
      <c r="BI33" s="892">
        <f t="shared" si="34"/>
        <v>4.75</v>
      </c>
      <c r="BJ33" s="892">
        <f t="shared" si="35"/>
        <v>2</v>
      </c>
      <c r="BK33" s="892">
        <f t="shared" si="36"/>
        <v>371.87</v>
      </c>
      <c r="BL33" s="892">
        <f t="shared" si="36"/>
        <v>407</v>
      </c>
      <c r="BM33" s="892">
        <f t="shared" si="37"/>
        <v>395.62</v>
      </c>
      <c r="BN33" s="892">
        <f t="shared" si="38"/>
        <v>421</v>
      </c>
      <c r="BO33" s="893" t="s">
        <v>145</v>
      </c>
      <c r="BP33" s="895" t="s">
        <v>209</v>
      </c>
      <c r="BQ33" s="895" t="s">
        <v>209</v>
      </c>
      <c r="BR33" s="895" t="s">
        <v>209</v>
      </c>
      <c r="BS33" s="909"/>
      <c r="BT33" s="908" t="s">
        <v>209</v>
      </c>
      <c r="BU33" s="851" t="s">
        <v>183</v>
      </c>
    </row>
    <row r="34" spans="1:73" ht="15" customHeight="1" x14ac:dyDescent="0.25">
      <c r="A34" s="917" t="s">
        <v>26</v>
      </c>
      <c r="B34" s="918">
        <v>984.53</v>
      </c>
      <c r="C34" s="900">
        <f t="shared" si="0"/>
        <v>11.06924116075691</v>
      </c>
      <c r="D34" s="901"/>
      <c r="E34" s="892">
        <v>17.5</v>
      </c>
      <c r="F34" s="892">
        <v>30</v>
      </c>
      <c r="G34" s="892"/>
      <c r="H34" s="892"/>
      <c r="I34" s="892"/>
      <c r="J34" s="892"/>
      <c r="K34" s="892"/>
      <c r="L34" s="892"/>
      <c r="M34" s="892"/>
      <c r="N34" s="892"/>
      <c r="O34" s="892"/>
      <c r="P34" s="892"/>
      <c r="Q34" s="892">
        <f t="shared" si="25"/>
        <v>17.5</v>
      </c>
      <c r="R34" s="892">
        <f t="shared" si="25"/>
        <v>30</v>
      </c>
      <c r="S34" s="892"/>
      <c r="T34" s="892">
        <v>1.75</v>
      </c>
      <c r="U34" s="892">
        <v>5</v>
      </c>
      <c r="V34" s="892">
        <v>1</v>
      </c>
      <c r="W34" s="892">
        <v>2</v>
      </c>
      <c r="X34" s="892">
        <v>3.5</v>
      </c>
      <c r="Y34" s="892">
        <v>6</v>
      </c>
      <c r="Z34" s="892"/>
      <c r="AA34" s="892"/>
      <c r="AB34" s="892"/>
      <c r="AC34" s="892"/>
      <c r="AD34" s="892">
        <v>83.73</v>
      </c>
      <c r="AE34" s="892">
        <v>105</v>
      </c>
      <c r="AF34" s="892">
        <f t="shared" si="26"/>
        <v>89.98</v>
      </c>
      <c r="AG34" s="892">
        <f t="shared" si="26"/>
        <v>118</v>
      </c>
      <c r="AH34" s="892"/>
      <c r="AI34" s="892"/>
      <c r="AJ34" s="892"/>
      <c r="AK34" s="892"/>
      <c r="AL34" s="892"/>
      <c r="AM34" s="892"/>
      <c r="AN34" s="892"/>
      <c r="AO34" s="892">
        <v>1.5</v>
      </c>
      <c r="AP34" s="892">
        <v>1</v>
      </c>
      <c r="AQ34" s="892"/>
      <c r="AR34" s="892"/>
      <c r="AS34" s="892"/>
      <c r="AT34" s="892"/>
      <c r="AU34" s="892">
        <f t="shared" si="27"/>
        <v>1.5</v>
      </c>
      <c r="AV34" s="892">
        <f t="shared" si="27"/>
        <v>1</v>
      </c>
      <c r="AW34" s="892"/>
      <c r="AX34" s="892"/>
      <c r="AY34" s="892"/>
      <c r="AZ34" s="892">
        <f t="shared" si="28"/>
        <v>0</v>
      </c>
      <c r="BA34" s="892">
        <f t="shared" si="28"/>
        <v>19.25</v>
      </c>
      <c r="BB34" s="892">
        <f t="shared" si="29"/>
        <v>35</v>
      </c>
      <c r="BC34" s="892">
        <f t="shared" si="30"/>
        <v>1</v>
      </c>
      <c r="BD34" s="892">
        <f t="shared" si="31"/>
        <v>2</v>
      </c>
      <c r="BE34" s="892">
        <f t="shared" si="30"/>
        <v>3.5</v>
      </c>
      <c r="BF34" s="892">
        <f t="shared" si="31"/>
        <v>6</v>
      </c>
      <c r="BG34" s="892">
        <f t="shared" si="32"/>
        <v>1.5</v>
      </c>
      <c r="BH34" s="892">
        <f t="shared" si="33"/>
        <v>1</v>
      </c>
      <c r="BI34" s="892">
        <f t="shared" si="34"/>
        <v>0</v>
      </c>
      <c r="BJ34" s="892">
        <f t="shared" si="35"/>
        <v>0</v>
      </c>
      <c r="BK34" s="892">
        <f t="shared" si="36"/>
        <v>83.73</v>
      </c>
      <c r="BL34" s="892">
        <f t="shared" si="36"/>
        <v>105</v>
      </c>
      <c r="BM34" s="892">
        <f t="shared" si="37"/>
        <v>108.98</v>
      </c>
      <c r="BN34" s="892">
        <f t="shared" si="38"/>
        <v>149</v>
      </c>
      <c r="BO34" s="893" t="s">
        <v>145</v>
      </c>
      <c r="BP34" s="895" t="s">
        <v>209</v>
      </c>
      <c r="BQ34" s="895" t="s">
        <v>209</v>
      </c>
      <c r="BR34" s="894"/>
      <c r="BS34" s="896"/>
      <c r="BT34" s="897"/>
    </row>
    <row r="35" spans="1:73" ht="15" customHeight="1" x14ac:dyDescent="0.25">
      <c r="A35" s="917" t="s">
        <v>27</v>
      </c>
      <c r="B35" s="918">
        <v>590</v>
      </c>
      <c r="C35" s="900">
        <f t="shared" si="0"/>
        <v>98.644067796610173</v>
      </c>
      <c r="D35" s="905"/>
      <c r="E35" s="892"/>
      <c r="F35" s="892"/>
      <c r="G35" s="892"/>
      <c r="H35" s="892"/>
      <c r="I35" s="892"/>
      <c r="J35" s="892"/>
      <c r="K35" s="892"/>
      <c r="L35" s="892"/>
      <c r="M35" s="892"/>
      <c r="N35" s="892"/>
      <c r="O35" s="892"/>
      <c r="P35" s="892"/>
      <c r="Q35" s="892">
        <f t="shared" si="25"/>
        <v>0</v>
      </c>
      <c r="R35" s="892">
        <f t="shared" si="25"/>
        <v>0</v>
      </c>
      <c r="S35" s="892"/>
      <c r="T35" s="892">
        <v>6</v>
      </c>
      <c r="U35" s="892">
        <v>3</v>
      </c>
      <c r="V35" s="892"/>
      <c r="W35" s="892"/>
      <c r="X35" s="892"/>
      <c r="Y35" s="892"/>
      <c r="Z35" s="892">
        <v>29</v>
      </c>
      <c r="AA35" s="892">
        <v>30</v>
      </c>
      <c r="AB35" s="892"/>
      <c r="AC35" s="892"/>
      <c r="AD35" s="892">
        <v>547</v>
      </c>
      <c r="AE35" s="892">
        <v>1619</v>
      </c>
      <c r="AF35" s="892">
        <f t="shared" si="26"/>
        <v>582</v>
      </c>
      <c r="AG35" s="892">
        <f t="shared" si="26"/>
        <v>1652</v>
      </c>
      <c r="AH35" s="892"/>
      <c r="AI35" s="892"/>
      <c r="AJ35" s="892"/>
      <c r="AK35" s="892"/>
      <c r="AL35" s="892"/>
      <c r="AM35" s="892"/>
      <c r="AN35" s="892"/>
      <c r="AO35" s="892"/>
      <c r="AP35" s="892"/>
      <c r="AQ35" s="892"/>
      <c r="AR35" s="892"/>
      <c r="AS35" s="892"/>
      <c r="AT35" s="892"/>
      <c r="AU35" s="892">
        <f t="shared" si="27"/>
        <v>0</v>
      </c>
      <c r="AV35" s="892">
        <f t="shared" si="27"/>
        <v>0</v>
      </c>
      <c r="AW35" s="892"/>
      <c r="AX35" s="892"/>
      <c r="AY35" s="892"/>
      <c r="AZ35" s="892">
        <f t="shared" si="28"/>
        <v>0</v>
      </c>
      <c r="BA35" s="892">
        <f t="shared" si="28"/>
        <v>6</v>
      </c>
      <c r="BB35" s="892">
        <f t="shared" si="29"/>
        <v>3</v>
      </c>
      <c r="BC35" s="892">
        <f t="shared" si="30"/>
        <v>0</v>
      </c>
      <c r="BD35" s="892">
        <f t="shared" si="31"/>
        <v>0</v>
      </c>
      <c r="BE35" s="892">
        <f t="shared" si="30"/>
        <v>0</v>
      </c>
      <c r="BF35" s="892">
        <f t="shared" si="31"/>
        <v>0</v>
      </c>
      <c r="BG35" s="892">
        <f t="shared" si="32"/>
        <v>29</v>
      </c>
      <c r="BH35" s="892">
        <f t="shared" si="33"/>
        <v>30</v>
      </c>
      <c r="BI35" s="892">
        <f t="shared" si="34"/>
        <v>0</v>
      </c>
      <c r="BJ35" s="892">
        <f t="shared" si="35"/>
        <v>0</v>
      </c>
      <c r="BK35" s="892">
        <f t="shared" si="36"/>
        <v>547</v>
      </c>
      <c r="BL35" s="892">
        <f t="shared" si="36"/>
        <v>1619</v>
      </c>
      <c r="BM35" s="892">
        <f t="shared" si="37"/>
        <v>582</v>
      </c>
      <c r="BN35" s="892">
        <f t="shared" si="38"/>
        <v>1652</v>
      </c>
      <c r="BO35" s="893" t="s">
        <v>145</v>
      </c>
      <c r="BP35" s="895" t="s">
        <v>209</v>
      </c>
      <c r="BQ35" s="895" t="s">
        <v>209</v>
      </c>
      <c r="BR35" s="894"/>
      <c r="BS35" s="896"/>
      <c r="BT35" s="897"/>
    </row>
    <row r="36" spans="1:73" ht="15" customHeight="1" x14ac:dyDescent="0.25">
      <c r="A36" s="917" t="s">
        <v>28</v>
      </c>
      <c r="B36" s="918">
        <v>3649.92</v>
      </c>
      <c r="C36" s="900">
        <f t="shared" si="0"/>
        <v>68.553009381027536</v>
      </c>
      <c r="D36" s="905"/>
      <c r="E36" s="894">
        <v>562</v>
      </c>
      <c r="F36" s="894">
        <v>502</v>
      </c>
      <c r="G36" s="894">
        <v>31</v>
      </c>
      <c r="H36" s="894">
        <v>15</v>
      </c>
      <c r="I36" s="894">
        <v>52</v>
      </c>
      <c r="J36" s="894">
        <v>63</v>
      </c>
      <c r="K36" s="894">
        <v>93.38</v>
      </c>
      <c r="L36" s="894">
        <v>57</v>
      </c>
      <c r="M36" s="894">
        <v>615</v>
      </c>
      <c r="N36" s="894">
        <v>739</v>
      </c>
      <c r="O36" s="894">
        <v>116</v>
      </c>
      <c r="P36" s="894">
        <v>210</v>
      </c>
      <c r="Q36" s="892">
        <f t="shared" si="25"/>
        <v>1469.38</v>
      </c>
      <c r="R36" s="892">
        <f t="shared" si="25"/>
        <v>1586</v>
      </c>
      <c r="S36" s="892"/>
      <c r="T36" s="894">
        <v>103</v>
      </c>
      <c r="U36" s="894">
        <v>120</v>
      </c>
      <c r="V36" s="894">
        <v>3.5</v>
      </c>
      <c r="W36" s="894">
        <v>3</v>
      </c>
      <c r="X36" s="894">
        <v>7</v>
      </c>
      <c r="Y36" s="894">
        <v>11</v>
      </c>
      <c r="Z36" s="894">
        <v>50</v>
      </c>
      <c r="AA36" s="894">
        <v>53</v>
      </c>
      <c r="AB36" s="894">
        <v>601</v>
      </c>
      <c r="AC36" s="894">
        <v>1114</v>
      </c>
      <c r="AD36" s="894">
        <v>268</v>
      </c>
      <c r="AE36" s="894">
        <v>559</v>
      </c>
      <c r="AF36" s="892">
        <f t="shared" si="26"/>
        <v>1032.5</v>
      </c>
      <c r="AG36" s="892">
        <f t="shared" si="26"/>
        <v>1860</v>
      </c>
      <c r="AH36" s="892"/>
      <c r="AI36" s="892"/>
      <c r="AJ36" s="892"/>
      <c r="AK36" s="892"/>
      <c r="AL36" s="892"/>
      <c r="AM36" s="892"/>
      <c r="AN36" s="892"/>
      <c r="AO36" s="892"/>
      <c r="AP36" s="892"/>
      <c r="AQ36" s="892"/>
      <c r="AR36" s="892"/>
      <c r="AS36" s="892">
        <v>0.25</v>
      </c>
      <c r="AT36" s="892">
        <v>1</v>
      </c>
      <c r="AU36" s="892">
        <f t="shared" si="27"/>
        <v>0.25</v>
      </c>
      <c r="AV36" s="892">
        <f t="shared" si="27"/>
        <v>1</v>
      </c>
      <c r="AW36" s="892"/>
      <c r="AX36" s="892"/>
      <c r="AY36" s="892"/>
      <c r="AZ36" s="892">
        <f t="shared" si="28"/>
        <v>0</v>
      </c>
      <c r="BA36" s="892">
        <f t="shared" si="28"/>
        <v>665</v>
      </c>
      <c r="BB36" s="892">
        <f t="shared" si="29"/>
        <v>622</v>
      </c>
      <c r="BC36" s="892">
        <f t="shared" si="30"/>
        <v>34.5</v>
      </c>
      <c r="BD36" s="892">
        <f t="shared" si="31"/>
        <v>18</v>
      </c>
      <c r="BE36" s="892">
        <f t="shared" si="30"/>
        <v>59</v>
      </c>
      <c r="BF36" s="892">
        <f t="shared" si="31"/>
        <v>74</v>
      </c>
      <c r="BG36" s="892">
        <f t="shared" si="32"/>
        <v>143.38</v>
      </c>
      <c r="BH36" s="892">
        <f t="shared" si="33"/>
        <v>110</v>
      </c>
      <c r="BI36" s="892">
        <f t="shared" si="34"/>
        <v>1216</v>
      </c>
      <c r="BJ36" s="892">
        <f t="shared" si="35"/>
        <v>1853</v>
      </c>
      <c r="BK36" s="892">
        <f t="shared" si="36"/>
        <v>384.25</v>
      </c>
      <c r="BL36" s="892">
        <f t="shared" si="36"/>
        <v>770</v>
      </c>
      <c r="BM36" s="892">
        <f t="shared" si="37"/>
        <v>2502.13</v>
      </c>
      <c r="BN36" s="892">
        <f t="shared" si="38"/>
        <v>3447</v>
      </c>
      <c r="BO36" s="893"/>
      <c r="BP36" s="895" t="s">
        <v>209</v>
      </c>
      <c r="BQ36" s="894" t="s">
        <v>208</v>
      </c>
      <c r="BR36" s="894"/>
      <c r="BS36" s="895" t="s">
        <v>209</v>
      </c>
      <c r="BT36" s="904"/>
    </row>
    <row r="37" spans="1:73" s="851" customFormat="1" ht="15" customHeight="1" x14ac:dyDescent="0.25">
      <c r="A37" s="917" t="s">
        <v>29</v>
      </c>
      <c r="B37" s="918">
        <v>2527</v>
      </c>
      <c r="C37" s="900">
        <f t="shared" si="0"/>
        <v>95.587760189948554</v>
      </c>
      <c r="D37" s="920"/>
      <c r="E37" s="499">
        <v>320.45270000000005</v>
      </c>
      <c r="F37" s="499">
        <v>899</v>
      </c>
      <c r="G37" s="499">
        <v>13</v>
      </c>
      <c r="H37" s="499">
        <v>11</v>
      </c>
      <c r="I37" s="499">
        <v>41</v>
      </c>
      <c r="J37" s="499">
        <v>35</v>
      </c>
      <c r="K37" s="499">
        <v>325.5</v>
      </c>
      <c r="L37" s="499">
        <v>227</v>
      </c>
      <c r="M37" s="499"/>
      <c r="N37" s="501"/>
      <c r="O37" s="501"/>
      <c r="P37" s="501"/>
      <c r="Q37" s="892">
        <f t="shared" si="25"/>
        <v>699.95270000000005</v>
      </c>
      <c r="R37" s="892">
        <f t="shared" si="25"/>
        <v>1172</v>
      </c>
      <c r="S37" s="499"/>
      <c r="T37" s="499">
        <v>5.55</v>
      </c>
      <c r="U37" s="499">
        <v>13</v>
      </c>
      <c r="V37" s="499"/>
      <c r="W37" s="499"/>
      <c r="X37" s="499">
        <v>10</v>
      </c>
      <c r="Y37" s="499">
        <v>9</v>
      </c>
      <c r="Z37" s="499">
        <v>1700</v>
      </c>
      <c r="AA37" s="499">
        <v>1990</v>
      </c>
      <c r="AB37" s="501"/>
      <c r="AC37" s="501"/>
      <c r="AD37" s="501"/>
      <c r="AE37" s="501"/>
      <c r="AF37" s="892">
        <f t="shared" si="26"/>
        <v>1715.55</v>
      </c>
      <c r="AG37" s="892">
        <f t="shared" si="26"/>
        <v>2012</v>
      </c>
      <c r="AH37" s="892"/>
      <c r="AI37" s="892"/>
      <c r="AJ37" s="892"/>
      <c r="AK37" s="892"/>
      <c r="AL37" s="892"/>
      <c r="AM37" s="892"/>
      <c r="AN37" s="892"/>
      <c r="AO37" s="892"/>
      <c r="AP37" s="892"/>
      <c r="AQ37" s="892"/>
      <c r="AR37" s="892"/>
      <c r="AS37" s="892"/>
      <c r="AT37" s="892"/>
      <c r="AU37" s="892">
        <f t="shared" si="27"/>
        <v>0</v>
      </c>
      <c r="AV37" s="892">
        <f t="shared" si="27"/>
        <v>0</v>
      </c>
      <c r="AW37" s="892"/>
      <c r="AX37" s="892"/>
      <c r="AY37" s="892"/>
      <c r="AZ37" s="892">
        <f t="shared" si="28"/>
        <v>0</v>
      </c>
      <c r="BA37" s="892">
        <f t="shared" si="28"/>
        <v>326.00270000000006</v>
      </c>
      <c r="BB37" s="892">
        <f t="shared" si="29"/>
        <v>912</v>
      </c>
      <c r="BC37" s="892">
        <f t="shared" si="30"/>
        <v>13</v>
      </c>
      <c r="BD37" s="892">
        <f t="shared" si="31"/>
        <v>11</v>
      </c>
      <c r="BE37" s="892">
        <f t="shared" si="30"/>
        <v>51</v>
      </c>
      <c r="BF37" s="892">
        <f t="shared" si="31"/>
        <v>44</v>
      </c>
      <c r="BG37" s="892">
        <f t="shared" si="32"/>
        <v>2025.5</v>
      </c>
      <c r="BH37" s="892">
        <f t="shared" si="33"/>
        <v>2217</v>
      </c>
      <c r="BI37" s="892">
        <f t="shared" si="34"/>
        <v>0</v>
      </c>
      <c r="BJ37" s="892">
        <f t="shared" si="35"/>
        <v>0</v>
      </c>
      <c r="BK37" s="892">
        <f t="shared" si="36"/>
        <v>0</v>
      </c>
      <c r="BL37" s="892">
        <f t="shared" si="36"/>
        <v>0</v>
      </c>
      <c r="BM37" s="892">
        <f t="shared" si="37"/>
        <v>2415.5027</v>
      </c>
      <c r="BN37" s="892">
        <f t="shared" si="38"/>
        <v>3184</v>
      </c>
      <c r="BO37" s="893" t="s">
        <v>174</v>
      </c>
      <c r="BP37" s="895" t="s">
        <v>209</v>
      </c>
      <c r="BQ37" s="895" t="s">
        <v>209</v>
      </c>
      <c r="BR37" s="894"/>
      <c r="BS37" s="895" t="s">
        <v>258</v>
      </c>
      <c r="BT37" s="904"/>
    </row>
    <row r="38" spans="1:73" ht="15" customHeight="1" x14ac:dyDescent="0.25">
      <c r="A38" s="917" t="s">
        <v>30</v>
      </c>
      <c r="B38" s="918">
        <v>2182.5</v>
      </c>
      <c r="C38" s="900">
        <f t="shared" si="0"/>
        <v>65.040091638029779</v>
      </c>
      <c r="D38" s="921"/>
      <c r="E38" s="892">
        <v>17.5</v>
      </c>
      <c r="F38" s="892">
        <v>25</v>
      </c>
      <c r="G38" s="892">
        <v>31.25</v>
      </c>
      <c r="H38" s="892">
        <v>34</v>
      </c>
      <c r="I38" s="892"/>
      <c r="J38" s="892"/>
      <c r="K38" s="892">
        <v>15.5</v>
      </c>
      <c r="L38" s="892">
        <v>12</v>
      </c>
      <c r="M38" s="892">
        <v>7.75</v>
      </c>
      <c r="N38" s="892">
        <v>10</v>
      </c>
      <c r="O38" s="892">
        <v>48.75</v>
      </c>
      <c r="P38" s="892">
        <v>98</v>
      </c>
      <c r="Q38" s="892">
        <f t="shared" si="25"/>
        <v>120.75</v>
      </c>
      <c r="R38" s="892">
        <f t="shared" si="25"/>
        <v>179</v>
      </c>
      <c r="S38" s="892"/>
      <c r="T38" s="892">
        <v>78.5</v>
      </c>
      <c r="U38" s="892">
        <v>134</v>
      </c>
      <c r="V38" s="892">
        <v>13.25</v>
      </c>
      <c r="W38" s="892">
        <v>22</v>
      </c>
      <c r="X38" s="892"/>
      <c r="Y38" s="892"/>
      <c r="Z38" s="892">
        <v>116</v>
      </c>
      <c r="AA38" s="892">
        <v>133</v>
      </c>
      <c r="AB38" s="892"/>
      <c r="AC38" s="892"/>
      <c r="AD38" s="889">
        <v>1086</v>
      </c>
      <c r="AE38" s="889">
        <v>1698</v>
      </c>
      <c r="AF38" s="892">
        <f t="shared" si="26"/>
        <v>1293.75</v>
      </c>
      <c r="AG38" s="892">
        <f t="shared" si="26"/>
        <v>1987</v>
      </c>
      <c r="AH38" s="889"/>
      <c r="AI38" s="889"/>
      <c r="AJ38" s="889"/>
      <c r="AK38" s="889"/>
      <c r="AL38" s="889"/>
      <c r="AM38" s="889"/>
      <c r="AN38" s="889"/>
      <c r="AO38" s="889">
        <v>5</v>
      </c>
      <c r="AP38" s="889">
        <v>31</v>
      </c>
      <c r="AQ38" s="889"/>
      <c r="AR38" s="890"/>
      <c r="AS38" s="890"/>
      <c r="AT38" s="891"/>
      <c r="AU38" s="892">
        <f t="shared" si="27"/>
        <v>5</v>
      </c>
      <c r="AV38" s="892">
        <f t="shared" si="27"/>
        <v>31</v>
      </c>
      <c r="AW38" s="891"/>
      <c r="AX38" s="891"/>
      <c r="AY38" s="891"/>
      <c r="AZ38" s="892">
        <f t="shared" si="28"/>
        <v>0</v>
      </c>
      <c r="BA38" s="892">
        <f t="shared" si="28"/>
        <v>96</v>
      </c>
      <c r="BB38" s="892">
        <f t="shared" si="29"/>
        <v>159</v>
      </c>
      <c r="BC38" s="892">
        <f t="shared" si="30"/>
        <v>44.5</v>
      </c>
      <c r="BD38" s="892">
        <f t="shared" si="31"/>
        <v>56</v>
      </c>
      <c r="BE38" s="892">
        <f t="shared" si="30"/>
        <v>0</v>
      </c>
      <c r="BF38" s="892">
        <f t="shared" si="31"/>
        <v>0</v>
      </c>
      <c r="BG38" s="892">
        <f t="shared" si="32"/>
        <v>136.5</v>
      </c>
      <c r="BH38" s="892">
        <f t="shared" si="33"/>
        <v>176</v>
      </c>
      <c r="BI38" s="892">
        <f t="shared" si="34"/>
        <v>7.75</v>
      </c>
      <c r="BJ38" s="892">
        <f t="shared" si="35"/>
        <v>10</v>
      </c>
      <c r="BK38" s="892">
        <f t="shared" si="36"/>
        <v>1134.75</v>
      </c>
      <c r="BL38" s="892">
        <f t="shared" si="36"/>
        <v>1796</v>
      </c>
      <c r="BM38" s="892">
        <f t="shared" si="37"/>
        <v>1419.5</v>
      </c>
      <c r="BN38" s="892">
        <f t="shared" si="38"/>
        <v>2197</v>
      </c>
      <c r="BO38" s="893" t="s">
        <v>227</v>
      </c>
      <c r="BP38" s="895" t="s">
        <v>209</v>
      </c>
      <c r="BQ38" s="894" t="s">
        <v>208</v>
      </c>
      <c r="BR38" s="894"/>
      <c r="BS38" s="896"/>
      <c r="BT38" s="897"/>
    </row>
    <row r="39" spans="1:73" ht="15" customHeight="1" x14ac:dyDescent="0.25">
      <c r="A39" s="917" t="s">
        <v>31</v>
      </c>
      <c r="B39" s="918">
        <v>7199</v>
      </c>
      <c r="C39" s="900">
        <f t="shared" si="0"/>
        <v>72.653202759642554</v>
      </c>
      <c r="D39" s="921"/>
      <c r="E39" s="910">
        <v>994.06310000000008</v>
      </c>
      <c r="F39" s="910">
        <v>592</v>
      </c>
      <c r="G39" s="910">
        <v>95.371600000000001</v>
      </c>
      <c r="H39" s="910">
        <v>68</v>
      </c>
      <c r="I39" s="910">
        <v>246.41</v>
      </c>
      <c r="J39" s="910">
        <v>130</v>
      </c>
      <c r="K39" s="910">
        <v>1438.2750666666668</v>
      </c>
      <c r="L39" s="910">
        <v>985</v>
      </c>
      <c r="M39" s="910">
        <v>61.937599999999996</v>
      </c>
      <c r="N39" s="910">
        <v>101</v>
      </c>
      <c r="O39" s="910">
        <v>56.866700000000002</v>
      </c>
      <c r="P39" s="910">
        <v>74</v>
      </c>
      <c r="Q39" s="892">
        <f t="shared" si="25"/>
        <v>2892.9240666666669</v>
      </c>
      <c r="R39" s="892">
        <f t="shared" si="25"/>
        <v>1950</v>
      </c>
      <c r="S39" s="892"/>
      <c r="T39" s="910">
        <v>123.22</v>
      </c>
      <c r="U39" s="910">
        <v>132</v>
      </c>
      <c r="V39" s="910">
        <v>31.5</v>
      </c>
      <c r="W39" s="910">
        <v>27</v>
      </c>
      <c r="X39" s="910">
        <v>5.5</v>
      </c>
      <c r="Y39" s="910">
        <v>6</v>
      </c>
      <c r="Z39" s="910">
        <v>958.7</v>
      </c>
      <c r="AA39" s="910">
        <v>623</v>
      </c>
      <c r="AB39" s="910">
        <v>128.25</v>
      </c>
      <c r="AC39" s="910">
        <v>93</v>
      </c>
      <c r="AD39" s="910">
        <v>1090.21</v>
      </c>
      <c r="AE39" s="910">
        <v>1121</v>
      </c>
      <c r="AF39" s="892">
        <f t="shared" si="26"/>
        <v>2337.3799999999997</v>
      </c>
      <c r="AG39" s="892">
        <f t="shared" si="26"/>
        <v>2002</v>
      </c>
      <c r="AH39" s="892"/>
      <c r="AI39" s="892"/>
      <c r="AJ39" s="892"/>
      <c r="AK39" s="889"/>
      <c r="AL39" s="889"/>
      <c r="AM39" s="889"/>
      <c r="AN39" s="889"/>
      <c r="AO39" s="889"/>
      <c r="AP39" s="889"/>
      <c r="AQ39" s="889"/>
      <c r="AR39" s="892"/>
      <c r="AS39" s="892"/>
      <c r="AT39" s="892"/>
      <c r="AU39" s="892">
        <f t="shared" si="27"/>
        <v>0</v>
      </c>
      <c r="AV39" s="892">
        <f t="shared" si="27"/>
        <v>0</v>
      </c>
      <c r="AW39" s="892"/>
      <c r="AX39" s="892"/>
      <c r="AY39" s="892"/>
      <c r="AZ39" s="892">
        <f t="shared" si="28"/>
        <v>0</v>
      </c>
      <c r="BA39" s="892">
        <f t="shared" si="28"/>
        <v>1117.2831000000001</v>
      </c>
      <c r="BB39" s="892">
        <f t="shared" si="29"/>
        <v>724</v>
      </c>
      <c r="BC39" s="892">
        <f t="shared" si="30"/>
        <v>126.8716</v>
      </c>
      <c r="BD39" s="892">
        <f t="shared" si="31"/>
        <v>95</v>
      </c>
      <c r="BE39" s="892">
        <f t="shared" si="30"/>
        <v>251.91</v>
      </c>
      <c r="BF39" s="892">
        <f t="shared" si="31"/>
        <v>136</v>
      </c>
      <c r="BG39" s="892">
        <f t="shared" si="32"/>
        <v>2396.9750666666669</v>
      </c>
      <c r="BH39" s="892">
        <f t="shared" si="33"/>
        <v>1608</v>
      </c>
      <c r="BI39" s="892">
        <f t="shared" si="34"/>
        <v>190.1876</v>
      </c>
      <c r="BJ39" s="892">
        <f t="shared" si="35"/>
        <v>194</v>
      </c>
      <c r="BK39" s="892">
        <f t="shared" si="36"/>
        <v>1147.0767000000001</v>
      </c>
      <c r="BL39" s="892">
        <f t="shared" si="36"/>
        <v>1195</v>
      </c>
      <c r="BM39" s="892">
        <f t="shared" si="37"/>
        <v>5230.3040666666675</v>
      </c>
      <c r="BN39" s="892">
        <f t="shared" si="38"/>
        <v>3952</v>
      </c>
      <c r="BO39" s="893" t="s">
        <v>234</v>
      </c>
      <c r="BP39" s="895" t="s">
        <v>209</v>
      </c>
      <c r="BQ39" s="895" t="s">
        <v>209</v>
      </c>
      <c r="BR39" s="894"/>
      <c r="BS39" s="896"/>
      <c r="BT39" s="908" t="s">
        <v>209</v>
      </c>
      <c r="BU39" s="851" t="s">
        <v>265</v>
      </c>
    </row>
    <row r="40" spans="1:73" ht="15" customHeight="1" x14ac:dyDescent="0.25">
      <c r="A40" s="922" t="s">
        <v>33</v>
      </c>
      <c r="B40" s="918">
        <v>1701</v>
      </c>
      <c r="C40" s="900">
        <f t="shared" si="0"/>
        <v>99.094650205761312</v>
      </c>
      <c r="D40" s="921"/>
      <c r="E40" s="892">
        <v>101</v>
      </c>
      <c r="F40" s="892">
        <v>91</v>
      </c>
      <c r="G40" s="892">
        <v>31</v>
      </c>
      <c r="H40" s="892">
        <v>35</v>
      </c>
      <c r="I40" s="892">
        <v>30.5</v>
      </c>
      <c r="J40" s="892">
        <v>39</v>
      </c>
      <c r="K40" s="892">
        <v>33</v>
      </c>
      <c r="L40" s="892">
        <v>25</v>
      </c>
      <c r="M40" s="892">
        <v>1.5</v>
      </c>
      <c r="N40" s="892">
        <v>3</v>
      </c>
      <c r="O40" s="892">
        <v>779.6</v>
      </c>
      <c r="P40" s="892">
        <v>963</v>
      </c>
      <c r="Q40" s="892">
        <f t="shared" si="25"/>
        <v>976.6</v>
      </c>
      <c r="R40" s="892">
        <f t="shared" si="25"/>
        <v>1156</v>
      </c>
      <c r="S40" s="892"/>
      <c r="T40" s="892"/>
      <c r="U40" s="892"/>
      <c r="V40" s="892"/>
      <c r="W40" s="892"/>
      <c r="X40" s="892"/>
      <c r="Y40" s="892"/>
      <c r="Z40" s="892"/>
      <c r="AA40" s="892"/>
      <c r="AB40" s="892"/>
      <c r="AC40" s="892"/>
      <c r="AD40" s="892">
        <v>709</v>
      </c>
      <c r="AE40" s="892">
        <v>887</v>
      </c>
      <c r="AF40" s="892">
        <f t="shared" si="26"/>
        <v>709</v>
      </c>
      <c r="AG40" s="892">
        <f t="shared" si="26"/>
        <v>887</v>
      </c>
      <c r="AH40" s="892"/>
      <c r="AI40" s="892"/>
      <c r="AJ40" s="892"/>
      <c r="AK40" s="892"/>
      <c r="AL40" s="892"/>
      <c r="AM40" s="892"/>
      <c r="AN40" s="892"/>
      <c r="AO40" s="892"/>
      <c r="AP40" s="892"/>
      <c r="AQ40" s="892"/>
      <c r="AR40" s="892"/>
      <c r="AS40" s="892"/>
      <c r="AT40" s="892"/>
      <c r="AU40" s="892">
        <f t="shared" si="27"/>
        <v>0</v>
      </c>
      <c r="AV40" s="892">
        <f t="shared" si="27"/>
        <v>0</v>
      </c>
      <c r="AW40" s="892"/>
      <c r="AX40" s="892"/>
      <c r="AY40" s="892"/>
      <c r="AZ40" s="892">
        <f t="shared" si="28"/>
        <v>0</v>
      </c>
      <c r="BA40" s="892">
        <f t="shared" si="28"/>
        <v>101</v>
      </c>
      <c r="BB40" s="892">
        <f t="shared" si="29"/>
        <v>91</v>
      </c>
      <c r="BC40" s="892">
        <f t="shared" si="30"/>
        <v>31</v>
      </c>
      <c r="BD40" s="892">
        <f t="shared" si="31"/>
        <v>35</v>
      </c>
      <c r="BE40" s="892">
        <f t="shared" si="30"/>
        <v>30.5</v>
      </c>
      <c r="BF40" s="892">
        <f t="shared" si="31"/>
        <v>39</v>
      </c>
      <c r="BG40" s="892">
        <f t="shared" si="32"/>
        <v>33</v>
      </c>
      <c r="BH40" s="892">
        <f t="shared" si="33"/>
        <v>25</v>
      </c>
      <c r="BI40" s="892">
        <f t="shared" si="34"/>
        <v>1.5</v>
      </c>
      <c r="BJ40" s="892">
        <f t="shared" si="35"/>
        <v>3</v>
      </c>
      <c r="BK40" s="892">
        <f t="shared" si="36"/>
        <v>1488.6</v>
      </c>
      <c r="BL40" s="892">
        <f t="shared" si="36"/>
        <v>1850</v>
      </c>
      <c r="BM40" s="892">
        <f t="shared" si="37"/>
        <v>1685.6</v>
      </c>
      <c r="BN40" s="892">
        <f t="shared" si="38"/>
        <v>2043</v>
      </c>
      <c r="BO40" s="893" t="s">
        <v>174</v>
      </c>
      <c r="BP40" s="895" t="s">
        <v>209</v>
      </c>
      <c r="BQ40" s="895" t="s">
        <v>209</v>
      </c>
      <c r="BR40" s="894"/>
      <c r="BS40" s="895" t="s">
        <v>259</v>
      </c>
      <c r="BT40" s="904"/>
    </row>
    <row r="41" spans="1:73" ht="15" customHeight="1" x14ac:dyDescent="0.25">
      <c r="A41" s="922" t="s">
        <v>34</v>
      </c>
      <c r="B41" s="918">
        <v>166.57</v>
      </c>
      <c r="C41" s="900">
        <f t="shared" si="0"/>
        <v>20.952152248304014</v>
      </c>
      <c r="D41" s="923"/>
      <c r="E41" s="892"/>
      <c r="F41" s="892"/>
      <c r="G41" s="892"/>
      <c r="H41" s="892"/>
      <c r="I41" s="892"/>
      <c r="J41" s="892"/>
      <c r="K41" s="892"/>
      <c r="L41" s="892"/>
      <c r="M41" s="892"/>
      <c r="N41" s="892"/>
      <c r="O41" s="892"/>
      <c r="P41" s="892"/>
      <c r="Q41" s="892">
        <f t="shared" si="25"/>
        <v>0</v>
      </c>
      <c r="R41" s="892">
        <f t="shared" si="25"/>
        <v>0</v>
      </c>
      <c r="S41" s="892"/>
      <c r="T41" s="892"/>
      <c r="U41" s="892"/>
      <c r="V41" s="892"/>
      <c r="W41" s="892"/>
      <c r="X41" s="892"/>
      <c r="Y41" s="892"/>
      <c r="Z41" s="892">
        <v>34.9</v>
      </c>
      <c r="AA41" s="892">
        <v>93</v>
      </c>
      <c r="AB41" s="892"/>
      <c r="AC41" s="892"/>
      <c r="AD41" s="892"/>
      <c r="AE41" s="892"/>
      <c r="AF41" s="892">
        <f t="shared" si="26"/>
        <v>34.9</v>
      </c>
      <c r="AG41" s="892">
        <f t="shared" si="26"/>
        <v>93</v>
      </c>
      <c r="AH41" s="892"/>
      <c r="AI41" s="892"/>
      <c r="AJ41" s="892"/>
      <c r="AK41" s="892"/>
      <c r="AL41" s="892"/>
      <c r="AM41" s="892"/>
      <c r="AN41" s="892"/>
      <c r="AO41" s="892"/>
      <c r="AP41" s="892"/>
      <c r="AQ41" s="892"/>
      <c r="AR41" s="892"/>
      <c r="AS41" s="892"/>
      <c r="AT41" s="892"/>
      <c r="AU41" s="892">
        <f t="shared" si="27"/>
        <v>0</v>
      </c>
      <c r="AV41" s="892">
        <f t="shared" si="27"/>
        <v>0</v>
      </c>
      <c r="AW41" s="892"/>
      <c r="AX41" s="892"/>
      <c r="AY41" s="892"/>
      <c r="AZ41" s="892">
        <f t="shared" si="28"/>
        <v>0</v>
      </c>
      <c r="BA41" s="892">
        <f t="shared" si="28"/>
        <v>0</v>
      </c>
      <c r="BB41" s="892">
        <f t="shared" si="29"/>
        <v>0</v>
      </c>
      <c r="BC41" s="892">
        <f t="shared" si="30"/>
        <v>0</v>
      </c>
      <c r="BD41" s="892">
        <f t="shared" si="31"/>
        <v>0</v>
      </c>
      <c r="BE41" s="892">
        <f t="shared" si="30"/>
        <v>0</v>
      </c>
      <c r="BF41" s="892">
        <f t="shared" si="31"/>
        <v>0</v>
      </c>
      <c r="BG41" s="892">
        <f t="shared" si="32"/>
        <v>34.9</v>
      </c>
      <c r="BH41" s="892">
        <f t="shared" si="33"/>
        <v>93</v>
      </c>
      <c r="BI41" s="892">
        <f t="shared" si="34"/>
        <v>0</v>
      </c>
      <c r="BJ41" s="892">
        <f t="shared" si="35"/>
        <v>0</v>
      </c>
      <c r="BK41" s="892">
        <f t="shared" si="36"/>
        <v>0</v>
      </c>
      <c r="BL41" s="892">
        <f t="shared" si="36"/>
        <v>0</v>
      </c>
      <c r="BM41" s="892">
        <f t="shared" si="37"/>
        <v>34.9</v>
      </c>
      <c r="BN41" s="892">
        <f t="shared" si="38"/>
        <v>93</v>
      </c>
      <c r="BO41" s="893" t="s">
        <v>174</v>
      </c>
      <c r="BP41" s="895" t="s">
        <v>209</v>
      </c>
      <c r="BQ41" s="895" t="s">
        <v>209</v>
      </c>
      <c r="BR41" s="894"/>
      <c r="BS41" s="896"/>
      <c r="BT41" s="897"/>
    </row>
    <row r="42" spans="1:73" ht="15" customHeight="1" x14ac:dyDescent="0.25">
      <c r="A42" s="922" t="s">
        <v>35</v>
      </c>
      <c r="B42" s="918">
        <v>1008</v>
      </c>
      <c r="C42" s="900">
        <f t="shared" si="0"/>
        <v>87.797619047619051</v>
      </c>
      <c r="D42" s="924"/>
      <c r="E42" s="892">
        <v>117</v>
      </c>
      <c r="F42" s="892">
        <v>176</v>
      </c>
      <c r="G42" s="892">
        <v>1</v>
      </c>
      <c r="H42" s="892">
        <v>1</v>
      </c>
      <c r="I42" s="892">
        <v>25</v>
      </c>
      <c r="J42" s="892">
        <v>53</v>
      </c>
      <c r="K42" s="892">
        <v>1</v>
      </c>
      <c r="L42" s="892">
        <v>1</v>
      </c>
      <c r="M42" s="892">
        <v>1</v>
      </c>
      <c r="N42" s="892">
        <v>1</v>
      </c>
      <c r="O42" s="892">
        <v>189</v>
      </c>
      <c r="P42" s="892">
        <v>307</v>
      </c>
      <c r="Q42" s="892">
        <v>331</v>
      </c>
      <c r="R42" s="892">
        <v>536</v>
      </c>
      <c r="S42" s="892"/>
      <c r="T42" s="892">
        <v>35</v>
      </c>
      <c r="U42" s="892">
        <v>56</v>
      </c>
      <c r="V42" s="892"/>
      <c r="W42" s="892"/>
      <c r="X42" s="892">
        <v>12</v>
      </c>
      <c r="Y42" s="892">
        <v>18</v>
      </c>
      <c r="Z42" s="892"/>
      <c r="AA42" s="892"/>
      <c r="AB42" s="892">
        <v>1</v>
      </c>
      <c r="AC42" s="892">
        <v>2</v>
      </c>
      <c r="AD42" s="892">
        <v>492</v>
      </c>
      <c r="AE42" s="892">
        <v>726</v>
      </c>
      <c r="AF42" s="892">
        <f t="shared" si="26"/>
        <v>540</v>
      </c>
      <c r="AG42" s="892">
        <f t="shared" si="26"/>
        <v>802</v>
      </c>
      <c r="AH42" s="892"/>
      <c r="AI42" s="892"/>
      <c r="AJ42" s="892"/>
      <c r="AK42" s="892"/>
      <c r="AL42" s="892"/>
      <c r="AM42" s="892"/>
      <c r="AN42" s="892"/>
      <c r="AO42" s="892">
        <v>11</v>
      </c>
      <c r="AP42" s="892">
        <v>19</v>
      </c>
      <c r="AQ42" s="892"/>
      <c r="AR42" s="892"/>
      <c r="AS42" s="892"/>
      <c r="AT42" s="892"/>
      <c r="AU42" s="892">
        <f t="shared" si="27"/>
        <v>11</v>
      </c>
      <c r="AV42" s="892">
        <f t="shared" si="27"/>
        <v>19</v>
      </c>
      <c r="AW42" s="892"/>
      <c r="AX42" s="892"/>
      <c r="AY42" s="892"/>
      <c r="AZ42" s="892">
        <f t="shared" si="28"/>
        <v>0</v>
      </c>
      <c r="BA42" s="892">
        <f t="shared" si="28"/>
        <v>152</v>
      </c>
      <c r="BB42" s="892">
        <f t="shared" si="29"/>
        <v>232</v>
      </c>
      <c r="BC42" s="892">
        <f t="shared" si="30"/>
        <v>1</v>
      </c>
      <c r="BD42" s="892">
        <f t="shared" si="31"/>
        <v>1</v>
      </c>
      <c r="BE42" s="892">
        <f t="shared" si="30"/>
        <v>37</v>
      </c>
      <c r="BF42" s="892">
        <f t="shared" si="31"/>
        <v>71</v>
      </c>
      <c r="BG42" s="892">
        <f t="shared" si="32"/>
        <v>12</v>
      </c>
      <c r="BH42" s="892">
        <f t="shared" si="33"/>
        <v>20</v>
      </c>
      <c r="BI42" s="892">
        <f t="shared" si="34"/>
        <v>2</v>
      </c>
      <c r="BJ42" s="892">
        <f t="shared" si="35"/>
        <v>3</v>
      </c>
      <c r="BK42" s="892">
        <f t="shared" si="36"/>
        <v>681</v>
      </c>
      <c r="BL42" s="892">
        <f t="shared" si="36"/>
        <v>1033</v>
      </c>
      <c r="BM42" s="892">
        <f t="shared" si="37"/>
        <v>885</v>
      </c>
      <c r="BN42" s="892">
        <f t="shared" si="38"/>
        <v>1360</v>
      </c>
      <c r="BO42" s="893" t="s">
        <v>174</v>
      </c>
      <c r="BP42" s="895" t="s">
        <v>209</v>
      </c>
      <c r="BQ42" s="895" t="s">
        <v>209</v>
      </c>
      <c r="BR42" s="894"/>
      <c r="BS42" s="896"/>
      <c r="BT42" s="897"/>
    </row>
    <row r="43" spans="1:73" ht="15" customHeight="1" x14ac:dyDescent="0.25">
      <c r="A43" s="922" t="s">
        <v>36</v>
      </c>
      <c r="B43" s="918">
        <v>1140.8399999999999</v>
      </c>
      <c r="C43" s="900">
        <f t="shared" si="0"/>
        <v>96.608639248273192</v>
      </c>
      <c r="D43" s="920"/>
      <c r="E43" s="892">
        <v>291.19</v>
      </c>
      <c r="F43" s="892">
        <v>281</v>
      </c>
      <c r="G43" s="892">
        <v>14</v>
      </c>
      <c r="H43" s="892">
        <v>13</v>
      </c>
      <c r="I43" s="892">
        <v>1</v>
      </c>
      <c r="J43" s="892">
        <v>1</v>
      </c>
      <c r="K43" s="892">
        <v>2</v>
      </c>
      <c r="L43" s="892">
        <v>1</v>
      </c>
      <c r="M43" s="892">
        <v>596.38999999999987</v>
      </c>
      <c r="N43" s="892">
        <v>1025</v>
      </c>
      <c r="O43" s="892">
        <v>1.5</v>
      </c>
      <c r="P43" s="892">
        <v>2</v>
      </c>
      <c r="Q43" s="892">
        <f t="shared" si="25"/>
        <v>906.07999999999993</v>
      </c>
      <c r="R43" s="892">
        <f t="shared" si="25"/>
        <v>1323</v>
      </c>
      <c r="S43" s="892"/>
      <c r="T43" s="892">
        <v>2.56</v>
      </c>
      <c r="U43" s="892">
        <v>4</v>
      </c>
      <c r="V43" s="892">
        <v>27</v>
      </c>
      <c r="W43" s="892">
        <v>48</v>
      </c>
      <c r="X43" s="892" t="s">
        <v>237</v>
      </c>
      <c r="Y43" s="892" t="s">
        <v>237</v>
      </c>
      <c r="Z43" s="892"/>
      <c r="AA43" s="892"/>
      <c r="AB43" s="892">
        <v>168.01</v>
      </c>
      <c r="AC43" s="892">
        <v>261</v>
      </c>
      <c r="AD43" s="892">
        <v>0</v>
      </c>
      <c r="AE43" s="892">
        <v>0</v>
      </c>
      <c r="AF43" s="892">
        <f t="shared" si="26"/>
        <v>197.57</v>
      </c>
      <c r="AG43" s="892">
        <f t="shared" si="26"/>
        <v>313</v>
      </c>
      <c r="AH43" s="892"/>
      <c r="AI43" s="892"/>
      <c r="AJ43" s="892"/>
      <c r="AK43" s="892"/>
      <c r="AL43" s="892"/>
      <c r="AM43" s="892"/>
      <c r="AN43" s="892"/>
      <c r="AO43" s="892"/>
      <c r="AP43" s="906"/>
      <c r="AQ43" s="892"/>
      <c r="AR43" s="892"/>
      <c r="AS43" s="892"/>
      <c r="AT43" s="892"/>
      <c r="AU43" s="892">
        <f t="shared" si="27"/>
        <v>0</v>
      </c>
      <c r="AV43" s="892">
        <f t="shared" si="27"/>
        <v>0</v>
      </c>
      <c r="AW43" s="892"/>
      <c r="AX43" s="892"/>
      <c r="AY43" s="892"/>
      <c r="AZ43" s="892">
        <f t="shared" si="28"/>
        <v>0</v>
      </c>
      <c r="BA43" s="892">
        <f t="shared" si="28"/>
        <v>293.75</v>
      </c>
      <c r="BB43" s="892">
        <f t="shared" si="29"/>
        <v>285</v>
      </c>
      <c r="BC43" s="892">
        <f t="shared" si="30"/>
        <v>41</v>
      </c>
      <c r="BD43" s="892">
        <f t="shared" si="31"/>
        <v>61</v>
      </c>
      <c r="BE43" s="892">
        <f t="shared" si="30"/>
        <v>1</v>
      </c>
      <c r="BF43" s="892">
        <f t="shared" si="31"/>
        <v>1</v>
      </c>
      <c r="BG43" s="892">
        <f t="shared" si="32"/>
        <v>2</v>
      </c>
      <c r="BH43" s="892">
        <f t="shared" si="33"/>
        <v>1</v>
      </c>
      <c r="BI43" s="892">
        <f t="shared" si="34"/>
        <v>764.39999999999986</v>
      </c>
      <c r="BJ43" s="892">
        <f t="shared" si="35"/>
        <v>1286</v>
      </c>
      <c r="BK43" s="892"/>
      <c r="BL43" s="892">
        <f t="shared" si="36"/>
        <v>2</v>
      </c>
      <c r="BM43" s="892">
        <f t="shared" si="37"/>
        <v>1102.1499999999999</v>
      </c>
      <c r="BN43" s="892">
        <f t="shared" si="37"/>
        <v>1636</v>
      </c>
      <c r="BO43" s="893" t="s">
        <v>174</v>
      </c>
      <c r="BP43" s="895" t="s">
        <v>209</v>
      </c>
      <c r="BQ43" s="895" t="s">
        <v>209</v>
      </c>
      <c r="BR43" s="895" t="s">
        <v>209</v>
      </c>
      <c r="BS43" s="909"/>
      <c r="BT43" s="904"/>
    </row>
    <row r="44" spans="1:73" ht="15" customHeight="1" x14ac:dyDescent="0.25">
      <c r="A44" s="922" t="s">
        <v>37</v>
      </c>
      <c r="B44" s="918">
        <v>1657</v>
      </c>
      <c r="C44" s="900">
        <f t="shared" si="0"/>
        <v>99.637899818949904</v>
      </c>
      <c r="D44" s="921"/>
      <c r="E44" s="893">
        <v>200</v>
      </c>
      <c r="F44" s="892">
        <v>285</v>
      </c>
      <c r="G44" s="906">
        <v>12</v>
      </c>
      <c r="H44" s="892">
        <v>13</v>
      </c>
      <c r="I44" s="892">
        <v>37</v>
      </c>
      <c r="J44" s="892">
        <v>95</v>
      </c>
      <c r="K44" s="892">
        <v>108</v>
      </c>
      <c r="L44" s="892">
        <v>205</v>
      </c>
      <c r="M44" s="906">
        <v>950</v>
      </c>
      <c r="N44" s="892">
        <v>2086</v>
      </c>
      <c r="O44" s="892"/>
      <c r="P44" s="892"/>
      <c r="Q44" s="892">
        <f t="shared" si="25"/>
        <v>1307</v>
      </c>
      <c r="R44" s="892">
        <f t="shared" si="25"/>
        <v>2684</v>
      </c>
      <c r="S44" s="892"/>
      <c r="T44" s="892">
        <v>0.5</v>
      </c>
      <c r="U44" s="892">
        <v>1</v>
      </c>
      <c r="V44" s="892"/>
      <c r="W44" s="892"/>
      <c r="X44" s="892">
        <v>0.5</v>
      </c>
      <c r="Y44" s="892">
        <v>1</v>
      </c>
      <c r="Z44" s="892">
        <v>23</v>
      </c>
      <c r="AA44" s="892">
        <v>84</v>
      </c>
      <c r="AB44" s="892">
        <v>320</v>
      </c>
      <c r="AC44" s="892">
        <v>767</v>
      </c>
      <c r="AD44" s="892"/>
      <c r="AE44" s="892"/>
      <c r="AF44" s="892">
        <f t="shared" si="26"/>
        <v>344</v>
      </c>
      <c r="AG44" s="892">
        <f t="shared" si="26"/>
        <v>853</v>
      </c>
      <c r="AH44" s="892"/>
      <c r="AI44" s="892"/>
      <c r="AJ44" s="892"/>
      <c r="AK44" s="906"/>
      <c r="AL44" s="892"/>
      <c r="AM44" s="892"/>
      <c r="AN44" s="892"/>
      <c r="AO44" s="892"/>
      <c r="AP44" s="892"/>
      <c r="AQ44" s="892"/>
      <c r="AR44" s="892"/>
      <c r="AS44" s="892"/>
      <c r="AT44" s="892"/>
      <c r="AU44" s="892">
        <f t="shared" si="27"/>
        <v>0</v>
      </c>
      <c r="AV44" s="892">
        <f t="shared" si="27"/>
        <v>0</v>
      </c>
      <c r="AW44" s="892"/>
      <c r="AX44" s="892"/>
      <c r="AY44" s="892"/>
      <c r="AZ44" s="892">
        <f t="shared" si="28"/>
        <v>0</v>
      </c>
      <c r="BA44" s="892">
        <f t="shared" si="28"/>
        <v>200.5</v>
      </c>
      <c r="BB44" s="892">
        <f t="shared" si="29"/>
        <v>286</v>
      </c>
      <c r="BC44" s="892">
        <f t="shared" si="30"/>
        <v>12</v>
      </c>
      <c r="BD44" s="892">
        <f t="shared" si="31"/>
        <v>13</v>
      </c>
      <c r="BE44" s="892">
        <f t="shared" si="30"/>
        <v>37.5</v>
      </c>
      <c r="BF44" s="892">
        <f t="shared" si="31"/>
        <v>96</v>
      </c>
      <c r="BG44" s="892">
        <f t="shared" si="32"/>
        <v>131</v>
      </c>
      <c r="BH44" s="892">
        <f t="shared" si="33"/>
        <v>289</v>
      </c>
      <c r="BI44" s="892">
        <f t="shared" si="34"/>
        <v>1270</v>
      </c>
      <c r="BJ44" s="892">
        <f t="shared" si="35"/>
        <v>2853</v>
      </c>
      <c r="BK44" s="892">
        <f t="shared" si="36"/>
        <v>0</v>
      </c>
      <c r="BL44" s="892">
        <f t="shared" si="36"/>
        <v>0</v>
      </c>
      <c r="BM44" s="892">
        <f t="shared" si="37"/>
        <v>1651</v>
      </c>
      <c r="BN44" s="892">
        <f t="shared" si="37"/>
        <v>3537</v>
      </c>
      <c r="BO44" s="893" t="s">
        <v>174</v>
      </c>
      <c r="BP44" s="895" t="s">
        <v>209</v>
      </c>
      <c r="BQ44" s="895" t="s">
        <v>209</v>
      </c>
      <c r="BR44" s="895" t="s">
        <v>209</v>
      </c>
      <c r="BS44" s="896"/>
      <c r="BT44" s="897"/>
    </row>
    <row r="45" spans="1:73" ht="15" customHeight="1" x14ac:dyDescent="0.3">
      <c r="A45" s="922" t="s">
        <v>38</v>
      </c>
      <c r="B45" s="918">
        <v>3677.73</v>
      </c>
      <c r="C45" s="900">
        <f t="shared" si="0"/>
        <v>100.00992460022896</v>
      </c>
      <c r="D45" s="920"/>
      <c r="E45" s="718">
        <v>144.30000000000001</v>
      </c>
      <c r="F45" s="719">
        <v>200</v>
      </c>
      <c r="G45" s="718">
        <v>59.65</v>
      </c>
      <c r="H45" s="719">
        <v>50</v>
      </c>
      <c r="I45" s="718">
        <v>74.05</v>
      </c>
      <c r="J45" s="719">
        <v>82</v>
      </c>
      <c r="K45" s="718">
        <v>156.94999999999999</v>
      </c>
      <c r="L45" s="719">
        <v>174</v>
      </c>
      <c r="M45" s="892">
        <v>437.55</v>
      </c>
      <c r="N45" s="892">
        <v>602</v>
      </c>
      <c r="O45" s="718">
        <v>831.81</v>
      </c>
      <c r="P45" s="719">
        <v>640</v>
      </c>
      <c r="Q45" s="892">
        <f t="shared" si="25"/>
        <v>1704.31</v>
      </c>
      <c r="R45" s="892">
        <f t="shared" si="25"/>
        <v>1748</v>
      </c>
      <c r="S45" s="892"/>
      <c r="T45" s="892">
        <v>0</v>
      </c>
      <c r="U45" s="892">
        <v>0</v>
      </c>
      <c r="V45" s="892">
        <v>0</v>
      </c>
      <c r="W45" s="892">
        <v>0</v>
      </c>
      <c r="X45" s="720">
        <v>2.5</v>
      </c>
      <c r="Y45" s="721">
        <v>2</v>
      </c>
      <c r="Z45" s="720">
        <v>9.5</v>
      </c>
      <c r="AA45" s="721">
        <v>10</v>
      </c>
      <c r="AB45" s="720">
        <v>823.875</v>
      </c>
      <c r="AC45" s="721">
        <v>662</v>
      </c>
      <c r="AD45" s="720">
        <v>1129.81</v>
      </c>
      <c r="AE45" s="721">
        <v>1258</v>
      </c>
      <c r="AF45" s="892">
        <f t="shared" si="26"/>
        <v>1965.6849999999999</v>
      </c>
      <c r="AG45" s="892">
        <f t="shared" si="26"/>
        <v>1932</v>
      </c>
      <c r="AH45" s="892"/>
      <c r="AI45" s="892"/>
      <c r="AJ45" s="892"/>
      <c r="AK45" s="506">
        <v>2.5</v>
      </c>
      <c r="AL45" s="506">
        <v>4</v>
      </c>
      <c r="AM45" s="506">
        <v>4.0999999999999996</v>
      </c>
      <c r="AN45" s="506">
        <v>20</v>
      </c>
      <c r="AO45" s="506">
        <v>1.5</v>
      </c>
      <c r="AP45" s="506">
        <v>3</v>
      </c>
      <c r="AQ45" s="892"/>
      <c r="AR45" s="892"/>
      <c r="AS45" s="892"/>
      <c r="AT45" s="892"/>
      <c r="AU45" s="892">
        <f t="shared" si="27"/>
        <v>8.1</v>
      </c>
      <c r="AV45" s="892">
        <f t="shared" si="27"/>
        <v>27</v>
      </c>
      <c r="AW45" s="892"/>
      <c r="AX45" s="892"/>
      <c r="AY45" s="892"/>
      <c r="AZ45" s="892">
        <f t="shared" si="28"/>
        <v>0</v>
      </c>
      <c r="BA45" s="892">
        <f t="shared" si="28"/>
        <v>144.30000000000001</v>
      </c>
      <c r="BB45" s="892">
        <f t="shared" si="29"/>
        <v>200</v>
      </c>
      <c r="BC45" s="892">
        <f t="shared" si="30"/>
        <v>62.15</v>
      </c>
      <c r="BD45" s="892">
        <f t="shared" si="31"/>
        <v>54</v>
      </c>
      <c r="BE45" s="892">
        <f t="shared" si="30"/>
        <v>80.649999999999991</v>
      </c>
      <c r="BF45" s="892">
        <f t="shared" si="31"/>
        <v>104</v>
      </c>
      <c r="BG45" s="892">
        <f t="shared" si="32"/>
        <v>167.95</v>
      </c>
      <c r="BH45" s="892">
        <f t="shared" si="33"/>
        <v>187</v>
      </c>
      <c r="BI45" s="892">
        <f t="shared" si="34"/>
        <v>1261.425</v>
      </c>
      <c r="BJ45" s="892">
        <f t="shared" si="35"/>
        <v>1264</v>
      </c>
      <c r="BK45" s="892">
        <f t="shared" si="36"/>
        <v>1961.62</v>
      </c>
      <c r="BL45" s="892">
        <f t="shared" si="36"/>
        <v>1898</v>
      </c>
      <c r="BM45" s="892">
        <f t="shared" ref="BM45:BN58" si="39">BA45+BC45+BE45+BG45+BI45+BK45</f>
        <v>3678.0949999999998</v>
      </c>
      <c r="BN45" s="892">
        <f t="shared" si="39"/>
        <v>3707</v>
      </c>
      <c r="BO45" s="893" t="s">
        <v>239</v>
      </c>
      <c r="BP45" s="895" t="s">
        <v>209</v>
      </c>
      <c r="BQ45" s="895" t="s">
        <v>209</v>
      </c>
      <c r="BR45" s="894"/>
      <c r="BS45" s="895" t="s">
        <v>209</v>
      </c>
      <c r="BT45" s="904"/>
    </row>
    <row r="46" spans="1:73" ht="15" customHeight="1" x14ac:dyDescent="0.25">
      <c r="A46" s="922" t="s">
        <v>39</v>
      </c>
      <c r="B46" s="918">
        <v>506.5</v>
      </c>
      <c r="C46" s="900">
        <f t="shared" si="0"/>
        <v>97.237907206317857</v>
      </c>
      <c r="D46" s="920"/>
      <c r="E46" s="892">
        <v>115</v>
      </c>
      <c r="F46" s="892">
        <v>179</v>
      </c>
      <c r="G46" s="892">
        <v>11</v>
      </c>
      <c r="H46" s="892">
        <v>21</v>
      </c>
      <c r="I46" s="892">
        <v>2</v>
      </c>
      <c r="J46" s="892">
        <v>3</v>
      </c>
      <c r="K46" s="892">
        <v>65</v>
      </c>
      <c r="L46" s="892">
        <v>90</v>
      </c>
      <c r="M46" s="892">
        <v>39.380000000000003</v>
      </c>
      <c r="N46" s="892">
        <v>90</v>
      </c>
      <c r="O46" s="892">
        <v>53.38</v>
      </c>
      <c r="P46" s="892">
        <v>85</v>
      </c>
      <c r="Q46" s="892">
        <f t="shared" si="25"/>
        <v>285.76</v>
      </c>
      <c r="R46" s="892">
        <f t="shared" si="25"/>
        <v>468</v>
      </c>
      <c r="S46" s="892"/>
      <c r="T46" s="892">
        <v>63</v>
      </c>
      <c r="U46" s="892">
        <v>126</v>
      </c>
      <c r="V46" s="892">
        <v>6</v>
      </c>
      <c r="W46" s="892">
        <v>4</v>
      </c>
      <c r="X46" s="892">
        <v>24.5</v>
      </c>
      <c r="Y46" s="892">
        <v>33</v>
      </c>
      <c r="Z46" s="892">
        <v>46.5</v>
      </c>
      <c r="AA46" s="892">
        <v>63</v>
      </c>
      <c r="AB46" s="892">
        <v>29.75</v>
      </c>
      <c r="AC46" s="892">
        <v>68</v>
      </c>
      <c r="AD46" s="892">
        <v>37</v>
      </c>
      <c r="AE46" s="892">
        <v>66</v>
      </c>
      <c r="AF46" s="892">
        <f t="shared" si="26"/>
        <v>206.75</v>
      </c>
      <c r="AG46" s="892">
        <f t="shared" si="26"/>
        <v>360</v>
      </c>
      <c r="AH46" s="892"/>
      <c r="AI46" s="892"/>
      <c r="AJ46" s="892"/>
      <c r="AK46" s="892"/>
      <c r="AL46" s="892"/>
      <c r="AM46" s="892"/>
      <c r="AN46" s="892"/>
      <c r="AO46" s="892"/>
      <c r="AP46" s="892"/>
      <c r="AQ46" s="892"/>
      <c r="AR46" s="892"/>
      <c r="AS46" s="892"/>
      <c r="AT46" s="892"/>
      <c r="AU46" s="892">
        <f t="shared" si="27"/>
        <v>0</v>
      </c>
      <c r="AV46" s="892">
        <f t="shared" si="27"/>
        <v>0</v>
      </c>
      <c r="AW46" s="892"/>
      <c r="AX46" s="892"/>
      <c r="AY46" s="892"/>
      <c r="AZ46" s="892">
        <f t="shared" si="28"/>
        <v>0</v>
      </c>
      <c r="BA46" s="892">
        <f t="shared" si="28"/>
        <v>178</v>
      </c>
      <c r="BB46" s="892">
        <f t="shared" si="29"/>
        <v>305</v>
      </c>
      <c r="BC46" s="892">
        <f t="shared" si="30"/>
        <v>17</v>
      </c>
      <c r="BD46" s="892">
        <f t="shared" si="31"/>
        <v>25</v>
      </c>
      <c r="BE46" s="892">
        <f t="shared" si="30"/>
        <v>26.5</v>
      </c>
      <c r="BF46" s="892">
        <f t="shared" si="31"/>
        <v>36</v>
      </c>
      <c r="BG46" s="892">
        <f t="shared" si="32"/>
        <v>111.5</v>
      </c>
      <c r="BH46" s="892">
        <f t="shared" si="33"/>
        <v>153</v>
      </c>
      <c r="BI46" s="892">
        <f t="shared" si="34"/>
        <v>69.13</v>
      </c>
      <c r="BJ46" s="892">
        <f t="shared" si="35"/>
        <v>158</v>
      </c>
      <c r="BK46" s="892">
        <f t="shared" si="36"/>
        <v>90.38</v>
      </c>
      <c r="BL46" s="892">
        <f t="shared" si="36"/>
        <v>151</v>
      </c>
      <c r="BM46" s="892">
        <f t="shared" si="39"/>
        <v>492.51</v>
      </c>
      <c r="BN46" s="892">
        <f t="shared" si="39"/>
        <v>828</v>
      </c>
      <c r="BO46" s="893" t="s">
        <v>174</v>
      </c>
      <c r="BP46" s="895" t="s">
        <v>209</v>
      </c>
      <c r="BQ46" s="895" t="s">
        <v>209</v>
      </c>
      <c r="BR46" s="894"/>
      <c r="BS46" s="895" t="s">
        <v>209</v>
      </c>
      <c r="BT46" s="904"/>
    </row>
    <row r="47" spans="1:73" ht="15" customHeight="1" x14ac:dyDescent="0.25">
      <c r="A47" s="922" t="s">
        <v>40</v>
      </c>
      <c r="B47" s="918">
        <v>572</v>
      </c>
      <c r="C47" s="900">
        <f t="shared" si="0"/>
        <v>100.10664335664336</v>
      </c>
      <c r="D47" s="905"/>
      <c r="E47" s="892">
        <v>172</v>
      </c>
      <c r="F47" s="892">
        <v>508</v>
      </c>
      <c r="G47" s="892">
        <v>5</v>
      </c>
      <c r="H47" s="892">
        <v>8</v>
      </c>
      <c r="I47" s="892">
        <v>1</v>
      </c>
      <c r="J47" s="892">
        <v>2</v>
      </c>
      <c r="K47" s="892">
        <v>78</v>
      </c>
      <c r="L47" s="892">
        <v>194</v>
      </c>
      <c r="M47" s="892">
        <v>177.81</v>
      </c>
      <c r="N47" s="892">
        <v>484</v>
      </c>
      <c r="O47" s="892"/>
      <c r="P47" s="892"/>
      <c r="Q47" s="892">
        <f t="shared" si="25"/>
        <v>433.81</v>
      </c>
      <c r="R47" s="892">
        <f t="shared" si="25"/>
        <v>1196</v>
      </c>
      <c r="S47" s="892"/>
      <c r="T47" s="892">
        <v>8</v>
      </c>
      <c r="U47" s="892">
        <v>23</v>
      </c>
      <c r="V47" s="892"/>
      <c r="W47" s="892"/>
      <c r="X47" s="892"/>
      <c r="Y47" s="892"/>
      <c r="Z47" s="892">
        <v>7.8</v>
      </c>
      <c r="AA47" s="892">
        <v>23</v>
      </c>
      <c r="AB47" s="892">
        <v>123</v>
      </c>
      <c r="AC47" s="892">
        <v>368</v>
      </c>
      <c r="AD47" s="892"/>
      <c r="AE47" s="892"/>
      <c r="AF47" s="892">
        <f t="shared" si="26"/>
        <v>138.80000000000001</v>
      </c>
      <c r="AG47" s="892">
        <f t="shared" si="26"/>
        <v>414</v>
      </c>
      <c r="AH47" s="892"/>
      <c r="AI47" s="892"/>
      <c r="AJ47" s="892"/>
      <c r="AK47" s="892"/>
      <c r="AL47" s="892"/>
      <c r="AM47" s="892"/>
      <c r="AN47" s="892"/>
      <c r="AO47" s="892"/>
      <c r="AP47" s="892"/>
      <c r="AQ47" s="892"/>
      <c r="AR47" s="892"/>
      <c r="AS47" s="892"/>
      <c r="AT47" s="892"/>
      <c r="AU47" s="892">
        <f t="shared" si="27"/>
        <v>0</v>
      </c>
      <c r="AV47" s="892">
        <f t="shared" si="27"/>
        <v>0</v>
      </c>
      <c r="AW47" s="892"/>
      <c r="AX47" s="892"/>
      <c r="AY47" s="892"/>
      <c r="AZ47" s="892">
        <f t="shared" si="28"/>
        <v>0</v>
      </c>
      <c r="BA47" s="892">
        <f t="shared" si="28"/>
        <v>180</v>
      </c>
      <c r="BB47" s="892">
        <f t="shared" si="29"/>
        <v>531</v>
      </c>
      <c r="BC47" s="892">
        <f t="shared" si="30"/>
        <v>5</v>
      </c>
      <c r="BD47" s="892">
        <f t="shared" si="31"/>
        <v>8</v>
      </c>
      <c r="BE47" s="892">
        <f t="shared" si="30"/>
        <v>1</v>
      </c>
      <c r="BF47" s="892">
        <f t="shared" si="31"/>
        <v>2</v>
      </c>
      <c r="BG47" s="892">
        <f t="shared" si="32"/>
        <v>85.8</v>
      </c>
      <c r="BH47" s="892">
        <f t="shared" si="33"/>
        <v>217</v>
      </c>
      <c r="BI47" s="892">
        <f t="shared" si="34"/>
        <v>300.81</v>
      </c>
      <c r="BJ47" s="892">
        <f t="shared" si="35"/>
        <v>852</v>
      </c>
      <c r="BK47" s="892">
        <f t="shared" si="36"/>
        <v>0</v>
      </c>
      <c r="BL47" s="892">
        <f t="shared" si="36"/>
        <v>0</v>
      </c>
      <c r="BM47" s="892">
        <f t="shared" si="39"/>
        <v>572.61</v>
      </c>
      <c r="BN47" s="892">
        <f t="shared" si="39"/>
        <v>1610</v>
      </c>
      <c r="BO47" s="893" t="s">
        <v>240</v>
      </c>
      <c r="BP47" s="895" t="s">
        <v>209</v>
      </c>
      <c r="BQ47" s="895" t="s">
        <v>209</v>
      </c>
      <c r="BR47" s="894"/>
      <c r="BS47" s="895" t="s">
        <v>209</v>
      </c>
      <c r="BT47" s="904"/>
    </row>
    <row r="48" spans="1:73" ht="15" customHeight="1" x14ac:dyDescent="0.25">
      <c r="A48" s="922" t="s">
        <v>103</v>
      </c>
      <c r="B48" s="918">
        <v>1050</v>
      </c>
      <c r="C48" s="900">
        <f t="shared" si="0"/>
        <v>96.976190476190467</v>
      </c>
      <c r="D48" s="905"/>
      <c r="E48" s="892">
        <v>366</v>
      </c>
      <c r="F48" s="892">
        <v>564</v>
      </c>
      <c r="G48" s="892">
        <v>1</v>
      </c>
      <c r="H48" s="892">
        <v>1</v>
      </c>
      <c r="I48" s="892">
        <v>42</v>
      </c>
      <c r="J48" s="892">
        <v>51</v>
      </c>
      <c r="K48" s="892">
        <v>178</v>
      </c>
      <c r="L48" s="892">
        <v>322</v>
      </c>
      <c r="M48" s="892">
        <v>123</v>
      </c>
      <c r="N48" s="892">
        <v>270</v>
      </c>
      <c r="O48" s="892">
        <v>178</v>
      </c>
      <c r="P48" s="892">
        <v>362</v>
      </c>
      <c r="Q48" s="892">
        <f t="shared" si="25"/>
        <v>888</v>
      </c>
      <c r="R48" s="892">
        <f t="shared" si="25"/>
        <v>1570</v>
      </c>
      <c r="S48" s="892"/>
      <c r="T48" s="892"/>
      <c r="U48" s="892"/>
      <c r="V48" s="892"/>
      <c r="W48" s="892"/>
      <c r="X48" s="892">
        <v>0.75</v>
      </c>
      <c r="Y48" s="892">
        <v>2</v>
      </c>
      <c r="Z48" s="892">
        <v>3</v>
      </c>
      <c r="AA48" s="892">
        <v>5</v>
      </c>
      <c r="AB48" s="892">
        <v>6.75</v>
      </c>
      <c r="AC48" s="892">
        <v>19</v>
      </c>
      <c r="AD48" s="892">
        <v>119.75</v>
      </c>
      <c r="AE48" s="892">
        <v>321</v>
      </c>
      <c r="AF48" s="892">
        <f t="shared" si="26"/>
        <v>130.25</v>
      </c>
      <c r="AG48" s="892">
        <f t="shared" si="26"/>
        <v>347</v>
      </c>
      <c r="AH48" s="892"/>
      <c r="AI48" s="892"/>
      <c r="AJ48" s="892"/>
      <c r="AK48" s="892"/>
      <c r="AL48" s="892"/>
      <c r="AM48" s="892"/>
      <c r="AN48" s="892"/>
      <c r="AO48" s="892"/>
      <c r="AP48" s="892"/>
      <c r="AQ48" s="892"/>
      <c r="AR48" s="892"/>
      <c r="AS48" s="892"/>
      <c r="AT48" s="892"/>
      <c r="AU48" s="892">
        <f t="shared" si="27"/>
        <v>0</v>
      </c>
      <c r="AV48" s="892">
        <f t="shared" si="27"/>
        <v>0</v>
      </c>
      <c r="AW48" s="892"/>
      <c r="AX48" s="892"/>
      <c r="AY48" s="892"/>
      <c r="AZ48" s="892">
        <f t="shared" si="28"/>
        <v>0</v>
      </c>
      <c r="BA48" s="892">
        <f t="shared" si="28"/>
        <v>366</v>
      </c>
      <c r="BB48" s="892">
        <f t="shared" si="29"/>
        <v>564</v>
      </c>
      <c r="BC48" s="892">
        <f t="shared" si="30"/>
        <v>1</v>
      </c>
      <c r="BD48" s="892">
        <f t="shared" si="31"/>
        <v>1</v>
      </c>
      <c r="BE48" s="892">
        <f t="shared" si="30"/>
        <v>42.75</v>
      </c>
      <c r="BF48" s="892">
        <f t="shared" si="31"/>
        <v>53</v>
      </c>
      <c r="BG48" s="892">
        <f t="shared" si="32"/>
        <v>181</v>
      </c>
      <c r="BH48" s="892">
        <f t="shared" si="33"/>
        <v>327</v>
      </c>
      <c r="BI48" s="892">
        <f t="shared" si="34"/>
        <v>129.75</v>
      </c>
      <c r="BJ48" s="892">
        <f t="shared" si="35"/>
        <v>289</v>
      </c>
      <c r="BK48" s="892">
        <f t="shared" si="36"/>
        <v>297.75</v>
      </c>
      <c r="BL48" s="892">
        <f t="shared" si="36"/>
        <v>683</v>
      </c>
      <c r="BM48" s="892">
        <f t="shared" si="39"/>
        <v>1018.25</v>
      </c>
      <c r="BN48" s="892">
        <f t="shared" si="39"/>
        <v>1917</v>
      </c>
      <c r="BO48" s="893" t="s">
        <v>174</v>
      </c>
      <c r="BP48" s="895" t="s">
        <v>209</v>
      </c>
      <c r="BQ48" s="895" t="s">
        <v>209</v>
      </c>
      <c r="BR48" s="894"/>
      <c r="BS48" s="895" t="s">
        <v>209</v>
      </c>
      <c r="BT48" s="904"/>
    </row>
    <row r="49" spans="1:74" ht="15" customHeight="1" x14ac:dyDescent="0.25">
      <c r="A49" s="922" t="s">
        <v>42</v>
      </c>
      <c r="B49" s="918">
        <v>2479.4499999999998</v>
      </c>
      <c r="C49" s="900">
        <f t="shared" si="0"/>
        <v>60.073806691000023</v>
      </c>
      <c r="D49" s="905"/>
      <c r="E49" s="925">
        <v>93</v>
      </c>
      <c r="F49" s="925">
        <v>234</v>
      </c>
      <c r="G49" s="925"/>
      <c r="H49" s="925"/>
      <c r="I49" s="925">
        <v>32</v>
      </c>
      <c r="J49" s="925">
        <v>59</v>
      </c>
      <c r="K49" s="925"/>
      <c r="L49" s="925"/>
      <c r="M49" s="925"/>
      <c r="N49" s="925"/>
      <c r="O49" s="925">
        <v>378</v>
      </c>
      <c r="P49" s="925">
        <v>953</v>
      </c>
      <c r="Q49" s="892">
        <f t="shared" si="25"/>
        <v>503</v>
      </c>
      <c r="R49" s="892">
        <f t="shared" si="25"/>
        <v>1246</v>
      </c>
      <c r="S49" s="892"/>
      <c r="T49" s="925">
        <v>1</v>
      </c>
      <c r="U49" s="925">
        <v>1</v>
      </c>
      <c r="V49" s="925"/>
      <c r="W49" s="925"/>
      <c r="X49" s="925">
        <v>7.5</v>
      </c>
      <c r="Y49" s="925">
        <v>15</v>
      </c>
      <c r="Z49" s="925"/>
      <c r="AA49" s="925"/>
      <c r="AB49" s="910">
        <v>860</v>
      </c>
      <c r="AC49" s="910">
        <v>860</v>
      </c>
      <c r="AD49" s="925">
        <v>118</v>
      </c>
      <c r="AE49" s="925">
        <v>340</v>
      </c>
      <c r="AF49" s="892">
        <f t="shared" si="26"/>
        <v>986.5</v>
      </c>
      <c r="AG49" s="892">
        <f t="shared" si="26"/>
        <v>1216</v>
      </c>
      <c r="AH49" s="892"/>
      <c r="AI49" s="892"/>
      <c r="AJ49" s="892"/>
      <c r="AK49" s="892"/>
      <c r="AL49" s="892"/>
      <c r="AM49" s="892"/>
      <c r="AN49" s="892"/>
      <c r="AO49" s="892"/>
      <c r="AP49" s="892"/>
      <c r="AQ49" s="892"/>
      <c r="AR49" s="892"/>
      <c r="AS49" s="892"/>
      <c r="AT49" s="892"/>
      <c r="AU49" s="892">
        <f t="shared" si="27"/>
        <v>0</v>
      </c>
      <c r="AV49" s="892">
        <f t="shared" si="27"/>
        <v>0</v>
      </c>
      <c r="AW49" s="892"/>
      <c r="AX49" s="892"/>
      <c r="AY49" s="892"/>
      <c r="AZ49" s="892">
        <f t="shared" si="28"/>
        <v>0</v>
      </c>
      <c r="BA49" s="892">
        <f t="shared" si="28"/>
        <v>94</v>
      </c>
      <c r="BB49" s="892">
        <f t="shared" si="29"/>
        <v>235</v>
      </c>
      <c r="BC49" s="892">
        <f t="shared" si="30"/>
        <v>0</v>
      </c>
      <c r="BD49" s="892">
        <f t="shared" si="31"/>
        <v>0</v>
      </c>
      <c r="BE49" s="892">
        <f t="shared" si="30"/>
        <v>39.5</v>
      </c>
      <c r="BF49" s="892">
        <f t="shared" si="31"/>
        <v>74</v>
      </c>
      <c r="BG49" s="892">
        <f t="shared" si="32"/>
        <v>0</v>
      </c>
      <c r="BH49" s="892">
        <f t="shared" si="33"/>
        <v>0</v>
      </c>
      <c r="BI49" s="892">
        <f t="shared" si="34"/>
        <v>860</v>
      </c>
      <c r="BJ49" s="892">
        <f t="shared" si="35"/>
        <v>860</v>
      </c>
      <c r="BK49" s="892">
        <f t="shared" si="36"/>
        <v>496</v>
      </c>
      <c r="BL49" s="892">
        <f t="shared" si="36"/>
        <v>1293</v>
      </c>
      <c r="BM49" s="892">
        <f t="shared" si="39"/>
        <v>1489.5</v>
      </c>
      <c r="BN49" s="892">
        <f t="shared" si="39"/>
        <v>2462</v>
      </c>
      <c r="BO49" s="893" t="s">
        <v>174</v>
      </c>
      <c r="BP49" s="895" t="s">
        <v>209</v>
      </c>
      <c r="BQ49" s="895" t="s">
        <v>209</v>
      </c>
      <c r="BR49" s="894"/>
      <c r="BS49" s="895" t="s">
        <v>209</v>
      </c>
      <c r="BT49" s="904"/>
    </row>
    <row r="50" spans="1:74" ht="15" customHeight="1" x14ac:dyDescent="0.25">
      <c r="A50" s="922" t="s">
        <v>43</v>
      </c>
      <c r="B50" s="918">
        <v>849.88</v>
      </c>
      <c r="C50" s="900">
        <f t="shared" si="0"/>
        <v>90.77046171224174</v>
      </c>
      <c r="D50" s="902"/>
      <c r="E50" s="926">
        <v>43.620000000000005</v>
      </c>
      <c r="F50" s="926">
        <v>97</v>
      </c>
      <c r="G50" s="926">
        <v>1.2</v>
      </c>
      <c r="H50" s="926">
        <v>2</v>
      </c>
      <c r="I50" s="926">
        <v>22.759999999999998</v>
      </c>
      <c r="J50" s="926">
        <v>39</v>
      </c>
      <c r="K50" s="926">
        <v>49.769999999999996</v>
      </c>
      <c r="L50" s="926">
        <v>84</v>
      </c>
      <c r="M50" s="926">
        <v>403.71</v>
      </c>
      <c r="N50" s="926">
        <v>827</v>
      </c>
      <c r="O50" s="926">
        <v>104.95999999999998</v>
      </c>
      <c r="P50" s="926">
        <v>235</v>
      </c>
      <c r="Q50" s="892">
        <f t="shared" si="25"/>
        <v>626.02</v>
      </c>
      <c r="R50" s="892">
        <f t="shared" si="25"/>
        <v>1284</v>
      </c>
      <c r="S50" s="892"/>
      <c r="T50" s="926">
        <v>10.980000000000002</v>
      </c>
      <c r="U50" s="926">
        <v>22</v>
      </c>
      <c r="V50" s="926">
        <v>0.85</v>
      </c>
      <c r="W50" s="926">
        <v>2</v>
      </c>
      <c r="X50" s="926">
        <v>6.67</v>
      </c>
      <c r="Y50" s="926">
        <v>13</v>
      </c>
      <c r="Z50" s="926">
        <v>23.3</v>
      </c>
      <c r="AA50" s="926">
        <v>43</v>
      </c>
      <c r="AB50" s="926">
        <v>50.61999999999999</v>
      </c>
      <c r="AC50" s="926">
        <v>145</v>
      </c>
      <c r="AD50" s="926">
        <v>53</v>
      </c>
      <c r="AE50" s="926">
        <v>80</v>
      </c>
      <c r="AF50" s="892">
        <f t="shared" si="26"/>
        <v>145.41999999999996</v>
      </c>
      <c r="AG50" s="892">
        <f t="shared" si="26"/>
        <v>305</v>
      </c>
      <c r="AH50" s="892"/>
      <c r="AI50" s="892"/>
      <c r="AJ50" s="892"/>
      <c r="AK50" s="892"/>
      <c r="AL50" s="892"/>
      <c r="AM50" s="892"/>
      <c r="AN50" s="892"/>
      <c r="AO50" s="892"/>
      <c r="AP50" s="892"/>
      <c r="AQ50" s="892"/>
      <c r="AR50" s="892"/>
      <c r="AS50" s="892"/>
      <c r="AT50" s="892"/>
      <c r="AU50" s="892">
        <f t="shared" si="27"/>
        <v>0</v>
      </c>
      <c r="AV50" s="892">
        <f t="shared" si="27"/>
        <v>0</v>
      </c>
      <c r="AW50" s="892"/>
      <c r="AX50" s="892"/>
      <c r="AY50" s="892"/>
      <c r="AZ50" s="892">
        <f t="shared" si="28"/>
        <v>0</v>
      </c>
      <c r="BA50" s="892">
        <f t="shared" si="28"/>
        <v>54.600000000000009</v>
      </c>
      <c r="BB50" s="892">
        <f t="shared" si="29"/>
        <v>119</v>
      </c>
      <c r="BC50" s="892">
        <f t="shared" si="30"/>
        <v>2.0499999999999998</v>
      </c>
      <c r="BD50" s="892">
        <f t="shared" si="31"/>
        <v>4</v>
      </c>
      <c r="BE50" s="892">
        <f t="shared" si="30"/>
        <v>29.43</v>
      </c>
      <c r="BF50" s="892">
        <f t="shared" si="31"/>
        <v>52</v>
      </c>
      <c r="BG50" s="892">
        <f t="shared" si="32"/>
        <v>73.069999999999993</v>
      </c>
      <c r="BH50" s="892">
        <f t="shared" si="33"/>
        <v>127</v>
      </c>
      <c r="BI50" s="892">
        <f t="shared" si="34"/>
        <v>454.33</v>
      </c>
      <c r="BJ50" s="892">
        <f t="shared" si="35"/>
        <v>972</v>
      </c>
      <c r="BK50" s="892">
        <f t="shared" si="36"/>
        <v>157.95999999999998</v>
      </c>
      <c r="BL50" s="892">
        <f t="shared" si="36"/>
        <v>315</v>
      </c>
      <c r="BM50" s="892">
        <f t="shared" si="39"/>
        <v>771.44</v>
      </c>
      <c r="BN50" s="892">
        <f t="shared" si="39"/>
        <v>1589</v>
      </c>
      <c r="BO50" s="893" t="s">
        <v>174</v>
      </c>
      <c r="BP50" s="895" t="s">
        <v>209</v>
      </c>
      <c r="BQ50" s="895" t="s">
        <v>209</v>
      </c>
      <c r="BR50" s="894"/>
      <c r="BS50" s="895" t="s">
        <v>209</v>
      </c>
      <c r="BT50" s="904"/>
    </row>
    <row r="51" spans="1:74" ht="15" customHeight="1" x14ac:dyDescent="0.25">
      <c r="A51" s="922" t="s">
        <v>44</v>
      </c>
      <c r="B51" s="918">
        <v>84</v>
      </c>
      <c r="C51" s="900">
        <f t="shared" si="0"/>
        <v>91.666666666666657</v>
      </c>
      <c r="D51" s="903"/>
      <c r="E51" s="892">
        <v>72.25</v>
      </c>
      <c r="F51" s="892">
        <v>166</v>
      </c>
      <c r="G51" s="892"/>
      <c r="H51" s="892"/>
      <c r="I51" s="892">
        <v>4.75</v>
      </c>
      <c r="J51" s="892">
        <v>16</v>
      </c>
      <c r="K51" s="892"/>
      <c r="L51" s="892"/>
      <c r="M51" s="892"/>
      <c r="N51" s="892"/>
      <c r="O51" s="892"/>
      <c r="P51" s="892"/>
      <c r="Q51" s="892">
        <f t="shared" si="25"/>
        <v>77</v>
      </c>
      <c r="R51" s="892">
        <f t="shared" si="25"/>
        <v>182</v>
      </c>
      <c r="S51" s="507"/>
      <c r="T51" s="892"/>
      <c r="U51" s="892"/>
      <c r="V51" s="892"/>
      <c r="W51" s="892"/>
      <c r="X51" s="892"/>
      <c r="Y51" s="892"/>
      <c r="Z51" s="892"/>
      <c r="AA51" s="892"/>
      <c r="AB51" s="892"/>
      <c r="AC51" s="892"/>
      <c r="AD51" s="892"/>
      <c r="AE51" s="892"/>
      <c r="AF51" s="892">
        <f t="shared" si="26"/>
        <v>0</v>
      </c>
      <c r="AG51" s="892">
        <f t="shared" si="26"/>
        <v>0</v>
      </c>
      <c r="AH51" s="892"/>
      <c r="AI51" s="892"/>
      <c r="AJ51" s="892"/>
      <c r="AK51" s="892"/>
      <c r="AL51" s="892"/>
      <c r="AM51" s="892"/>
      <c r="AN51" s="892"/>
      <c r="AO51" s="892"/>
      <c r="AP51" s="892"/>
      <c r="AQ51" s="892"/>
      <c r="AR51" s="892"/>
      <c r="AS51" s="892"/>
      <c r="AT51" s="892"/>
      <c r="AU51" s="892">
        <f t="shared" si="27"/>
        <v>0</v>
      </c>
      <c r="AV51" s="892">
        <f t="shared" si="27"/>
        <v>0</v>
      </c>
      <c r="AW51" s="892"/>
      <c r="AX51" s="892"/>
      <c r="AY51" s="892"/>
      <c r="AZ51" s="892">
        <f t="shared" si="28"/>
        <v>0</v>
      </c>
      <c r="BA51" s="892">
        <f t="shared" si="28"/>
        <v>72.25</v>
      </c>
      <c r="BB51" s="892">
        <f t="shared" si="29"/>
        <v>166</v>
      </c>
      <c r="BC51" s="892">
        <f t="shared" si="30"/>
        <v>0</v>
      </c>
      <c r="BD51" s="892">
        <f t="shared" si="31"/>
        <v>0</v>
      </c>
      <c r="BE51" s="892">
        <f t="shared" si="30"/>
        <v>4.75</v>
      </c>
      <c r="BF51" s="892">
        <f t="shared" si="31"/>
        <v>16</v>
      </c>
      <c r="BG51" s="892">
        <f t="shared" si="32"/>
        <v>0</v>
      </c>
      <c r="BH51" s="892">
        <f t="shared" si="33"/>
        <v>0</v>
      </c>
      <c r="BI51" s="892">
        <f t="shared" si="34"/>
        <v>0</v>
      </c>
      <c r="BJ51" s="892">
        <f t="shared" si="35"/>
        <v>0</v>
      </c>
      <c r="BK51" s="892">
        <f t="shared" si="36"/>
        <v>0</v>
      </c>
      <c r="BL51" s="892">
        <f t="shared" si="36"/>
        <v>0</v>
      </c>
      <c r="BM51" s="892">
        <f t="shared" si="39"/>
        <v>77</v>
      </c>
      <c r="BN51" s="892">
        <f t="shared" si="39"/>
        <v>182</v>
      </c>
      <c r="BO51" s="893" t="s">
        <v>174</v>
      </c>
      <c r="BP51" s="895" t="s">
        <v>209</v>
      </c>
      <c r="BQ51" s="895" t="s">
        <v>209</v>
      </c>
      <c r="BR51" s="894"/>
      <c r="BS51" s="895" t="s">
        <v>209</v>
      </c>
      <c r="BT51" s="908" t="s">
        <v>209</v>
      </c>
      <c r="BU51" s="851" t="s">
        <v>183</v>
      </c>
    </row>
    <row r="52" spans="1:74" ht="15" customHeight="1" x14ac:dyDescent="0.25">
      <c r="A52" s="922" t="s">
        <v>45</v>
      </c>
      <c r="B52" s="918">
        <v>130</v>
      </c>
      <c r="C52" s="900">
        <f t="shared" si="0"/>
        <v>97.353846153846163</v>
      </c>
      <c r="D52" s="902"/>
      <c r="E52" s="892">
        <v>1.93</v>
      </c>
      <c r="F52" s="892">
        <v>8</v>
      </c>
      <c r="G52" s="892"/>
      <c r="H52" s="892"/>
      <c r="I52" s="892">
        <v>1</v>
      </c>
      <c r="J52" s="892">
        <v>1</v>
      </c>
      <c r="K52" s="892"/>
      <c r="L52" s="892"/>
      <c r="M52" s="892"/>
      <c r="N52" s="892"/>
      <c r="O52" s="892">
        <v>48.38</v>
      </c>
      <c r="P52" s="892">
        <v>80</v>
      </c>
      <c r="Q52" s="892">
        <f t="shared" si="25"/>
        <v>51.31</v>
      </c>
      <c r="R52" s="892">
        <f t="shared" si="25"/>
        <v>89</v>
      </c>
      <c r="S52" s="892"/>
      <c r="T52" s="892">
        <v>1</v>
      </c>
      <c r="U52" s="892">
        <v>5</v>
      </c>
      <c r="V52" s="892">
        <v>2</v>
      </c>
      <c r="W52" s="892">
        <v>2</v>
      </c>
      <c r="X52" s="892">
        <v>2</v>
      </c>
      <c r="Y52" s="892">
        <v>2</v>
      </c>
      <c r="Z52" s="892"/>
      <c r="AA52" s="892"/>
      <c r="AB52" s="892"/>
      <c r="AC52" s="892"/>
      <c r="AD52" s="892">
        <v>70.25</v>
      </c>
      <c r="AE52" s="892">
        <v>107</v>
      </c>
      <c r="AF52" s="892">
        <f t="shared" si="26"/>
        <v>75.25</v>
      </c>
      <c r="AG52" s="892">
        <f t="shared" si="26"/>
        <v>116</v>
      </c>
      <c r="AH52" s="892"/>
      <c r="AI52" s="892"/>
      <c r="AJ52" s="892"/>
      <c r="AK52" s="892"/>
      <c r="AL52" s="892"/>
      <c r="AM52" s="892"/>
      <c r="AN52" s="892"/>
      <c r="AO52" s="892"/>
      <c r="AP52" s="892"/>
      <c r="AQ52" s="892"/>
      <c r="AR52" s="892"/>
      <c r="AS52" s="892"/>
      <c r="AT52" s="892"/>
      <c r="AU52" s="892">
        <f t="shared" si="27"/>
        <v>0</v>
      </c>
      <c r="AV52" s="892">
        <f t="shared" si="27"/>
        <v>0</v>
      </c>
      <c r="AW52" s="892"/>
      <c r="AX52" s="892"/>
      <c r="AY52" s="892"/>
      <c r="AZ52" s="892">
        <f t="shared" si="28"/>
        <v>0</v>
      </c>
      <c r="BA52" s="892">
        <f t="shared" si="28"/>
        <v>2.9299999999999997</v>
      </c>
      <c r="BB52" s="892">
        <f t="shared" si="29"/>
        <v>13</v>
      </c>
      <c r="BC52" s="892">
        <f t="shared" si="30"/>
        <v>2</v>
      </c>
      <c r="BD52" s="892">
        <f t="shared" si="31"/>
        <v>2</v>
      </c>
      <c r="BE52" s="892">
        <f t="shared" si="30"/>
        <v>3</v>
      </c>
      <c r="BF52" s="892">
        <f t="shared" si="31"/>
        <v>3</v>
      </c>
      <c r="BG52" s="892">
        <f t="shared" si="32"/>
        <v>0</v>
      </c>
      <c r="BH52" s="892">
        <f t="shared" si="33"/>
        <v>0</v>
      </c>
      <c r="BI52" s="892">
        <f t="shared" si="34"/>
        <v>0</v>
      </c>
      <c r="BJ52" s="892">
        <f t="shared" si="35"/>
        <v>0</v>
      </c>
      <c r="BK52" s="892">
        <f t="shared" si="36"/>
        <v>118.63</v>
      </c>
      <c r="BL52" s="892">
        <f t="shared" si="36"/>
        <v>187</v>
      </c>
      <c r="BM52" s="892">
        <f t="shared" si="39"/>
        <v>126.56</v>
      </c>
      <c r="BN52" s="892">
        <f t="shared" si="39"/>
        <v>205</v>
      </c>
      <c r="BO52" s="893" t="s">
        <v>174</v>
      </c>
      <c r="BP52" s="895" t="s">
        <v>209</v>
      </c>
      <c r="BQ52" s="895" t="s">
        <v>209</v>
      </c>
      <c r="BR52" s="894"/>
      <c r="BS52" s="896"/>
      <c r="BT52" s="897"/>
    </row>
    <row r="53" spans="1:74" ht="15" customHeight="1" x14ac:dyDescent="0.25">
      <c r="A53" s="922" t="s">
        <v>46</v>
      </c>
      <c r="B53" s="918">
        <v>391.65</v>
      </c>
      <c r="C53" s="900">
        <f t="shared" si="0"/>
        <v>100.02553300140431</v>
      </c>
      <c r="D53" s="905"/>
      <c r="E53" s="892">
        <v>9.5</v>
      </c>
      <c r="F53" s="892">
        <v>24</v>
      </c>
      <c r="G53" s="892"/>
      <c r="H53" s="892"/>
      <c r="I53" s="892">
        <v>5</v>
      </c>
      <c r="J53" s="892">
        <v>9</v>
      </c>
      <c r="K53" s="892">
        <v>8.35</v>
      </c>
      <c r="L53" s="892">
        <v>13</v>
      </c>
      <c r="M53" s="892">
        <v>64.45</v>
      </c>
      <c r="N53" s="892">
        <v>140</v>
      </c>
      <c r="O53" s="892"/>
      <c r="P53" s="892"/>
      <c r="Q53" s="892">
        <f t="shared" si="25"/>
        <v>87.3</v>
      </c>
      <c r="R53" s="892">
        <f t="shared" si="25"/>
        <v>186</v>
      </c>
      <c r="S53" s="892"/>
      <c r="T53" s="892">
        <v>7.75</v>
      </c>
      <c r="U53" s="892">
        <v>20</v>
      </c>
      <c r="V53" s="892"/>
      <c r="W53" s="892"/>
      <c r="X53" s="892">
        <v>2</v>
      </c>
      <c r="Y53" s="892">
        <v>6</v>
      </c>
      <c r="Z53" s="892">
        <v>14</v>
      </c>
      <c r="AA53" s="892">
        <v>24</v>
      </c>
      <c r="AB53" s="892">
        <v>280.7</v>
      </c>
      <c r="AC53" s="892">
        <v>428</v>
      </c>
      <c r="AD53" s="892"/>
      <c r="AE53" s="892"/>
      <c r="AF53" s="892">
        <f t="shared" si="26"/>
        <v>304.45</v>
      </c>
      <c r="AG53" s="892">
        <f t="shared" si="26"/>
        <v>478</v>
      </c>
      <c r="AH53" s="892"/>
      <c r="AI53" s="892"/>
      <c r="AJ53" s="892"/>
      <c r="AK53" s="892"/>
      <c r="AL53" s="892"/>
      <c r="AM53" s="892"/>
      <c r="AN53" s="892"/>
      <c r="AO53" s="892"/>
      <c r="AP53" s="906"/>
      <c r="AQ53" s="892"/>
      <c r="AR53" s="892"/>
      <c r="AS53" s="892"/>
      <c r="AT53" s="892"/>
      <c r="AU53" s="892">
        <f t="shared" si="27"/>
        <v>0</v>
      </c>
      <c r="AV53" s="892">
        <f t="shared" si="27"/>
        <v>0</v>
      </c>
      <c r="AW53" s="892"/>
      <c r="AX53" s="892"/>
      <c r="AY53" s="892"/>
      <c r="AZ53" s="892">
        <f t="shared" si="28"/>
        <v>0</v>
      </c>
      <c r="BA53" s="892">
        <f t="shared" si="28"/>
        <v>17.25</v>
      </c>
      <c r="BB53" s="892">
        <f t="shared" si="29"/>
        <v>44</v>
      </c>
      <c r="BC53" s="892">
        <f t="shared" si="30"/>
        <v>0</v>
      </c>
      <c r="BD53" s="892">
        <f t="shared" si="31"/>
        <v>0</v>
      </c>
      <c r="BE53" s="892">
        <f t="shared" si="30"/>
        <v>7</v>
      </c>
      <c r="BF53" s="892">
        <f t="shared" si="31"/>
        <v>15</v>
      </c>
      <c r="BG53" s="892">
        <f t="shared" si="32"/>
        <v>22.35</v>
      </c>
      <c r="BH53" s="892">
        <f t="shared" si="33"/>
        <v>37</v>
      </c>
      <c r="BI53" s="892">
        <f t="shared" si="34"/>
        <v>345.15</v>
      </c>
      <c r="BJ53" s="892">
        <f t="shared" si="35"/>
        <v>568</v>
      </c>
      <c r="BK53" s="892">
        <f t="shared" si="36"/>
        <v>0</v>
      </c>
      <c r="BL53" s="892">
        <f t="shared" si="36"/>
        <v>0</v>
      </c>
      <c r="BM53" s="892">
        <f t="shared" si="39"/>
        <v>391.75</v>
      </c>
      <c r="BN53" s="892">
        <f t="shared" si="39"/>
        <v>664</v>
      </c>
      <c r="BO53" s="893" t="s">
        <v>244</v>
      </c>
      <c r="BP53" s="895" t="s">
        <v>209</v>
      </c>
      <c r="BQ53" s="895" t="s">
        <v>209</v>
      </c>
      <c r="BR53" s="894"/>
      <c r="BS53" s="896"/>
      <c r="BT53" s="897"/>
    </row>
    <row r="54" spans="1:74" ht="15" customHeight="1" x14ac:dyDescent="0.25">
      <c r="A54" s="922" t="s">
        <v>47</v>
      </c>
      <c r="B54" s="918">
        <v>1406.05</v>
      </c>
      <c r="C54" s="900">
        <f t="shared" si="0"/>
        <v>99.902563920201999</v>
      </c>
      <c r="D54" s="902"/>
      <c r="E54" s="893">
        <v>58</v>
      </c>
      <c r="F54" s="892">
        <v>110</v>
      </c>
      <c r="G54" s="906">
        <v>2.75</v>
      </c>
      <c r="H54" s="892">
        <v>2</v>
      </c>
      <c r="I54" s="892">
        <v>10</v>
      </c>
      <c r="J54" s="892">
        <v>7</v>
      </c>
      <c r="K54" s="892">
        <v>35.020000000000003</v>
      </c>
      <c r="L54" s="892">
        <v>51</v>
      </c>
      <c r="M54" s="906">
        <v>188.86</v>
      </c>
      <c r="N54" s="892">
        <v>247</v>
      </c>
      <c r="O54" s="892"/>
      <c r="P54" s="892"/>
      <c r="Q54" s="892">
        <f t="shared" si="25"/>
        <v>294.63</v>
      </c>
      <c r="R54" s="892">
        <f t="shared" si="25"/>
        <v>417</v>
      </c>
      <c r="S54" s="892"/>
      <c r="T54" s="892">
        <v>28.1</v>
      </c>
      <c r="U54" s="892">
        <v>52</v>
      </c>
      <c r="V54" s="892">
        <v>1</v>
      </c>
      <c r="W54" s="892">
        <v>1</v>
      </c>
      <c r="X54" s="892">
        <v>51.5</v>
      </c>
      <c r="Y54" s="892">
        <v>45</v>
      </c>
      <c r="Z54" s="892">
        <v>64.45</v>
      </c>
      <c r="AA54" s="892">
        <v>70</v>
      </c>
      <c r="AB54" s="892">
        <v>965</v>
      </c>
      <c r="AC54" s="892">
        <v>1385</v>
      </c>
      <c r="AD54" s="892"/>
      <c r="AE54" s="892"/>
      <c r="AF54" s="892">
        <f t="shared" si="26"/>
        <v>1110.05</v>
      </c>
      <c r="AG54" s="892">
        <f t="shared" si="26"/>
        <v>1553</v>
      </c>
      <c r="AH54" s="892"/>
      <c r="AI54" s="892"/>
      <c r="AJ54" s="892"/>
      <c r="AK54" s="906"/>
      <c r="AL54" s="892"/>
      <c r="AM54" s="892"/>
      <c r="AN54" s="892"/>
      <c r="AO54" s="892"/>
      <c r="AP54" s="892"/>
      <c r="AQ54" s="892"/>
      <c r="AR54" s="892"/>
      <c r="AS54" s="892"/>
      <c r="AT54" s="892"/>
      <c r="AU54" s="892">
        <f t="shared" si="27"/>
        <v>0</v>
      </c>
      <c r="AV54" s="892">
        <f t="shared" si="27"/>
        <v>0</v>
      </c>
      <c r="AW54" s="892"/>
      <c r="AX54" s="892"/>
      <c r="AY54" s="892"/>
      <c r="AZ54" s="892">
        <f t="shared" si="28"/>
        <v>0</v>
      </c>
      <c r="BA54" s="892">
        <f t="shared" si="28"/>
        <v>86.1</v>
      </c>
      <c r="BB54" s="892">
        <f t="shared" si="29"/>
        <v>162</v>
      </c>
      <c r="BC54" s="892">
        <f t="shared" si="30"/>
        <v>3.75</v>
      </c>
      <c r="BD54" s="892">
        <f t="shared" si="31"/>
        <v>3</v>
      </c>
      <c r="BE54" s="892">
        <f t="shared" si="30"/>
        <v>61.5</v>
      </c>
      <c r="BF54" s="892">
        <f t="shared" si="31"/>
        <v>52</v>
      </c>
      <c r="BG54" s="892">
        <f t="shared" si="32"/>
        <v>99.47</v>
      </c>
      <c r="BH54" s="892">
        <f t="shared" si="33"/>
        <v>121</v>
      </c>
      <c r="BI54" s="892">
        <f t="shared" si="34"/>
        <v>1153.8600000000001</v>
      </c>
      <c r="BJ54" s="892">
        <f t="shared" si="35"/>
        <v>1632</v>
      </c>
      <c r="BK54" s="892">
        <f t="shared" si="36"/>
        <v>0</v>
      </c>
      <c r="BL54" s="892">
        <f t="shared" si="36"/>
        <v>0</v>
      </c>
      <c r="BM54" s="892">
        <f t="shared" si="39"/>
        <v>1404.68</v>
      </c>
      <c r="BN54" s="892">
        <f t="shared" si="39"/>
        <v>1970</v>
      </c>
      <c r="BO54" s="893" t="s">
        <v>183</v>
      </c>
      <c r="BP54" s="895" t="s">
        <v>209</v>
      </c>
      <c r="BQ54" s="895" t="s">
        <v>209</v>
      </c>
      <c r="BR54" s="895" t="s">
        <v>209</v>
      </c>
      <c r="BS54" s="909"/>
      <c r="BT54" s="904"/>
    </row>
    <row r="55" spans="1:74" ht="15" customHeight="1" x14ac:dyDescent="0.25">
      <c r="A55" s="922" t="s">
        <v>48</v>
      </c>
      <c r="B55" s="918">
        <v>3944.61</v>
      </c>
      <c r="C55" s="900">
        <f t="shared" si="0"/>
        <v>98.475387934421903</v>
      </c>
      <c r="D55" s="905"/>
      <c r="E55" s="892">
        <v>345</v>
      </c>
      <c r="F55" s="892">
        <v>312</v>
      </c>
      <c r="G55" s="892">
        <v>15.2</v>
      </c>
      <c r="H55" s="892">
        <v>31</v>
      </c>
      <c r="I55" s="892">
        <v>165</v>
      </c>
      <c r="J55" s="892">
        <v>117</v>
      </c>
      <c r="K55" s="892">
        <v>998.24</v>
      </c>
      <c r="L55" s="892">
        <v>628</v>
      </c>
      <c r="M55" s="892">
        <v>615</v>
      </c>
      <c r="N55" s="892">
        <v>532</v>
      </c>
      <c r="O55" s="892">
        <v>149.75</v>
      </c>
      <c r="P55" s="892">
        <v>169</v>
      </c>
      <c r="Q55" s="892">
        <f t="shared" si="25"/>
        <v>2288.19</v>
      </c>
      <c r="R55" s="892">
        <f t="shared" si="25"/>
        <v>1789</v>
      </c>
      <c r="S55" s="892"/>
      <c r="T55" s="892">
        <v>108.6</v>
      </c>
      <c r="U55" s="892">
        <v>56</v>
      </c>
      <c r="V55" s="892">
        <v>52.4</v>
      </c>
      <c r="W55" s="892">
        <v>34</v>
      </c>
      <c r="X55" s="892">
        <v>40</v>
      </c>
      <c r="Y55" s="892">
        <v>77</v>
      </c>
      <c r="Z55" s="892">
        <v>678.95</v>
      </c>
      <c r="AA55" s="892">
        <v>520</v>
      </c>
      <c r="AB55" s="892">
        <v>481.33</v>
      </c>
      <c r="AC55" s="892">
        <v>351</v>
      </c>
      <c r="AD55" s="892">
        <v>235</v>
      </c>
      <c r="AE55" s="892">
        <v>234</v>
      </c>
      <c r="AF55" s="892">
        <f t="shared" si="26"/>
        <v>1596.28</v>
      </c>
      <c r="AG55" s="892">
        <f t="shared" si="26"/>
        <v>1272</v>
      </c>
      <c r="AH55" s="892"/>
      <c r="AI55" s="892"/>
      <c r="AJ55" s="892"/>
      <c r="AK55" s="892"/>
      <c r="AL55" s="892"/>
      <c r="AM55" s="892"/>
      <c r="AN55" s="892"/>
      <c r="AO55" s="892"/>
      <c r="AP55" s="892"/>
      <c r="AQ55" s="892"/>
      <c r="AR55" s="892"/>
      <c r="AS55" s="892"/>
      <c r="AT55" s="892"/>
      <c r="AU55" s="892">
        <f t="shared" si="27"/>
        <v>0</v>
      </c>
      <c r="AV55" s="892">
        <f t="shared" si="27"/>
        <v>0</v>
      </c>
      <c r="AW55" s="892"/>
      <c r="AX55" s="892"/>
      <c r="AY55" s="892"/>
      <c r="AZ55" s="892">
        <f t="shared" si="28"/>
        <v>0</v>
      </c>
      <c r="BA55" s="892">
        <f t="shared" si="28"/>
        <v>453.6</v>
      </c>
      <c r="BB55" s="892">
        <f t="shared" si="29"/>
        <v>368</v>
      </c>
      <c r="BC55" s="892">
        <f t="shared" si="30"/>
        <v>67.599999999999994</v>
      </c>
      <c r="BD55" s="892">
        <f t="shared" si="31"/>
        <v>65</v>
      </c>
      <c r="BE55" s="892">
        <f t="shared" si="30"/>
        <v>205</v>
      </c>
      <c r="BF55" s="892">
        <f t="shared" si="31"/>
        <v>194</v>
      </c>
      <c r="BG55" s="892">
        <f t="shared" si="32"/>
        <v>1677.19</v>
      </c>
      <c r="BH55" s="892">
        <f t="shared" si="33"/>
        <v>1148</v>
      </c>
      <c r="BI55" s="892">
        <f t="shared" si="34"/>
        <v>1096.33</v>
      </c>
      <c r="BJ55" s="892">
        <f t="shared" si="35"/>
        <v>883</v>
      </c>
      <c r="BK55" s="892">
        <f t="shared" si="36"/>
        <v>384.75</v>
      </c>
      <c r="BL55" s="892">
        <f t="shared" si="36"/>
        <v>403</v>
      </c>
      <c r="BM55" s="892">
        <f t="shared" si="39"/>
        <v>3884.4700000000003</v>
      </c>
      <c r="BN55" s="892">
        <f t="shared" si="39"/>
        <v>3061</v>
      </c>
      <c r="BO55" s="893" t="s">
        <v>215</v>
      </c>
      <c r="BP55" s="895" t="s">
        <v>209</v>
      </c>
      <c r="BQ55" s="895" t="s">
        <v>209</v>
      </c>
      <c r="BR55" s="895" t="s">
        <v>209</v>
      </c>
      <c r="BS55" s="895" t="s">
        <v>209</v>
      </c>
      <c r="BT55" s="904"/>
    </row>
    <row r="56" spans="1:74" ht="15" customHeight="1" x14ac:dyDescent="0.25">
      <c r="A56" s="922" t="s">
        <v>49</v>
      </c>
      <c r="B56" s="918">
        <v>558</v>
      </c>
      <c r="C56" s="900">
        <f t="shared" si="0"/>
        <v>99.681003584229401</v>
      </c>
      <c r="D56" s="905"/>
      <c r="E56" s="892"/>
      <c r="F56" s="892"/>
      <c r="G56" s="892"/>
      <c r="H56" s="892"/>
      <c r="I56" s="892"/>
      <c r="J56" s="892"/>
      <c r="K56" s="892"/>
      <c r="L56" s="892"/>
      <c r="M56" s="892"/>
      <c r="N56" s="892"/>
      <c r="O56" s="892"/>
      <c r="P56" s="892"/>
      <c r="Q56" s="892">
        <f t="shared" si="25"/>
        <v>0</v>
      </c>
      <c r="R56" s="892">
        <f t="shared" si="25"/>
        <v>0</v>
      </c>
      <c r="S56" s="892"/>
      <c r="T56" s="892">
        <v>27</v>
      </c>
      <c r="U56" s="892">
        <v>51</v>
      </c>
      <c r="V56" s="892"/>
      <c r="W56" s="892"/>
      <c r="X56" s="892">
        <v>3.45</v>
      </c>
      <c r="Y56" s="892">
        <v>10</v>
      </c>
      <c r="Z56" s="892"/>
      <c r="AA56" s="892"/>
      <c r="AB56" s="892"/>
      <c r="AC56" s="892"/>
      <c r="AD56" s="892">
        <v>525.77</v>
      </c>
      <c r="AE56" s="892">
        <v>1727</v>
      </c>
      <c r="AF56" s="892">
        <f t="shared" si="26"/>
        <v>556.22</v>
      </c>
      <c r="AG56" s="892">
        <f t="shared" si="26"/>
        <v>1788</v>
      </c>
      <c r="AH56" s="892"/>
      <c r="AI56" s="892"/>
      <c r="AJ56" s="892"/>
      <c r="AK56" s="892"/>
      <c r="AL56" s="892"/>
      <c r="AM56" s="892"/>
      <c r="AN56" s="892"/>
      <c r="AO56" s="892"/>
      <c r="AP56" s="892"/>
      <c r="AQ56" s="892"/>
      <c r="AR56" s="892"/>
      <c r="AS56" s="892"/>
      <c r="AT56" s="892"/>
      <c r="AU56" s="892">
        <f t="shared" si="27"/>
        <v>0</v>
      </c>
      <c r="AV56" s="892">
        <f t="shared" si="27"/>
        <v>0</v>
      </c>
      <c r="AW56" s="892"/>
      <c r="AX56" s="892"/>
      <c r="AY56" s="892"/>
      <c r="AZ56" s="892">
        <f t="shared" si="28"/>
        <v>0</v>
      </c>
      <c r="BA56" s="892">
        <f t="shared" si="28"/>
        <v>27</v>
      </c>
      <c r="BB56" s="892">
        <f t="shared" si="29"/>
        <v>51</v>
      </c>
      <c r="BC56" s="892">
        <f t="shared" si="30"/>
        <v>0</v>
      </c>
      <c r="BD56" s="892">
        <f t="shared" si="31"/>
        <v>0</v>
      </c>
      <c r="BE56" s="892">
        <f t="shared" si="30"/>
        <v>3.45</v>
      </c>
      <c r="BF56" s="892">
        <f t="shared" si="31"/>
        <v>10</v>
      </c>
      <c r="BG56" s="892">
        <f t="shared" si="32"/>
        <v>0</v>
      </c>
      <c r="BH56" s="892">
        <f t="shared" si="33"/>
        <v>0</v>
      </c>
      <c r="BI56" s="892">
        <f t="shared" si="34"/>
        <v>0</v>
      </c>
      <c r="BJ56" s="892">
        <f t="shared" si="35"/>
        <v>0</v>
      </c>
      <c r="BK56" s="892">
        <f t="shared" si="36"/>
        <v>525.77</v>
      </c>
      <c r="BL56" s="892">
        <f t="shared" si="36"/>
        <v>1727</v>
      </c>
      <c r="BM56" s="892">
        <f t="shared" si="39"/>
        <v>556.22</v>
      </c>
      <c r="BN56" s="892">
        <f t="shared" si="39"/>
        <v>1788</v>
      </c>
      <c r="BO56" s="893" t="s">
        <v>174</v>
      </c>
      <c r="BP56" s="895" t="s">
        <v>209</v>
      </c>
      <c r="BQ56" s="895" t="s">
        <v>209</v>
      </c>
      <c r="BR56" s="894"/>
      <c r="BS56" s="896"/>
      <c r="BT56" s="897"/>
    </row>
    <row r="57" spans="1:74" ht="15" customHeight="1" x14ac:dyDescent="0.25">
      <c r="A57" s="922" t="s">
        <v>50</v>
      </c>
      <c r="B57" s="918">
        <v>2431.71</v>
      </c>
      <c r="C57" s="900">
        <f t="shared" si="0"/>
        <v>100.01192576417417</v>
      </c>
      <c r="D57" s="905"/>
      <c r="E57" s="892">
        <v>368</v>
      </c>
      <c r="F57" s="892">
        <v>575</v>
      </c>
      <c r="G57" s="892">
        <v>15</v>
      </c>
      <c r="H57" s="892">
        <v>12</v>
      </c>
      <c r="I57" s="892">
        <v>102</v>
      </c>
      <c r="J57" s="892">
        <v>135</v>
      </c>
      <c r="K57" s="892">
        <v>160</v>
      </c>
      <c r="L57" s="892">
        <v>191</v>
      </c>
      <c r="M57" s="892">
        <v>508</v>
      </c>
      <c r="N57" s="892">
        <v>916</v>
      </c>
      <c r="O57" s="892">
        <v>290</v>
      </c>
      <c r="P57" s="892">
        <v>358</v>
      </c>
      <c r="Q57" s="892">
        <f t="shared" si="25"/>
        <v>1443</v>
      </c>
      <c r="R57" s="892">
        <f t="shared" si="25"/>
        <v>2187</v>
      </c>
      <c r="S57" s="892"/>
      <c r="T57" s="892">
        <v>6</v>
      </c>
      <c r="U57" s="892">
        <v>8</v>
      </c>
      <c r="V57" s="892"/>
      <c r="W57" s="892"/>
      <c r="X57" s="892"/>
      <c r="Y57" s="892"/>
      <c r="Z57" s="892"/>
      <c r="AA57" s="892"/>
      <c r="AB57" s="892">
        <v>402</v>
      </c>
      <c r="AC57" s="892">
        <v>501</v>
      </c>
      <c r="AD57" s="892">
        <v>565</v>
      </c>
      <c r="AE57" s="892">
        <v>1052</v>
      </c>
      <c r="AF57" s="892">
        <f t="shared" si="26"/>
        <v>973</v>
      </c>
      <c r="AG57" s="892">
        <f t="shared" si="26"/>
        <v>1561</v>
      </c>
      <c r="AH57" s="892"/>
      <c r="AI57" s="892"/>
      <c r="AJ57" s="892"/>
      <c r="AK57" s="892"/>
      <c r="AL57" s="892"/>
      <c r="AM57" s="892"/>
      <c r="AN57" s="892"/>
      <c r="AO57" s="892">
        <v>16</v>
      </c>
      <c r="AP57" s="892">
        <v>94</v>
      </c>
      <c r="AQ57" s="892"/>
      <c r="AR57" s="892"/>
      <c r="AS57" s="892"/>
      <c r="AT57" s="892"/>
      <c r="AU57" s="892">
        <f t="shared" si="27"/>
        <v>16</v>
      </c>
      <c r="AV57" s="892">
        <f t="shared" si="27"/>
        <v>94</v>
      </c>
      <c r="AW57" s="892"/>
      <c r="AX57" s="892"/>
      <c r="AY57" s="892"/>
      <c r="AZ57" s="892">
        <f t="shared" si="28"/>
        <v>0</v>
      </c>
      <c r="BA57" s="892">
        <f t="shared" si="28"/>
        <v>374</v>
      </c>
      <c r="BB57" s="892">
        <f t="shared" si="29"/>
        <v>583</v>
      </c>
      <c r="BC57" s="892">
        <f t="shared" si="30"/>
        <v>15</v>
      </c>
      <c r="BD57" s="892">
        <f t="shared" si="31"/>
        <v>12</v>
      </c>
      <c r="BE57" s="892">
        <f t="shared" si="30"/>
        <v>102</v>
      </c>
      <c r="BF57" s="892">
        <f t="shared" si="31"/>
        <v>135</v>
      </c>
      <c r="BG57" s="892">
        <f t="shared" si="32"/>
        <v>176</v>
      </c>
      <c r="BH57" s="892">
        <f t="shared" si="33"/>
        <v>285</v>
      </c>
      <c r="BI57" s="892">
        <f t="shared" si="34"/>
        <v>910</v>
      </c>
      <c r="BJ57" s="892">
        <f t="shared" si="35"/>
        <v>1417</v>
      </c>
      <c r="BK57" s="892">
        <f t="shared" si="36"/>
        <v>855</v>
      </c>
      <c r="BL57" s="892">
        <f t="shared" si="36"/>
        <v>1410</v>
      </c>
      <c r="BM57" s="892">
        <f t="shared" si="39"/>
        <v>2432</v>
      </c>
      <c r="BN57" s="892">
        <f t="shared" si="39"/>
        <v>3842</v>
      </c>
      <c r="BO57" s="893" t="s">
        <v>174</v>
      </c>
      <c r="BP57" s="895" t="s">
        <v>209</v>
      </c>
      <c r="BQ57" s="895" t="s">
        <v>209</v>
      </c>
      <c r="BR57" s="894"/>
      <c r="BS57" s="896"/>
      <c r="BT57" s="897"/>
    </row>
    <row r="58" spans="1:74" ht="15" customHeight="1" x14ac:dyDescent="0.25">
      <c r="A58" s="922" t="s">
        <v>51</v>
      </c>
      <c r="B58" s="918">
        <v>818.06</v>
      </c>
      <c r="C58" s="900">
        <f t="shared" si="0"/>
        <v>89.911497934136861</v>
      </c>
      <c r="D58" s="905"/>
      <c r="E58" s="927">
        <v>100</v>
      </c>
      <c r="F58" s="927">
        <v>265</v>
      </c>
      <c r="G58" s="927"/>
      <c r="H58" s="927"/>
      <c r="I58" s="927">
        <v>7.75</v>
      </c>
      <c r="J58" s="927">
        <v>12</v>
      </c>
      <c r="K58" s="927">
        <v>30.28</v>
      </c>
      <c r="L58" s="927">
        <v>48</v>
      </c>
      <c r="M58" s="927">
        <v>2.5</v>
      </c>
      <c r="N58" s="927">
        <v>3</v>
      </c>
      <c r="O58" s="927">
        <v>517</v>
      </c>
      <c r="P58" s="927">
        <v>969</v>
      </c>
      <c r="Q58" s="927">
        <f t="shared" si="25"/>
        <v>657.53</v>
      </c>
      <c r="R58" s="927">
        <f t="shared" si="25"/>
        <v>1297</v>
      </c>
      <c r="S58" s="927"/>
      <c r="T58" s="927">
        <v>6</v>
      </c>
      <c r="U58" s="927">
        <v>19</v>
      </c>
      <c r="V58" s="927"/>
      <c r="W58" s="927"/>
      <c r="X58" s="927">
        <v>1</v>
      </c>
      <c r="Y58" s="927">
        <v>1</v>
      </c>
      <c r="Z58" s="927">
        <v>3</v>
      </c>
      <c r="AA58" s="927">
        <v>6</v>
      </c>
      <c r="AB58" s="927"/>
      <c r="AC58" s="927"/>
      <c r="AD58" s="927">
        <v>68</v>
      </c>
      <c r="AE58" s="927">
        <v>175</v>
      </c>
      <c r="AF58" s="927">
        <f t="shared" si="26"/>
        <v>78</v>
      </c>
      <c r="AG58" s="927">
        <f t="shared" si="26"/>
        <v>201</v>
      </c>
      <c r="AH58" s="927"/>
      <c r="AI58" s="927"/>
      <c r="AJ58" s="927"/>
      <c r="AK58" s="927"/>
      <c r="AL58" s="927"/>
      <c r="AM58" s="927"/>
      <c r="AN58" s="927"/>
      <c r="AO58" s="927"/>
      <c r="AP58" s="927"/>
      <c r="AQ58" s="928"/>
      <c r="AR58" s="928"/>
      <c r="AS58" s="927"/>
      <c r="AT58" s="927"/>
      <c r="AU58" s="927">
        <f t="shared" si="27"/>
        <v>0</v>
      </c>
      <c r="AV58" s="927">
        <f t="shared" si="27"/>
        <v>0</v>
      </c>
      <c r="AW58" s="927"/>
      <c r="AX58" s="927"/>
      <c r="AY58" s="927"/>
      <c r="AZ58" s="927">
        <f t="shared" si="28"/>
        <v>0</v>
      </c>
      <c r="BA58" s="927">
        <f t="shared" si="28"/>
        <v>106</v>
      </c>
      <c r="BB58" s="927">
        <f>SUM(F58,U58,AJ58,)</f>
        <v>284</v>
      </c>
      <c r="BC58" s="927">
        <f>SUM(G58,V58,AK58,)</f>
        <v>0</v>
      </c>
      <c r="BD58" s="927">
        <f>SUM(H58,W58,AL58,)</f>
        <v>0</v>
      </c>
      <c r="BE58" s="927">
        <f>SUM(I58,X58,AM58,)</f>
        <v>8.75</v>
      </c>
      <c r="BF58" s="927">
        <f>SUM(J58,Y58,AN58,)</f>
        <v>13</v>
      </c>
      <c r="BG58" s="927">
        <f t="shared" si="32"/>
        <v>33.28</v>
      </c>
      <c r="BH58" s="927">
        <f>SUM(L58,AA58,AP58,)</f>
        <v>54</v>
      </c>
      <c r="BI58" s="927">
        <f t="shared" si="34"/>
        <v>2.5</v>
      </c>
      <c r="BJ58" s="927">
        <f>SUM(N58,AC58,AR58,)</f>
        <v>3</v>
      </c>
      <c r="BK58" s="927">
        <f>SUM(O58,AD58,AS58,)</f>
        <v>585</v>
      </c>
      <c r="BL58" s="927">
        <f>SUM(P58,AE58,AT58,)</f>
        <v>1144</v>
      </c>
      <c r="BM58" s="927">
        <f t="shared" si="39"/>
        <v>735.53</v>
      </c>
      <c r="BN58" s="927">
        <f t="shared" si="39"/>
        <v>1498</v>
      </c>
      <c r="BO58" s="929" t="s">
        <v>246</v>
      </c>
      <c r="BP58" s="930" t="s">
        <v>209</v>
      </c>
      <c r="BQ58" s="930" t="s">
        <v>209</v>
      </c>
      <c r="BR58" s="928"/>
      <c r="BS58" s="895" t="s">
        <v>209</v>
      </c>
      <c r="BT58" s="904"/>
    </row>
    <row r="59" spans="1:74" ht="15" customHeight="1" x14ac:dyDescent="0.25">
      <c r="A59" s="931"/>
      <c r="B59" s="932"/>
      <c r="C59" s="933"/>
      <c r="D59" s="934"/>
      <c r="E59" s="935"/>
      <c r="F59" s="935"/>
      <c r="G59" s="935"/>
      <c r="H59" s="935"/>
      <c r="I59" s="935"/>
      <c r="J59" s="935"/>
      <c r="K59" s="935"/>
      <c r="L59" s="935"/>
      <c r="M59" s="935"/>
      <c r="N59" s="935"/>
      <c r="O59" s="935"/>
      <c r="P59" s="935"/>
      <c r="Q59" s="936"/>
      <c r="R59" s="937"/>
      <c r="S59" s="938"/>
      <c r="T59" s="939"/>
      <c r="U59" s="940"/>
      <c r="V59" s="941"/>
      <c r="W59" s="941"/>
      <c r="X59" s="941"/>
      <c r="Y59" s="934"/>
      <c r="Z59" s="934"/>
      <c r="AA59" s="934"/>
      <c r="AB59" s="934"/>
      <c r="AC59" s="942"/>
      <c r="AD59" s="942"/>
      <c r="AE59" s="942"/>
      <c r="AF59" s="936"/>
      <c r="AG59" s="937"/>
      <c r="AH59" s="942"/>
      <c r="AI59" s="943"/>
      <c r="AJ59" s="942"/>
      <c r="AK59" s="943"/>
      <c r="AL59" s="942"/>
      <c r="AM59" s="942"/>
      <c r="AN59" s="942"/>
      <c r="AO59" s="942"/>
      <c r="AP59" s="942"/>
      <c r="AQ59" s="944"/>
      <c r="AR59" s="944"/>
      <c r="AS59" s="942"/>
      <c r="AT59" s="942"/>
      <c r="AU59" s="936"/>
      <c r="AV59" s="937"/>
      <c r="AW59" s="942"/>
      <c r="AX59" s="942"/>
      <c r="AY59" s="942"/>
      <c r="AZ59" s="945"/>
      <c r="BA59" s="946"/>
      <c r="BB59" s="946"/>
      <c r="BC59" s="946"/>
      <c r="BD59" s="946"/>
      <c r="BE59" s="946"/>
      <c r="BF59" s="946"/>
      <c r="BG59" s="946"/>
      <c r="BH59" s="946"/>
      <c r="BI59" s="946"/>
      <c r="BJ59" s="946"/>
      <c r="BK59" s="946"/>
      <c r="BL59" s="946"/>
      <c r="BM59" s="946"/>
      <c r="BN59" s="946"/>
      <c r="BO59" s="947"/>
    </row>
    <row r="60" spans="1:74" ht="15" customHeight="1" x14ac:dyDescent="0.25">
      <c r="A60" s="931"/>
      <c r="B60" s="932"/>
      <c r="C60" s="949"/>
      <c r="D60" s="934"/>
      <c r="E60" s="935"/>
      <c r="F60" s="935"/>
      <c r="G60" s="935"/>
      <c r="H60" s="935"/>
      <c r="I60" s="935"/>
      <c r="J60" s="935"/>
      <c r="K60" s="935"/>
      <c r="L60" s="935"/>
      <c r="M60" s="935"/>
      <c r="N60" s="935"/>
      <c r="O60" s="935"/>
      <c r="P60" s="935"/>
      <c r="Q60" s="936"/>
      <c r="R60" s="937"/>
      <c r="S60" s="938"/>
      <c r="T60" s="939"/>
      <c r="U60" s="940"/>
      <c r="V60" s="941"/>
      <c r="W60" s="941"/>
      <c r="X60" s="941"/>
      <c r="Y60" s="934"/>
      <c r="Z60" s="934"/>
      <c r="AA60" s="934"/>
      <c r="AB60" s="934"/>
      <c r="AC60" s="942"/>
      <c r="AD60" s="942"/>
      <c r="AE60" s="942"/>
      <c r="AF60" s="936"/>
      <c r="AG60" s="937"/>
      <c r="AH60" s="942"/>
      <c r="AI60" s="950" t="s">
        <v>136</v>
      </c>
      <c r="AJ60" s="950"/>
      <c r="AK60" s="950"/>
      <c r="AL60" s="950"/>
      <c r="AM60" s="950" t="s">
        <v>135</v>
      </c>
      <c r="AT60" s="950" t="s">
        <v>137</v>
      </c>
      <c r="AW60" s="950"/>
      <c r="AX60" s="950"/>
      <c r="AY60" s="950"/>
      <c r="BA60" s="946"/>
      <c r="BB60" s="946"/>
      <c r="BC60" s="950" t="s">
        <v>155</v>
      </c>
      <c r="BD60" s="946"/>
      <c r="BE60" s="946"/>
      <c r="BF60" s="946"/>
      <c r="BG60" s="946"/>
      <c r="BH60" s="946"/>
      <c r="BI60" s="946"/>
      <c r="BJ60" s="946"/>
      <c r="BK60" s="946"/>
      <c r="BL60" s="946"/>
      <c r="BM60" s="946"/>
      <c r="BN60" s="946"/>
      <c r="BP60" s="950"/>
      <c r="BR60" s="950"/>
      <c r="BS60" s="950"/>
      <c r="BT60" s="952"/>
      <c r="BV60" s="937"/>
    </row>
    <row r="61" spans="1:74" ht="15.6" customHeight="1" x14ac:dyDescent="0.3">
      <c r="B61" s="954"/>
      <c r="C61" s="954"/>
      <c r="E61" s="955"/>
      <c r="F61" s="956"/>
      <c r="G61" s="956"/>
      <c r="H61" s="956"/>
      <c r="I61" s="956"/>
      <c r="J61" s="956"/>
      <c r="K61" s="956"/>
      <c r="L61" s="956"/>
      <c r="M61" s="956"/>
      <c r="N61" s="956"/>
      <c r="O61" s="956"/>
      <c r="P61" s="956"/>
      <c r="Q61" s="956"/>
      <c r="R61" s="956"/>
      <c r="S61" s="956"/>
      <c r="T61" s="956"/>
      <c r="U61" s="956"/>
      <c r="V61" s="956"/>
      <c r="W61" s="956"/>
      <c r="X61" s="956"/>
      <c r="Y61" s="956"/>
      <c r="Z61" s="956"/>
      <c r="AA61" s="956"/>
      <c r="AB61" s="956"/>
      <c r="AC61" s="956"/>
      <c r="AD61" s="956"/>
      <c r="AE61" s="956"/>
      <c r="AF61" s="956"/>
      <c r="AG61" s="956"/>
      <c r="AI61" s="957" t="s">
        <v>141</v>
      </c>
      <c r="AJ61" s="957"/>
      <c r="AK61" s="957"/>
      <c r="AL61" s="957"/>
      <c r="AM61" s="957" t="s">
        <v>140</v>
      </c>
      <c r="AT61" s="957" t="s">
        <v>156</v>
      </c>
      <c r="AW61" s="957"/>
      <c r="AX61" s="957"/>
      <c r="AY61" s="957"/>
      <c r="BA61" s="950"/>
      <c r="BC61" s="957" t="s">
        <v>157</v>
      </c>
      <c r="BP61" s="957"/>
      <c r="BR61" s="957"/>
      <c r="BS61" s="957"/>
      <c r="BT61" s="958"/>
    </row>
    <row r="62" spans="1:74" ht="15.6" customHeight="1" x14ac:dyDescent="0.3">
      <c r="B62" s="959"/>
      <c r="C62" s="954"/>
      <c r="BA62" s="957"/>
      <c r="BU62" s="960"/>
    </row>
    <row r="86" spans="2:74" s="953" customFormat="1" ht="12.75" customHeight="1" x14ac:dyDescent="0.3">
      <c r="B86" s="881"/>
      <c r="C86" s="881"/>
      <c r="D86" s="881"/>
      <c r="E86" s="881"/>
      <c r="F86" s="881"/>
      <c r="G86" s="881"/>
      <c r="H86" s="881"/>
      <c r="I86" s="881"/>
      <c r="J86" s="881"/>
      <c r="K86" s="881"/>
      <c r="L86" s="881"/>
      <c r="M86" s="881"/>
      <c r="N86" s="881"/>
      <c r="O86" s="881"/>
      <c r="P86" s="881"/>
      <c r="Q86" s="881"/>
      <c r="R86" s="881"/>
      <c r="S86" s="881"/>
      <c r="T86" s="881"/>
      <c r="U86" s="881"/>
      <c r="V86" s="881"/>
      <c r="W86" s="881"/>
      <c r="X86" s="881"/>
      <c r="Y86" s="881"/>
      <c r="Z86" s="881"/>
      <c r="AA86" s="881"/>
      <c r="AB86" s="881"/>
      <c r="AC86" s="881"/>
      <c r="AD86" s="881"/>
      <c r="AE86" s="881"/>
      <c r="AF86" s="881"/>
      <c r="AG86" s="881"/>
      <c r="AH86" s="881"/>
      <c r="AI86" s="881"/>
      <c r="AJ86" s="881"/>
      <c r="AK86" s="881"/>
      <c r="AL86" s="881"/>
      <c r="AM86" s="881"/>
      <c r="AN86" s="881"/>
      <c r="AO86" s="881"/>
      <c r="AP86" s="881"/>
      <c r="AQ86" s="881"/>
      <c r="AR86" s="881"/>
      <c r="AS86" s="881"/>
      <c r="AT86" s="881"/>
      <c r="AU86" s="881"/>
      <c r="AV86" s="881"/>
      <c r="AW86" s="881"/>
      <c r="AX86" s="881"/>
      <c r="AY86" s="881"/>
      <c r="AZ86" s="881"/>
      <c r="BA86" s="881"/>
      <c r="BB86" s="881"/>
      <c r="BC86" s="881"/>
      <c r="BD86" s="881"/>
      <c r="BE86" s="881"/>
      <c r="BF86" s="881"/>
      <c r="BG86" s="881"/>
      <c r="BH86" s="881"/>
      <c r="BI86" s="881"/>
      <c r="BJ86" s="881"/>
      <c r="BK86" s="881"/>
      <c r="BL86" s="881"/>
      <c r="BM86" s="881"/>
      <c r="BN86" s="881"/>
      <c r="BO86" s="951"/>
      <c r="BP86" s="948"/>
      <c r="BQ86" s="948"/>
      <c r="BR86" s="881"/>
      <c r="BS86" s="881"/>
      <c r="BT86" s="948"/>
      <c r="BU86" s="851"/>
      <c r="BV86" s="881"/>
    </row>
  </sheetData>
  <sortState ref="A14:BV25">
    <sortCondition ref="A14"/>
  </sortState>
  <mergeCells count="107">
    <mergeCell ref="AZ6:BN7"/>
    <mergeCell ref="D8:D12"/>
    <mergeCell ref="E8:F9"/>
    <mergeCell ref="G8:J8"/>
    <mergeCell ref="K8:L9"/>
    <mergeCell ref="M8:N9"/>
    <mergeCell ref="O8:P9"/>
    <mergeCell ref="Q8:R9"/>
    <mergeCell ref="A2:AB2"/>
    <mergeCell ref="A3:AB3"/>
    <mergeCell ref="A4:AB4"/>
    <mergeCell ref="A6:A12"/>
    <mergeCell ref="B6:C7"/>
    <mergeCell ref="D6:R7"/>
    <mergeCell ref="S6:AG7"/>
    <mergeCell ref="S8:S12"/>
    <mergeCell ref="T8:U9"/>
    <mergeCell ref="V8:Y8"/>
    <mergeCell ref="AF8:AG9"/>
    <mergeCell ref="AH8:AH12"/>
    <mergeCell ref="AI8:AJ9"/>
    <mergeCell ref="AD10:AD12"/>
    <mergeCell ref="AE10:AE12"/>
    <mergeCell ref="AF10:AF12"/>
    <mergeCell ref="AG10:AG12"/>
    <mergeCell ref="AH6:AV7"/>
    <mergeCell ref="AW6:AY9"/>
    <mergeCell ref="X9:Y9"/>
    <mergeCell ref="AK9:AL9"/>
    <mergeCell ref="AM9:AN9"/>
    <mergeCell ref="BA8:BB9"/>
    <mergeCell ref="BC8:BF8"/>
    <mergeCell ref="BG8:BH9"/>
    <mergeCell ref="Z8:AA9"/>
    <mergeCell ref="AB8:AC9"/>
    <mergeCell ref="AD8:AE9"/>
    <mergeCell ref="AI10:AI12"/>
    <mergeCell ref="AJ10:AJ12"/>
    <mergeCell ref="X10:X12"/>
    <mergeCell ref="Y10:Y12"/>
    <mergeCell ref="Z10:Z12"/>
    <mergeCell ref="AA10:AA12"/>
    <mergeCell ref="AB10:AB12"/>
    <mergeCell ref="AC10:AC12"/>
    <mergeCell ref="BE10:BE12"/>
    <mergeCell ref="AS10:AS12"/>
    <mergeCell ref="AT10:AT12"/>
    <mergeCell ref="AU10:AU12"/>
    <mergeCell ref="BI8:BJ9"/>
    <mergeCell ref="BK8:BL9"/>
    <mergeCell ref="BM8:BN9"/>
    <mergeCell ref="BC9:BD9"/>
    <mergeCell ref="BE9:BF9"/>
    <mergeCell ref="AK8:AN8"/>
    <mergeCell ref="AO8:AP9"/>
    <mergeCell ref="AQ8:AR9"/>
    <mergeCell ref="AS8:AT9"/>
    <mergeCell ref="AU8:AV9"/>
    <mergeCell ref="AZ8:AZ12"/>
    <mergeCell ref="AO10:AO12"/>
    <mergeCell ref="AP10:AP12"/>
    <mergeCell ref="AQ10:AQ12"/>
    <mergeCell ref="AR10:AR12"/>
    <mergeCell ref="AK10:AK12"/>
    <mergeCell ref="AL10:AL12"/>
    <mergeCell ref="AM10:AM12"/>
    <mergeCell ref="AN10:AN12"/>
    <mergeCell ref="AY10:AY12"/>
    <mergeCell ref="BA10:BA12"/>
    <mergeCell ref="BB10:BB12"/>
    <mergeCell ref="BC10:BC12"/>
    <mergeCell ref="BD10:BD12"/>
    <mergeCell ref="E10:E12"/>
    <mergeCell ref="F10:F12"/>
    <mergeCell ref="G10:G12"/>
    <mergeCell ref="H10:H12"/>
    <mergeCell ref="I10:I12"/>
    <mergeCell ref="J10:J12"/>
    <mergeCell ref="G9:H9"/>
    <mergeCell ref="I9:J9"/>
    <mergeCell ref="V9:W9"/>
    <mergeCell ref="Q10:Q12"/>
    <mergeCell ref="R10:R12"/>
    <mergeCell ref="T10:T12"/>
    <mergeCell ref="U10:U12"/>
    <mergeCell ref="V10:V12"/>
    <mergeCell ref="W10:W12"/>
    <mergeCell ref="K10:K12"/>
    <mergeCell ref="L10:L12"/>
    <mergeCell ref="M10:M12"/>
    <mergeCell ref="N10:N12"/>
    <mergeCell ref="O10:O12"/>
    <mergeCell ref="P10:P12"/>
    <mergeCell ref="AV10:AV12"/>
    <mergeCell ref="AW10:AW12"/>
    <mergeCell ref="AX10:AX12"/>
    <mergeCell ref="BL10:BL12"/>
    <mergeCell ref="BM10:BM12"/>
    <mergeCell ref="BN10:BN12"/>
    <mergeCell ref="BO10:BO11"/>
    <mergeCell ref="BP10:BQ11"/>
    <mergeCell ref="BF10:BF12"/>
    <mergeCell ref="BG10:BG12"/>
    <mergeCell ref="BH10:BH12"/>
    <mergeCell ref="BI10:BI12"/>
    <mergeCell ref="BJ10:BJ12"/>
    <mergeCell ref="BK10:BK12"/>
  </mergeCells>
  <conditionalFormatting sqref="Z33:AE33 E33:P33">
    <cfRule type="cellIs" dxfId="6" priority="1" stopIfTrue="1" operator="equal">
      <formula>0</formula>
    </cfRule>
  </conditionalFormatting>
  <printOptions horizontalCentered="1"/>
  <pageMargins left="0.25" right="0.75" top="0.53" bottom="0.24" header="0.3" footer="0.17"/>
  <pageSetup paperSize="5" scale="60" orientation="landscape" horizontalDpi="300" verticalDpi="300" r:id="rId1"/>
  <headerFooter alignWithMargins="0">
    <oddHeader>&amp;R&amp;P</oddHeader>
  </headerFooter>
  <colBreaks count="2" manualBreakCount="2">
    <brk id="31" max="1048575" man="1"/>
    <brk id="66" max="1048575" man="1"/>
  </col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60"/>
  </sheetPr>
  <dimension ref="A1:EJ65"/>
  <sheetViews>
    <sheetView view="pageBreakPreview" zoomScaleNormal="50" zoomScaleSheetLayoutView="100" workbookViewId="0">
      <pane xSplit="3" ySplit="14" topLeftCell="CI15" activePane="bottomRight" state="frozen"/>
      <selection pane="topRight" activeCell="D1" sqref="D1"/>
      <selection pane="bottomLeft" activeCell="A15" sqref="A15"/>
      <selection pane="bottomRight" activeCell="D15" sqref="D15"/>
    </sheetView>
  </sheetViews>
  <sheetFormatPr defaultColWidth="8.85546875" defaultRowHeight="15" x14ac:dyDescent="0.25"/>
  <cols>
    <col min="1" max="1" width="13.140625" style="961" customWidth="1"/>
    <col min="2" max="2" width="9.140625" style="961" customWidth="1"/>
    <col min="3" max="3" width="10.28515625" style="961" customWidth="1"/>
    <col min="4" max="4" width="11.5703125" style="961" customWidth="1"/>
    <col min="5" max="5" width="9.85546875" style="961" bestFit="1" customWidth="1"/>
    <col min="6" max="6" width="9.140625" style="961" bestFit="1" customWidth="1"/>
    <col min="7" max="7" width="10.140625" style="961" customWidth="1"/>
    <col min="8" max="8" width="9" style="961" customWidth="1"/>
    <col min="9" max="9" width="9.140625" style="961" bestFit="1" customWidth="1"/>
    <col min="10" max="10" width="9.7109375" style="961" customWidth="1"/>
    <col min="11" max="11" width="9.28515625" style="961" bestFit="1" customWidth="1"/>
    <col min="12" max="13" width="9.140625" style="961" bestFit="1" customWidth="1"/>
    <col min="14" max="14" width="9.85546875" style="961" bestFit="1" customWidth="1"/>
    <col min="15" max="15" width="9.140625" style="961" bestFit="1" customWidth="1"/>
    <col min="16" max="16" width="9.85546875" style="961" customWidth="1"/>
    <col min="17" max="17" width="10.7109375" style="961" customWidth="1"/>
    <col min="18" max="19" width="9.140625" style="961" bestFit="1" customWidth="1"/>
    <col min="20" max="20" width="9.42578125" style="961" bestFit="1" customWidth="1"/>
    <col min="21" max="21" width="9.28515625" style="961" bestFit="1" customWidth="1"/>
    <col min="22" max="22" width="9.85546875" style="961" bestFit="1" customWidth="1"/>
    <col min="23" max="23" width="11.28515625" style="961" bestFit="1" customWidth="1"/>
    <col min="24" max="36" width="9.28515625" style="961" bestFit="1" customWidth="1"/>
    <col min="37" max="37" width="9.85546875" style="961" bestFit="1" customWidth="1"/>
    <col min="38" max="38" width="10.7109375" style="961" bestFit="1" customWidth="1"/>
    <col min="39" max="39" width="9.140625" style="961" bestFit="1" customWidth="1"/>
    <col min="40" max="40" width="10.28515625" style="961" bestFit="1" customWidth="1"/>
    <col min="41" max="41" width="10.7109375" style="961" bestFit="1" customWidth="1"/>
    <col min="42" max="42" width="9" style="961" bestFit="1" customWidth="1"/>
    <col min="43" max="43" width="10.140625" style="961" bestFit="1" customWidth="1"/>
    <col min="44" max="44" width="10.5703125" style="961" bestFit="1" customWidth="1"/>
    <col min="45" max="45" width="9" style="961" bestFit="1" customWidth="1"/>
    <col min="46" max="66" width="8.85546875" style="961" customWidth="1"/>
    <col min="67" max="69" width="9" style="961" customWidth="1"/>
    <col min="70" max="74" width="9" style="961" bestFit="1" customWidth="1"/>
    <col min="75" max="90" width="8.85546875" style="961"/>
    <col min="91" max="91" width="21.7109375" style="961" hidden="1" customWidth="1"/>
    <col min="92" max="109" width="0" style="961" hidden="1" customWidth="1"/>
    <col min="110" max="112" width="9.140625" style="962" hidden="1" customWidth="1"/>
    <col min="113" max="136" width="9.140625" style="962" customWidth="1"/>
    <col min="137" max="140" width="9.140625" style="963" customWidth="1"/>
    <col min="141" max="16384" width="8.85546875" style="961"/>
  </cols>
  <sheetData>
    <row r="1" spans="1:140" x14ac:dyDescent="0.25">
      <c r="A1" s="961" t="s">
        <v>115</v>
      </c>
    </row>
    <row r="2" spans="1:140" hidden="1" x14ac:dyDescent="0.25">
      <c r="E2" s="961" t="s">
        <v>71</v>
      </c>
    </row>
    <row r="3" spans="1:140" hidden="1" x14ac:dyDescent="0.25">
      <c r="E3" s="961" t="s">
        <v>116</v>
      </c>
    </row>
    <row r="4" spans="1:140" hidden="1" x14ac:dyDescent="0.25">
      <c r="E4" s="961" t="s">
        <v>147</v>
      </c>
    </row>
    <row r="5" spans="1:140" hidden="1" x14ac:dyDescent="0.25">
      <c r="A5" s="964"/>
      <c r="B5" s="964"/>
      <c r="C5" s="964"/>
      <c r="D5" s="964"/>
      <c r="E5" s="964" t="s">
        <v>266</v>
      </c>
      <c r="F5" s="964"/>
      <c r="G5" s="964"/>
      <c r="H5" s="964"/>
      <c r="I5" s="964"/>
      <c r="J5" s="964"/>
      <c r="K5" s="964"/>
      <c r="L5" s="964"/>
      <c r="M5" s="964"/>
      <c r="N5" s="964"/>
      <c r="O5" s="964"/>
      <c r="P5" s="964"/>
      <c r="Q5" s="964"/>
      <c r="R5" s="964"/>
      <c r="S5" s="964"/>
      <c r="T5" s="964"/>
      <c r="U5" s="964"/>
      <c r="V5" s="964"/>
      <c r="W5" s="964"/>
      <c r="X5" s="964"/>
      <c r="Y5" s="964"/>
      <c r="Z5" s="964"/>
      <c r="AA5" s="964"/>
      <c r="AB5" s="964"/>
      <c r="AC5" s="964"/>
      <c r="AD5" s="964"/>
      <c r="AE5" s="964"/>
      <c r="AF5" s="964"/>
      <c r="AG5" s="964"/>
      <c r="AH5" s="964"/>
      <c r="AI5" s="964"/>
      <c r="AJ5" s="964"/>
      <c r="AK5" s="964"/>
      <c r="AL5" s="964"/>
      <c r="AM5" s="964"/>
      <c r="AN5" s="964"/>
      <c r="AO5" s="964"/>
      <c r="AP5" s="964"/>
      <c r="AQ5" s="964"/>
      <c r="AR5" s="964"/>
      <c r="AS5" s="964"/>
      <c r="AT5" s="964"/>
      <c r="AU5" s="964"/>
      <c r="AV5" s="964"/>
      <c r="AW5" s="964"/>
      <c r="AX5" s="964"/>
      <c r="AY5" s="964"/>
      <c r="AZ5" s="964"/>
      <c r="BA5" s="964"/>
      <c r="BB5" s="964"/>
      <c r="BC5" s="964"/>
      <c r="BD5" s="964"/>
      <c r="BE5" s="964"/>
      <c r="BF5" s="964"/>
      <c r="BG5" s="964"/>
      <c r="BH5" s="964"/>
      <c r="BI5" s="964"/>
      <c r="BJ5" s="964"/>
      <c r="BK5" s="964"/>
      <c r="BL5" s="964"/>
      <c r="BM5" s="964"/>
      <c r="BN5" s="964"/>
      <c r="BO5" s="964"/>
      <c r="BP5" s="964"/>
      <c r="BQ5" s="964"/>
      <c r="BR5" s="964"/>
      <c r="BS5" s="964"/>
      <c r="BT5" s="964"/>
      <c r="BU5" s="964"/>
      <c r="BV5" s="964"/>
      <c r="BW5" s="964"/>
      <c r="BX5" s="964"/>
      <c r="BY5" s="964"/>
      <c r="BZ5" s="964"/>
      <c r="CA5" s="964"/>
      <c r="CB5" s="964"/>
      <c r="CC5" s="964"/>
      <c r="CD5" s="964"/>
      <c r="CE5" s="964"/>
      <c r="CF5" s="964"/>
      <c r="CG5" s="964"/>
      <c r="CH5" s="964"/>
      <c r="CI5" s="964"/>
      <c r="CJ5" s="964"/>
      <c r="CK5" s="964"/>
      <c r="CL5" s="964"/>
    </row>
    <row r="6" spans="1:140" x14ac:dyDescent="0.25">
      <c r="A6" s="964" t="s">
        <v>75</v>
      </c>
      <c r="B6" s="964"/>
      <c r="C6" s="964"/>
      <c r="D6" s="964"/>
      <c r="E6" s="964"/>
      <c r="F6" s="964"/>
      <c r="G6" s="964"/>
      <c r="I6" s="964"/>
      <c r="J6" s="964"/>
      <c r="K6" s="964"/>
      <c r="L6" s="964"/>
      <c r="M6" s="964"/>
      <c r="N6" s="964"/>
      <c r="O6" s="964"/>
      <c r="P6" s="964"/>
      <c r="Q6" s="964"/>
      <c r="R6" s="964"/>
      <c r="S6" s="964"/>
      <c r="T6" s="964"/>
      <c r="U6" s="964"/>
      <c r="V6" s="964"/>
      <c r="W6" s="964"/>
      <c r="X6" s="964"/>
      <c r="Y6" s="964"/>
      <c r="Z6" s="964"/>
      <c r="AA6" s="964"/>
      <c r="AB6" s="964"/>
      <c r="AC6" s="964"/>
      <c r="AD6" s="964"/>
      <c r="AE6" s="964"/>
      <c r="AF6" s="964"/>
      <c r="AG6" s="964"/>
      <c r="AH6" s="964"/>
      <c r="AI6" s="964"/>
      <c r="AJ6" s="964"/>
      <c r="AK6" s="964"/>
      <c r="AL6" s="964"/>
      <c r="AM6" s="964"/>
      <c r="AN6" s="964"/>
      <c r="AO6" s="964"/>
      <c r="AP6" s="964"/>
      <c r="AQ6" s="964"/>
      <c r="AR6" s="964"/>
      <c r="AS6" s="964"/>
      <c r="AT6" s="964"/>
      <c r="AU6" s="964"/>
      <c r="AV6" s="964"/>
      <c r="AW6" s="964"/>
      <c r="AX6" s="964"/>
      <c r="AY6" s="964"/>
      <c r="AZ6" s="964"/>
      <c r="BA6" s="964"/>
      <c r="BB6" s="964"/>
      <c r="BC6" s="964"/>
      <c r="BD6" s="964"/>
      <c r="BE6" s="964"/>
      <c r="BF6" s="964"/>
      <c r="BG6" s="964"/>
      <c r="BH6" s="964"/>
      <c r="BI6" s="964"/>
      <c r="BJ6" s="964"/>
      <c r="BK6" s="964"/>
      <c r="BL6" s="964"/>
      <c r="BM6" s="964"/>
      <c r="BN6" s="964"/>
      <c r="BO6" s="964"/>
      <c r="BP6" s="964"/>
      <c r="BQ6" s="964"/>
      <c r="BR6" s="964"/>
      <c r="BS6" s="964"/>
      <c r="BT6" s="964"/>
      <c r="BU6" s="964"/>
      <c r="BV6" s="964"/>
      <c r="BW6" s="964"/>
      <c r="BX6" s="964"/>
      <c r="BY6" s="964"/>
      <c r="BZ6" s="964"/>
      <c r="CA6" s="964"/>
      <c r="CB6" s="964"/>
      <c r="CC6" s="964"/>
      <c r="CD6" s="964"/>
      <c r="CE6" s="964"/>
      <c r="CF6" s="964"/>
      <c r="CG6" s="964"/>
      <c r="CH6" s="964"/>
      <c r="CI6" s="964"/>
      <c r="CJ6" s="964"/>
      <c r="CK6" s="964"/>
      <c r="CL6" s="964"/>
    </row>
    <row r="7" spans="1:140" x14ac:dyDescent="0.25">
      <c r="A7" s="964" t="s">
        <v>76</v>
      </c>
      <c r="B7" s="964"/>
      <c r="C7" s="964"/>
      <c r="D7" s="964"/>
      <c r="E7" s="964"/>
      <c r="F7" s="964"/>
      <c r="G7" s="964"/>
      <c r="H7" s="964"/>
      <c r="I7" s="964"/>
      <c r="J7" s="964"/>
      <c r="K7" s="964"/>
      <c r="L7" s="964"/>
      <c r="M7" s="964"/>
      <c r="N7" s="964"/>
      <c r="O7" s="964"/>
      <c r="P7" s="964"/>
      <c r="Q7" s="964"/>
      <c r="R7" s="964"/>
      <c r="S7" s="964"/>
      <c r="T7" s="964"/>
      <c r="U7" s="964"/>
      <c r="V7" s="964"/>
      <c r="W7" s="964"/>
      <c r="X7" s="964"/>
      <c r="Y7" s="964"/>
      <c r="Z7" s="964"/>
      <c r="AA7" s="964"/>
      <c r="AB7" s="964"/>
      <c r="AC7" s="964"/>
      <c r="AD7" s="964"/>
      <c r="AE7" s="964"/>
      <c r="AF7" s="964"/>
      <c r="AG7" s="964"/>
      <c r="AH7" s="964"/>
      <c r="AI7" s="964"/>
      <c r="AJ7" s="964"/>
      <c r="AK7" s="964"/>
      <c r="AL7" s="964"/>
      <c r="AM7" s="964"/>
      <c r="AN7" s="964"/>
      <c r="AO7" s="964"/>
      <c r="AP7" s="964"/>
      <c r="AQ7" s="964"/>
      <c r="AR7" s="964"/>
      <c r="AS7" s="964"/>
      <c r="AT7" s="964"/>
      <c r="AU7" s="964"/>
      <c r="AV7" s="964"/>
      <c r="AW7" s="964"/>
      <c r="AX7" s="964"/>
      <c r="AY7" s="964"/>
      <c r="AZ7" s="964"/>
      <c r="BA7" s="964"/>
      <c r="BB7" s="964"/>
      <c r="BC7" s="964"/>
      <c r="BD7" s="964"/>
      <c r="BE7" s="964"/>
      <c r="BF7" s="964"/>
      <c r="BG7" s="964"/>
      <c r="BH7" s="964"/>
      <c r="BI7" s="964"/>
      <c r="BJ7" s="964"/>
      <c r="BK7" s="964"/>
      <c r="BL7" s="964"/>
      <c r="BM7" s="964"/>
      <c r="BN7" s="964"/>
      <c r="BO7" s="964"/>
      <c r="BP7" s="964"/>
      <c r="BQ7" s="964"/>
      <c r="BR7" s="964"/>
      <c r="BS7" s="964"/>
      <c r="BT7" s="964"/>
      <c r="BU7" s="964"/>
      <c r="BV7" s="964"/>
      <c r="BW7" s="964"/>
      <c r="BX7" s="964"/>
      <c r="BY7" s="964"/>
      <c r="BZ7" s="964"/>
      <c r="CA7" s="964"/>
      <c r="CB7" s="964"/>
      <c r="CC7" s="964"/>
      <c r="CD7" s="964"/>
      <c r="CE7" s="964"/>
      <c r="CF7" s="964"/>
      <c r="CG7" s="964"/>
      <c r="CH7" s="964"/>
      <c r="CI7" s="964"/>
      <c r="CJ7" s="964"/>
      <c r="CK7" s="964"/>
      <c r="CL7" s="964"/>
    </row>
    <row r="8" spans="1:140" s="966" customFormat="1" ht="24" customHeight="1" x14ac:dyDescent="0.2">
      <c r="A8" s="1328" t="s">
        <v>0</v>
      </c>
      <c r="B8" s="965"/>
      <c r="C8" s="965"/>
      <c r="D8" s="1335" t="s">
        <v>77</v>
      </c>
      <c r="E8" s="1336"/>
      <c r="F8" s="1336"/>
      <c r="G8" s="1336"/>
      <c r="H8" s="1336"/>
      <c r="I8" s="1336"/>
      <c r="J8" s="1336"/>
      <c r="K8" s="1336"/>
      <c r="L8" s="1336"/>
      <c r="M8" s="1336"/>
      <c r="N8" s="1336"/>
      <c r="O8" s="1336"/>
      <c r="P8" s="1336"/>
      <c r="Q8" s="1336"/>
      <c r="R8" s="1336"/>
      <c r="S8" s="1336"/>
      <c r="T8" s="1336"/>
      <c r="U8" s="1336"/>
      <c r="V8" s="1336"/>
      <c r="W8" s="1336"/>
      <c r="X8" s="1337"/>
      <c r="Y8" s="1335" t="s">
        <v>78</v>
      </c>
      <c r="Z8" s="1336"/>
      <c r="AA8" s="1336"/>
      <c r="AB8" s="1336"/>
      <c r="AC8" s="1336"/>
      <c r="AD8" s="1336"/>
      <c r="AE8" s="1336"/>
      <c r="AF8" s="1336"/>
      <c r="AG8" s="1336"/>
      <c r="AH8" s="1336"/>
      <c r="AI8" s="1336"/>
      <c r="AJ8" s="1336"/>
      <c r="AK8" s="1336"/>
      <c r="AL8" s="1336"/>
      <c r="AM8" s="1336"/>
      <c r="AN8" s="1336"/>
      <c r="AO8" s="1336"/>
      <c r="AP8" s="1336"/>
      <c r="AQ8" s="1336"/>
      <c r="AR8" s="1336"/>
      <c r="AS8" s="1337"/>
      <c r="AT8" s="1329" t="s">
        <v>79</v>
      </c>
      <c r="AU8" s="1330"/>
      <c r="AV8" s="1330"/>
      <c r="AW8" s="1330"/>
      <c r="AX8" s="1330"/>
      <c r="AY8" s="1330"/>
      <c r="AZ8" s="1330"/>
      <c r="BA8" s="1330"/>
      <c r="BB8" s="1330"/>
      <c r="BC8" s="1330"/>
      <c r="BD8" s="1330"/>
      <c r="BE8" s="1330"/>
      <c r="BF8" s="1330"/>
      <c r="BG8" s="1330"/>
      <c r="BH8" s="1330"/>
      <c r="BI8" s="1330"/>
      <c r="BJ8" s="1330"/>
      <c r="BK8" s="1330"/>
      <c r="BL8" s="1330"/>
      <c r="BM8" s="1330"/>
      <c r="BN8" s="1331"/>
      <c r="BO8" s="1328" t="s">
        <v>79</v>
      </c>
      <c r="BP8" s="1328"/>
      <c r="BQ8" s="1328"/>
      <c r="BR8" s="1329" t="s">
        <v>81</v>
      </c>
      <c r="BS8" s="1330"/>
      <c r="BT8" s="1330"/>
      <c r="BU8" s="1330"/>
      <c r="BV8" s="1330"/>
      <c r="BW8" s="1330"/>
      <c r="BX8" s="1330"/>
      <c r="BY8" s="1330"/>
      <c r="BZ8" s="1330"/>
      <c r="CA8" s="1330"/>
      <c r="CB8" s="1330"/>
      <c r="CC8" s="1330"/>
      <c r="CD8" s="1330"/>
      <c r="CE8" s="1330"/>
      <c r="CF8" s="1330"/>
      <c r="CG8" s="1330"/>
      <c r="CH8" s="1330"/>
      <c r="CI8" s="1330"/>
      <c r="CJ8" s="1330"/>
      <c r="CK8" s="1330"/>
      <c r="CL8" s="1331"/>
      <c r="DF8" s="967"/>
      <c r="DG8" s="967"/>
      <c r="DH8" s="967"/>
      <c r="DI8" s="967"/>
      <c r="DJ8" s="967"/>
      <c r="DK8" s="967"/>
      <c r="DL8" s="967"/>
      <c r="DM8" s="967"/>
      <c r="DN8" s="967"/>
      <c r="DO8" s="967"/>
      <c r="DP8" s="967"/>
      <c r="DQ8" s="967"/>
      <c r="DR8" s="967"/>
      <c r="DS8" s="967"/>
      <c r="DT8" s="967"/>
      <c r="DU8" s="967"/>
      <c r="DV8" s="967"/>
      <c r="DW8" s="967"/>
      <c r="DX8" s="967"/>
      <c r="DY8" s="967"/>
      <c r="DZ8" s="967"/>
      <c r="EA8" s="967"/>
      <c r="EB8" s="967"/>
      <c r="EC8" s="967"/>
      <c r="ED8" s="967"/>
      <c r="EE8" s="967"/>
      <c r="EF8" s="967"/>
      <c r="EG8" s="968"/>
      <c r="EH8" s="968"/>
      <c r="EI8" s="968"/>
      <c r="EJ8" s="968"/>
    </row>
    <row r="9" spans="1:140" s="966" customFormat="1" ht="15" customHeight="1" x14ac:dyDescent="0.2">
      <c r="A9" s="1328"/>
      <c r="B9" s="969"/>
      <c r="C9" s="969"/>
      <c r="D9" s="1338"/>
      <c r="E9" s="1339"/>
      <c r="F9" s="1339"/>
      <c r="G9" s="1339"/>
      <c r="H9" s="1339"/>
      <c r="I9" s="1339"/>
      <c r="J9" s="1339"/>
      <c r="K9" s="1339"/>
      <c r="L9" s="1339"/>
      <c r="M9" s="1339"/>
      <c r="N9" s="1339"/>
      <c r="O9" s="1339"/>
      <c r="P9" s="1339"/>
      <c r="Q9" s="1339"/>
      <c r="R9" s="1339"/>
      <c r="S9" s="1339"/>
      <c r="T9" s="1339"/>
      <c r="U9" s="1339"/>
      <c r="V9" s="1339"/>
      <c r="W9" s="1339"/>
      <c r="X9" s="1340"/>
      <c r="Y9" s="1338"/>
      <c r="Z9" s="1339"/>
      <c r="AA9" s="1339"/>
      <c r="AB9" s="1339"/>
      <c r="AC9" s="1339"/>
      <c r="AD9" s="1339"/>
      <c r="AE9" s="1339"/>
      <c r="AF9" s="1339"/>
      <c r="AG9" s="1339"/>
      <c r="AH9" s="1339"/>
      <c r="AI9" s="1339"/>
      <c r="AJ9" s="1339"/>
      <c r="AK9" s="1339"/>
      <c r="AL9" s="1339"/>
      <c r="AM9" s="1339"/>
      <c r="AN9" s="1339"/>
      <c r="AO9" s="1339"/>
      <c r="AP9" s="1339"/>
      <c r="AQ9" s="1339"/>
      <c r="AR9" s="1339"/>
      <c r="AS9" s="1340"/>
      <c r="AT9" s="1332"/>
      <c r="AU9" s="1333"/>
      <c r="AV9" s="1333"/>
      <c r="AW9" s="1333"/>
      <c r="AX9" s="1333"/>
      <c r="AY9" s="1333"/>
      <c r="AZ9" s="1333"/>
      <c r="BA9" s="1333"/>
      <c r="BB9" s="1333"/>
      <c r="BC9" s="1333"/>
      <c r="BD9" s="1333"/>
      <c r="BE9" s="1333"/>
      <c r="BF9" s="1333"/>
      <c r="BG9" s="1333"/>
      <c r="BH9" s="1333"/>
      <c r="BI9" s="1333"/>
      <c r="BJ9" s="1333"/>
      <c r="BK9" s="1333"/>
      <c r="BL9" s="1333"/>
      <c r="BM9" s="1333"/>
      <c r="BN9" s="1334"/>
      <c r="BO9" s="1328"/>
      <c r="BP9" s="1328"/>
      <c r="BQ9" s="1328"/>
      <c r="BR9" s="1332"/>
      <c r="BS9" s="1333"/>
      <c r="BT9" s="1333"/>
      <c r="BU9" s="1333"/>
      <c r="BV9" s="1333"/>
      <c r="BW9" s="1333"/>
      <c r="BX9" s="1333"/>
      <c r="BY9" s="1333"/>
      <c r="BZ9" s="1333"/>
      <c r="CA9" s="1333"/>
      <c r="CB9" s="1333"/>
      <c r="CC9" s="1333"/>
      <c r="CD9" s="1333"/>
      <c r="CE9" s="1333"/>
      <c r="CF9" s="1333"/>
      <c r="CG9" s="1333"/>
      <c r="CH9" s="1333"/>
      <c r="CI9" s="1333"/>
      <c r="CJ9" s="1333"/>
      <c r="CK9" s="1333"/>
      <c r="CL9" s="1334"/>
      <c r="DF9" s="967"/>
      <c r="DG9" s="967"/>
      <c r="DH9" s="967"/>
      <c r="DI9" s="967"/>
      <c r="DJ9" s="967"/>
      <c r="DK9" s="967"/>
      <c r="DL9" s="967"/>
      <c r="DM9" s="967"/>
      <c r="DN9" s="967"/>
      <c r="DO9" s="967"/>
      <c r="DP9" s="967"/>
      <c r="DQ9" s="967"/>
      <c r="DR9" s="967"/>
      <c r="DS9" s="967"/>
      <c r="DT9" s="967"/>
      <c r="DU9" s="967"/>
      <c r="DV9" s="967"/>
      <c r="DW9" s="967"/>
      <c r="DX9" s="967"/>
      <c r="DY9" s="967"/>
      <c r="DZ9" s="967"/>
      <c r="EA9" s="967"/>
      <c r="EB9" s="967"/>
      <c r="EC9" s="967"/>
      <c r="ED9" s="967"/>
      <c r="EE9" s="967"/>
      <c r="EF9" s="967"/>
      <c r="EG9" s="968"/>
      <c r="EH9" s="968"/>
      <c r="EI9" s="968"/>
      <c r="EJ9" s="968"/>
    </row>
    <row r="10" spans="1:140" s="966" customFormat="1" ht="21.6" customHeight="1" x14ac:dyDescent="0.2">
      <c r="A10" s="1328"/>
      <c r="B10" s="970"/>
      <c r="C10" s="970"/>
      <c r="D10" s="1327" t="s">
        <v>121</v>
      </c>
      <c r="E10" s="1327"/>
      <c r="F10" s="1327"/>
      <c r="G10" s="1327" t="s">
        <v>122</v>
      </c>
      <c r="H10" s="1327"/>
      <c r="I10" s="1327"/>
      <c r="J10" s="1327"/>
      <c r="K10" s="1327"/>
      <c r="L10" s="1327"/>
      <c r="M10" s="1327" t="s">
        <v>85</v>
      </c>
      <c r="N10" s="1327"/>
      <c r="O10" s="1327"/>
      <c r="P10" s="1327" t="s">
        <v>86</v>
      </c>
      <c r="Q10" s="1327"/>
      <c r="R10" s="1327"/>
      <c r="S10" s="1327" t="s">
        <v>123</v>
      </c>
      <c r="T10" s="1327"/>
      <c r="U10" s="1327"/>
      <c r="V10" s="1327" t="s">
        <v>88</v>
      </c>
      <c r="W10" s="1327"/>
      <c r="X10" s="1327"/>
      <c r="Y10" s="1327" t="s">
        <v>121</v>
      </c>
      <c r="Z10" s="1327"/>
      <c r="AA10" s="1327"/>
      <c r="AB10" s="1327" t="s">
        <v>122</v>
      </c>
      <c r="AC10" s="1327"/>
      <c r="AD10" s="1327"/>
      <c r="AE10" s="1327"/>
      <c r="AF10" s="1327"/>
      <c r="AG10" s="1327"/>
      <c r="AH10" s="1327" t="s">
        <v>85</v>
      </c>
      <c r="AI10" s="1327"/>
      <c r="AJ10" s="1327"/>
      <c r="AK10" s="1327" t="s">
        <v>86</v>
      </c>
      <c r="AL10" s="1327"/>
      <c r="AM10" s="1327"/>
      <c r="AN10" s="1327" t="s">
        <v>123</v>
      </c>
      <c r="AO10" s="1327"/>
      <c r="AP10" s="1327"/>
      <c r="AQ10" s="1327" t="s">
        <v>88</v>
      </c>
      <c r="AR10" s="1327"/>
      <c r="AS10" s="1327"/>
      <c r="AT10" s="1327" t="s">
        <v>121</v>
      </c>
      <c r="AU10" s="1327"/>
      <c r="AV10" s="1327"/>
      <c r="AW10" s="1327" t="s">
        <v>122</v>
      </c>
      <c r="AX10" s="1327"/>
      <c r="AY10" s="1327"/>
      <c r="AZ10" s="1327"/>
      <c r="BA10" s="1327"/>
      <c r="BB10" s="1327"/>
      <c r="BC10" s="1327" t="s">
        <v>85</v>
      </c>
      <c r="BD10" s="1327"/>
      <c r="BE10" s="1327"/>
      <c r="BF10" s="1327" t="s">
        <v>86</v>
      </c>
      <c r="BG10" s="1327"/>
      <c r="BH10" s="1327"/>
      <c r="BI10" s="1327" t="s">
        <v>123</v>
      </c>
      <c r="BJ10" s="1327"/>
      <c r="BK10" s="1327"/>
      <c r="BL10" s="1327" t="s">
        <v>88</v>
      </c>
      <c r="BM10" s="1327"/>
      <c r="BN10" s="1327"/>
      <c r="BO10" s="1328"/>
      <c r="BP10" s="1328"/>
      <c r="BQ10" s="1328"/>
      <c r="BR10" s="1327" t="s">
        <v>121</v>
      </c>
      <c r="BS10" s="1327"/>
      <c r="BT10" s="1327"/>
      <c r="BU10" s="1327" t="s">
        <v>122</v>
      </c>
      <c r="BV10" s="1327"/>
      <c r="BW10" s="1327"/>
      <c r="BX10" s="1327"/>
      <c r="BY10" s="1327"/>
      <c r="BZ10" s="1327"/>
      <c r="CA10" s="1327" t="s">
        <v>85</v>
      </c>
      <c r="CB10" s="1327"/>
      <c r="CC10" s="1327"/>
      <c r="CD10" s="1327" t="s">
        <v>86</v>
      </c>
      <c r="CE10" s="1327"/>
      <c r="CF10" s="1327"/>
      <c r="CG10" s="1327" t="s">
        <v>123</v>
      </c>
      <c r="CH10" s="1327"/>
      <c r="CI10" s="1327"/>
      <c r="CJ10" s="1327" t="s">
        <v>88</v>
      </c>
      <c r="CK10" s="1327"/>
      <c r="CL10" s="1327"/>
      <c r="DF10" s="967"/>
      <c r="DG10" s="967"/>
      <c r="DH10" s="967"/>
      <c r="DI10" s="967"/>
      <c r="DJ10" s="967"/>
      <c r="DK10" s="967"/>
      <c r="DL10" s="967"/>
      <c r="DM10" s="967"/>
      <c r="DN10" s="967"/>
      <c r="DO10" s="967"/>
      <c r="DP10" s="967"/>
      <c r="DQ10" s="967"/>
      <c r="DR10" s="967"/>
      <c r="DS10" s="967"/>
      <c r="DT10" s="967"/>
      <c r="DU10" s="967"/>
      <c r="DV10" s="967"/>
      <c r="DW10" s="967"/>
      <c r="DX10" s="967"/>
      <c r="DY10" s="967"/>
      <c r="DZ10" s="967"/>
      <c r="EA10" s="967"/>
      <c r="EB10" s="967"/>
      <c r="EC10" s="967"/>
      <c r="ED10" s="967"/>
      <c r="EE10" s="967"/>
      <c r="EF10" s="967"/>
      <c r="EG10" s="968"/>
      <c r="EH10" s="968"/>
      <c r="EI10" s="968"/>
      <c r="EJ10" s="968"/>
    </row>
    <row r="11" spans="1:140" s="966" customFormat="1" ht="21.6" customHeight="1" x14ac:dyDescent="0.2">
      <c r="A11" s="1328"/>
      <c r="B11" s="970"/>
      <c r="C11" s="970"/>
      <c r="D11" s="1327"/>
      <c r="E11" s="1327"/>
      <c r="F11" s="1327"/>
      <c r="G11" s="1327" t="s">
        <v>93</v>
      </c>
      <c r="H11" s="1327"/>
      <c r="I11" s="1327"/>
      <c r="J11" s="1327" t="s">
        <v>92</v>
      </c>
      <c r="K11" s="1327"/>
      <c r="L11" s="1327"/>
      <c r="M11" s="1327"/>
      <c r="N11" s="1327"/>
      <c r="O11" s="1327"/>
      <c r="P11" s="1327"/>
      <c r="Q11" s="1327"/>
      <c r="R11" s="1327"/>
      <c r="S11" s="1327"/>
      <c r="T11" s="1327"/>
      <c r="U11" s="1327"/>
      <c r="V11" s="1327"/>
      <c r="W11" s="1327"/>
      <c r="X11" s="1327"/>
      <c r="Y11" s="1327"/>
      <c r="Z11" s="1327"/>
      <c r="AA11" s="1327"/>
      <c r="AB11" s="1327" t="s">
        <v>93</v>
      </c>
      <c r="AC11" s="1327"/>
      <c r="AD11" s="1327"/>
      <c r="AE11" s="1327" t="s">
        <v>92</v>
      </c>
      <c r="AF11" s="1327"/>
      <c r="AG11" s="1327"/>
      <c r="AH11" s="1327"/>
      <c r="AI11" s="1327"/>
      <c r="AJ11" s="1327"/>
      <c r="AK11" s="1327"/>
      <c r="AL11" s="1327"/>
      <c r="AM11" s="1327"/>
      <c r="AN11" s="1327"/>
      <c r="AO11" s="1327"/>
      <c r="AP11" s="1327"/>
      <c r="AQ11" s="1327"/>
      <c r="AR11" s="1327"/>
      <c r="AS11" s="1327"/>
      <c r="AT11" s="1327"/>
      <c r="AU11" s="1327"/>
      <c r="AV11" s="1327"/>
      <c r="AW11" s="1327" t="s">
        <v>93</v>
      </c>
      <c r="AX11" s="1327"/>
      <c r="AY11" s="1327"/>
      <c r="AZ11" s="1327" t="s">
        <v>92</v>
      </c>
      <c r="BA11" s="1327"/>
      <c r="BB11" s="1327"/>
      <c r="BC11" s="1327"/>
      <c r="BD11" s="1327"/>
      <c r="BE11" s="1327"/>
      <c r="BF11" s="1327"/>
      <c r="BG11" s="1327"/>
      <c r="BH11" s="1327"/>
      <c r="BI11" s="1327"/>
      <c r="BJ11" s="1327"/>
      <c r="BK11" s="1327"/>
      <c r="BL11" s="1327"/>
      <c r="BM11" s="1327"/>
      <c r="BN11" s="1327"/>
      <c r="BO11" s="1328"/>
      <c r="BP11" s="1328"/>
      <c r="BQ11" s="1328"/>
      <c r="BR11" s="1327"/>
      <c r="BS11" s="1327"/>
      <c r="BT11" s="1327"/>
      <c r="BU11" s="1327" t="s">
        <v>93</v>
      </c>
      <c r="BV11" s="1327"/>
      <c r="BW11" s="1327"/>
      <c r="BX11" s="1327" t="s">
        <v>92</v>
      </c>
      <c r="BY11" s="1327"/>
      <c r="BZ11" s="1327"/>
      <c r="CA11" s="1327"/>
      <c r="CB11" s="1327"/>
      <c r="CC11" s="1327"/>
      <c r="CD11" s="1327"/>
      <c r="CE11" s="1327"/>
      <c r="CF11" s="1327"/>
      <c r="CG11" s="1327"/>
      <c r="CH11" s="1327"/>
      <c r="CI11" s="1327"/>
      <c r="CJ11" s="1327"/>
      <c r="CK11" s="1327"/>
      <c r="CL11" s="1327"/>
      <c r="DF11" s="967"/>
      <c r="DG11" s="967"/>
      <c r="DH11" s="967"/>
      <c r="DI11" s="967"/>
      <c r="DJ11" s="967"/>
      <c r="DK11" s="967"/>
      <c r="DL11" s="967"/>
      <c r="DM11" s="967"/>
      <c r="DN11" s="967"/>
      <c r="DO11" s="967"/>
      <c r="DP11" s="967"/>
      <c r="DQ11" s="967"/>
      <c r="DR11" s="967"/>
      <c r="DS11" s="967"/>
      <c r="DT11" s="967"/>
      <c r="DU11" s="967"/>
      <c r="DV11" s="967"/>
      <c r="DW11" s="967"/>
      <c r="DX11" s="967"/>
      <c r="DY11" s="967"/>
      <c r="DZ11" s="967"/>
      <c r="EA11" s="967"/>
      <c r="EB11" s="967"/>
      <c r="EC11" s="967"/>
      <c r="ED11" s="967"/>
      <c r="EE11" s="967"/>
      <c r="EF11" s="967"/>
      <c r="EG11" s="968"/>
      <c r="EH11" s="968"/>
      <c r="EI11" s="968"/>
      <c r="EJ11" s="968"/>
    </row>
    <row r="12" spans="1:140" s="966" customFormat="1" ht="38.25" x14ac:dyDescent="0.2">
      <c r="A12" s="1328"/>
      <c r="B12" s="970"/>
      <c r="C12" s="970"/>
      <c r="D12" s="971" t="s">
        <v>124</v>
      </c>
      <c r="E12" s="971" t="s">
        <v>125</v>
      </c>
      <c r="F12" s="971" t="s">
        <v>126</v>
      </c>
      <c r="G12" s="971" t="s">
        <v>124</v>
      </c>
      <c r="H12" s="971" t="s">
        <v>125</v>
      </c>
      <c r="I12" s="971" t="s">
        <v>126</v>
      </c>
      <c r="J12" s="971" t="s">
        <v>124</v>
      </c>
      <c r="K12" s="971" t="s">
        <v>125</v>
      </c>
      <c r="L12" s="971" t="s">
        <v>126</v>
      </c>
      <c r="M12" s="971" t="s">
        <v>124</v>
      </c>
      <c r="N12" s="971" t="s">
        <v>125</v>
      </c>
      <c r="O12" s="971" t="s">
        <v>126</v>
      </c>
      <c r="P12" s="971" t="s">
        <v>124</v>
      </c>
      <c r="Q12" s="971" t="s">
        <v>125</v>
      </c>
      <c r="R12" s="971" t="s">
        <v>126</v>
      </c>
      <c r="S12" s="971" t="s">
        <v>124</v>
      </c>
      <c r="T12" s="971" t="s">
        <v>125</v>
      </c>
      <c r="U12" s="971" t="s">
        <v>126</v>
      </c>
      <c r="V12" s="971" t="s">
        <v>124</v>
      </c>
      <c r="W12" s="971" t="s">
        <v>125</v>
      </c>
      <c r="X12" s="971" t="s">
        <v>126</v>
      </c>
      <c r="Y12" s="971" t="s">
        <v>124</v>
      </c>
      <c r="Z12" s="971" t="s">
        <v>125</v>
      </c>
      <c r="AA12" s="971" t="s">
        <v>126</v>
      </c>
      <c r="AB12" s="971" t="s">
        <v>124</v>
      </c>
      <c r="AC12" s="971" t="s">
        <v>125</v>
      </c>
      <c r="AD12" s="971" t="s">
        <v>126</v>
      </c>
      <c r="AE12" s="971" t="s">
        <v>124</v>
      </c>
      <c r="AF12" s="971" t="s">
        <v>125</v>
      </c>
      <c r="AG12" s="971" t="s">
        <v>126</v>
      </c>
      <c r="AH12" s="971" t="s">
        <v>124</v>
      </c>
      <c r="AI12" s="971" t="s">
        <v>125</v>
      </c>
      <c r="AJ12" s="971" t="s">
        <v>126</v>
      </c>
      <c r="AK12" s="971" t="s">
        <v>124</v>
      </c>
      <c r="AL12" s="971" t="s">
        <v>125</v>
      </c>
      <c r="AM12" s="971" t="s">
        <v>126</v>
      </c>
      <c r="AN12" s="971" t="s">
        <v>124</v>
      </c>
      <c r="AO12" s="971" t="s">
        <v>125</v>
      </c>
      <c r="AP12" s="971" t="s">
        <v>126</v>
      </c>
      <c r="AQ12" s="971" t="s">
        <v>124</v>
      </c>
      <c r="AR12" s="971" t="s">
        <v>125</v>
      </c>
      <c r="AS12" s="971" t="s">
        <v>126</v>
      </c>
      <c r="AT12" s="971" t="s">
        <v>124</v>
      </c>
      <c r="AU12" s="971" t="s">
        <v>125</v>
      </c>
      <c r="AV12" s="971" t="s">
        <v>126</v>
      </c>
      <c r="AW12" s="971" t="s">
        <v>124</v>
      </c>
      <c r="AX12" s="971" t="s">
        <v>125</v>
      </c>
      <c r="AY12" s="971" t="s">
        <v>126</v>
      </c>
      <c r="AZ12" s="971" t="s">
        <v>124</v>
      </c>
      <c r="BA12" s="971" t="s">
        <v>125</v>
      </c>
      <c r="BB12" s="971" t="s">
        <v>126</v>
      </c>
      <c r="BC12" s="971" t="s">
        <v>124</v>
      </c>
      <c r="BD12" s="971" t="s">
        <v>125</v>
      </c>
      <c r="BE12" s="971" t="s">
        <v>126</v>
      </c>
      <c r="BF12" s="971" t="s">
        <v>124</v>
      </c>
      <c r="BG12" s="971" t="s">
        <v>125</v>
      </c>
      <c r="BH12" s="971" t="s">
        <v>126</v>
      </c>
      <c r="BI12" s="971" t="s">
        <v>124</v>
      </c>
      <c r="BJ12" s="971" t="s">
        <v>125</v>
      </c>
      <c r="BK12" s="971" t="s">
        <v>126</v>
      </c>
      <c r="BL12" s="971" t="s">
        <v>124</v>
      </c>
      <c r="BM12" s="971" t="s">
        <v>125</v>
      </c>
      <c r="BN12" s="971" t="s">
        <v>126</v>
      </c>
      <c r="BO12" s="971" t="s">
        <v>96</v>
      </c>
      <c r="BP12" s="971" t="s">
        <v>127</v>
      </c>
      <c r="BQ12" s="971" t="s">
        <v>128</v>
      </c>
      <c r="BR12" s="971" t="s">
        <v>124</v>
      </c>
      <c r="BS12" s="971" t="s">
        <v>125</v>
      </c>
      <c r="BT12" s="971" t="s">
        <v>126</v>
      </c>
      <c r="BU12" s="971" t="s">
        <v>124</v>
      </c>
      <c r="BV12" s="971" t="s">
        <v>125</v>
      </c>
      <c r="BW12" s="971" t="s">
        <v>126</v>
      </c>
      <c r="BX12" s="971" t="s">
        <v>124</v>
      </c>
      <c r="BY12" s="971" t="s">
        <v>125</v>
      </c>
      <c r="BZ12" s="971" t="s">
        <v>126</v>
      </c>
      <c r="CA12" s="971" t="s">
        <v>124</v>
      </c>
      <c r="CB12" s="971" t="s">
        <v>125</v>
      </c>
      <c r="CC12" s="971" t="s">
        <v>126</v>
      </c>
      <c r="CD12" s="971" t="s">
        <v>124</v>
      </c>
      <c r="CE12" s="971" t="s">
        <v>125</v>
      </c>
      <c r="CF12" s="971" t="s">
        <v>126</v>
      </c>
      <c r="CG12" s="971" t="s">
        <v>124</v>
      </c>
      <c r="CH12" s="971" t="s">
        <v>125</v>
      </c>
      <c r="CI12" s="971" t="s">
        <v>126</v>
      </c>
      <c r="CJ12" s="971" t="s">
        <v>124</v>
      </c>
      <c r="CK12" s="971" t="s">
        <v>125</v>
      </c>
      <c r="CL12" s="971" t="s">
        <v>126</v>
      </c>
      <c r="DF12" s="967"/>
      <c r="DG12" s="967"/>
      <c r="DH12" s="967"/>
      <c r="DI12" s="967" t="s">
        <v>201</v>
      </c>
      <c r="DJ12" s="967"/>
      <c r="DK12" s="967"/>
      <c r="DL12" s="967"/>
      <c r="DM12" s="967"/>
      <c r="DN12" s="967"/>
      <c r="DO12" s="967"/>
      <c r="DP12" s="967"/>
      <c r="DQ12" s="967"/>
      <c r="DR12" s="967"/>
      <c r="DS12" s="967"/>
      <c r="DT12" s="967"/>
      <c r="DU12" s="967"/>
      <c r="DV12" s="967"/>
      <c r="DW12" s="967"/>
      <c r="DX12" s="967"/>
      <c r="DY12" s="967"/>
      <c r="DZ12" s="967"/>
      <c r="EA12" s="967"/>
      <c r="EB12" s="967"/>
      <c r="EC12" s="967"/>
      <c r="ED12" s="967"/>
      <c r="EE12" s="967"/>
      <c r="EF12" s="967"/>
      <c r="EG12" s="968"/>
      <c r="EH12" s="968"/>
      <c r="EI12" s="968"/>
      <c r="EJ12" s="968"/>
    </row>
    <row r="13" spans="1:140" s="966" customFormat="1" ht="25.9" customHeight="1" x14ac:dyDescent="0.2">
      <c r="A13" s="1328"/>
      <c r="B13" s="970" t="s">
        <v>144</v>
      </c>
      <c r="C13" s="970" t="s">
        <v>146</v>
      </c>
      <c r="D13" s="971" t="s">
        <v>124</v>
      </c>
      <c r="E13" s="971" t="s">
        <v>125</v>
      </c>
      <c r="F13" s="971" t="s">
        <v>126</v>
      </c>
      <c r="G13" s="971" t="s">
        <v>124</v>
      </c>
      <c r="H13" s="971" t="s">
        <v>125</v>
      </c>
      <c r="I13" s="971" t="s">
        <v>126</v>
      </c>
      <c r="J13" s="971" t="s">
        <v>124</v>
      </c>
      <c r="K13" s="971" t="s">
        <v>125</v>
      </c>
      <c r="L13" s="971" t="s">
        <v>126</v>
      </c>
      <c r="M13" s="971" t="s">
        <v>124</v>
      </c>
      <c r="N13" s="971" t="s">
        <v>125</v>
      </c>
      <c r="O13" s="971" t="s">
        <v>126</v>
      </c>
      <c r="P13" s="971" t="s">
        <v>124</v>
      </c>
      <c r="Q13" s="971" t="s">
        <v>125</v>
      </c>
      <c r="R13" s="971" t="s">
        <v>126</v>
      </c>
      <c r="S13" s="971" t="s">
        <v>124</v>
      </c>
      <c r="T13" s="971" t="s">
        <v>125</v>
      </c>
      <c r="U13" s="971" t="s">
        <v>126</v>
      </c>
      <c r="V13" s="971" t="s">
        <v>124</v>
      </c>
      <c r="W13" s="971" t="s">
        <v>125</v>
      </c>
      <c r="X13" s="971" t="s">
        <v>126</v>
      </c>
      <c r="Y13" s="971" t="s">
        <v>124</v>
      </c>
      <c r="Z13" s="971" t="s">
        <v>125</v>
      </c>
      <c r="AA13" s="971" t="s">
        <v>126</v>
      </c>
      <c r="AB13" s="971" t="s">
        <v>124</v>
      </c>
      <c r="AC13" s="971" t="s">
        <v>125</v>
      </c>
      <c r="AD13" s="971" t="s">
        <v>126</v>
      </c>
      <c r="AE13" s="971" t="s">
        <v>124</v>
      </c>
      <c r="AF13" s="971" t="s">
        <v>125</v>
      </c>
      <c r="AG13" s="971" t="s">
        <v>126</v>
      </c>
      <c r="AH13" s="971" t="s">
        <v>124</v>
      </c>
      <c r="AI13" s="971" t="s">
        <v>125</v>
      </c>
      <c r="AJ13" s="971" t="s">
        <v>126</v>
      </c>
      <c r="AK13" s="971" t="s">
        <v>124</v>
      </c>
      <c r="AL13" s="971" t="s">
        <v>125</v>
      </c>
      <c r="AM13" s="971" t="s">
        <v>126</v>
      </c>
      <c r="AN13" s="971" t="s">
        <v>124</v>
      </c>
      <c r="AO13" s="971" t="s">
        <v>125</v>
      </c>
      <c r="AP13" s="971" t="s">
        <v>126</v>
      </c>
      <c r="AQ13" s="971" t="s">
        <v>124</v>
      </c>
      <c r="AR13" s="971" t="s">
        <v>125</v>
      </c>
      <c r="AS13" s="971" t="s">
        <v>126</v>
      </c>
      <c r="AT13" s="971" t="s">
        <v>124</v>
      </c>
      <c r="AU13" s="971" t="s">
        <v>125</v>
      </c>
      <c r="AV13" s="971" t="s">
        <v>126</v>
      </c>
      <c r="AW13" s="971" t="s">
        <v>124</v>
      </c>
      <c r="AX13" s="971" t="s">
        <v>125</v>
      </c>
      <c r="AY13" s="971" t="s">
        <v>126</v>
      </c>
      <c r="AZ13" s="971" t="s">
        <v>124</v>
      </c>
      <c r="BA13" s="971" t="s">
        <v>125</v>
      </c>
      <c r="BB13" s="971" t="s">
        <v>126</v>
      </c>
      <c r="BC13" s="971" t="s">
        <v>124</v>
      </c>
      <c r="BD13" s="971" t="s">
        <v>125</v>
      </c>
      <c r="BE13" s="971" t="s">
        <v>126</v>
      </c>
      <c r="BF13" s="971" t="s">
        <v>124</v>
      </c>
      <c r="BG13" s="971" t="s">
        <v>125</v>
      </c>
      <c r="BH13" s="971" t="s">
        <v>126</v>
      </c>
      <c r="BI13" s="971" t="s">
        <v>124</v>
      </c>
      <c r="BJ13" s="971" t="s">
        <v>125</v>
      </c>
      <c r="BK13" s="971" t="s">
        <v>126</v>
      </c>
      <c r="BL13" s="971" t="s">
        <v>124</v>
      </c>
      <c r="BM13" s="971" t="s">
        <v>125</v>
      </c>
      <c r="BN13" s="971" t="s">
        <v>126</v>
      </c>
      <c r="BO13" s="971" t="s">
        <v>96</v>
      </c>
      <c r="BP13" s="971" t="s">
        <v>127</v>
      </c>
      <c r="BQ13" s="971" t="s">
        <v>128</v>
      </c>
      <c r="BR13" s="971" t="s">
        <v>124</v>
      </c>
      <c r="BS13" s="971" t="s">
        <v>125</v>
      </c>
      <c r="BT13" s="971" t="s">
        <v>126</v>
      </c>
      <c r="BU13" s="971" t="s">
        <v>124</v>
      </c>
      <c r="BV13" s="971" t="s">
        <v>125</v>
      </c>
      <c r="BW13" s="971" t="s">
        <v>126</v>
      </c>
      <c r="BX13" s="971" t="s">
        <v>124</v>
      </c>
      <c r="BY13" s="971" t="s">
        <v>125</v>
      </c>
      <c r="BZ13" s="971" t="s">
        <v>126</v>
      </c>
      <c r="CA13" s="971" t="s">
        <v>124</v>
      </c>
      <c r="CB13" s="971" t="s">
        <v>125</v>
      </c>
      <c r="CC13" s="971" t="s">
        <v>126</v>
      </c>
      <c r="CD13" s="971" t="s">
        <v>124</v>
      </c>
      <c r="CE13" s="971" t="s">
        <v>125</v>
      </c>
      <c r="CF13" s="971" t="s">
        <v>126</v>
      </c>
      <c r="CG13" s="971" t="s">
        <v>124</v>
      </c>
      <c r="CH13" s="971" t="s">
        <v>125</v>
      </c>
      <c r="CI13" s="971" t="s">
        <v>126</v>
      </c>
      <c r="CJ13" s="971" t="s">
        <v>124</v>
      </c>
      <c r="CK13" s="971" t="s">
        <v>125</v>
      </c>
      <c r="CL13" s="971" t="s">
        <v>126</v>
      </c>
      <c r="DF13" s="967"/>
      <c r="DG13" s="967"/>
      <c r="DH13" s="967"/>
      <c r="DI13" s="967"/>
      <c r="DJ13" s="967"/>
      <c r="DK13" s="967"/>
      <c r="DL13" s="967"/>
      <c r="DM13" s="967"/>
      <c r="DN13" s="967"/>
      <c r="DO13" s="967"/>
      <c r="DP13" s="967"/>
      <c r="DQ13" s="967"/>
      <c r="DR13" s="967"/>
      <c r="DS13" s="967"/>
      <c r="DT13" s="967"/>
      <c r="DU13" s="967"/>
      <c r="DV13" s="967"/>
      <c r="DW13" s="967"/>
      <c r="DX13" s="967"/>
      <c r="DY13" s="967"/>
      <c r="DZ13" s="967"/>
      <c r="EA13" s="967"/>
      <c r="EB13" s="967"/>
      <c r="EC13" s="967"/>
      <c r="ED13" s="967"/>
      <c r="EE13" s="967"/>
      <c r="EF13" s="967"/>
      <c r="EG13" s="968"/>
      <c r="EH13" s="968"/>
      <c r="EI13" s="968"/>
      <c r="EJ13" s="968"/>
    </row>
    <row r="14" spans="1:140" s="975" customFormat="1" ht="24.6" customHeight="1" x14ac:dyDescent="0.25">
      <c r="A14" s="972" t="s">
        <v>88</v>
      </c>
      <c r="B14" s="973">
        <v>56913.205199999997</v>
      </c>
      <c r="C14" s="973">
        <f t="shared" ref="C14:C59" si="0">CJ14/B14*100</f>
        <v>23.691138554958769</v>
      </c>
      <c r="D14" s="974">
        <f>SUM(D15:D59)</f>
        <v>1807.2033000000001</v>
      </c>
      <c r="E14" s="974">
        <f>SUM(E15:E59)</f>
        <v>10502.105</v>
      </c>
      <c r="F14" s="974">
        <f t="shared" ref="F14:F59" si="1">IF(D14,E14/D14,0)</f>
        <v>5.811247135283562</v>
      </c>
      <c r="G14" s="974">
        <f>SUM(G15:G59)</f>
        <v>228.66</v>
      </c>
      <c r="H14" s="974">
        <f>SUM(H15:H59)</f>
        <v>1027.22</v>
      </c>
      <c r="I14" s="974">
        <f t="shared" ref="I14:I59" si="2">IF(G14,H14/G14,0)</f>
        <v>4.4923467156476864</v>
      </c>
      <c r="J14" s="974">
        <f>SUM(J15:J59)</f>
        <v>352.20000000000005</v>
      </c>
      <c r="K14" s="974">
        <f>SUM(K15:K59)</f>
        <v>1705.59</v>
      </c>
      <c r="L14" s="974">
        <f t="shared" ref="L14:L59" si="3">IF(J14,K14/J14,0)</f>
        <v>4.8426746166950592</v>
      </c>
      <c r="M14" s="974">
        <f>SUM(M15:M59)</f>
        <v>1455.69</v>
      </c>
      <c r="N14" s="974">
        <f>SUM(N15:N59)</f>
        <v>7669.8300000000008</v>
      </c>
      <c r="O14" s="974">
        <f t="shared" ref="O14:O59" si="4">IF(M14,N14/M14,0)</f>
        <v>5.2688621890649801</v>
      </c>
      <c r="P14" s="974">
        <f>SUM(P15:P59)</f>
        <v>2216.9679999999998</v>
      </c>
      <c r="Q14" s="974">
        <f>SUM(Q15:Q59)</f>
        <v>8434.01</v>
      </c>
      <c r="R14" s="974">
        <f t="shared" ref="R14:R26" si="5">IF(P14,Q14/P14,0)</f>
        <v>3.8042993854669986</v>
      </c>
      <c r="S14" s="974">
        <f>SUM(S15:S59)</f>
        <v>2957.27</v>
      </c>
      <c r="T14" s="974">
        <f>SUM(T15:T59)</f>
        <v>11585.92</v>
      </c>
      <c r="U14" s="974">
        <f t="shared" ref="U14:U59" si="6">IF(S14,T14/S14,0)</f>
        <v>3.9177755159319236</v>
      </c>
      <c r="V14" s="974">
        <f>SUM(V15:V59)</f>
        <v>9017.9912999999979</v>
      </c>
      <c r="W14" s="974">
        <f>SUM(W15:W59)</f>
        <v>40924.675000000003</v>
      </c>
      <c r="X14" s="974">
        <f t="shared" ref="X14:X59" si="7">IF(V14,W14/V14,0)</f>
        <v>4.5381142694160745</v>
      </c>
      <c r="Y14" s="974">
        <f>SUM(Y15:Y59)</f>
        <v>273.27</v>
      </c>
      <c r="Z14" s="974">
        <f>SUM(Z15:Z59)</f>
        <v>1009.83</v>
      </c>
      <c r="AA14" s="974">
        <f t="shared" ref="AA14:AA59" si="8">IF(Y14,Z14/Y14,0)</f>
        <v>3.6953562410802507</v>
      </c>
      <c r="AB14" s="974">
        <f>SUM(AB15:AB59)</f>
        <v>6.68</v>
      </c>
      <c r="AC14" s="974">
        <f>SUM(AC15:AC59)</f>
        <v>25.3</v>
      </c>
      <c r="AD14" s="974">
        <f t="shared" ref="AD14:AD36" si="9">IF(AB14,AC14/AB14,0)</f>
        <v>3.7874251497005993</v>
      </c>
      <c r="AE14" s="974">
        <f>SUM(AE15:AE59)</f>
        <v>36.599999999999994</v>
      </c>
      <c r="AF14" s="974">
        <f>SUM(AF15:AF59)</f>
        <v>93.28</v>
      </c>
      <c r="AG14" s="974">
        <f t="shared" ref="AG14:AG36" si="10">IF(AE14,AF14/AE14,0)</f>
        <v>2.5486338797814212</v>
      </c>
      <c r="AH14" s="974">
        <f>SUM(AH15:AH59)</f>
        <v>177.4</v>
      </c>
      <c r="AI14" s="974">
        <f>SUM(AI15:AI59)</f>
        <v>703.9799999999999</v>
      </c>
      <c r="AJ14" s="974">
        <f t="shared" ref="AJ14:AJ59" si="11">IF(AH14,AI14/AH14,0)</f>
        <v>3.9683201803833139</v>
      </c>
      <c r="AK14" s="974">
        <f>SUM(AK15:AK59)</f>
        <v>1218.81</v>
      </c>
      <c r="AL14" s="974">
        <f>SUM(AL15:AL59)</f>
        <v>3125.7740000000003</v>
      </c>
      <c r="AM14" s="974">
        <f t="shared" ref="AM14:AM59" si="12">IF(AK14,AL14/AK14,0)</f>
        <v>2.5646113832344666</v>
      </c>
      <c r="AN14" s="974">
        <f>SUM(AN15:AN59)</f>
        <v>2731.6349999999998</v>
      </c>
      <c r="AO14" s="974">
        <f>SUM(AO15:AO59)</f>
        <v>7376.2935000000007</v>
      </c>
      <c r="AP14" s="974">
        <f t="shared" ref="AP14:AP59" si="13">IF(AN14,AO14/AN14,0)</f>
        <v>2.7003217853044061</v>
      </c>
      <c r="AQ14" s="974">
        <f t="shared" ref="AQ14:AQ59" si="14">SUM(AH14,AN14,AE14,AB14,Y14,AK14)</f>
        <v>4444.3949999999995</v>
      </c>
      <c r="AR14" s="974">
        <f>SUM(AR15:AR59)</f>
        <v>12954.457499999999</v>
      </c>
      <c r="AS14" s="974">
        <f t="shared" ref="AS14:AS59" si="15">IF(AQ14,AR14/AQ14,0)</f>
        <v>2.9147853644871797</v>
      </c>
      <c r="AT14" s="974">
        <f>SUM(AT15:AT59)</f>
        <v>0</v>
      </c>
      <c r="AU14" s="974">
        <f>SUM(AU15:AU59)</f>
        <v>0</v>
      </c>
      <c r="AV14" s="974">
        <f t="shared" ref="AV14:AV59" si="16">IF(AT14,AU14/AT14,0)</f>
        <v>0</v>
      </c>
      <c r="AW14" s="974">
        <f>SUM(AW15:AW59)</f>
        <v>2</v>
      </c>
      <c r="AX14" s="974">
        <f>SUM(AX15:AX59)</f>
        <v>8</v>
      </c>
      <c r="AY14" s="974">
        <f t="shared" ref="AY14:AY59" si="17">IF(AW14,AX14/AW14,0)</f>
        <v>4</v>
      </c>
      <c r="AZ14" s="974">
        <f>SUM(AZ15:AZ59)</f>
        <v>0</v>
      </c>
      <c r="BA14" s="974">
        <f>SUM(BA15:BA59)</f>
        <v>0</v>
      </c>
      <c r="BB14" s="974">
        <f t="shared" ref="BB14:BB59" si="18">IF(AZ14,BA14/AZ14,0)</f>
        <v>0</v>
      </c>
      <c r="BC14" s="974">
        <f>SUM(BC15:BC59)</f>
        <v>18.5</v>
      </c>
      <c r="BD14" s="974">
        <f>SUM(BD15:BD59)</f>
        <v>46.25</v>
      </c>
      <c r="BE14" s="974">
        <f t="shared" ref="BE14:BE59" si="19">IF(BC14,BD14/BC14,0)</f>
        <v>2.5</v>
      </c>
      <c r="BF14" s="974">
        <f>SUM(BF15:BF59)</f>
        <v>0</v>
      </c>
      <c r="BG14" s="974">
        <f>SUM(BG15:BG59)</f>
        <v>0</v>
      </c>
      <c r="BH14" s="974">
        <f t="shared" ref="BH14:BH59" si="20">IF(BF14,BG14/BF14,0)</f>
        <v>0</v>
      </c>
      <c r="BI14" s="974">
        <f>SUM(BI15:BI59)</f>
        <v>0.5</v>
      </c>
      <c r="BJ14" s="974">
        <f>SUM(BJ15:BJ59)</f>
        <v>0.91</v>
      </c>
      <c r="BK14" s="974">
        <f t="shared" ref="BK14:BK59" si="21">IF(BI14,BJ14/BI14,0)</f>
        <v>1.82</v>
      </c>
      <c r="BL14" s="974">
        <f>SUM(BL15:BL59)</f>
        <v>21</v>
      </c>
      <c r="BM14" s="974">
        <f>SUM(BM15:BM59)</f>
        <v>55.16</v>
      </c>
      <c r="BN14" s="974">
        <f t="shared" ref="BN14:BN59" si="22">IF(BL14,BM14/BL14,0)</f>
        <v>2.6266666666666665</v>
      </c>
      <c r="BO14" s="974">
        <f>SUM(BO15:BO59)</f>
        <v>0</v>
      </c>
      <c r="BP14" s="974">
        <f>SUM(BP15:BP59)</f>
        <v>0</v>
      </c>
      <c r="BQ14" s="974">
        <f t="shared" ref="BQ14:BQ59" si="23">IF(BO14,BP14/BO14,0)</f>
        <v>0</v>
      </c>
      <c r="BR14" s="974">
        <f>SUM(BR15:BR59)</f>
        <v>2080.4733000000001</v>
      </c>
      <c r="BS14" s="974">
        <f>SUM(BS15:BS59)</f>
        <v>11511.934999999999</v>
      </c>
      <c r="BT14" s="974">
        <f t="shared" ref="BT14:BT59" si="24">IF(BR14,BS14/BR14,0)</f>
        <v>5.5333250371441913</v>
      </c>
      <c r="BU14" s="974">
        <f>SUM(BU15:BU59)</f>
        <v>237.34</v>
      </c>
      <c r="BV14" s="974">
        <f>SUM(BV15:BV59)</f>
        <v>1060.52</v>
      </c>
      <c r="BW14" s="974">
        <f t="shared" ref="BW14:BW59" si="25">IF(BU14,BV14/BU14,0)</f>
        <v>4.4683576304036405</v>
      </c>
      <c r="BX14" s="974">
        <f>SUM(BX15:BX59)</f>
        <v>388.8</v>
      </c>
      <c r="BY14" s="974">
        <f>SUM(BY15:BY59)</f>
        <v>1798.8700000000001</v>
      </c>
      <c r="BZ14" s="974">
        <f t="shared" ref="BZ14:BZ59" si="26">IF(BX14,BY14/BX14,0)</f>
        <v>4.6267232510288068</v>
      </c>
      <c r="CA14" s="974">
        <f>SUM(CA15:CA59)</f>
        <v>1651.5900000000001</v>
      </c>
      <c r="CB14" s="974">
        <f>SUM(CB15:CB59)</f>
        <v>8420.06</v>
      </c>
      <c r="CC14" s="974">
        <f t="shared" ref="CC14:CC59" si="27">IF(CA14,CB14/CA14,0)</f>
        <v>5.0981539001810372</v>
      </c>
      <c r="CD14" s="974">
        <f>SUM(CD15:CD59)</f>
        <v>3435.7780000000002</v>
      </c>
      <c r="CE14" s="974">
        <f>SUM(CE15:CE59)</f>
        <v>11559.784</v>
      </c>
      <c r="CF14" s="974">
        <f t="shared" ref="CF14:CF59" si="28">IF(CD14,CE14/CD14,0)</f>
        <v>3.3645317014079485</v>
      </c>
      <c r="CG14" s="974">
        <f>SUM(CG15:CG59)</f>
        <v>5689.4049999999997</v>
      </c>
      <c r="CH14" s="974">
        <f>SUM(CH15:CH59)</f>
        <v>18963.123500000002</v>
      </c>
      <c r="CI14" s="974">
        <f t="shared" ref="CI14:CI59" si="29">IF(CG14,CH14/CG14,0)</f>
        <v>3.3330591687531479</v>
      </c>
      <c r="CJ14" s="974">
        <f>SUM(CJ15:CJ59)</f>
        <v>13483.386299999998</v>
      </c>
      <c r="CK14" s="974">
        <f>SUM(CK15:CK59)</f>
        <v>53934.292500000003</v>
      </c>
      <c r="CL14" s="974">
        <f t="shared" ref="CL14:CL59" si="30">IF(CJ14,CK14/CJ14,0)</f>
        <v>4.0000554237625021</v>
      </c>
      <c r="DF14" s="976" t="s">
        <v>62</v>
      </c>
      <c r="DG14" s="976" t="s">
        <v>63</v>
      </c>
      <c r="DH14" s="976" t="s">
        <v>64</v>
      </c>
      <c r="DI14" s="977">
        <v>41943</v>
      </c>
      <c r="DJ14" s="976"/>
      <c r="DK14" s="976"/>
      <c r="DL14" s="976"/>
      <c r="DM14" s="976"/>
      <c r="DN14" s="976"/>
      <c r="DO14" s="976"/>
      <c r="DP14" s="976"/>
      <c r="DQ14" s="976"/>
      <c r="DR14" s="976"/>
      <c r="DS14" s="976"/>
      <c r="DT14" s="976"/>
      <c r="DU14" s="976"/>
      <c r="DV14" s="976"/>
      <c r="DW14" s="976"/>
      <c r="DX14" s="976"/>
      <c r="DY14" s="976"/>
      <c r="DZ14" s="976"/>
      <c r="EA14" s="976"/>
      <c r="EB14" s="976"/>
      <c r="EC14" s="976"/>
      <c r="ED14" s="976"/>
      <c r="EE14" s="976"/>
      <c r="EF14" s="976"/>
      <c r="EG14" s="978"/>
      <c r="EH14" s="978"/>
      <c r="EI14" s="978"/>
      <c r="EJ14" s="978"/>
    </row>
    <row r="15" spans="1:140" x14ac:dyDescent="0.25">
      <c r="A15" s="979" t="s">
        <v>5</v>
      </c>
      <c r="B15" s="980">
        <v>78</v>
      </c>
      <c r="C15" s="981">
        <f t="shared" si="0"/>
        <v>0</v>
      </c>
      <c r="D15" s="982"/>
      <c r="E15" s="982"/>
      <c r="F15" s="982">
        <f t="shared" si="1"/>
        <v>0</v>
      </c>
      <c r="G15" s="982"/>
      <c r="H15" s="982"/>
      <c r="I15" s="982">
        <f t="shared" si="2"/>
        <v>0</v>
      </c>
      <c r="J15" s="982"/>
      <c r="K15" s="982"/>
      <c r="L15" s="982">
        <f t="shared" si="3"/>
        <v>0</v>
      </c>
      <c r="M15" s="982"/>
      <c r="N15" s="982"/>
      <c r="O15" s="982">
        <f t="shared" si="4"/>
        <v>0</v>
      </c>
      <c r="P15" s="982"/>
      <c r="Q15" s="982"/>
      <c r="R15" s="982">
        <f t="shared" si="5"/>
        <v>0</v>
      </c>
      <c r="S15" s="982"/>
      <c r="T15" s="982"/>
      <c r="U15" s="982">
        <f t="shared" si="6"/>
        <v>0</v>
      </c>
      <c r="V15" s="982">
        <f t="shared" ref="V15:V26" si="31">SUM(S15,P15,M15,J15,G15,D15)</f>
        <v>0</v>
      </c>
      <c r="W15" s="982">
        <f t="shared" ref="W15:W26" si="32">SUM(T15,N15,Q15,K15,H15,E15)</f>
        <v>0</v>
      </c>
      <c r="X15" s="982">
        <f t="shared" si="7"/>
        <v>0</v>
      </c>
      <c r="Y15" s="982"/>
      <c r="Z15" s="982"/>
      <c r="AA15" s="982">
        <f t="shared" si="8"/>
        <v>0</v>
      </c>
      <c r="AB15" s="982"/>
      <c r="AC15" s="982"/>
      <c r="AD15" s="982">
        <f t="shared" si="9"/>
        <v>0</v>
      </c>
      <c r="AE15" s="982"/>
      <c r="AF15" s="982"/>
      <c r="AG15" s="982">
        <f t="shared" si="10"/>
        <v>0</v>
      </c>
      <c r="AH15" s="982"/>
      <c r="AI15" s="982"/>
      <c r="AJ15" s="982">
        <f t="shared" si="11"/>
        <v>0</v>
      </c>
      <c r="AK15" s="982"/>
      <c r="AL15" s="982"/>
      <c r="AM15" s="982">
        <f t="shared" si="12"/>
        <v>0</v>
      </c>
      <c r="AN15" s="982"/>
      <c r="AO15" s="982"/>
      <c r="AP15" s="982">
        <f t="shared" si="13"/>
        <v>0</v>
      </c>
      <c r="AQ15" s="982">
        <f t="shared" si="14"/>
        <v>0</v>
      </c>
      <c r="AR15" s="982">
        <f t="shared" ref="AR15:AR46" si="33">SUM(AO15,AL15,AI15,AF15,AC15,Z15)</f>
        <v>0</v>
      </c>
      <c r="AS15" s="982">
        <f t="shared" si="15"/>
        <v>0</v>
      </c>
      <c r="AT15" s="982"/>
      <c r="AU15" s="982"/>
      <c r="AV15" s="982">
        <f t="shared" si="16"/>
        <v>0</v>
      </c>
      <c r="AW15" s="982"/>
      <c r="AX15" s="982"/>
      <c r="AY15" s="982">
        <f t="shared" si="17"/>
        <v>0</v>
      </c>
      <c r="AZ15" s="982"/>
      <c r="BA15" s="982"/>
      <c r="BB15" s="982">
        <f t="shared" si="18"/>
        <v>0</v>
      </c>
      <c r="BC15" s="982"/>
      <c r="BD15" s="982"/>
      <c r="BE15" s="982">
        <f t="shared" si="19"/>
        <v>0</v>
      </c>
      <c r="BF15" s="982"/>
      <c r="BG15" s="982"/>
      <c r="BH15" s="982">
        <f t="shared" si="20"/>
        <v>0</v>
      </c>
      <c r="BI15" s="982"/>
      <c r="BJ15" s="983"/>
      <c r="BK15" s="983">
        <f t="shared" si="21"/>
        <v>0</v>
      </c>
      <c r="BL15" s="983">
        <f t="shared" ref="BL15:BL59" si="34">SUM(BI15,BF15,BC15,AZ15,AW15,AT15)</f>
        <v>0</v>
      </c>
      <c r="BM15" s="983">
        <f t="shared" ref="BM15:BM59" si="35">SUM(BJ15,BD15,BG15,BA15,AX15,AU15)</f>
        <v>0</v>
      </c>
      <c r="BN15" s="983">
        <f t="shared" si="22"/>
        <v>0</v>
      </c>
      <c r="BO15" s="983"/>
      <c r="BP15" s="983"/>
      <c r="BQ15" s="983">
        <f t="shared" si="23"/>
        <v>0</v>
      </c>
      <c r="BR15" s="983">
        <f t="shared" ref="BR15:BS59" si="36">SUM(AT15,Y15,D15)</f>
        <v>0</v>
      </c>
      <c r="BS15" s="983">
        <f t="shared" si="36"/>
        <v>0</v>
      </c>
      <c r="BT15" s="983">
        <f t="shared" si="24"/>
        <v>0</v>
      </c>
      <c r="BU15" s="983">
        <f t="shared" ref="BU15:BV59" si="37">SUM(AW15,AB15,G15)</f>
        <v>0</v>
      </c>
      <c r="BV15" s="983">
        <f t="shared" si="37"/>
        <v>0</v>
      </c>
      <c r="BW15" s="983">
        <f t="shared" si="25"/>
        <v>0</v>
      </c>
      <c r="BX15" s="983">
        <f t="shared" ref="BX15:BY59" si="38">SUM(AZ15,AE15,J15)</f>
        <v>0</v>
      </c>
      <c r="BY15" s="983">
        <f t="shared" si="38"/>
        <v>0</v>
      </c>
      <c r="BZ15" s="983">
        <f t="shared" si="26"/>
        <v>0</v>
      </c>
      <c r="CA15" s="983">
        <f t="shared" ref="CA15:CA59" si="39">SUM(AH15,M15,BC15)</f>
        <v>0</v>
      </c>
      <c r="CB15" s="983">
        <f t="shared" ref="CB15:CB59" si="40">SUM(N15,AI15,BD15)</f>
        <v>0</v>
      </c>
      <c r="CC15" s="983">
        <f t="shared" si="27"/>
        <v>0</v>
      </c>
      <c r="CD15" s="983">
        <f t="shared" ref="CD15:CE59" si="41">SUM(P15,AK15,BF15)</f>
        <v>0</v>
      </c>
      <c r="CE15" s="983">
        <f t="shared" si="41"/>
        <v>0</v>
      </c>
      <c r="CF15" s="983">
        <f t="shared" si="28"/>
        <v>0</v>
      </c>
      <c r="CG15" s="983">
        <f t="shared" ref="CG15:CH59" si="42">SUM(S15,AN15,BI15)</f>
        <v>0</v>
      </c>
      <c r="CH15" s="983">
        <f t="shared" si="42"/>
        <v>0</v>
      </c>
      <c r="CI15" s="983">
        <f t="shared" si="29"/>
        <v>0</v>
      </c>
      <c r="CJ15" s="983">
        <f t="shared" ref="CJ15:CK26" si="43">SUM(V15,AQ15,BL15)</f>
        <v>0</v>
      </c>
      <c r="CK15" s="983">
        <f t="shared" si="43"/>
        <v>0</v>
      </c>
      <c r="CL15" s="983">
        <f t="shared" si="30"/>
        <v>0</v>
      </c>
    </row>
    <row r="16" spans="1:140" x14ac:dyDescent="0.25">
      <c r="A16" s="979" t="s">
        <v>6</v>
      </c>
      <c r="B16" s="980">
        <v>607</v>
      </c>
      <c r="C16" s="981">
        <f t="shared" si="0"/>
        <v>0</v>
      </c>
      <c r="D16" s="982"/>
      <c r="E16" s="982"/>
      <c r="F16" s="982">
        <f t="shared" si="1"/>
        <v>0</v>
      </c>
      <c r="G16" s="982"/>
      <c r="H16" s="982"/>
      <c r="I16" s="982">
        <f t="shared" si="2"/>
        <v>0</v>
      </c>
      <c r="J16" s="982"/>
      <c r="K16" s="982"/>
      <c r="L16" s="982">
        <f t="shared" si="3"/>
        <v>0</v>
      </c>
      <c r="M16" s="982"/>
      <c r="N16" s="982"/>
      <c r="O16" s="982">
        <f t="shared" si="4"/>
        <v>0</v>
      </c>
      <c r="P16" s="982"/>
      <c r="Q16" s="982"/>
      <c r="R16" s="982">
        <f t="shared" si="5"/>
        <v>0</v>
      </c>
      <c r="S16" s="982"/>
      <c r="T16" s="982"/>
      <c r="U16" s="982">
        <f t="shared" si="6"/>
        <v>0</v>
      </c>
      <c r="V16" s="982">
        <f t="shared" si="31"/>
        <v>0</v>
      </c>
      <c r="W16" s="982">
        <f t="shared" si="32"/>
        <v>0</v>
      </c>
      <c r="X16" s="982">
        <f t="shared" si="7"/>
        <v>0</v>
      </c>
      <c r="Y16" s="982"/>
      <c r="Z16" s="982"/>
      <c r="AA16" s="982">
        <f t="shared" si="8"/>
        <v>0</v>
      </c>
      <c r="AB16" s="982"/>
      <c r="AC16" s="982"/>
      <c r="AD16" s="982">
        <f t="shared" si="9"/>
        <v>0</v>
      </c>
      <c r="AE16" s="982"/>
      <c r="AF16" s="982"/>
      <c r="AG16" s="982">
        <f t="shared" si="10"/>
        <v>0</v>
      </c>
      <c r="AH16" s="982"/>
      <c r="AI16" s="982"/>
      <c r="AJ16" s="982">
        <f t="shared" si="11"/>
        <v>0</v>
      </c>
      <c r="AK16" s="982"/>
      <c r="AL16" s="982"/>
      <c r="AM16" s="982">
        <f t="shared" si="12"/>
        <v>0</v>
      </c>
      <c r="AN16" s="982"/>
      <c r="AO16" s="982"/>
      <c r="AP16" s="982">
        <f t="shared" si="13"/>
        <v>0</v>
      </c>
      <c r="AQ16" s="982">
        <f t="shared" si="14"/>
        <v>0</v>
      </c>
      <c r="AR16" s="982">
        <f t="shared" si="33"/>
        <v>0</v>
      </c>
      <c r="AS16" s="982">
        <f t="shared" si="15"/>
        <v>0</v>
      </c>
      <c r="AT16" s="982"/>
      <c r="AU16" s="982"/>
      <c r="AV16" s="982">
        <f t="shared" si="16"/>
        <v>0</v>
      </c>
      <c r="AW16" s="982"/>
      <c r="AX16" s="982"/>
      <c r="AY16" s="982">
        <f t="shared" si="17"/>
        <v>0</v>
      </c>
      <c r="AZ16" s="982"/>
      <c r="BA16" s="982"/>
      <c r="BB16" s="982">
        <f t="shared" si="18"/>
        <v>0</v>
      </c>
      <c r="BC16" s="982"/>
      <c r="BD16" s="982"/>
      <c r="BE16" s="982">
        <f t="shared" si="19"/>
        <v>0</v>
      </c>
      <c r="BF16" s="982"/>
      <c r="BG16" s="982"/>
      <c r="BH16" s="982">
        <f t="shared" si="20"/>
        <v>0</v>
      </c>
      <c r="BI16" s="982"/>
      <c r="BJ16" s="983"/>
      <c r="BK16" s="983">
        <f t="shared" si="21"/>
        <v>0</v>
      </c>
      <c r="BL16" s="983">
        <f t="shared" si="34"/>
        <v>0</v>
      </c>
      <c r="BM16" s="983">
        <f t="shared" si="35"/>
        <v>0</v>
      </c>
      <c r="BN16" s="983">
        <f t="shared" si="22"/>
        <v>0</v>
      </c>
      <c r="BO16" s="983"/>
      <c r="BP16" s="983"/>
      <c r="BQ16" s="983">
        <f t="shared" si="23"/>
        <v>0</v>
      </c>
      <c r="BR16" s="983">
        <f t="shared" si="36"/>
        <v>0</v>
      </c>
      <c r="BS16" s="983">
        <f t="shared" si="36"/>
        <v>0</v>
      </c>
      <c r="BT16" s="983">
        <f t="shared" si="24"/>
        <v>0</v>
      </c>
      <c r="BU16" s="983">
        <f t="shared" si="37"/>
        <v>0</v>
      </c>
      <c r="BV16" s="983">
        <f t="shared" si="37"/>
        <v>0</v>
      </c>
      <c r="BW16" s="983">
        <f t="shared" si="25"/>
        <v>0</v>
      </c>
      <c r="BX16" s="983">
        <f t="shared" si="38"/>
        <v>0</v>
      </c>
      <c r="BY16" s="983">
        <f t="shared" si="38"/>
        <v>0</v>
      </c>
      <c r="BZ16" s="983">
        <f t="shared" si="26"/>
        <v>0</v>
      </c>
      <c r="CA16" s="983">
        <f t="shared" si="39"/>
        <v>0</v>
      </c>
      <c r="CB16" s="983">
        <f t="shared" si="40"/>
        <v>0</v>
      </c>
      <c r="CC16" s="983">
        <f t="shared" si="27"/>
        <v>0</v>
      </c>
      <c r="CD16" s="983">
        <f t="shared" si="41"/>
        <v>0</v>
      </c>
      <c r="CE16" s="983">
        <f t="shared" si="41"/>
        <v>0</v>
      </c>
      <c r="CF16" s="983">
        <f t="shared" si="28"/>
        <v>0</v>
      </c>
      <c r="CG16" s="983">
        <f t="shared" si="42"/>
        <v>0</v>
      </c>
      <c r="CH16" s="983">
        <f t="shared" si="42"/>
        <v>0</v>
      </c>
      <c r="CI16" s="983">
        <f t="shared" si="29"/>
        <v>0</v>
      </c>
      <c r="CJ16" s="983">
        <f t="shared" si="43"/>
        <v>0</v>
      </c>
      <c r="CK16" s="983">
        <f t="shared" si="43"/>
        <v>0</v>
      </c>
      <c r="CL16" s="983">
        <f t="shared" si="30"/>
        <v>0</v>
      </c>
    </row>
    <row r="17" spans="1:114" x14ac:dyDescent="0.25">
      <c r="A17" s="979" t="s">
        <v>7</v>
      </c>
      <c r="B17" s="980">
        <v>80</v>
      </c>
      <c r="C17" s="981">
        <f t="shared" si="0"/>
        <v>0</v>
      </c>
      <c r="D17" s="982"/>
      <c r="E17" s="982"/>
      <c r="F17" s="982">
        <f t="shared" si="1"/>
        <v>0</v>
      </c>
      <c r="G17" s="982"/>
      <c r="H17" s="982"/>
      <c r="I17" s="982">
        <f t="shared" si="2"/>
        <v>0</v>
      </c>
      <c r="J17" s="982"/>
      <c r="K17" s="982"/>
      <c r="L17" s="982">
        <f t="shared" si="3"/>
        <v>0</v>
      </c>
      <c r="M17" s="982"/>
      <c r="N17" s="982"/>
      <c r="O17" s="982">
        <f t="shared" si="4"/>
        <v>0</v>
      </c>
      <c r="P17" s="982"/>
      <c r="Q17" s="982"/>
      <c r="R17" s="982">
        <f t="shared" si="5"/>
        <v>0</v>
      </c>
      <c r="S17" s="982"/>
      <c r="T17" s="982"/>
      <c r="U17" s="982">
        <f t="shared" si="6"/>
        <v>0</v>
      </c>
      <c r="V17" s="982">
        <f t="shared" si="31"/>
        <v>0</v>
      </c>
      <c r="W17" s="982">
        <f t="shared" si="32"/>
        <v>0</v>
      </c>
      <c r="X17" s="982">
        <f t="shared" si="7"/>
        <v>0</v>
      </c>
      <c r="Y17" s="982"/>
      <c r="Z17" s="982"/>
      <c r="AA17" s="982">
        <f t="shared" si="8"/>
        <v>0</v>
      </c>
      <c r="AB17" s="982"/>
      <c r="AC17" s="982"/>
      <c r="AD17" s="982">
        <f t="shared" si="9"/>
        <v>0</v>
      </c>
      <c r="AE17" s="982"/>
      <c r="AF17" s="982"/>
      <c r="AG17" s="982">
        <f t="shared" si="10"/>
        <v>0</v>
      </c>
      <c r="AH17" s="982"/>
      <c r="AI17" s="982"/>
      <c r="AJ17" s="982">
        <f t="shared" si="11"/>
        <v>0</v>
      </c>
      <c r="AK17" s="982"/>
      <c r="AL17" s="982"/>
      <c r="AM17" s="982">
        <f t="shared" si="12"/>
        <v>0</v>
      </c>
      <c r="AN17" s="982"/>
      <c r="AO17" s="982"/>
      <c r="AP17" s="982">
        <f t="shared" si="13"/>
        <v>0</v>
      </c>
      <c r="AQ17" s="982">
        <f t="shared" si="14"/>
        <v>0</v>
      </c>
      <c r="AR17" s="982">
        <f t="shared" si="33"/>
        <v>0</v>
      </c>
      <c r="AS17" s="982">
        <f t="shared" si="15"/>
        <v>0</v>
      </c>
      <c r="AT17" s="982"/>
      <c r="AU17" s="982"/>
      <c r="AV17" s="982">
        <f t="shared" si="16"/>
        <v>0</v>
      </c>
      <c r="AW17" s="982"/>
      <c r="AX17" s="982"/>
      <c r="AY17" s="982">
        <f t="shared" si="17"/>
        <v>0</v>
      </c>
      <c r="AZ17" s="982"/>
      <c r="BA17" s="982"/>
      <c r="BB17" s="982">
        <f t="shared" si="18"/>
        <v>0</v>
      </c>
      <c r="BC17" s="982"/>
      <c r="BD17" s="982"/>
      <c r="BE17" s="982">
        <f t="shared" si="19"/>
        <v>0</v>
      </c>
      <c r="BF17" s="982"/>
      <c r="BG17" s="982"/>
      <c r="BH17" s="982">
        <f t="shared" si="20"/>
        <v>0</v>
      </c>
      <c r="BI17" s="982"/>
      <c r="BJ17" s="983"/>
      <c r="BK17" s="983">
        <f t="shared" si="21"/>
        <v>0</v>
      </c>
      <c r="BL17" s="983">
        <f t="shared" si="34"/>
        <v>0</v>
      </c>
      <c r="BM17" s="983">
        <f t="shared" si="35"/>
        <v>0</v>
      </c>
      <c r="BN17" s="983">
        <f t="shared" si="22"/>
        <v>0</v>
      </c>
      <c r="BO17" s="983"/>
      <c r="BP17" s="983"/>
      <c r="BQ17" s="983">
        <f t="shared" si="23"/>
        <v>0</v>
      </c>
      <c r="BR17" s="983">
        <f t="shared" si="36"/>
        <v>0</v>
      </c>
      <c r="BS17" s="983">
        <f t="shared" si="36"/>
        <v>0</v>
      </c>
      <c r="BT17" s="983">
        <f t="shared" si="24"/>
        <v>0</v>
      </c>
      <c r="BU17" s="983">
        <f t="shared" si="37"/>
        <v>0</v>
      </c>
      <c r="BV17" s="983">
        <f t="shared" si="37"/>
        <v>0</v>
      </c>
      <c r="BW17" s="983">
        <f t="shared" si="25"/>
        <v>0</v>
      </c>
      <c r="BX17" s="983">
        <f t="shared" si="38"/>
        <v>0</v>
      </c>
      <c r="BY17" s="983">
        <f t="shared" si="38"/>
        <v>0</v>
      </c>
      <c r="BZ17" s="983">
        <f t="shared" si="26"/>
        <v>0</v>
      </c>
      <c r="CA17" s="983">
        <f t="shared" si="39"/>
        <v>0</v>
      </c>
      <c r="CB17" s="983">
        <f t="shared" si="40"/>
        <v>0</v>
      </c>
      <c r="CC17" s="983">
        <f t="shared" si="27"/>
        <v>0</v>
      </c>
      <c r="CD17" s="983">
        <f t="shared" si="41"/>
        <v>0</v>
      </c>
      <c r="CE17" s="983">
        <f t="shared" si="41"/>
        <v>0</v>
      </c>
      <c r="CF17" s="983">
        <f t="shared" si="28"/>
        <v>0</v>
      </c>
      <c r="CG17" s="983">
        <f t="shared" si="42"/>
        <v>0</v>
      </c>
      <c r="CH17" s="983">
        <f t="shared" si="42"/>
        <v>0</v>
      </c>
      <c r="CI17" s="983">
        <f t="shared" si="29"/>
        <v>0</v>
      </c>
      <c r="CJ17" s="983">
        <f t="shared" si="43"/>
        <v>0</v>
      </c>
      <c r="CK17" s="983">
        <f t="shared" si="43"/>
        <v>0</v>
      </c>
      <c r="CL17" s="983">
        <f t="shared" si="30"/>
        <v>0</v>
      </c>
    </row>
    <row r="18" spans="1:114" x14ac:dyDescent="0.25">
      <c r="A18" s="979" t="s">
        <v>8</v>
      </c>
      <c r="B18" s="980">
        <v>738.61</v>
      </c>
      <c r="C18" s="981">
        <f t="shared" si="0"/>
        <v>0</v>
      </c>
      <c r="D18" s="982"/>
      <c r="E18" s="982"/>
      <c r="F18" s="982">
        <f t="shared" si="1"/>
        <v>0</v>
      </c>
      <c r="G18" s="982"/>
      <c r="H18" s="982"/>
      <c r="I18" s="982">
        <f t="shared" si="2"/>
        <v>0</v>
      </c>
      <c r="J18" s="982"/>
      <c r="K18" s="982"/>
      <c r="L18" s="982">
        <f t="shared" si="3"/>
        <v>0</v>
      </c>
      <c r="M18" s="982"/>
      <c r="N18" s="982"/>
      <c r="O18" s="982">
        <f t="shared" si="4"/>
        <v>0</v>
      </c>
      <c r="P18" s="982"/>
      <c r="Q18" s="982"/>
      <c r="R18" s="982">
        <f t="shared" si="5"/>
        <v>0</v>
      </c>
      <c r="S18" s="982"/>
      <c r="T18" s="982"/>
      <c r="U18" s="982">
        <f t="shared" si="6"/>
        <v>0</v>
      </c>
      <c r="V18" s="982">
        <f t="shared" si="31"/>
        <v>0</v>
      </c>
      <c r="W18" s="982">
        <f t="shared" si="32"/>
        <v>0</v>
      </c>
      <c r="X18" s="982">
        <f t="shared" si="7"/>
        <v>0</v>
      </c>
      <c r="Y18" s="982"/>
      <c r="Z18" s="982"/>
      <c r="AA18" s="982">
        <f t="shared" si="8"/>
        <v>0</v>
      </c>
      <c r="AB18" s="982"/>
      <c r="AC18" s="982"/>
      <c r="AD18" s="982">
        <f t="shared" si="9"/>
        <v>0</v>
      </c>
      <c r="AE18" s="982"/>
      <c r="AF18" s="982"/>
      <c r="AG18" s="982">
        <f t="shared" si="10"/>
        <v>0</v>
      </c>
      <c r="AH18" s="982"/>
      <c r="AI18" s="982"/>
      <c r="AJ18" s="982">
        <f t="shared" si="11"/>
        <v>0</v>
      </c>
      <c r="AK18" s="982"/>
      <c r="AL18" s="982"/>
      <c r="AM18" s="982">
        <f t="shared" si="12"/>
        <v>0</v>
      </c>
      <c r="AN18" s="982"/>
      <c r="AO18" s="982"/>
      <c r="AP18" s="982">
        <f t="shared" si="13"/>
        <v>0</v>
      </c>
      <c r="AQ18" s="982">
        <f t="shared" si="14"/>
        <v>0</v>
      </c>
      <c r="AR18" s="982">
        <f t="shared" si="33"/>
        <v>0</v>
      </c>
      <c r="AS18" s="982">
        <f t="shared" si="15"/>
        <v>0</v>
      </c>
      <c r="AT18" s="982"/>
      <c r="AU18" s="982"/>
      <c r="AV18" s="982">
        <f t="shared" si="16"/>
        <v>0</v>
      </c>
      <c r="AW18" s="982"/>
      <c r="AX18" s="982"/>
      <c r="AY18" s="982">
        <f t="shared" si="17"/>
        <v>0</v>
      </c>
      <c r="AZ18" s="982"/>
      <c r="BA18" s="982"/>
      <c r="BB18" s="982">
        <f t="shared" si="18"/>
        <v>0</v>
      </c>
      <c r="BC18" s="982"/>
      <c r="BD18" s="982"/>
      <c r="BE18" s="982">
        <f t="shared" si="19"/>
        <v>0</v>
      </c>
      <c r="BF18" s="982"/>
      <c r="BG18" s="982"/>
      <c r="BH18" s="982">
        <f t="shared" si="20"/>
        <v>0</v>
      </c>
      <c r="BI18" s="982"/>
      <c r="BJ18" s="983"/>
      <c r="BK18" s="983">
        <f t="shared" si="21"/>
        <v>0</v>
      </c>
      <c r="BL18" s="983">
        <f t="shared" si="34"/>
        <v>0</v>
      </c>
      <c r="BM18" s="983">
        <f t="shared" si="35"/>
        <v>0</v>
      </c>
      <c r="BN18" s="983">
        <f t="shared" si="22"/>
        <v>0</v>
      </c>
      <c r="BO18" s="983"/>
      <c r="BP18" s="983"/>
      <c r="BQ18" s="983">
        <f t="shared" si="23"/>
        <v>0</v>
      </c>
      <c r="BR18" s="983">
        <f t="shared" si="36"/>
        <v>0</v>
      </c>
      <c r="BS18" s="983">
        <f t="shared" si="36"/>
        <v>0</v>
      </c>
      <c r="BT18" s="983">
        <f t="shared" si="24"/>
        <v>0</v>
      </c>
      <c r="BU18" s="983">
        <f t="shared" si="37"/>
        <v>0</v>
      </c>
      <c r="BV18" s="983">
        <f t="shared" si="37"/>
        <v>0</v>
      </c>
      <c r="BW18" s="983">
        <f t="shared" si="25"/>
        <v>0</v>
      </c>
      <c r="BX18" s="983">
        <f t="shared" si="38"/>
        <v>0</v>
      </c>
      <c r="BY18" s="983">
        <f t="shared" si="38"/>
        <v>0</v>
      </c>
      <c r="BZ18" s="983">
        <f t="shared" si="26"/>
        <v>0</v>
      </c>
      <c r="CA18" s="983">
        <f t="shared" si="39"/>
        <v>0</v>
      </c>
      <c r="CB18" s="983">
        <f t="shared" si="40"/>
        <v>0</v>
      </c>
      <c r="CC18" s="983">
        <f t="shared" si="27"/>
        <v>0</v>
      </c>
      <c r="CD18" s="983">
        <f t="shared" si="41"/>
        <v>0</v>
      </c>
      <c r="CE18" s="983">
        <f t="shared" si="41"/>
        <v>0</v>
      </c>
      <c r="CF18" s="983">
        <f t="shared" si="28"/>
        <v>0</v>
      </c>
      <c r="CG18" s="983">
        <f t="shared" si="42"/>
        <v>0</v>
      </c>
      <c r="CH18" s="983">
        <f t="shared" si="42"/>
        <v>0</v>
      </c>
      <c r="CI18" s="983">
        <f t="shared" si="29"/>
        <v>0</v>
      </c>
      <c r="CJ18" s="983">
        <f t="shared" si="43"/>
        <v>0</v>
      </c>
      <c r="CK18" s="983">
        <f t="shared" si="43"/>
        <v>0</v>
      </c>
      <c r="CL18" s="983">
        <f t="shared" si="30"/>
        <v>0</v>
      </c>
    </row>
    <row r="19" spans="1:114" x14ac:dyDescent="0.25">
      <c r="A19" s="979" t="s">
        <v>9</v>
      </c>
      <c r="B19" s="980">
        <v>1294</v>
      </c>
      <c r="C19" s="981">
        <f t="shared" si="0"/>
        <v>9.8029366306027814</v>
      </c>
      <c r="D19" s="982">
        <v>2.6</v>
      </c>
      <c r="E19" s="982">
        <v>15.4</v>
      </c>
      <c r="F19" s="982">
        <f t="shared" si="1"/>
        <v>5.9230769230769234</v>
      </c>
      <c r="G19" s="982"/>
      <c r="H19" s="982"/>
      <c r="I19" s="982">
        <f t="shared" si="2"/>
        <v>0</v>
      </c>
      <c r="J19" s="982"/>
      <c r="K19" s="982"/>
      <c r="L19" s="982">
        <f t="shared" si="3"/>
        <v>0</v>
      </c>
      <c r="M19" s="982">
        <v>8.25</v>
      </c>
      <c r="N19" s="982">
        <v>24.7</v>
      </c>
      <c r="O19" s="982">
        <f t="shared" si="4"/>
        <v>2.9939393939393937</v>
      </c>
      <c r="P19" s="982"/>
      <c r="Q19" s="982"/>
      <c r="R19" s="982">
        <f t="shared" si="5"/>
        <v>0</v>
      </c>
      <c r="S19" s="982">
        <v>26</v>
      </c>
      <c r="T19" s="982">
        <v>89</v>
      </c>
      <c r="U19" s="982">
        <f t="shared" si="6"/>
        <v>3.4230769230769229</v>
      </c>
      <c r="V19" s="982">
        <f t="shared" si="31"/>
        <v>36.85</v>
      </c>
      <c r="W19" s="982">
        <f t="shared" si="32"/>
        <v>129.1</v>
      </c>
      <c r="X19" s="982">
        <f t="shared" si="7"/>
        <v>3.5033921302578017</v>
      </c>
      <c r="Y19" s="982"/>
      <c r="Z19" s="982"/>
      <c r="AA19" s="982">
        <f t="shared" si="8"/>
        <v>0</v>
      </c>
      <c r="AB19" s="982"/>
      <c r="AC19" s="982"/>
      <c r="AD19" s="982">
        <f t="shared" si="9"/>
        <v>0</v>
      </c>
      <c r="AE19" s="982"/>
      <c r="AF19" s="982"/>
      <c r="AG19" s="982">
        <f t="shared" si="10"/>
        <v>0</v>
      </c>
      <c r="AH19" s="982"/>
      <c r="AI19" s="982"/>
      <c r="AJ19" s="982">
        <f t="shared" si="11"/>
        <v>0</v>
      </c>
      <c r="AK19" s="982"/>
      <c r="AL19" s="982"/>
      <c r="AM19" s="982">
        <f t="shared" si="12"/>
        <v>0</v>
      </c>
      <c r="AN19" s="982">
        <v>90</v>
      </c>
      <c r="AO19" s="982">
        <v>250</v>
      </c>
      <c r="AP19" s="982">
        <f t="shared" si="13"/>
        <v>2.7777777777777777</v>
      </c>
      <c r="AQ19" s="982">
        <f t="shared" si="14"/>
        <v>90</v>
      </c>
      <c r="AR19" s="982">
        <f t="shared" si="33"/>
        <v>250</v>
      </c>
      <c r="AS19" s="982">
        <f t="shared" si="15"/>
        <v>2.7777777777777777</v>
      </c>
      <c r="AT19" s="982"/>
      <c r="AU19" s="982"/>
      <c r="AV19" s="982">
        <f t="shared" si="16"/>
        <v>0</v>
      </c>
      <c r="AW19" s="982"/>
      <c r="AX19" s="982"/>
      <c r="AY19" s="982">
        <f t="shared" si="17"/>
        <v>0</v>
      </c>
      <c r="AZ19" s="982"/>
      <c r="BA19" s="982"/>
      <c r="BB19" s="982">
        <f t="shared" si="18"/>
        <v>0</v>
      </c>
      <c r="BC19" s="982"/>
      <c r="BD19" s="982"/>
      <c r="BE19" s="982">
        <f t="shared" si="19"/>
        <v>0</v>
      </c>
      <c r="BF19" s="982"/>
      <c r="BG19" s="982"/>
      <c r="BH19" s="982">
        <f t="shared" si="20"/>
        <v>0</v>
      </c>
      <c r="BI19" s="982"/>
      <c r="BJ19" s="983"/>
      <c r="BK19" s="983">
        <f t="shared" si="21"/>
        <v>0</v>
      </c>
      <c r="BL19" s="983">
        <f t="shared" si="34"/>
        <v>0</v>
      </c>
      <c r="BM19" s="983">
        <f t="shared" si="35"/>
        <v>0</v>
      </c>
      <c r="BN19" s="983">
        <f t="shared" si="22"/>
        <v>0</v>
      </c>
      <c r="BO19" s="983"/>
      <c r="BP19" s="983"/>
      <c r="BQ19" s="983">
        <f t="shared" si="23"/>
        <v>0</v>
      </c>
      <c r="BR19" s="983">
        <f t="shared" si="36"/>
        <v>2.6</v>
      </c>
      <c r="BS19" s="983">
        <f t="shared" si="36"/>
        <v>15.4</v>
      </c>
      <c r="BT19" s="983">
        <f t="shared" si="24"/>
        <v>5.9230769230769234</v>
      </c>
      <c r="BU19" s="983">
        <f t="shared" si="37"/>
        <v>0</v>
      </c>
      <c r="BV19" s="983">
        <f t="shared" si="37"/>
        <v>0</v>
      </c>
      <c r="BW19" s="983">
        <f t="shared" si="25"/>
        <v>0</v>
      </c>
      <c r="BX19" s="983">
        <f t="shared" si="38"/>
        <v>0</v>
      </c>
      <c r="BY19" s="983">
        <f t="shared" si="38"/>
        <v>0</v>
      </c>
      <c r="BZ19" s="983">
        <f t="shared" si="26"/>
        <v>0</v>
      </c>
      <c r="CA19" s="983">
        <f t="shared" si="39"/>
        <v>8.25</v>
      </c>
      <c r="CB19" s="983">
        <f t="shared" si="40"/>
        <v>24.7</v>
      </c>
      <c r="CC19" s="983">
        <f t="shared" si="27"/>
        <v>2.9939393939393937</v>
      </c>
      <c r="CD19" s="983">
        <f t="shared" si="41"/>
        <v>0</v>
      </c>
      <c r="CE19" s="983">
        <f t="shared" si="41"/>
        <v>0</v>
      </c>
      <c r="CF19" s="983">
        <f t="shared" si="28"/>
        <v>0</v>
      </c>
      <c r="CG19" s="983">
        <f t="shared" si="42"/>
        <v>116</v>
      </c>
      <c r="CH19" s="983">
        <f t="shared" si="42"/>
        <v>339</v>
      </c>
      <c r="CI19" s="983">
        <f t="shared" si="29"/>
        <v>2.9224137931034484</v>
      </c>
      <c r="CJ19" s="983">
        <f t="shared" si="43"/>
        <v>126.85</v>
      </c>
      <c r="CK19" s="983">
        <f t="shared" si="43"/>
        <v>379.1</v>
      </c>
      <c r="CL19" s="983">
        <f t="shared" si="30"/>
        <v>2.9885691761923536</v>
      </c>
      <c r="DH19" s="984" t="s">
        <v>209</v>
      </c>
    </row>
    <row r="20" spans="1:114" x14ac:dyDescent="0.25">
      <c r="A20" s="979" t="s">
        <v>10</v>
      </c>
      <c r="B20" s="980">
        <v>1521</v>
      </c>
      <c r="C20" s="981">
        <f t="shared" si="0"/>
        <v>85.486522024983572</v>
      </c>
      <c r="D20" s="982">
        <v>6</v>
      </c>
      <c r="E20" s="982">
        <v>22.8</v>
      </c>
      <c r="F20" s="982">
        <f t="shared" si="1"/>
        <v>3.8000000000000003</v>
      </c>
      <c r="G20" s="982"/>
      <c r="H20" s="982"/>
      <c r="I20" s="982">
        <f t="shared" si="2"/>
        <v>0</v>
      </c>
      <c r="J20" s="982"/>
      <c r="K20" s="982"/>
      <c r="L20" s="982">
        <f t="shared" si="3"/>
        <v>0</v>
      </c>
      <c r="M20" s="779"/>
      <c r="N20" s="779"/>
      <c r="O20" s="982">
        <f t="shared" si="4"/>
        <v>0</v>
      </c>
      <c r="P20" s="982"/>
      <c r="Q20" s="982"/>
      <c r="R20" s="982">
        <f t="shared" si="5"/>
        <v>0</v>
      </c>
      <c r="S20" s="982">
        <v>59.75</v>
      </c>
      <c r="T20" s="982">
        <v>173</v>
      </c>
      <c r="U20" s="982">
        <f t="shared" si="6"/>
        <v>2.8953974895397487</v>
      </c>
      <c r="V20" s="982">
        <f t="shared" si="31"/>
        <v>65.75</v>
      </c>
      <c r="W20" s="982">
        <f t="shared" si="32"/>
        <v>195.8</v>
      </c>
      <c r="X20" s="982">
        <f t="shared" si="7"/>
        <v>2.9779467680608365</v>
      </c>
      <c r="Y20" s="982">
        <v>133.75</v>
      </c>
      <c r="Z20" s="982">
        <v>483.55</v>
      </c>
      <c r="AA20" s="982">
        <f t="shared" si="8"/>
        <v>3.6153271028037386</v>
      </c>
      <c r="AB20" s="779">
        <v>6</v>
      </c>
      <c r="AC20" s="779">
        <v>22.8</v>
      </c>
      <c r="AD20" s="982">
        <f t="shared" si="9"/>
        <v>3.8000000000000003</v>
      </c>
      <c r="AE20" s="982"/>
      <c r="AF20" s="982"/>
      <c r="AG20" s="982">
        <f t="shared" si="10"/>
        <v>0</v>
      </c>
      <c r="AH20" s="982">
        <v>38</v>
      </c>
      <c r="AI20" s="982">
        <v>107.2</v>
      </c>
      <c r="AJ20" s="982">
        <f t="shared" si="11"/>
        <v>2.8210526315789473</v>
      </c>
      <c r="AK20" s="982"/>
      <c r="AL20" s="982"/>
      <c r="AM20" s="982">
        <f t="shared" si="12"/>
        <v>0</v>
      </c>
      <c r="AN20" s="982">
        <v>1056.75</v>
      </c>
      <c r="AO20" s="982">
        <v>2964.75</v>
      </c>
      <c r="AP20" s="982">
        <f t="shared" si="13"/>
        <v>2.8055358410220013</v>
      </c>
      <c r="AQ20" s="982">
        <f t="shared" si="14"/>
        <v>1234.5</v>
      </c>
      <c r="AR20" s="982">
        <f t="shared" si="33"/>
        <v>3578.3</v>
      </c>
      <c r="AS20" s="982">
        <f t="shared" si="15"/>
        <v>2.8985824220332121</v>
      </c>
      <c r="AT20" s="982"/>
      <c r="AU20" s="982"/>
      <c r="AV20" s="982">
        <f t="shared" si="16"/>
        <v>0</v>
      </c>
      <c r="AW20" s="982"/>
      <c r="AX20" s="982"/>
      <c r="AY20" s="982">
        <f t="shared" si="17"/>
        <v>0</v>
      </c>
      <c r="AZ20" s="982"/>
      <c r="BA20" s="982"/>
      <c r="BB20" s="982">
        <f t="shared" si="18"/>
        <v>0</v>
      </c>
      <c r="BC20" s="982"/>
      <c r="BD20" s="982"/>
      <c r="BE20" s="982">
        <f t="shared" si="19"/>
        <v>0</v>
      </c>
      <c r="BF20" s="982"/>
      <c r="BG20" s="982"/>
      <c r="BH20" s="982">
        <f t="shared" si="20"/>
        <v>0</v>
      </c>
      <c r="BI20" s="982"/>
      <c r="BJ20" s="983"/>
      <c r="BK20" s="983">
        <f t="shared" si="21"/>
        <v>0</v>
      </c>
      <c r="BL20" s="983">
        <f t="shared" si="34"/>
        <v>0</v>
      </c>
      <c r="BM20" s="983">
        <f t="shared" si="35"/>
        <v>0</v>
      </c>
      <c r="BN20" s="983">
        <f t="shared" si="22"/>
        <v>0</v>
      </c>
      <c r="BO20" s="983"/>
      <c r="BP20" s="983"/>
      <c r="BQ20" s="983">
        <f t="shared" si="23"/>
        <v>0</v>
      </c>
      <c r="BR20" s="983">
        <f t="shared" si="36"/>
        <v>139.75</v>
      </c>
      <c r="BS20" s="983">
        <f t="shared" si="36"/>
        <v>506.35</v>
      </c>
      <c r="BT20" s="983">
        <f t="shared" si="24"/>
        <v>3.6232558139534885</v>
      </c>
      <c r="BU20" s="983">
        <f t="shared" si="37"/>
        <v>6</v>
      </c>
      <c r="BV20" s="983">
        <f t="shared" si="37"/>
        <v>22.8</v>
      </c>
      <c r="BW20" s="983">
        <f t="shared" si="25"/>
        <v>3.8000000000000003</v>
      </c>
      <c r="BX20" s="983">
        <f t="shared" si="38"/>
        <v>0</v>
      </c>
      <c r="BY20" s="983">
        <f t="shared" si="38"/>
        <v>0</v>
      </c>
      <c r="BZ20" s="983">
        <f t="shared" si="26"/>
        <v>0</v>
      </c>
      <c r="CA20" s="983">
        <f t="shared" si="39"/>
        <v>38</v>
      </c>
      <c r="CB20" s="983">
        <f t="shared" si="40"/>
        <v>107.2</v>
      </c>
      <c r="CC20" s="983">
        <f t="shared" si="27"/>
        <v>2.8210526315789473</v>
      </c>
      <c r="CD20" s="983">
        <f t="shared" si="41"/>
        <v>0</v>
      </c>
      <c r="CE20" s="983">
        <f t="shared" si="41"/>
        <v>0</v>
      </c>
      <c r="CF20" s="983">
        <f t="shared" si="28"/>
        <v>0</v>
      </c>
      <c r="CG20" s="983">
        <f t="shared" si="42"/>
        <v>1116.5</v>
      </c>
      <c r="CH20" s="983">
        <f t="shared" si="42"/>
        <v>3137.75</v>
      </c>
      <c r="CI20" s="983">
        <f t="shared" si="29"/>
        <v>2.8103448275862069</v>
      </c>
      <c r="CJ20" s="985">
        <f t="shared" si="43"/>
        <v>1300.25</v>
      </c>
      <c r="CK20" s="985">
        <f t="shared" si="43"/>
        <v>3774.1000000000004</v>
      </c>
      <c r="CL20" s="985">
        <f t="shared" si="30"/>
        <v>2.9025956546817921</v>
      </c>
      <c r="DI20" s="984" t="s">
        <v>209</v>
      </c>
      <c r="DJ20" s="962" t="s">
        <v>267</v>
      </c>
    </row>
    <row r="21" spans="1:114" x14ac:dyDescent="0.25">
      <c r="A21" s="979" t="s">
        <v>11</v>
      </c>
      <c r="B21" s="980">
        <v>184</v>
      </c>
      <c r="C21" s="981">
        <f t="shared" si="0"/>
        <v>0</v>
      </c>
      <c r="D21" s="982"/>
      <c r="E21" s="982"/>
      <c r="F21" s="982">
        <f t="shared" si="1"/>
        <v>0</v>
      </c>
      <c r="G21" s="982"/>
      <c r="H21" s="982"/>
      <c r="I21" s="982">
        <f t="shared" si="2"/>
        <v>0</v>
      </c>
      <c r="J21" s="982"/>
      <c r="K21" s="982"/>
      <c r="L21" s="982">
        <f t="shared" si="3"/>
        <v>0</v>
      </c>
      <c r="M21" s="982"/>
      <c r="N21" s="982"/>
      <c r="O21" s="982">
        <f t="shared" si="4"/>
        <v>0</v>
      </c>
      <c r="P21" s="982"/>
      <c r="Q21" s="982"/>
      <c r="R21" s="982">
        <f t="shared" si="5"/>
        <v>0</v>
      </c>
      <c r="S21" s="982"/>
      <c r="T21" s="982"/>
      <c r="U21" s="982">
        <f t="shared" si="6"/>
        <v>0</v>
      </c>
      <c r="V21" s="982">
        <f t="shared" si="31"/>
        <v>0</v>
      </c>
      <c r="W21" s="982">
        <f t="shared" si="32"/>
        <v>0</v>
      </c>
      <c r="X21" s="982">
        <f t="shared" si="7"/>
        <v>0</v>
      </c>
      <c r="Y21" s="982"/>
      <c r="Z21" s="982"/>
      <c r="AA21" s="982">
        <f t="shared" si="8"/>
        <v>0</v>
      </c>
      <c r="AB21" s="982"/>
      <c r="AC21" s="982"/>
      <c r="AD21" s="982">
        <f t="shared" si="9"/>
        <v>0</v>
      </c>
      <c r="AE21" s="982"/>
      <c r="AF21" s="982"/>
      <c r="AG21" s="982">
        <f t="shared" si="10"/>
        <v>0</v>
      </c>
      <c r="AH21" s="982"/>
      <c r="AI21" s="982"/>
      <c r="AJ21" s="982">
        <f t="shared" si="11"/>
        <v>0</v>
      </c>
      <c r="AK21" s="982"/>
      <c r="AL21" s="982"/>
      <c r="AM21" s="982">
        <f t="shared" si="12"/>
        <v>0</v>
      </c>
      <c r="AN21" s="982"/>
      <c r="AO21" s="982"/>
      <c r="AP21" s="982">
        <f t="shared" si="13"/>
        <v>0</v>
      </c>
      <c r="AQ21" s="982">
        <f t="shared" si="14"/>
        <v>0</v>
      </c>
      <c r="AR21" s="982">
        <f t="shared" si="33"/>
        <v>0</v>
      </c>
      <c r="AS21" s="982">
        <f t="shared" si="15"/>
        <v>0</v>
      </c>
      <c r="AT21" s="982"/>
      <c r="AU21" s="982"/>
      <c r="AV21" s="982">
        <f t="shared" si="16"/>
        <v>0</v>
      </c>
      <c r="AW21" s="982"/>
      <c r="AX21" s="982"/>
      <c r="AY21" s="982">
        <f t="shared" si="17"/>
        <v>0</v>
      </c>
      <c r="AZ21" s="982"/>
      <c r="BA21" s="982"/>
      <c r="BB21" s="982">
        <f t="shared" si="18"/>
        <v>0</v>
      </c>
      <c r="BC21" s="982"/>
      <c r="BD21" s="982"/>
      <c r="BE21" s="982">
        <f t="shared" si="19"/>
        <v>0</v>
      </c>
      <c r="BF21" s="982"/>
      <c r="BG21" s="982"/>
      <c r="BH21" s="982">
        <f t="shared" si="20"/>
        <v>0</v>
      </c>
      <c r="BI21" s="982"/>
      <c r="BJ21" s="983"/>
      <c r="BK21" s="983">
        <f t="shared" si="21"/>
        <v>0</v>
      </c>
      <c r="BL21" s="983">
        <f t="shared" si="34"/>
        <v>0</v>
      </c>
      <c r="BM21" s="983">
        <f t="shared" si="35"/>
        <v>0</v>
      </c>
      <c r="BN21" s="983">
        <f t="shared" si="22"/>
        <v>0</v>
      </c>
      <c r="BO21" s="983"/>
      <c r="BP21" s="983"/>
      <c r="BQ21" s="983">
        <f t="shared" si="23"/>
        <v>0</v>
      </c>
      <c r="BR21" s="983">
        <f t="shared" si="36"/>
        <v>0</v>
      </c>
      <c r="BS21" s="983">
        <f t="shared" si="36"/>
        <v>0</v>
      </c>
      <c r="BT21" s="983">
        <f t="shared" si="24"/>
        <v>0</v>
      </c>
      <c r="BU21" s="983">
        <f t="shared" si="37"/>
        <v>0</v>
      </c>
      <c r="BV21" s="983">
        <f t="shared" si="37"/>
        <v>0</v>
      </c>
      <c r="BW21" s="983">
        <f t="shared" si="25"/>
        <v>0</v>
      </c>
      <c r="BX21" s="983">
        <f t="shared" si="38"/>
        <v>0</v>
      </c>
      <c r="BY21" s="983">
        <f t="shared" si="38"/>
        <v>0</v>
      </c>
      <c r="BZ21" s="983">
        <f t="shared" si="26"/>
        <v>0</v>
      </c>
      <c r="CA21" s="983">
        <f t="shared" si="39"/>
        <v>0</v>
      </c>
      <c r="CB21" s="983">
        <f t="shared" si="40"/>
        <v>0</v>
      </c>
      <c r="CC21" s="983">
        <f t="shared" si="27"/>
        <v>0</v>
      </c>
      <c r="CD21" s="983">
        <f t="shared" si="41"/>
        <v>0</v>
      </c>
      <c r="CE21" s="983">
        <f t="shared" si="41"/>
        <v>0</v>
      </c>
      <c r="CF21" s="983">
        <f t="shared" si="28"/>
        <v>0</v>
      </c>
      <c r="CG21" s="983">
        <f t="shared" si="42"/>
        <v>0</v>
      </c>
      <c r="CH21" s="983">
        <f t="shared" si="42"/>
        <v>0</v>
      </c>
      <c r="CI21" s="983">
        <f t="shared" si="29"/>
        <v>0</v>
      </c>
      <c r="CJ21" s="983">
        <f t="shared" si="43"/>
        <v>0</v>
      </c>
      <c r="CK21" s="983">
        <f t="shared" si="43"/>
        <v>0</v>
      </c>
      <c r="CL21" s="983">
        <f t="shared" si="30"/>
        <v>0</v>
      </c>
    </row>
    <row r="22" spans="1:114" x14ac:dyDescent="0.25">
      <c r="A22" s="979" t="s">
        <v>12</v>
      </c>
      <c r="B22" s="980">
        <v>197.5</v>
      </c>
      <c r="C22" s="981">
        <f t="shared" si="0"/>
        <v>37.645569620253163</v>
      </c>
      <c r="D22" s="982">
        <v>14.9</v>
      </c>
      <c r="E22" s="982">
        <v>86.75</v>
      </c>
      <c r="F22" s="982">
        <f t="shared" si="1"/>
        <v>5.8221476510067109</v>
      </c>
      <c r="G22" s="982">
        <v>3.75</v>
      </c>
      <c r="H22" s="982">
        <v>9.1</v>
      </c>
      <c r="I22" s="982">
        <f t="shared" si="2"/>
        <v>2.4266666666666667</v>
      </c>
      <c r="J22" s="982"/>
      <c r="K22" s="982"/>
      <c r="L22" s="982">
        <f t="shared" si="3"/>
        <v>0</v>
      </c>
      <c r="M22" s="982">
        <v>4.25</v>
      </c>
      <c r="N22" s="982">
        <v>10</v>
      </c>
      <c r="O22" s="982">
        <f t="shared" si="4"/>
        <v>2.3529411764705883</v>
      </c>
      <c r="P22" s="982">
        <v>0.5</v>
      </c>
      <c r="Q22" s="982">
        <v>1.2</v>
      </c>
      <c r="R22" s="982">
        <f t="shared" si="5"/>
        <v>2.4</v>
      </c>
      <c r="S22" s="982">
        <v>14.9</v>
      </c>
      <c r="T22" s="982">
        <v>86.75</v>
      </c>
      <c r="U22" s="982">
        <f t="shared" si="6"/>
        <v>5.8221476510067109</v>
      </c>
      <c r="V22" s="982">
        <f t="shared" si="31"/>
        <v>38.299999999999997</v>
      </c>
      <c r="W22" s="982">
        <f t="shared" si="32"/>
        <v>193.8</v>
      </c>
      <c r="X22" s="982">
        <f t="shared" si="7"/>
        <v>5.0600522193211495</v>
      </c>
      <c r="Y22" s="982">
        <v>2</v>
      </c>
      <c r="Z22" s="982">
        <v>4.7</v>
      </c>
      <c r="AA22" s="982">
        <f t="shared" si="8"/>
        <v>2.35</v>
      </c>
      <c r="AB22" s="982"/>
      <c r="AC22" s="982"/>
      <c r="AD22" s="982">
        <f t="shared" si="9"/>
        <v>0</v>
      </c>
      <c r="AE22" s="982">
        <v>5</v>
      </c>
      <c r="AF22" s="982">
        <v>18.62</v>
      </c>
      <c r="AG22" s="982">
        <f t="shared" si="10"/>
        <v>3.7240000000000002</v>
      </c>
      <c r="AH22" s="982"/>
      <c r="AI22" s="982"/>
      <c r="AJ22" s="982">
        <f t="shared" si="11"/>
        <v>0</v>
      </c>
      <c r="AK22" s="982">
        <v>27.05</v>
      </c>
      <c r="AL22" s="982">
        <v>67.02</v>
      </c>
      <c r="AM22" s="982">
        <f t="shared" si="12"/>
        <v>2.477634011090573</v>
      </c>
      <c r="AN22" s="982">
        <v>2</v>
      </c>
      <c r="AO22" s="982">
        <v>4</v>
      </c>
      <c r="AP22" s="982">
        <f t="shared" si="13"/>
        <v>2</v>
      </c>
      <c r="AQ22" s="982">
        <f t="shared" si="14"/>
        <v>36.049999999999997</v>
      </c>
      <c r="AR22" s="982">
        <f t="shared" si="33"/>
        <v>94.34</v>
      </c>
      <c r="AS22" s="982">
        <f t="shared" si="15"/>
        <v>2.6169209431345357</v>
      </c>
      <c r="AT22" s="982"/>
      <c r="AU22" s="982"/>
      <c r="AV22" s="982">
        <f t="shared" si="16"/>
        <v>0</v>
      </c>
      <c r="AW22" s="982"/>
      <c r="AX22" s="982"/>
      <c r="AY22" s="982">
        <f t="shared" si="17"/>
        <v>0</v>
      </c>
      <c r="AZ22" s="982"/>
      <c r="BA22" s="982"/>
      <c r="BB22" s="982">
        <f t="shared" si="18"/>
        <v>0</v>
      </c>
      <c r="BC22" s="982"/>
      <c r="BD22" s="982"/>
      <c r="BE22" s="982">
        <f t="shared" si="19"/>
        <v>0</v>
      </c>
      <c r="BF22" s="982"/>
      <c r="BG22" s="982"/>
      <c r="BH22" s="982">
        <f t="shared" si="20"/>
        <v>0</v>
      </c>
      <c r="BI22" s="982"/>
      <c r="BJ22" s="983"/>
      <c r="BK22" s="983">
        <f t="shared" si="21"/>
        <v>0</v>
      </c>
      <c r="BL22" s="983">
        <f t="shared" si="34"/>
        <v>0</v>
      </c>
      <c r="BM22" s="983">
        <f t="shared" si="35"/>
        <v>0</v>
      </c>
      <c r="BN22" s="983">
        <f t="shared" si="22"/>
        <v>0</v>
      </c>
      <c r="BO22" s="983"/>
      <c r="BP22" s="983"/>
      <c r="BQ22" s="983">
        <f t="shared" si="23"/>
        <v>0</v>
      </c>
      <c r="BR22" s="983">
        <f t="shared" si="36"/>
        <v>16.899999999999999</v>
      </c>
      <c r="BS22" s="983">
        <f t="shared" si="36"/>
        <v>91.45</v>
      </c>
      <c r="BT22" s="983">
        <f t="shared" si="24"/>
        <v>5.4112426035502965</v>
      </c>
      <c r="BU22" s="983">
        <f t="shared" si="37"/>
        <v>3.75</v>
      </c>
      <c r="BV22" s="983">
        <f t="shared" si="37"/>
        <v>9.1</v>
      </c>
      <c r="BW22" s="983">
        <f t="shared" si="25"/>
        <v>2.4266666666666667</v>
      </c>
      <c r="BX22" s="983">
        <f t="shared" si="38"/>
        <v>5</v>
      </c>
      <c r="BY22" s="983">
        <f t="shared" si="38"/>
        <v>18.62</v>
      </c>
      <c r="BZ22" s="983">
        <f t="shared" si="26"/>
        <v>3.7240000000000002</v>
      </c>
      <c r="CA22" s="983">
        <f t="shared" si="39"/>
        <v>4.25</v>
      </c>
      <c r="CB22" s="983">
        <f t="shared" si="40"/>
        <v>10</v>
      </c>
      <c r="CC22" s="983">
        <f t="shared" si="27"/>
        <v>2.3529411764705883</v>
      </c>
      <c r="CD22" s="983">
        <f t="shared" si="41"/>
        <v>27.55</v>
      </c>
      <c r="CE22" s="983">
        <f t="shared" si="41"/>
        <v>68.22</v>
      </c>
      <c r="CF22" s="983">
        <f t="shared" si="28"/>
        <v>2.4762250453720509</v>
      </c>
      <c r="CG22" s="983">
        <f t="shared" si="42"/>
        <v>16.899999999999999</v>
      </c>
      <c r="CH22" s="983">
        <f t="shared" si="42"/>
        <v>90.75</v>
      </c>
      <c r="CI22" s="983">
        <f t="shared" si="29"/>
        <v>5.3698224852071013</v>
      </c>
      <c r="CJ22" s="983">
        <f t="shared" si="43"/>
        <v>74.349999999999994</v>
      </c>
      <c r="CK22" s="983">
        <f t="shared" si="43"/>
        <v>288.14</v>
      </c>
      <c r="CL22" s="983">
        <f t="shared" si="30"/>
        <v>3.8754539340954945</v>
      </c>
      <c r="CM22" s="961" t="s">
        <v>185</v>
      </c>
      <c r="DI22" s="984" t="s">
        <v>209</v>
      </c>
      <c r="DJ22" s="962" t="s">
        <v>268</v>
      </c>
    </row>
    <row r="23" spans="1:114" x14ac:dyDescent="0.25">
      <c r="A23" s="979" t="s">
        <v>13</v>
      </c>
      <c r="B23" s="980">
        <v>369</v>
      </c>
      <c r="C23" s="981">
        <f t="shared" si="0"/>
        <v>16.359078590785902</v>
      </c>
      <c r="D23" s="982"/>
      <c r="E23" s="982"/>
      <c r="F23" s="982">
        <f t="shared" si="1"/>
        <v>0</v>
      </c>
      <c r="G23" s="982"/>
      <c r="H23" s="982"/>
      <c r="I23" s="982">
        <f t="shared" si="2"/>
        <v>0</v>
      </c>
      <c r="J23" s="982"/>
      <c r="K23" s="982"/>
      <c r="L23" s="982">
        <f t="shared" si="3"/>
        <v>0</v>
      </c>
      <c r="M23" s="982"/>
      <c r="N23" s="982"/>
      <c r="O23" s="982">
        <f t="shared" si="4"/>
        <v>0</v>
      </c>
      <c r="P23" s="982"/>
      <c r="Q23" s="982"/>
      <c r="R23" s="982">
        <f t="shared" si="5"/>
        <v>0</v>
      </c>
      <c r="S23" s="982"/>
      <c r="T23" s="982"/>
      <c r="U23" s="982">
        <f t="shared" si="6"/>
        <v>0</v>
      </c>
      <c r="V23" s="982">
        <f t="shared" si="31"/>
        <v>0</v>
      </c>
      <c r="W23" s="982">
        <f t="shared" si="32"/>
        <v>0</v>
      </c>
      <c r="X23" s="982">
        <f t="shared" si="7"/>
        <v>0</v>
      </c>
      <c r="Y23" s="982"/>
      <c r="Z23" s="982"/>
      <c r="AA23" s="982">
        <f t="shared" si="8"/>
        <v>0</v>
      </c>
      <c r="AB23" s="982"/>
      <c r="AC23" s="982"/>
      <c r="AD23" s="982">
        <f t="shared" si="9"/>
        <v>0</v>
      </c>
      <c r="AE23" s="982"/>
      <c r="AF23" s="982"/>
      <c r="AG23" s="982">
        <f t="shared" si="10"/>
        <v>0</v>
      </c>
      <c r="AH23" s="982"/>
      <c r="AI23" s="982"/>
      <c r="AJ23" s="982">
        <f t="shared" si="11"/>
        <v>0</v>
      </c>
      <c r="AK23" s="982">
        <v>1.3900000000000001</v>
      </c>
      <c r="AL23" s="982">
        <v>3.7319999999999998</v>
      </c>
      <c r="AM23" s="982">
        <f t="shared" si="12"/>
        <v>2.6848920863309349</v>
      </c>
      <c r="AN23" s="982">
        <v>58.97499999999998</v>
      </c>
      <c r="AO23" s="982">
        <v>144.60550000000006</v>
      </c>
      <c r="AP23" s="982">
        <f t="shared" si="13"/>
        <v>2.4519796523950848</v>
      </c>
      <c r="AQ23" s="982">
        <f t="shared" si="14"/>
        <v>60.364999999999981</v>
      </c>
      <c r="AR23" s="982">
        <f t="shared" si="33"/>
        <v>148.33750000000006</v>
      </c>
      <c r="AS23" s="982">
        <f t="shared" si="15"/>
        <v>2.4573428311107448</v>
      </c>
      <c r="AT23" s="982"/>
      <c r="AU23" s="982"/>
      <c r="AV23" s="982">
        <f t="shared" si="16"/>
        <v>0</v>
      </c>
      <c r="AW23" s="982"/>
      <c r="AX23" s="982"/>
      <c r="AY23" s="982">
        <f t="shared" si="17"/>
        <v>0</v>
      </c>
      <c r="AZ23" s="982"/>
      <c r="BA23" s="982"/>
      <c r="BB23" s="982">
        <f t="shared" si="18"/>
        <v>0</v>
      </c>
      <c r="BC23" s="982"/>
      <c r="BD23" s="982"/>
      <c r="BE23" s="982">
        <f t="shared" si="19"/>
        <v>0</v>
      </c>
      <c r="BF23" s="982"/>
      <c r="BG23" s="982"/>
      <c r="BH23" s="982">
        <f t="shared" si="20"/>
        <v>0</v>
      </c>
      <c r="BI23" s="982"/>
      <c r="BJ23" s="983"/>
      <c r="BK23" s="983">
        <f t="shared" si="21"/>
        <v>0</v>
      </c>
      <c r="BL23" s="983">
        <f t="shared" si="34"/>
        <v>0</v>
      </c>
      <c r="BM23" s="983">
        <f t="shared" si="35"/>
        <v>0</v>
      </c>
      <c r="BN23" s="983">
        <f t="shared" si="22"/>
        <v>0</v>
      </c>
      <c r="BO23" s="983"/>
      <c r="BP23" s="983"/>
      <c r="BQ23" s="983">
        <f t="shared" si="23"/>
        <v>0</v>
      </c>
      <c r="BR23" s="983">
        <f t="shared" si="36"/>
        <v>0</v>
      </c>
      <c r="BS23" s="983">
        <f t="shared" si="36"/>
        <v>0</v>
      </c>
      <c r="BT23" s="983">
        <f t="shared" si="24"/>
        <v>0</v>
      </c>
      <c r="BU23" s="983">
        <f t="shared" si="37"/>
        <v>0</v>
      </c>
      <c r="BV23" s="983">
        <f t="shared" si="37"/>
        <v>0</v>
      </c>
      <c r="BW23" s="983">
        <f t="shared" si="25"/>
        <v>0</v>
      </c>
      <c r="BX23" s="983">
        <f t="shared" si="38"/>
        <v>0</v>
      </c>
      <c r="BY23" s="983">
        <f t="shared" si="38"/>
        <v>0</v>
      </c>
      <c r="BZ23" s="983">
        <f t="shared" si="26"/>
        <v>0</v>
      </c>
      <c r="CA23" s="983">
        <f t="shared" si="39"/>
        <v>0</v>
      </c>
      <c r="CB23" s="983">
        <f t="shared" si="40"/>
        <v>0</v>
      </c>
      <c r="CC23" s="983">
        <f t="shared" si="27"/>
        <v>0</v>
      </c>
      <c r="CD23" s="983">
        <f t="shared" si="41"/>
        <v>1.3900000000000001</v>
      </c>
      <c r="CE23" s="983">
        <f t="shared" si="41"/>
        <v>3.7319999999999998</v>
      </c>
      <c r="CF23" s="983">
        <f t="shared" si="28"/>
        <v>2.6848920863309349</v>
      </c>
      <c r="CG23" s="983">
        <f t="shared" si="42"/>
        <v>58.97499999999998</v>
      </c>
      <c r="CH23" s="983">
        <f t="shared" si="42"/>
        <v>144.60550000000006</v>
      </c>
      <c r="CI23" s="983">
        <f t="shared" si="29"/>
        <v>2.4519796523950848</v>
      </c>
      <c r="CJ23" s="983">
        <f t="shared" si="43"/>
        <v>60.364999999999981</v>
      </c>
      <c r="CK23" s="983">
        <f t="shared" si="43"/>
        <v>148.33750000000006</v>
      </c>
      <c r="CL23" s="983">
        <f t="shared" si="30"/>
        <v>2.4573428311107448</v>
      </c>
      <c r="DI23" s="984" t="s">
        <v>209</v>
      </c>
      <c r="DJ23" s="962" t="s">
        <v>268</v>
      </c>
    </row>
    <row r="24" spans="1:114" x14ac:dyDescent="0.25">
      <c r="A24" s="979" t="s">
        <v>14</v>
      </c>
      <c r="B24" s="980">
        <v>146.47999999999999</v>
      </c>
      <c r="C24" s="981">
        <f t="shared" si="0"/>
        <v>0</v>
      </c>
      <c r="D24" s="982"/>
      <c r="E24" s="982"/>
      <c r="F24" s="982">
        <f t="shared" si="1"/>
        <v>0</v>
      </c>
      <c r="G24" s="982"/>
      <c r="H24" s="982"/>
      <c r="I24" s="982">
        <f t="shared" si="2"/>
        <v>0</v>
      </c>
      <c r="J24" s="982"/>
      <c r="K24" s="982"/>
      <c r="L24" s="982">
        <f t="shared" si="3"/>
        <v>0</v>
      </c>
      <c r="M24" s="982"/>
      <c r="N24" s="982"/>
      <c r="O24" s="982">
        <f t="shared" si="4"/>
        <v>0</v>
      </c>
      <c r="P24" s="982"/>
      <c r="Q24" s="982"/>
      <c r="R24" s="982">
        <f t="shared" si="5"/>
        <v>0</v>
      </c>
      <c r="S24" s="982"/>
      <c r="T24" s="982"/>
      <c r="U24" s="982">
        <f t="shared" si="6"/>
        <v>0</v>
      </c>
      <c r="V24" s="982">
        <f t="shared" si="31"/>
        <v>0</v>
      </c>
      <c r="W24" s="982">
        <f t="shared" si="32"/>
        <v>0</v>
      </c>
      <c r="X24" s="982">
        <f t="shared" si="7"/>
        <v>0</v>
      </c>
      <c r="Y24" s="982"/>
      <c r="Z24" s="982"/>
      <c r="AA24" s="982">
        <f t="shared" si="8"/>
        <v>0</v>
      </c>
      <c r="AB24" s="982"/>
      <c r="AC24" s="982"/>
      <c r="AD24" s="982">
        <f t="shared" si="9"/>
        <v>0</v>
      </c>
      <c r="AE24" s="982"/>
      <c r="AF24" s="982"/>
      <c r="AG24" s="982">
        <f t="shared" si="10"/>
        <v>0</v>
      </c>
      <c r="AH24" s="982"/>
      <c r="AI24" s="982"/>
      <c r="AJ24" s="982">
        <f t="shared" si="11"/>
        <v>0</v>
      </c>
      <c r="AK24" s="982"/>
      <c r="AL24" s="982"/>
      <c r="AM24" s="982">
        <f t="shared" si="12"/>
        <v>0</v>
      </c>
      <c r="AN24" s="982"/>
      <c r="AO24" s="982"/>
      <c r="AP24" s="982">
        <f t="shared" si="13"/>
        <v>0</v>
      </c>
      <c r="AQ24" s="982">
        <f t="shared" si="14"/>
        <v>0</v>
      </c>
      <c r="AR24" s="982">
        <f t="shared" si="33"/>
        <v>0</v>
      </c>
      <c r="AS24" s="982">
        <f t="shared" si="15"/>
        <v>0</v>
      </c>
      <c r="AT24" s="982"/>
      <c r="AU24" s="982"/>
      <c r="AV24" s="982">
        <f t="shared" si="16"/>
        <v>0</v>
      </c>
      <c r="AW24" s="982"/>
      <c r="AX24" s="982"/>
      <c r="AY24" s="982">
        <f t="shared" si="17"/>
        <v>0</v>
      </c>
      <c r="AZ24" s="982"/>
      <c r="BA24" s="982"/>
      <c r="BB24" s="982">
        <f t="shared" si="18"/>
        <v>0</v>
      </c>
      <c r="BC24" s="982"/>
      <c r="BD24" s="982"/>
      <c r="BE24" s="982">
        <f t="shared" si="19"/>
        <v>0</v>
      </c>
      <c r="BF24" s="982"/>
      <c r="BG24" s="982"/>
      <c r="BH24" s="982">
        <f t="shared" si="20"/>
        <v>0</v>
      </c>
      <c r="BI24" s="982"/>
      <c r="BJ24" s="983"/>
      <c r="BK24" s="983">
        <f t="shared" si="21"/>
        <v>0</v>
      </c>
      <c r="BL24" s="983">
        <f t="shared" si="34"/>
        <v>0</v>
      </c>
      <c r="BM24" s="983">
        <f t="shared" si="35"/>
        <v>0</v>
      </c>
      <c r="BN24" s="983">
        <f t="shared" si="22"/>
        <v>0</v>
      </c>
      <c r="BO24" s="983"/>
      <c r="BP24" s="983"/>
      <c r="BQ24" s="983">
        <f t="shared" si="23"/>
        <v>0</v>
      </c>
      <c r="BR24" s="983">
        <f t="shared" si="36"/>
        <v>0</v>
      </c>
      <c r="BS24" s="983">
        <f t="shared" si="36"/>
        <v>0</v>
      </c>
      <c r="BT24" s="983">
        <f t="shared" si="24"/>
        <v>0</v>
      </c>
      <c r="BU24" s="983">
        <f t="shared" si="37"/>
        <v>0</v>
      </c>
      <c r="BV24" s="983">
        <f t="shared" si="37"/>
        <v>0</v>
      </c>
      <c r="BW24" s="983">
        <f t="shared" si="25"/>
        <v>0</v>
      </c>
      <c r="BX24" s="983">
        <f t="shared" si="38"/>
        <v>0</v>
      </c>
      <c r="BY24" s="983">
        <f t="shared" si="38"/>
        <v>0</v>
      </c>
      <c r="BZ24" s="983">
        <f t="shared" si="26"/>
        <v>0</v>
      </c>
      <c r="CA24" s="983">
        <f t="shared" si="39"/>
        <v>0</v>
      </c>
      <c r="CB24" s="983">
        <f t="shared" si="40"/>
        <v>0</v>
      </c>
      <c r="CC24" s="983">
        <f t="shared" si="27"/>
        <v>0</v>
      </c>
      <c r="CD24" s="983">
        <f t="shared" si="41"/>
        <v>0</v>
      </c>
      <c r="CE24" s="983">
        <f t="shared" si="41"/>
        <v>0</v>
      </c>
      <c r="CF24" s="983">
        <f t="shared" si="28"/>
        <v>0</v>
      </c>
      <c r="CG24" s="983">
        <f t="shared" si="42"/>
        <v>0</v>
      </c>
      <c r="CH24" s="983">
        <f t="shared" si="42"/>
        <v>0</v>
      </c>
      <c r="CI24" s="983">
        <f t="shared" si="29"/>
        <v>0</v>
      </c>
      <c r="CJ24" s="983">
        <f t="shared" si="43"/>
        <v>0</v>
      </c>
      <c r="CK24" s="983">
        <f t="shared" si="43"/>
        <v>0</v>
      </c>
      <c r="CL24" s="983">
        <f t="shared" si="30"/>
        <v>0</v>
      </c>
    </row>
    <row r="25" spans="1:114" x14ac:dyDescent="0.25">
      <c r="A25" s="979" t="s">
        <v>15</v>
      </c>
      <c r="B25" s="980">
        <v>278</v>
      </c>
      <c r="C25" s="981">
        <f t="shared" si="0"/>
        <v>39.532374100719423</v>
      </c>
      <c r="D25" s="982"/>
      <c r="E25" s="982"/>
      <c r="F25" s="982">
        <f t="shared" si="1"/>
        <v>0</v>
      </c>
      <c r="G25" s="982"/>
      <c r="H25" s="982"/>
      <c r="I25" s="982">
        <f t="shared" si="2"/>
        <v>0</v>
      </c>
      <c r="J25" s="982"/>
      <c r="K25" s="982"/>
      <c r="L25" s="982">
        <f t="shared" si="3"/>
        <v>0</v>
      </c>
      <c r="M25" s="982"/>
      <c r="N25" s="982"/>
      <c r="O25" s="982">
        <f t="shared" si="4"/>
        <v>0</v>
      </c>
      <c r="P25" s="982"/>
      <c r="Q25" s="982"/>
      <c r="R25" s="982">
        <f t="shared" si="5"/>
        <v>0</v>
      </c>
      <c r="S25" s="982"/>
      <c r="T25" s="982"/>
      <c r="U25" s="982">
        <f t="shared" si="6"/>
        <v>0</v>
      </c>
      <c r="V25" s="982">
        <f t="shared" si="31"/>
        <v>0</v>
      </c>
      <c r="W25" s="982">
        <f t="shared" si="32"/>
        <v>0</v>
      </c>
      <c r="X25" s="982">
        <f t="shared" si="7"/>
        <v>0</v>
      </c>
      <c r="Y25" s="982">
        <v>21.45</v>
      </c>
      <c r="Z25" s="982">
        <v>61.79</v>
      </c>
      <c r="AA25" s="982">
        <f t="shared" si="8"/>
        <v>2.8806526806526809</v>
      </c>
      <c r="AB25" s="982"/>
      <c r="AC25" s="982"/>
      <c r="AD25" s="982">
        <f t="shared" si="9"/>
        <v>0</v>
      </c>
      <c r="AE25" s="982">
        <v>3.4</v>
      </c>
      <c r="AF25" s="982">
        <v>9.11</v>
      </c>
      <c r="AG25" s="982">
        <f t="shared" si="10"/>
        <v>2.6794117647058822</v>
      </c>
      <c r="AH25" s="982"/>
      <c r="AI25" s="982"/>
      <c r="AJ25" s="982">
        <f t="shared" si="11"/>
        <v>0</v>
      </c>
      <c r="AK25" s="982"/>
      <c r="AL25" s="982"/>
      <c r="AM25" s="982">
        <f t="shared" si="12"/>
        <v>0</v>
      </c>
      <c r="AN25" s="982">
        <v>85.05</v>
      </c>
      <c r="AO25" s="982">
        <v>169.96</v>
      </c>
      <c r="AP25" s="982">
        <f t="shared" si="13"/>
        <v>1.9983539094650207</v>
      </c>
      <c r="AQ25" s="982">
        <f t="shared" si="14"/>
        <v>109.9</v>
      </c>
      <c r="AR25" s="982">
        <f t="shared" si="33"/>
        <v>240.85999999999999</v>
      </c>
      <c r="AS25" s="982">
        <f t="shared" si="15"/>
        <v>2.1916287534121928</v>
      </c>
      <c r="AT25" s="982"/>
      <c r="AU25" s="982"/>
      <c r="AV25" s="982">
        <f t="shared" si="16"/>
        <v>0</v>
      </c>
      <c r="AW25" s="982"/>
      <c r="AX25" s="982"/>
      <c r="AY25" s="982">
        <f t="shared" si="17"/>
        <v>0</v>
      </c>
      <c r="AZ25" s="982"/>
      <c r="BA25" s="982"/>
      <c r="BB25" s="982">
        <f t="shared" si="18"/>
        <v>0</v>
      </c>
      <c r="BC25" s="982"/>
      <c r="BD25" s="982"/>
      <c r="BE25" s="982">
        <f t="shared" si="19"/>
        <v>0</v>
      </c>
      <c r="BF25" s="982"/>
      <c r="BG25" s="982"/>
      <c r="BH25" s="982">
        <f t="shared" si="20"/>
        <v>0</v>
      </c>
      <c r="BI25" s="982"/>
      <c r="BJ25" s="983"/>
      <c r="BK25" s="983">
        <f t="shared" si="21"/>
        <v>0</v>
      </c>
      <c r="BL25" s="983">
        <f t="shared" si="34"/>
        <v>0</v>
      </c>
      <c r="BM25" s="983">
        <f t="shared" si="35"/>
        <v>0</v>
      </c>
      <c r="BN25" s="983">
        <f t="shared" si="22"/>
        <v>0</v>
      </c>
      <c r="BO25" s="983"/>
      <c r="BP25" s="983"/>
      <c r="BQ25" s="983">
        <f t="shared" si="23"/>
        <v>0</v>
      </c>
      <c r="BR25" s="983">
        <f t="shared" si="36"/>
        <v>21.45</v>
      </c>
      <c r="BS25" s="983">
        <f t="shared" si="36"/>
        <v>61.79</v>
      </c>
      <c r="BT25" s="983">
        <f t="shared" si="24"/>
        <v>2.8806526806526809</v>
      </c>
      <c r="BU25" s="983">
        <f t="shared" si="37"/>
        <v>0</v>
      </c>
      <c r="BV25" s="983">
        <f t="shared" si="37"/>
        <v>0</v>
      </c>
      <c r="BW25" s="983">
        <f t="shared" si="25"/>
        <v>0</v>
      </c>
      <c r="BX25" s="983">
        <f t="shared" si="38"/>
        <v>3.4</v>
      </c>
      <c r="BY25" s="983">
        <f t="shared" si="38"/>
        <v>9.11</v>
      </c>
      <c r="BZ25" s="983">
        <f t="shared" si="26"/>
        <v>2.6794117647058822</v>
      </c>
      <c r="CA25" s="983">
        <f t="shared" si="39"/>
        <v>0</v>
      </c>
      <c r="CB25" s="983">
        <f t="shared" si="40"/>
        <v>0</v>
      </c>
      <c r="CC25" s="983">
        <f t="shared" si="27"/>
        <v>0</v>
      </c>
      <c r="CD25" s="983">
        <f t="shared" si="41"/>
        <v>0</v>
      </c>
      <c r="CE25" s="983">
        <f t="shared" si="41"/>
        <v>0</v>
      </c>
      <c r="CF25" s="983">
        <f t="shared" si="28"/>
        <v>0</v>
      </c>
      <c r="CG25" s="983">
        <f t="shared" si="42"/>
        <v>85.05</v>
      </c>
      <c r="CH25" s="983">
        <f t="shared" si="42"/>
        <v>169.96</v>
      </c>
      <c r="CI25" s="983">
        <f t="shared" si="29"/>
        <v>1.9983539094650207</v>
      </c>
      <c r="CJ25" s="983">
        <f t="shared" si="43"/>
        <v>109.9</v>
      </c>
      <c r="CK25" s="983">
        <f t="shared" si="43"/>
        <v>240.85999999999999</v>
      </c>
      <c r="CL25" s="983">
        <f t="shared" si="30"/>
        <v>2.1916287534121928</v>
      </c>
      <c r="DI25" s="984" t="s">
        <v>209</v>
      </c>
      <c r="DJ25" s="962" t="s">
        <v>269</v>
      </c>
    </row>
    <row r="26" spans="1:114" x14ac:dyDescent="0.25">
      <c r="A26" s="979" t="s">
        <v>16</v>
      </c>
      <c r="B26" s="980">
        <v>980.5</v>
      </c>
      <c r="C26" s="981">
        <f t="shared" si="0"/>
        <v>66.152983171851105</v>
      </c>
      <c r="D26" s="982">
        <v>21</v>
      </c>
      <c r="E26" s="982">
        <v>72.7</v>
      </c>
      <c r="F26" s="982">
        <f t="shared" si="1"/>
        <v>3.461904761904762</v>
      </c>
      <c r="G26" s="982"/>
      <c r="H26" s="982"/>
      <c r="I26" s="982">
        <f t="shared" si="2"/>
        <v>0</v>
      </c>
      <c r="J26" s="982">
        <v>33</v>
      </c>
      <c r="K26" s="982">
        <v>107.5</v>
      </c>
      <c r="L26" s="982">
        <f t="shared" si="3"/>
        <v>3.2575757575757578</v>
      </c>
      <c r="M26" s="982">
        <v>91.1</v>
      </c>
      <c r="N26" s="982">
        <v>292.68</v>
      </c>
      <c r="O26" s="982">
        <f t="shared" si="4"/>
        <v>3.2127332601536778</v>
      </c>
      <c r="P26" s="982">
        <v>8.6999999999999993</v>
      </c>
      <c r="Q26" s="982">
        <v>27.01</v>
      </c>
      <c r="R26" s="982">
        <f t="shared" si="5"/>
        <v>3.1045977011494257</v>
      </c>
      <c r="S26" s="982">
        <v>335.08</v>
      </c>
      <c r="T26" s="982">
        <v>971.79</v>
      </c>
      <c r="U26" s="982">
        <f t="shared" si="6"/>
        <v>2.9001730929927181</v>
      </c>
      <c r="V26" s="982">
        <f t="shared" si="31"/>
        <v>488.88</v>
      </c>
      <c r="W26" s="982">
        <f t="shared" si="32"/>
        <v>1471.68</v>
      </c>
      <c r="X26" s="982">
        <f t="shared" si="7"/>
        <v>3.0103092783505154</v>
      </c>
      <c r="Y26" s="982"/>
      <c r="Z26" s="982"/>
      <c r="AA26" s="982">
        <f t="shared" si="8"/>
        <v>0</v>
      </c>
      <c r="AB26" s="982"/>
      <c r="AC26" s="982"/>
      <c r="AD26" s="982">
        <f t="shared" si="9"/>
        <v>0</v>
      </c>
      <c r="AE26" s="982"/>
      <c r="AF26" s="982"/>
      <c r="AG26" s="982">
        <f t="shared" si="10"/>
        <v>0</v>
      </c>
      <c r="AH26" s="982"/>
      <c r="AI26" s="982"/>
      <c r="AJ26" s="982">
        <f t="shared" si="11"/>
        <v>0</v>
      </c>
      <c r="AK26" s="982">
        <v>2.5</v>
      </c>
      <c r="AL26" s="982">
        <v>7.25</v>
      </c>
      <c r="AM26" s="982">
        <f t="shared" si="12"/>
        <v>2.9</v>
      </c>
      <c r="AN26" s="982">
        <v>157.25</v>
      </c>
      <c r="AO26" s="982">
        <v>402.77</v>
      </c>
      <c r="AP26" s="982">
        <f t="shared" si="13"/>
        <v>2.5613354531001589</v>
      </c>
      <c r="AQ26" s="982">
        <f t="shared" si="14"/>
        <v>159.75</v>
      </c>
      <c r="AR26" s="982">
        <f t="shared" si="33"/>
        <v>410.02</v>
      </c>
      <c r="AS26" s="982">
        <f t="shared" si="15"/>
        <v>2.5666353677621281</v>
      </c>
      <c r="AT26" s="982"/>
      <c r="AU26" s="982"/>
      <c r="AV26" s="982">
        <f t="shared" si="16"/>
        <v>0</v>
      </c>
      <c r="AW26" s="982"/>
      <c r="AX26" s="982"/>
      <c r="AY26" s="982">
        <f t="shared" si="17"/>
        <v>0</v>
      </c>
      <c r="AZ26" s="982"/>
      <c r="BA26" s="982"/>
      <c r="BB26" s="982">
        <f t="shared" si="18"/>
        <v>0</v>
      </c>
      <c r="BC26" s="982"/>
      <c r="BD26" s="982"/>
      <c r="BE26" s="982">
        <f t="shared" si="19"/>
        <v>0</v>
      </c>
      <c r="BF26" s="982"/>
      <c r="BG26" s="982"/>
      <c r="BH26" s="982">
        <f t="shared" si="20"/>
        <v>0</v>
      </c>
      <c r="BI26" s="982"/>
      <c r="BJ26" s="983"/>
      <c r="BK26" s="983">
        <f t="shared" si="21"/>
        <v>0</v>
      </c>
      <c r="BL26" s="983">
        <f t="shared" si="34"/>
        <v>0</v>
      </c>
      <c r="BM26" s="983">
        <f t="shared" si="35"/>
        <v>0</v>
      </c>
      <c r="BN26" s="983">
        <f t="shared" si="22"/>
        <v>0</v>
      </c>
      <c r="BO26" s="983"/>
      <c r="BP26" s="983"/>
      <c r="BQ26" s="983">
        <f t="shared" si="23"/>
        <v>0</v>
      </c>
      <c r="BR26" s="983">
        <f t="shared" si="36"/>
        <v>21</v>
      </c>
      <c r="BS26" s="983">
        <f t="shared" si="36"/>
        <v>72.7</v>
      </c>
      <c r="BT26" s="983">
        <f t="shared" si="24"/>
        <v>3.461904761904762</v>
      </c>
      <c r="BU26" s="983">
        <f t="shared" si="37"/>
        <v>0</v>
      </c>
      <c r="BV26" s="983">
        <f t="shared" si="37"/>
        <v>0</v>
      </c>
      <c r="BW26" s="983">
        <f t="shared" si="25"/>
        <v>0</v>
      </c>
      <c r="BX26" s="983">
        <f t="shared" si="38"/>
        <v>33</v>
      </c>
      <c r="BY26" s="983">
        <f t="shared" si="38"/>
        <v>107.5</v>
      </c>
      <c r="BZ26" s="983">
        <f t="shared" si="26"/>
        <v>3.2575757575757578</v>
      </c>
      <c r="CA26" s="983">
        <f t="shared" si="39"/>
        <v>91.1</v>
      </c>
      <c r="CB26" s="983">
        <f t="shared" si="40"/>
        <v>292.68</v>
      </c>
      <c r="CC26" s="983">
        <f t="shared" si="27"/>
        <v>3.2127332601536778</v>
      </c>
      <c r="CD26" s="983">
        <f t="shared" si="41"/>
        <v>11.2</v>
      </c>
      <c r="CE26" s="983">
        <f t="shared" si="41"/>
        <v>34.260000000000005</v>
      </c>
      <c r="CF26" s="983">
        <f t="shared" si="28"/>
        <v>3.0589285714285719</v>
      </c>
      <c r="CG26" s="983">
        <f t="shared" si="42"/>
        <v>492.33</v>
      </c>
      <c r="CH26" s="983">
        <f t="shared" si="42"/>
        <v>1374.56</v>
      </c>
      <c r="CI26" s="983">
        <f t="shared" si="29"/>
        <v>2.7919484898340543</v>
      </c>
      <c r="CJ26" s="983">
        <f t="shared" si="43"/>
        <v>648.63</v>
      </c>
      <c r="CK26" s="983">
        <f t="shared" si="43"/>
        <v>1881.7</v>
      </c>
      <c r="CL26" s="983">
        <f t="shared" si="30"/>
        <v>2.9010375714968473</v>
      </c>
      <c r="DI26" s="984" t="s">
        <v>209</v>
      </c>
      <c r="DJ26" s="986" t="s">
        <v>270</v>
      </c>
    </row>
    <row r="27" spans="1:114" x14ac:dyDescent="0.25">
      <c r="A27" s="987" t="s">
        <v>18</v>
      </c>
      <c r="B27" s="980">
        <v>1250</v>
      </c>
      <c r="C27" s="981">
        <f t="shared" si="0"/>
        <v>66.52</v>
      </c>
      <c r="D27" s="982"/>
      <c r="E27" s="982"/>
      <c r="F27" s="982">
        <f t="shared" si="1"/>
        <v>0</v>
      </c>
      <c r="G27" s="982"/>
      <c r="H27" s="982"/>
      <c r="I27" s="982">
        <f t="shared" si="2"/>
        <v>0</v>
      </c>
      <c r="J27" s="982"/>
      <c r="K27" s="982"/>
      <c r="L27" s="982">
        <f t="shared" si="3"/>
        <v>0</v>
      </c>
      <c r="M27" s="982"/>
      <c r="N27" s="982"/>
      <c r="O27" s="982">
        <f t="shared" si="4"/>
        <v>0</v>
      </c>
      <c r="P27" s="982"/>
      <c r="Q27" s="982"/>
      <c r="R27" s="982">
        <v>1.8169811320754716</v>
      </c>
      <c r="S27" s="982"/>
      <c r="T27" s="982"/>
      <c r="U27" s="982">
        <f t="shared" si="6"/>
        <v>0</v>
      </c>
      <c r="V27" s="982">
        <v>0</v>
      </c>
      <c r="W27" s="982">
        <v>0</v>
      </c>
      <c r="X27" s="982">
        <f t="shared" si="7"/>
        <v>0</v>
      </c>
      <c r="Y27" s="982"/>
      <c r="Z27" s="982"/>
      <c r="AA27" s="982">
        <f t="shared" si="8"/>
        <v>0</v>
      </c>
      <c r="AB27" s="982"/>
      <c r="AC27" s="982"/>
      <c r="AD27" s="982">
        <f t="shared" si="9"/>
        <v>0</v>
      </c>
      <c r="AE27" s="982"/>
      <c r="AF27" s="982"/>
      <c r="AG27" s="982">
        <f t="shared" si="10"/>
        <v>0</v>
      </c>
      <c r="AH27" s="982"/>
      <c r="AI27" s="982"/>
      <c r="AJ27" s="982">
        <f t="shared" si="11"/>
        <v>0</v>
      </c>
      <c r="AK27" s="982">
        <v>632.75</v>
      </c>
      <c r="AL27" s="982">
        <v>1269.25</v>
      </c>
      <c r="AM27" s="982">
        <f t="shared" si="12"/>
        <v>2.0059265112603715</v>
      </c>
      <c r="AN27" s="985">
        <v>198.75</v>
      </c>
      <c r="AO27" s="985">
        <v>31.368000000000009</v>
      </c>
      <c r="AP27" s="985">
        <f t="shared" si="13"/>
        <v>0.15782641509433967</v>
      </c>
      <c r="AQ27" s="982">
        <f t="shared" si="14"/>
        <v>831.5</v>
      </c>
      <c r="AR27" s="982">
        <f t="shared" si="33"/>
        <v>1300.6179999999999</v>
      </c>
      <c r="AS27" s="982">
        <f t="shared" si="15"/>
        <v>1.5641828021647624</v>
      </c>
      <c r="AT27" s="982"/>
      <c r="AU27" s="982"/>
      <c r="AV27" s="982">
        <f t="shared" si="16"/>
        <v>0</v>
      </c>
      <c r="AW27" s="982"/>
      <c r="AX27" s="982"/>
      <c r="AY27" s="982">
        <f t="shared" si="17"/>
        <v>0</v>
      </c>
      <c r="AZ27" s="982"/>
      <c r="BA27" s="982"/>
      <c r="BB27" s="982">
        <f t="shared" si="18"/>
        <v>0</v>
      </c>
      <c r="BC27" s="982"/>
      <c r="BD27" s="982"/>
      <c r="BE27" s="982">
        <f t="shared" si="19"/>
        <v>0</v>
      </c>
      <c r="BF27" s="982"/>
      <c r="BG27" s="982"/>
      <c r="BH27" s="982">
        <f t="shared" si="20"/>
        <v>0</v>
      </c>
      <c r="BI27" s="982"/>
      <c r="BJ27" s="983"/>
      <c r="BK27" s="983">
        <f t="shared" si="21"/>
        <v>0</v>
      </c>
      <c r="BL27" s="983">
        <f t="shared" si="34"/>
        <v>0</v>
      </c>
      <c r="BM27" s="983">
        <f t="shared" si="35"/>
        <v>0</v>
      </c>
      <c r="BN27" s="983">
        <f t="shared" si="22"/>
        <v>0</v>
      </c>
      <c r="BO27" s="983"/>
      <c r="BP27" s="983"/>
      <c r="BQ27" s="983">
        <f t="shared" si="23"/>
        <v>0</v>
      </c>
      <c r="BR27" s="983">
        <f t="shared" si="36"/>
        <v>0</v>
      </c>
      <c r="BS27" s="983">
        <f t="shared" si="36"/>
        <v>0</v>
      </c>
      <c r="BT27" s="983">
        <f t="shared" si="24"/>
        <v>0</v>
      </c>
      <c r="BU27" s="983">
        <f t="shared" si="37"/>
        <v>0</v>
      </c>
      <c r="BV27" s="983">
        <f t="shared" si="37"/>
        <v>0</v>
      </c>
      <c r="BW27" s="983">
        <f t="shared" si="25"/>
        <v>0</v>
      </c>
      <c r="BX27" s="983">
        <f t="shared" si="38"/>
        <v>0</v>
      </c>
      <c r="BY27" s="983">
        <f t="shared" si="38"/>
        <v>0</v>
      </c>
      <c r="BZ27" s="983">
        <f t="shared" si="26"/>
        <v>0</v>
      </c>
      <c r="CA27" s="983">
        <f t="shared" si="39"/>
        <v>0</v>
      </c>
      <c r="CB27" s="983">
        <f t="shared" si="40"/>
        <v>0</v>
      </c>
      <c r="CC27" s="983">
        <f t="shared" si="27"/>
        <v>0</v>
      </c>
      <c r="CD27" s="983">
        <f t="shared" si="41"/>
        <v>632.75</v>
      </c>
      <c r="CE27" s="983">
        <f t="shared" si="41"/>
        <v>1269.25</v>
      </c>
      <c r="CF27" s="983">
        <f t="shared" si="28"/>
        <v>2.0059265112603715</v>
      </c>
      <c r="CG27" s="983">
        <f t="shared" si="42"/>
        <v>198.75</v>
      </c>
      <c r="CH27" s="983">
        <f t="shared" si="42"/>
        <v>31.368000000000009</v>
      </c>
      <c r="CI27" s="983">
        <f t="shared" si="29"/>
        <v>0.15782641509433967</v>
      </c>
      <c r="CJ27" s="983">
        <f>SUM(BR27,BU27,BX27,CA27,CD27,CG27)</f>
        <v>831.5</v>
      </c>
      <c r="CK27" s="983">
        <f>SUM(BS27,BV27,BY27,CB27,CE27,CH27)</f>
        <v>1300.6179999999999</v>
      </c>
      <c r="CL27" s="983">
        <f t="shared" si="30"/>
        <v>1.5641828021647624</v>
      </c>
      <c r="DH27" s="984" t="s">
        <v>209</v>
      </c>
      <c r="DI27" s="984" t="s">
        <v>209</v>
      </c>
      <c r="DJ27" s="962" t="s">
        <v>271</v>
      </c>
    </row>
    <row r="28" spans="1:114" ht="15.75" thickBot="1" x14ac:dyDescent="0.3">
      <c r="A28" s="987" t="s">
        <v>19</v>
      </c>
      <c r="B28" s="980">
        <v>608.35</v>
      </c>
      <c r="C28" s="981">
        <f t="shared" si="0"/>
        <v>4.5943946741185169</v>
      </c>
      <c r="D28" s="988">
        <v>0.25</v>
      </c>
      <c r="E28" s="989">
        <v>0.95</v>
      </c>
      <c r="F28" s="982">
        <f t="shared" si="1"/>
        <v>3.8</v>
      </c>
      <c r="G28" s="982"/>
      <c r="H28" s="982"/>
      <c r="I28" s="982">
        <f t="shared" si="2"/>
        <v>0</v>
      </c>
      <c r="J28" s="982"/>
      <c r="K28" s="982"/>
      <c r="L28" s="982">
        <f t="shared" si="3"/>
        <v>0</v>
      </c>
      <c r="M28" s="982"/>
      <c r="N28" s="982"/>
      <c r="O28" s="982">
        <f t="shared" si="4"/>
        <v>0</v>
      </c>
      <c r="P28" s="982"/>
      <c r="Q28" s="982"/>
      <c r="R28" s="982">
        <f t="shared" ref="R28:R59" si="44">IF(P28,Q28/P28,0)</f>
        <v>0</v>
      </c>
      <c r="S28" s="989">
        <v>4</v>
      </c>
      <c r="T28" s="989">
        <v>11.8</v>
      </c>
      <c r="U28" s="982">
        <f t="shared" si="6"/>
        <v>2.95</v>
      </c>
      <c r="V28" s="982">
        <f t="shared" ref="V28:V59" si="45">SUM(S28,P28,M28,J28,G28,D28)</f>
        <v>4.25</v>
      </c>
      <c r="W28" s="982">
        <f t="shared" ref="W28:W59" si="46">SUM(T28,N28,Q28,K28,H28,E28)</f>
        <v>12.75</v>
      </c>
      <c r="X28" s="982">
        <f t="shared" si="7"/>
        <v>3</v>
      </c>
      <c r="Y28" s="989">
        <v>12.7</v>
      </c>
      <c r="Z28" s="989">
        <v>33.200000000000003</v>
      </c>
      <c r="AA28" s="982">
        <f t="shared" si="8"/>
        <v>2.6141732283464569</v>
      </c>
      <c r="AB28" s="982"/>
      <c r="AC28" s="982"/>
      <c r="AD28" s="982">
        <f t="shared" si="9"/>
        <v>0</v>
      </c>
      <c r="AE28" s="989">
        <v>0.5</v>
      </c>
      <c r="AF28" s="989">
        <v>1.5</v>
      </c>
      <c r="AG28" s="982">
        <f t="shared" si="10"/>
        <v>3</v>
      </c>
      <c r="AH28" s="989">
        <v>1.75</v>
      </c>
      <c r="AI28" s="989">
        <v>6.1</v>
      </c>
      <c r="AJ28" s="982">
        <f t="shared" si="11"/>
        <v>3.4857142857142853</v>
      </c>
      <c r="AK28" s="982"/>
      <c r="AL28" s="982"/>
      <c r="AM28" s="982">
        <f t="shared" si="12"/>
        <v>0</v>
      </c>
      <c r="AN28" s="989">
        <v>8.75</v>
      </c>
      <c r="AO28" s="989">
        <v>16.420000000000002</v>
      </c>
      <c r="AP28" s="982">
        <f t="shared" si="13"/>
        <v>1.8765714285714288</v>
      </c>
      <c r="AQ28" s="982">
        <f t="shared" si="14"/>
        <v>23.7</v>
      </c>
      <c r="AR28" s="982">
        <f t="shared" si="33"/>
        <v>57.220000000000006</v>
      </c>
      <c r="AS28" s="982">
        <f t="shared" si="15"/>
        <v>2.4143459915611816</v>
      </c>
      <c r="AT28" s="982"/>
      <c r="AU28" s="982"/>
      <c r="AV28" s="982">
        <f t="shared" si="16"/>
        <v>0</v>
      </c>
      <c r="AW28" s="982"/>
      <c r="AX28" s="982"/>
      <c r="AY28" s="982">
        <f t="shared" si="17"/>
        <v>0</v>
      </c>
      <c r="AZ28" s="982"/>
      <c r="BA28" s="982"/>
      <c r="BB28" s="982">
        <f t="shared" si="18"/>
        <v>0</v>
      </c>
      <c r="BC28" s="982"/>
      <c r="BD28" s="982"/>
      <c r="BE28" s="982">
        <f t="shared" si="19"/>
        <v>0</v>
      </c>
      <c r="BF28" s="982"/>
      <c r="BG28" s="982"/>
      <c r="BH28" s="982">
        <f t="shared" si="20"/>
        <v>0</v>
      </c>
      <c r="BI28" s="982"/>
      <c r="BJ28" s="983"/>
      <c r="BK28" s="983">
        <f t="shared" si="21"/>
        <v>0</v>
      </c>
      <c r="BL28" s="983">
        <f t="shared" si="34"/>
        <v>0</v>
      </c>
      <c r="BM28" s="983">
        <f t="shared" si="35"/>
        <v>0</v>
      </c>
      <c r="BN28" s="983">
        <f t="shared" si="22"/>
        <v>0</v>
      </c>
      <c r="BO28" s="983"/>
      <c r="BP28" s="983"/>
      <c r="BQ28" s="983">
        <f t="shared" si="23"/>
        <v>0</v>
      </c>
      <c r="BR28" s="983">
        <f t="shared" si="36"/>
        <v>12.95</v>
      </c>
      <c r="BS28" s="983">
        <f t="shared" si="36"/>
        <v>34.150000000000006</v>
      </c>
      <c r="BT28" s="983">
        <f t="shared" si="24"/>
        <v>2.6370656370656378</v>
      </c>
      <c r="BU28" s="983">
        <f t="shared" si="37"/>
        <v>0</v>
      </c>
      <c r="BV28" s="983">
        <f t="shared" si="37"/>
        <v>0</v>
      </c>
      <c r="BW28" s="983">
        <f t="shared" si="25"/>
        <v>0</v>
      </c>
      <c r="BX28" s="983">
        <f t="shared" si="38"/>
        <v>0.5</v>
      </c>
      <c r="BY28" s="983">
        <f t="shared" si="38"/>
        <v>1.5</v>
      </c>
      <c r="BZ28" s="983">
        <f t="shared" si="26"/>
        <v>3</v>
      </c>
      <c r="CA28" s="983">
        <f t="shared" si="39"/>
        <v>1.75</v>
      </c>
      <c r="CB28" s="983">
        <f t="shared" si="40"/>
        <v>6.1</v>
      </c>
      <c r="CC28" s="983">
        <f t="shared" si="27"/>
        <v>3.4857142857142853</v>
      </c>
      <c r="CD28" s="983">
        <f t="shared" si="41"/>
        <v>0</v>
      </c>
      <c r="CE28" s="983">
        <f t="shared" si="41"/>
        <v>0</v>
      </c>
      <c r="CF28" s="983">
        <f t="shared" si="28"/>
        <v>0</v>
      </c>
      <c r="CG28" s="983">
        <f t="shared" si="42"/>
        <v>12.75</v>
      </c>
      <c r="CH28" s="983">
        <f t="shared" si="42"/>
        <v>28.220000000000002</v>
      </c>
      <c r="CI28" s="983">
        <f t="shared" si="29"/>
        <v>2.2133333333333334</v>
      </c>
      <c r="CJ28" s="983">
        <f t="shared" ref="CJ28:CK59" si="47">SUM(V28,AQ28,BL28)</f>
        <v>27.95</v>
      </c>
      <c r="CK28" s="983">
        <f t="shared" si="47"/>
        <v>69.97</v>
      </c>
      <c r="CL28" s="983">
        <f t="shared" si="30"/>
        <v>2.5033989266547407</v>
      </c>
      <c r="DI28" s="984" t="s">
        <v>209</v>
      </c>
      <c r="DJ28" s="962" t="s">
        <v>269</v>
      </c>
    </row>
    <row r="29" spans="1:114" x14ac:dyDescent="0.25">
      <c r="A29" s="987" t="s">
        <v>20</v>
      </c>
      <c r="B29" s="980">
        <v>324.49</v>
      </c>
      <c r="C29" s="981">
        <f t="shared" si="0"/>
        <v>73.444482110388606</v>
      </c>
      <c r="D29" s="982">
        <v>31.95</v>
      </c>
      <c r="E29" s="982">
        <v>176.2</v>
      </c>
      <c r="F29" s="982">
        <f t="shared" si="1"/>
        <v>5.5148669796557117</v>
      </c>
      <c r="G29" s="982"/>
      <c r="H29" s="982"/>
      <c r="I29" s="982">
        <f t="shared" si="2"/>
        <v>0</v>
      </c>
      <c r="J29" s="982">
        <v>1.21</v>
      </c>
      <c r="K29" s="982">
        <v>5.56</v>
      </c>
      <c r="L29" s="982">
        <f t="shared" si="3"/>
        <v>4.5950413223140494</v>
      </c>
      <c r="M29" s="982"/>
      <c r="N29" s="982"/>
      <c r="O29" s="982">
        <f t="shared" si="4"/>
        <v>0</v>
      </c>
      <c r="P29" s="982"/>
      <c r="Q29" s="982"/>
      <c r="R29" s="982">
        <f t="shared" si="44"/>
        <v>0</v>
      </c>
      <c r="S29" s="982">
        <v>88.85</v>
      </c>
      <c r="T29" s="982">
        <v>308.64999999999998</v>
      </c>
      <c r="U29" s="982">
        <f t="shared" si="6"/>
        <v>3.4738323016319641</v>
      </c>
      <c r="V29" s="982">
        <f t="shared" si="45"/>
        <v>122.00999999999999</v>
      </c>
      <c r="W29" s="982">
        <f t="shared" si="46"/>
        <v>490.40999999999997</v>
      </c>
      <c r="X29" s="982">
        <f t="shared" si="7"/>
        <v>4.0194246373248097</v>
      </c>
      <c r="Y29" s="982">
        <v>24.32</v>
      </c>
      <c r="Z29" s="982">
        <v>109.78</v>
      </c>
      <c r="AA29" s="982">
        <f t="shared" si="8"/>
        <v>4.5139802631578947</v>
      </c>
      <c r="AB29" s="982"/>
      <c r="AC29" s="982"/>
      <c r="AD29" s="982">
        <f t="shared" si="9"/>
        <v>0</v>
      </c>
      <c r="AE29" s="982"/>
      <c r="AF29" s="982"/>
      <c r="AG29" s="982">
        <f t="shared" si="10"/>
        <v>0</v>
      </c>
      <c r="AH29" s="982"/>
      <c r="AI29" s="982"/>
      <c r="AJ29" s="982">
        <f t="shared" si="11"/>
        <v>0</v>
      </c>
      <c r="AK29" s="982"/>
      <c r="AL29" s="982"/>
      <c r="AM29" s="982">
        <f t="shared" si="12"/>
        <v>0</v>
      </c>
      <c r="AN29" s="982">
        <v>91.99</v>
      </c>
      <c r="AO29" s="982">
        <v>174.34</v>
      </c>
      <c r="AP29" s="982">
        <f t="shared" si="13"/>
        <v>1.8952060006522449</v>
      </c>
      <c r="AQ29" s="982">
        <f t="shared" si="14"/>
        <v>116.31</v>
      </c>
      <c r="AR29" s="982">
        <f t="shared" si="33"/>
        <v>284.12</v>
      </c>
      <c r="AS29" s="982">
        <f t="shared" si="15"/>
        <v>2.4427822199294988</v>
      </c>
      <c r="AT29" s="982"/>
      <c r="AU29" s="982"/>
      <c r="AV29" s="982">
        <f t="shared" si="16"/>
        <v>0</v>
      </c>
      <c r="AW29" s="982"/>
      <c r="AX29" s="982"/>
      <c r="AY29" s="982">
        <f t="shared" si="17"/>
        <v>0</v>
      </c>
      <c r="AZ29" s="982"/>
      <c r="BA29" s="982"/>
      <c r="BB29" s="982">
        <f t="shared" si="18"/>
        <v>0</v>
      </c>
      <c r="BC29" s="982"/>
      <c r="BD29" s="982"/>
      <c r="BE29" s="982">
        <f t="shared" si="19"/>
        <v>0</v>
      </c>
      <c r="BF29" s="982"/>
      <c r="BG29" s="982"/>
      <c r="BH29" s="982">
        <f t="shared" si="20"/>
        <v>0</v>
      </c>
      <c r="BI29" s="982"/>
      <c r="BJ29" s="983"/>
      <c r="BK29" s="983">
        <f t="shared" si="21"/>
        <v>0</v>
      </c>
      <c r="BL29" s="983">
        <f t="shared" si="34"/>
        <v>0</v>
      </c>
      <c r="BM29" s="983">
        <f t="shared" si="35"/>
        <v>0</v>
      </c>
      <c r="BN29" s="983">
        <f t="shared" si="22"/>
        <v>0</v>
      </c>
      <c r="BO29" s="983"/>
      <c r="BP29" s="983"/>
      <c r="BQ29" s="983">
        <f t="shared" si="23"/>
        <v>0</v>
      </c>
      <c r="BR29" s="983">
        <f t="shared" si="36"/>
        <v>56.269999999999996</v>
      </c>
      <c r="BS29" s="983">
        <f t="shared" si="36"/>
        <v>285.98</v>
      </c>
      <c r="BT29" s="983">
        <f t="shared" si="24"/>
        <v>5.082281855340324</v>
      </c>
      <c r="BU29" s="983">
        <f t="shared" si="37"/>
        <v>0</v>
      </c>
      <c r="BV29" s="983">
        <f t="shared" si="37"/>
        <v>0</v>
      </c>
      <c r="BW29" s="983">
        <f t="shared" si="25"/>
        <v>0</v>
      </c>
      <c r="BX29" s="983">
        <f t="shared" si="38"/>
        <v>1.21</v>
      </c>
      <c r="BY29" s="983">
        <f t="shared" si="38"/>
        <v>5.56</v>
      </c>
      <c r="BZ29" s="983">
        <f t="shared" si="26"/>
        <v>4.5950413223140494</v>
      </c>
      <c r="CA29" s="983">
        <f t="shared" si="39"/>
        <v>0</v>
      </c>
      <c r="CB29" s="983">
        <f t="shared" si="40"/>
        <v>0</v>
      </c>
      <c r="CC29" s="983">
        <f t="shared" si="27"/>
        <v>0</v>
      </c>
      <c r="CD29" s="983">
        <f t="shared" si="41"/>
        <v>0</v>
      </c>
      <c r="CE29" s="983">
        <f t="shared" si="41"/>
        <v>0</v>
      </c>
      <c r="CF29" s="983">
        <f t="shared" si="28"/>
        <v>0</v>
      </c>
      <c r="CG29" s="983">
        <f t="shared" si="42"/>
        <v>180.83999999999997</v>
      </c>
      <c r="CH29" s="983">
        <f t="shared" si="42"/>
        <v>482.99</v>
      </c>
      <c r="CI29" s="983">
        <f t="shared" si="29"/>
        <v>2.6708139792081402</v>
      </c>
      <c r="CJ29" s="983">
        <f t="shared" si="47"/>
        <v>238.32</v>
      </c>
      <c r="CK29" s="983">
        <f t="shared" si="47"/>
        <v>774.53</v>
      </c>
      <c r="CL29" s="983">
        <f t="shared" si="30"/>
        <v>3.2499580396106076</v>
      </c>
      <c r="DI29" s="984" t="s">
        <v>209</v>
      </c>
      <c r="DJ29" s="962" t="s">
        <v>269</v>
      </c>
    </row>
    <row r="30" spans="1:114" x14ac:dyDescent="0.25">
      <c r="A30" s="987" t="s">
        <v>21</v>
      </c>
      <c r="B30" s="980">
        <v>4130</v>
      </c>
      <c r="C30" s="981">
        <f t="shared" si="0"/>
        <v>50.037288135593215</v>
      </c>
      <c r="D30" s="982">
        <v>69.599999999999994</v>
      </c>
      <c r="E30" s="982">
        <v>345</v>
      </c>
      <c r="F30" s="982">
        <f t="shared" si="1"/>
        <v>4.9568965517241379</v>
      </c>
      <c r="G30" s="982">
        <v>126.94</v>
      </c>
      <c r="H30" s="982">
        <v>595.24</v>
      </c>
      <c r="I30" s="982">
        <f t="shared" si="2"/>
        <v>4.6891444777060034</v>
      </c>
      <c r="J30" s="982"/>
      <c r="K30" s="982"/>
      <c r="L30" s="982">
        <f t="shared" si="3"/>
        <v>0</v>
      </c>
      <c r="M30" s="982">
        <v>498</v>
      </c>
      <c r="N30" s="982">
        <v>2279</v>
      </c>
      <c r="O30" s="982">
        <f t="shared" si="4"/>
        <v>4.5763052208835342</v>
      </c>
      <c r="P30" s="982"/>
      <c r="Q30" s="982"/>
      <c r="R30" s="982">
        <f t="shared" si="44"/>
        <v>0</v>
      </c>
      <c r="S30" s="982">
        <v>1372</v>
      </c>
      <c r="T30" s="982">
        <v>5582.5</v>
      </c>
      <c r="U30" s="982">
        <f t="shared" si="6"/>
        <v>4.0688775510204085</v>
      </c>
      <c r="V30" s="982">
        <f t="shared" si="45"/>
        <v>2066.54</v>
      </c>
      <c r="W30" s="982">
        <f t="shared" si="46"/>
        <v>8801.74</v>
      </c>
      <c r="X30" s="982">
        <f t="shared" si="7"/>
        <v>4.2591674973627418</v>
      </c>
      <c r="Y30" s="982"/>
      <c r="Z30" s="982"/>
      <c r="AA30" s="982">
        <f t="shared" si="8"/>
        <v>0</v>
      </c>
      <c r="AB30" s="982"/>
      <c r="AC30" s="982"/>
      <c r="AD30" s="982">
        <f t="shared" si="9"/>
        <v>0</v>
      </c>
      <c r="AE30" s="982"/>
      <c r="AF30" s="982"/>
      <c r="AG30" s="982">
        <f t="shared" si="10"/>
        <v>0</v>
      </c>
      <c r="AH30" s="982"/>
      <c r="AI30" s="982"/>
      <c r="AJ30" s="982">
        <f t="shared" si="11"/>
        <v>0</v>
      </c>
      <c r="AK30" s="982"/>
      <c r="AL30" s="982"/>
      <c r="AM30" s="982">
        <f t="shared" si="12"/>
        <v>0</v>
      </c>
      <c r="AN30" s="982"/>
      <c r="AO30" s="982"/>
      <c r="AP30" s="982">
        <f t="shared" si="13"/>
        <v>0</v>
      </c>
      <c r="AQ30" s="982">
        <f t="shared" si="14"/>
        <v>0</v>
      </c>
      <c r="AR30" s="982">
        <f t="shared" si="33"/>
        <v>0</v>
      </c>
      <c r="AS30" s="982">
        <f t="shared" si="15"/>
        <v>0</v>
      </c>
      <c r="AT30" s="982"/>
      <c r="AU30" s="982"/>
      <c r="AV30" s="982">
        <f t="shared" si="16"/>
        <v>0</v>
      </c>
      <c r="AW30" s="982"/>
      <c r="AX30" s="982"/>
      <c r="AY30" s="982">
        <f t="shared" si="17"/>
        <v>0</v>
      </c>
      <c r="AZ30" s="982"/>
      <c r="BA30" s="982"/>
      <c r="BB30" s="982">
        <f t="shared" si="18"/>
        <v>0</v>
      </c>
      <c r="BC30" s="982"/>
      <c r="BD30" s="982"/>
      <c r="BE30" s="982">
        <f t="shared" si="19"/>
        <v>0</v>
      </c>
      <c r="BF30" s="982"/>
      <c r="BG30" s="982"/>
      <c r="BH30" s="982">
        <f t="shared" si="20"/>
        <v>0</v>
      </c>
      <c r="BI30" s="982"/>
      <c r="BJ30" s="983"/>
      <c r="BK30" s="983">
        <f t="shared" si="21"/>
        <v>0</v>
      </c>
      <c r="BL30" s="983">
        <f t="shared" si="34"/>
        <v>0</v>
      </c>
      <c r="BM30" s="983">
        <f t="shared" si="35"/>
        <v>0</v>
      </c>
      <c r="BN30" s="983">
        <f t="shared" si="22"/>
        <v>0</v>
      </c>
      <c r="BO30" s="983"/>
      <c r="BP30" s="983"/>
      <c r="BQ30" s="983">
        <f t="shared" si="23"/>
        <v>0</v>
      </c>
      <c r="BR30" s="983">
        <f t="shared" si="36"/>
        <v>69.599999999999994</v>
      </c>
      <c r="BS30" s="983">
        <f t="shared" si="36"/>
        <v>345</v>
      </c>
      <c r="BT30" s="983">
        <f t="shared" si="24"/>
        <v>4.9568965517241379</v>
      </c>
      <c r="BU30" s="983">
        <f t="shared" si="37"/>
        <v>126.94</v>
      </c>
      <c r="BV30" s="983">
        <f t="shared" si="37"/>
        <v>595.24</v>
      </c>
      <c r="BW30" s="983">
        <f t="shared" si="25"/>
        <v>4.6891444777060034</v>
      </c>
      <c r="BX30" s="983">
        <f t="shared" si="38"/>
        <v>0</v>
      </c>
      <c r="BY30" s="983">
        <f t="shared" si="38"/>
        <v>0</v>
      </c>
      <c r="BZ30" s="983">
        <f t="shared" si="26"/>
        <v>0</v>
      </c>
      <c r="CA30" s="983">
        <f t="shared" si="39"/>
        <v>498</v>
      </c>
      <c r="CB30" s="983">
        <f t="shared" si="40"/>
        <v>2279</v>
      </c>
      <c r="CC30" s="983">
        <f t="shared" si="27"/>
        <v>4.5763052208835342</v>
      </c>
      <c r="CD30" s="983">
        <f t="shared" si="41"/>
        <v>0</v>
      </c>
      <c r="CE30" s="983">
        <f t="shared" si="41"/>
        <v>0</v>
      </c>
      <c r="CF30" s="983">
        <f t="shared" si="28"/>
        <v>0</v>
      </c>
      <c r="CG30" s="983">
        <f t="shared" si="42"/>
        <v>1372</v>
      </c>
      <c r="CH30" s="983">
        <f t="shared" si="42"/>
        <v>5582.5</v>
      </c>
      <c r="CI30" s="983">
        <f t="shared" si="29"/>
        <v>4.0688775510204085</v>
      </c>
      <c r="CJ30" s="983">
        <f t="shared" si="47"/>
        <v>2066.54</v>
      </c>
      <c r="CK30" s="983">
        <f t="shared" si="47"/>
        <v>8801.74</v>
      </c>
      <c r="CL30" s="983">
        <f t="shared" si="30"/>
        <v>4.2591674973627418</v>
      </c>
      <c r="DI30" s="984" t="s">
        <v>209</v>
      </c>
      <c r="DJ30" s="962" t="s">
        <v>269</v>
      </c>
    </row>
    <row r="31" spans="1:114" x14ac:dyDescent="0.25">
      <c r="A31" s="987" t="s">
        <v>22</v>
      </c>
      <c r="B31" s="980">
        <v>926</v>
      </c>
      <c r="C31" s="981">
        <f t="shared" si="0"/>
        <v>1.355291576673866</v>
      </c>
      <c r="D31" s="982">
        <v>1.3</v>
      </c>
      <c r="E31" s="982">
        <v>8.5</v>
      </c>
      <c r="F31" s="982">
        <f t="shared" si="1"/>
        <v>6.5384615384615383</v>
      </c>
      <c r="G31" s="982"/>
      <c r="H31" s="982"/>
      <c r="I31" s="982">
        <f t="shared" si="2"/>
        <v>0</v>
      </c>
      <c r="J31" s="990">
        <v>1</v>
      </c>
      <c r="K31" s="990">
        <v>5</v>
      </c>
      <c r="L31" s="982">
        <f t="shared" si="3"/>
        <v>5</v>
      </c>
      <c r="M31" s="982"/>
      <c r="N31" s="982"/>
      <c r="O31" s="982">
        <f t="shared" si="4"/>
        <v>0</v>
      </c>
      <c r="P31" s="982">
        <v>3.25</v>
      </c>
      <c r="Q31" s="982">
        <v>15.2</v>
      </c>
      <c r="R31" s="982">
        <f t="shared" si="44"/>
        <v>4.6769230769230763</v>
      </c>
      <c r="S31" s="982">
        <v>4</v>
      </c>
      <c r="T31" s="982">
        <v>17.600000000000001</v>
      </c>
      <c r="U31" s="982">
        <f t="shared" si="6"/>
        <v>4.4000000000000004</v>
      </c>
      <c r="V31" s="982">
        <f t="shared" si="45"/>
        <v>9.5500000000000007</v>
      </c>
      <c r="W31" s="982">
        <f t="shared" si="46"/>
        <v>46.3</v>
      </c>
      <c r="X31" s="982">
        <f t="shared" si="7"/>
        <v>4.8481675392670152</v>
      </c>
      <c r="Y31" s="982"/>
      <c r="Z31" s="982"/>
      <c r="AA31" s="982">
        <f t="shared" si="8"/>
        <v>0</v>
      </c>
      <c r="AB31" s="982"/>
      <c r="AC31" s="982"/>
      <c r="AD31" s="982">
        <f t="shared" si="9"/>
        <v>0</v>
      </c>
      <c r="AE31" s="982">
        <v>0.5</v>
      </c>
      <c r="AF31" s="982">
        <v>2.1</v>
      </c>
      <c r="AG31" s="982">
        <f t="shared" si="10"/>
        <v>4.2</v>
      </c>
      <c r="AH31" s="982"/>
      <c r="AI31" s="982"/>
      <c r="AJ31" s="982">
        <f t="shared" si="11"/>
        <v>0</v>
      </c>
      <c r="AK31" s="982">
        <v>1</v>
      </c>
      <c r="AL31" s="982">
        <v>4.0999999999999996</v>
      </c>
      <c r="AM31" s="982">
        <f t="shared" si="12"/>
        <v>4.0999999999999996</v>
      </c>
      <c r="AN31" s="982">
        <v>1.5</v>
      </c>
      <c r="AO31" s="982">
        <v>5.85</v>
      </c>
      <c r="AP31" s="982">
        <f t="shared" si="13"/>
        <v>3.9</v>
      </c>
      <c r="AQ31" s="982">
        <f t="shared" si="14"/>
        <v>3</v>
      </c>
      <c r="AR31" s="982">
        <f t="shared" si="33"/>
        <v>12.049999999999999</v>
      </c>
      <c r="AS31" s="982">
        <f t="shared" si="15"/>
        <v>4.0166666666666666</v>
      </c>
      <c r="AT31" s="982">
        <v>0</v>
      </c>
      <c r="AU31" s="982"/>
      <c r="AV31" s="982">
        <f t="shared" si="16"/>
        <v>0</v>
      </c>
      <c r="AW31" s="982"/>
      <c r="AX31" s="982"/>
      <c r="AY31" s="982">
        <f t="shared" si="17"/>
        <v>0</v>
      </c>
      <c r="AZ31" s="982"/>
      <c r="BA31" s="982"/>
      <c r="BB31" s="982">
        <f t="shared" si="18"/>
        <v>0</v>
      </c>
      <c r="BC31" s="982"/>
      <c r="BD31" s="982"/>
      <c r="BE31" s="982">
        <f t="shared" si="19"/>
        <v>0</v>
      </c>
      <c r="BF31" s="982"/>
      <c r="BG31" s="982"/>
      <c r="BH31" s="982">
        <f t="shared" si="20"/>
        <v>0</v>
      </c>
      <c r="BI31" s="982"/>
      <c r="BJ31" s="983"/>
      <c r="BK31" s="983">
        <f t="shared" si="21"/>
        <v>0</v>
      </c>
      <c r="BL31" s="983">
        <f t="shared" si="34"/>
        <v>0</v>
      </c>
      <c r="BM31" s="983">
        <f t="shared" si="35"/>
        <v>0</v>
      </c>
      <c r="BN31" s="983">
        <f t="shared" si="22"/>
        <v>0</v>
      </c>
      <c r="BO31" s="983"/>
      <c r="BP31" s="983"/>
      <c r="BQ31" s="983">
        <f t="shared" si="23"/>
        <v>0</v>
      </c>
      <c r="BR31" s="983">
        <f t="shared" si="36"/>
        <v>1.3</v>
      </c>
      <c r="BS31" s="983">
        <f t="shared" si="36"/>
        <v>8.5</v>
      </c>
      <c r="BT31" s="983">
        <f t="shared" si="24"/>
        <v>6.5384615384615383</v>
      </c>
      <c r="BU31" s="983">
        <f t="shared" si="37"/>
        <v>0</v>
      </c>
      <c r="BV31" s="983">
        <f t="shared" si="37"/>
        <v>0</v>
      </c>
      <c r="BW31" s="983">
        <f t="shared" si="25"/>
        <v>0</v>
      </c>
      <c r="BX31" s="983">
        <f t="shared" si="38"/>
        <v>1.5</v>
      </c>
      <c r="BY31" s="983">
        <f t="shared" si="38"/>
        <v>7.1</v>
      </c>
      <c r="BZ31" s="983">
        <f t="shared" si="26"/>
        <v>4.7333333333333334</v>
      </c>
      <c r="CA31" s="983">
        <f t="shared" si="39"/>
        <v>0</v>
      </c>
      <c r="CB31" s="983">
        <f t="shared" si="40"/>
        <v>0</v>
      </c>
      <c r="CC31" s="983">
        <f t="shared" si="27"/>
        <v>0</v>
      </c>
      <c r="CD31" s="983">
        <f t="shared" si="41"/>
        <v>4.25</v>
      </c>
      <c r="CE31" s="983">
        <f t="shared" si="41"/>
        <v>19.299999999999997</v>
      </c>
      <c r="CF31" s="983">
        <f t="shared" si="28"/>
        <v>4.5411764705882343</v>
      </c>
      <c r="CG31" s="983">
        <f t="shared" si="42"/>
        <v>5.5</v>
      </c>
      <c r="CH31" s="983">
        <f t="shared" si="42"/>
        <v>23.450000000000003</v>
      </c>
      <c r="CI31" s="983">
        <f t="shared" si="29"/>
        <v>4.2636363636363646</v>
      </c>
      <c r="CJ31" s="983">
        <f t="shared" si="47"/>
        <v>12.55</v>
      </c>
      <c r="CK31" s="983">
        <f t="shared" si="47"/>
        <v>58.349999999999994</v>
      </c>
      <c r="CL31" s="983">
        <f t="shared" si="30"/>
        <v>4.6494023904382464</v>
      </c>
      <c r="DI31" s="991" t="s">
        <v>209</v>
      </c>
      <c r="DJ31" s="962" t="s">
        <v>268</v>
      </c>
    </row>
    <row r="32" spans="1:114" x14ac:dyDescent="0.25">
      <c r="A32" s="987" t="s">
        <v>23</v>
      </c>
      <c r="B32" s="980">
        <v>529</v>
      </c>
      <c r="C32" s="981">
        <f t="shared" si="0"/>
        <v>20.708884688090738</v>
      </c>
      <c r="D32" s="982"/>
      <c r="E32" s="982"/>
      <c r="F32" s="982">
        <f t="shared" si="1"/>
        <v>0</v>
      </c>
      <c r="G32" s="982"/>
      <c r="H32" s="982"/>
      <c r="I32" s="982">
        <f t="shared" si="2"/>
        <v>0</v>
      </c>
      <c r="J32" s="982"/>
      <c r="K32" s="982"/>
      <c r="L32" s="982">
        <f t="shared" si="3"/>
        <v>0</v>
      </c>
      <c r="M32" s="982"/>
      <c r="N32" s="982"/>
      <c r="O32" s="982">
        <f t="shared" si="4"/>
        <v>0</v>
      </c>
      <c r="P32" s="982"/>
      <c r="Q32" s="982"/>
      <c r="R32" s="982">
        <f t="shared" si="44"/>
        <v>0</v>
      </c>
      <c r="S32" s="982"/>
      <c r="T32" s="982"/>
      <c r="U32" s="982">
        <f t="shared" si="6"/>
        <v>0</v>
      </c>
      <c r="V32" s="982">
        <f t="shared" si="45"/>
        <v>0</v>
      </c>
      <c r="W32" s="982">
        <f t="shared" si="46"/>
        <v>0</v>
      </c>
      <c r="X32" s="982">
        <f t="shared" si="7"/>
        <v>0</v>
      </c>
      <c r="Y32" s="982">
        <v>2</v>
      </c>
      <c r="Z32" s="982">
        <v>4.7</v>
      </c>
      <c r="AA32" s="982">
        <f t="shared" si="8"/>
        <v>2.35</v>
      </c>
      <c r="AB32" s="982"/>
      <c r="AC32" s="982"/>
      <c r="AD32" s="982">
        <f t="shared" si="9"/>
        <v>0</v>
      </c>
      <c r="AE32" s="982">
        <v>4.5</v>
      </c>
      <c r="AF32" s="982">
        <v>6.63</v>
      </c>
      <c r="AG32" s="982">
        <f t="shared" si="10"/>
        <v>1.4733333333333334</v>
      </c>
      <c r="AH32" s="982"/>
      <c r="AI32" s="982"/>
      <c r="AJ32" s="982">
        <f t="shared" si="11"/>
        <v>0</v>
      </c>
      <c r="AK32" s="982">
        <v>27.05</v>
      </c>
      <c r="AL32" s="982">
        <v>67</v>
      </c>
      <c r="AM32" s="982">
        <f t="shared" si="12"/>
        <v>2.4768946395563769</v>
      </c>
      <c r="AN32" s="982">
        <v>76</v>
      </c>
      <c r="AO32" s="982">
        <v>110</v>
      </c>
      <c r="AP32" s="982">
        <f t="shared" si="13"/>
        <v>1.4473684210526316</v>
      </c>
      <c r="AQ32" s="982">
        <f t="shared" si="14"/>
        <v>109.55</v>
      </c>
      <c r="AR32" s="982">
        <f t="shared" si="33"/>
        <v>188.32999999999998</v>
      </c>
      <c r="AS32" s="982">
        <f t="shared" si="15"/>
        <v>1.7191236878137837</v>
      </c>
      <c r="AT32" s="982"/>
      <c r="AU32" s="982"/>
      <c r="AV32" s="982">
        <f t="shared" si="16"/>
        <v>0</v>
      </c>
      <c r="AW32" s="982"/>
      <c r="AX32" s="982"/>
      <c r="AY32" s="982">
        <f t="shared" si="17"/>
        <v>0</v>
      </c>
      <c r="AZ32" s="982"/>
      <c r="BA32" s="982"/>
      <c r="BB32" s="982">
        <f t="shared" si="18"/>
        <v>0</v>
      </c>
      <c r="BC32" s="982"/>
      <c r="BD32" s="982"/>
      <c r="BE32" s="982">
        <f t="shared" si="19"/>
        <v>0</v>
      </c>
      <c r="BF32" s="982"/>
      <c r="BG32" s="982"/>
      <c r="BH32" s="982">
        <f t="shared" si="20"/>
        <v>0</v>
      </c>
      <c r="BI32" s="982"/>
      <c r="BJ32" s="983"/>
      <c r="BK32" s="983">
        <f t="shared" si="21"/>
        <v>0</v>
      </c>
      <c r="BL32" s="983">
        <f t="shared" si="34"/>
        <v>0</v>
      </c>
      <c r="BM32" s="983">
        <f t="shared" si="35"/>
        <v>0</v>
      </c>
      <c r="BN32" s="983">
        <f t="shared" si="22"/>
        <v>0</v>
      </c>
      <c r="BO32" s="983"/>
      <c r="BP32" s="983"/>
      <c r="BQ32" s="983">
        <f t="shared" si="23"/>
        <v>0</v>
      </c>
      <c r="BR32" s="983">
        <f t="shared" si="36"/>
        <v>2</v>
      </c>
      <c r="BS32" s="983">
        <f t="shared" si="36"/>
        <v>4.7</v>
      </c>
      <c r="BT32" s="983">
        <f t="shared" si="24"/>
        <v>2.35</v>
      </c>
      <c r="BU32" s="983">
        <f t="shared" si="37"/>
        <v>0</v>
      </c>
      <c r="BV32" s="983">
        <f t="shared" si="37"/>
        <v>0</v>
      </c>
      <c r="BW32" s="983">
        <f t="shared" si="25"/>
        <v>0</v>
      </c>
      <c r="BX32" s="983">
        <f t="shared" si="38"/>
        <v>4.5</v>
      </c>
      <c r="BY32" s="983">
        <f t="shared" si="38"/>
        <v>6.63</v>
      </c>
      <c r="BZ32" s="983">
        <f t="shared" si="26"/>
        <v>1.4733333333333334</v>
      </c>
      <c r="CA32" s="983">
        <f t="shared" si="39"/>
        <v>0</v>
      </c>
      <c r="CB32" s="983">
        <f t="shared" si="40"/>
        <v>0</v>
      </c>
      <c r="CC32" s="983">
        <f t="shared" si="27"/>
        <v>0</v>
      </c>
      <c r="CD32" s="983">
        <f t="shared" si="41"/>
        <v>27.05</v>
      </c>
      <c r="CE32" s="983">
        <f t="shared" si="41"/>
        <v>67</v>
      </c>
      <c r="CF32" s="983">
        <f t="shared" si="28"/>
        <v>2.4768946395563769</v>
      </c>
      <c r="CG32" s="983">
        <f t="shared" si="42"/>
        <v>76</v>
      </c>
      <c r="CH32" s="983">
        <f t="shared" si="42"/>
        <v>110</v>
      </c>
      <c r="CI32" s="983">
        <f t="shared" si="29"/>
        <v>1.4473684210526316</v>
      </c>
      <c r="CJ32" s="983">
        <f t="shared" si="47"/>
        <v>109.55</v>
      </c>
      <c r="CK32" s="983">
        <f t="shared" si="47"/>
        <v>188.32999999999998</v>
      </c>
      <c r="CL32" s="983">
        <f t="shared" si="30"/>
        <v>1.7191236878137837</v>
      </c>
      <c r="DH32" s="984" t="s">
        <v>209</v>
      </c>
      <c r="DI32" s="984" t="s">
        <v>209</v>
      </c>
      <c r="DJ32" s="962" t="s">
        <v>269</v>
      </c>
    </row>
    <row r="33" spans="1:114" x14ac:dyDescent="0.25">
      <c r="A33" s="987" t="s">
        <v>24</v>
      </c>
      <c r="B33" s="980">
        <v>547</v>
      </c>
      <c r="C33" s="981">
        <f t="shared" si="0"/>
        <v>0</v>
      </c>
      <c r="D33" s="982"/>
      <c r="E33" s="982"/>
      <c r="F33" s="982">
        <f t="shared" si="1"/>
        <v>0</v>
      </c>
      <c r="G33" s="982"/>
      <c r="H33" s="982"/>
      <c r="I33" s="982">
        <f t="shared" si="2"/>
        <v>0</v>
      </c>
      <c r="J33" s="982"/>
      <c r="K33" s="982"/>
      <c r="L33" s="982">
        <f t="shared" si="3"/>
        <v>0</v>
      </c>
      <c r="M33" s="982"/>
      <c r="N33" s="982"/>
      <c r="O33" s="982">
        <f t="shared" si="4"/>
        <v>0</v>
      </c>
      <c r="P33" s="982"/>
      <c r="Q33" s="982"/>
      <c r="R33" s="982">
        <f t="shared" si="44"/>
        <v>0</v>
      </c>
      <c r="S33" s="982"/>
      <c r="T33" s="982"/>
      <c r="U33" s="982">
        <f t="shared" si="6"/>
        <v>0</v>
      </c>
      <c r="V33" s="982">
        <f t="shared" si="45"/>
        <v>0</v>
      </c>
      <c r="W33" s="982">
        <f t="shared" si="46"/>
        <v>0</v>
      </c>
      <c r="X33" s="982">
        <f t="shared" si="7"/>
        <v>0</v>
      </c>
      <c r="Y33" s="982"/>
      <c r="Z33" s="982"/>
      <c r="AA33" s="982">
        <f t="shared" si="8"/>
        <v>0</v>
      </c>
      <c r="AB33" s="982"/>
      <c r="AC33" s="982"/>
      <c r="AD33" s="982">
        <f t="shared" si="9"/>
        <v>0</v>
      </c>
      <c r="AE33" s="982"/>
      <c r="AF33" s="982"/>
      <c r="AG33" s="982">
        <f t="shared" si="10"/>
        <v>0</v>
      </c>
      <c r="AH33" s="982"/>
      <c r="AI33" s="982"/>
      <c r="AJ33" s="982">
        <f t="shared" si="11"/>
        <v>0</v>
      </c>
      <c r="AK33" s="982"/>
      <c r="AL33" s="982"/>
      <c r="AM33" s="982">
        <f t="shared" si="12"/>
        <v>0</v>
      </c>
      <c r="AN33" s="982"/>
      <c r="AO33" s="982"/>
      <c r="AP33" s="982">
        <f t="shared" si="13"/>
        <v>0</v>
      </c>
      <c r="AQ33" s="982">
        <f t="shared" si="14"/>
        <v>0</v>
      </c>
      <c r="AR33" s="982">
        <f t="shared" si="33"/>
        <v>0</v>
      </c>
      <c r="AS33" s="982">
        <f t="shared" si="15"/>
        <v>0</v>
      </c>
      <c r="AT33" s="982"/>
      <c r="AU33" s="982"/>
      <c r="AV33" s="982">
        <f t="shared" si="16"/>
        <v>0</v>
      </c>
      <c r="AW33" s="982"/>
      <c r="AX33" s="982"/>
      <c r="AY33" s="982">
        <f t="shared" si="17"/>
        <v>0</v>
      </c>
      <c r="AZ33" s="982"/>
      <c r="BA33" s="982"/>
      <c r="BB33" s="982">
        <f t="shared" si="18"/>
        <v>0</v>
      </c>
      <c r="BC33" s="982"/>
      <c r="BD33" s="982"/>
      <c r="BE33" s="982">
        <f t="shared" si="19"/>
        <v>0</v>
      </c>
      <c r="BF33" s="982"/>
      <c r="BG33" s="982"/>
      <c r="BH33" s="982">
        <f t="shared" si="20"/>
        <v>0</v>
      </c>
      <c r="BI33" s="982"/>
      <c r="BJ33" s="983"/>
      <c r="BK33" s="983">
        <f t="shared" si="21"/>
        <v>0</v>
      </c>
      <c r="BL33" s="983">
        <f t="shared" si="34"/>
        <v>0</v>
      </c>
      <c r="BM33" s="983">
        <f t="shared" si="35"/>
        <v>0</v>
      </c>
      <c r="BN33" s="983">
        <f t="shared" si="22"/>
        <v>0</v>
      </c>
      <c r="BO33" s="983"/>
      <c r="BP33" s="983"/>
      <c r="BQ33" s="983">
        <f t="shared" si="23"/>
        <v>0</v>
      </c>
      <c r="BR33" s="983">
        <f t="shared" si="36"/>
        <v>0</v>
      </c>
      <c r="BS33" s="983">
        <f t="shared" si="36"/>
        <v>0</v>
      </c>
      <c r="BT33" s="983">
        <f t="shared" si="24"/>
        <v>0</v>
      </c>
      <c r="BU33" s="983">
        <f t="shared" si="37"/>
        <v>0</v>
      </c>
      <c r="BV33" s="983">
        <f t="shared" si="37"/>
        <v>0</v>
      </c>
      <c r="BW33" s="983">
        <f t="shared" si="25"/>
        <v>0</v>
      </c>
      <c r="BX33" s="983">
        <f t="shared" si="38"/>
        <v>0</v>
      </c>
      <c r="BY33" s="983">
        <f t="shared" si="38"/>
        <v>0</v>
      </c>
      <c r="BZ33" s="983">
        <f t="shared" si="26"/>
        <v>0</v>
      </c>
      <c r="CA33" s="983">
        <f t="shared" si="39"/>
        <v>0</v>
      </c>
      <c r="CB33" s="983">
        <f t="shared" si="40"/>
        <v>0</v>
      </c>
      <c r="CC33" s="983">
        <f t="shared" si="27"/>
        <v>0</v>
      </c>
      <c r="CD33" s="983">
        <f t="shared" si="41"/>
        <v>0</v>
      </c>
      <c r="CE33" s="983">
        <f t="shared" si="41"/>
        <v>0</v>
      </c>
      <c r="CF33" s="983">
        <f t="shared" si="28"/>
        <v>0</v>
      </c>
      <c r="CG33" s="983">
        <f t="shared" si="42"/>
        <v>0</v>
      </c>
      <c r="CH33" s="983">
        <f t="shared" si="42"/>
        <v>0</v>
      </c>
      <c r="CI33" s="983">
        <f t="shared" si="29"/>
        <v>0</v>
      </c>
      <c r="CJ33" s="983">
        <f t="shared" si="47"/>
        <v>0</v>
      </c>
      <c r="CK33" s="983">
        <f t="shared" si="47"/>
        <v>0</v>
      </c>
      <c r="CL33" s="983">
        <f t="shared" si="30"/>
        <v>0</v>
      </c>
    </row>
    <row r="34" spans="1:114" x14ac:dyDescent="0.25">
      <c r="A34" s="987" t="s">
        <v>114</v>
      </c>
      <c r="B34" s="980">
        <v>461</v>
      </c>
      <c r="C34" s="981">
        <f t="shared" si="0"/>
        <v>0</v>
      </c>
      <c r="D34" s="982"/>
      <c r="E34" s="982"/>
      <c r="F34" s="982">
        <f t="shared" si="1"/>
        <v>0</v>
      </c>
      <c r="G34" s="982"/>
      <c r="H34" s="982"/>
      <c r="I34" s="982">
        <f t="shared" si="2"/>
        <v>0</v>
      </c>
      <c r="J34" s="982"/>
      <c r="K34" s="982"/>
      <c r="L34" s="982">
        <f t="shared" si="3"/>
        <v>0</v>
      </c>
      <c r="M34" s="982"/>
      <c r="N34" s="982"/>
      <c r="O34" s="982">
        <f t="shared" si="4"/>
        <v>0</v>
      </c>
      <c r="P34" s="982"/>
      <c r="Q34" s="982"/>
      <c r="R34" s="982">
        <f t="shared" si="44"/>
        <v>0</v>
      </c>
      <c r="S34" s="982"/>
      <c r="T34" s="982"/>
      <c r="U34" s="982">
        <f t="shared" si="6"/>
        <v>0</v>
      </c>
      <c r="V34" s="982">
        <f t="shared" si="45"/>
        <v>0</v>
      </c>
      <c r="W34" s="982">
        <f t="shared" si="46"/>
        <v>0</v>
      </c>
      <c r="X34" s="982">
        <f t="shared" si="7"/>
        <v>0</v>
      </c>
      <c r="Y34" s="982"/>
      <c r="Z34" s="982"/>
      <c r="AA34" s="982">
        <f t="shared" si="8"/>
        <v>0</v>
      </c>
      <c r="AB34" s="982"/>
      <c r="AC34" s="982"/>
      <c r="AD34" s="982">
        <f t="shared" si="9"/>
        <v>0</v>
      </c>
      <c r="AE34" s="982"/>
      <c r="AF34" s="982"/>
      <c r="AG34" s="982">
        <f t="shared" si="10"/>
        <v>0</v>
      </c>
      <c r="AH34" s="982"/>
      <c r="AI34" s="982"/>
      <c r="AJ34" s="982">
        <f t="shared" si="11"/>
        <v>0</v>
      </c>
      <c r="AK34" s="982"/>
      <c r="AL34" s="982"/>
      <c r="AM34" s="982">
        <f t="shared" si="12"/>
        <v>0</v>
      </c>
      <c r="AN34" s="982"/>
      <c r="AO34" s="982"/>
      <c r="AP34" s="982">
        <f t="shared" si="13"/>
        <v>0</v>
      </c>
      <c r="AQ34" s="982">
        <f t="shared" si="14"/>
        <v>0</v>
      </c>
      <c r="AR34" s="982">
        <f t="shared" si="33"/>
        <v>0</v>
      </c>
      <c r="AS34" s="982">
        <f t="shared" si="15"/>
        <v>0</v>
      </c>
      <c r="AT34" s="982"/>
      <c r="AU34" s="982"/>
      <c r="AV34" s="982">
        <f t="shared" si="16"/>
        <v>0</v>
      </c>
      <c r="AW34" s="982"/>
      <c r="AX34" s="982"/>
      <c r="AY34" s="982">
        <f t="shared" si="17"/>
        <v>0</v>
      </c>
      <c r="AZ34" s="982"/>
      <c r="BA34" s="982"/>
      <c r="BB34" s="982">
        <f t="shared" si="18"/>
        <v>0</v>
      </c>
      <c r="BC34" s="982"/>
      <c r="BD34" s="982"/>
      <c r="BE34" s="982">
        <f t="shared" si="19"/>
        <v>0</v>
      </c>
      <c r="BF34" s="982"/>
      <c r="BG34" s="982"/>
      <c r="BH34" s="982">
        <f t="shared" si="20"/>
        <v>0</v>
      </c>
      <c r="BI34" s="982"/>
      <c r="BJ34" s="983"/>
      <c r="BK34" s="983">
        <f t="shared" si="21"/>
        <v>0</v>
      </c>
      <c r="BL34" s="983">
        <f t="shared" si="34"/>
        <v>0</v>
      </c>
      <c r="BM34" s="983">
        <f t="shared" si="35"/>
        <v>0</v>
      </c>
      <c r="BN34" s="983">
        <f t="shared" si="22"/>
        <v>0</v>
      </c>
      <c r="BO34" s="983"/>
      <c r="BP34" s="983"/>
      <c r="BQ34" s="983">
        <f t="shared" si="23"/>
        <v>0</v>
      </c>
      <c r="BR34" s="983">
        <f t="shared" si="36"/>
        <v>0</v>
      </c>
      <c r="BS34" s="983">
        <f t="shared" si="36"/>
        <v>0</v>
      </c>
      <c r="BT34" s="983">
        <f t="shared" si="24"/>
        <v>0</v>
      </c>
      <c r="BU34" s="983">
        <f t="shared" si="37"/>
        <v>0</v>
      </c>
      <c r="BV34" s="983">
        <f t="shared" si="37"/>
        <v>0</v>
      </c>
      <c r="BW34" s="983">
        <f t="shared" si="25"/>
        <v>0</v>
      </c>
      <c r="BX34" s="983">
        <f t="shared" si="38"/>
        <v>0</v>
      </c>
      <c r="BY34" s="983">
        <f t="shared" si="38"/>
        <v>0</v>
      </c>
      <c r="BZ34" s="983">
        <f t="shared" si="26"/>
        <v>0</v>
      </c>
      <c r="CA34" s="983">
        <f t="shared" si="39"/>
        <v>0</v>
      </c>
      <c r="CB34" s="983">
        <f t="shared" si="40"/>
        <v>0</v>
      </c>
      <c r="CC34" s="983">
        <f t="shared" si="27"/>
        <v>0</v>
      </c>
      <c r="CD34" s="983">
        <f t="shared" si="41"/>
        <v>0</v>
      </c>
      <c r="CE34" s="983">
        <f t="shared" si="41"/>
        <v>0</v>
      </c>
      <c r="CF34" s="983">
        <f t="shared" si="28"/>
        <v>0</v>
      </c>
      <c r="CG34" s="983">
        <f t="shared" si="42"/>
        <v>0</v>
      </c>
      <c r="CH34" s="983">
        <f t="shared" si="42"/>
        <v>0</v>
      </c>
      <c r="CI34" s="983">
        <f t="shared" si="29"/>
        <v>0</v>
      </c>
      <c r="CJ34" s="983">
        <f t="shared" si="47"/>
        <v>0</v>
      </c>
      <c r="CK34" s="983">
        <f t="shared" si="47"/>
        <v>0</v>
      </c>
      <c r="CL34" s="983">
        <f t="shared" si="30"/>
        <v>0</v>
      </c>
      <c r="DI34" s="984" t="s">
        <v>209</v>
      </c>
      <c r="DJ34" s="962" t="s">
        <v>272</v>
      </c>
    </row>
    <row r="35" spans="1:114" x14ac:dyDescent="0.25">
      <c r="A35" s="987" t="s">
        <v>26</v>
      </c>
      <c r="B35" s="980">
        <v>984.53</v>
      </c>
      <c r="C35" s="981">
        <f t="shared" si="0"/>
        <v>0</v>
      </c>
      <c r="D35" s="982"/>
      <c r="E35" s="982"/>
      <c r="F35" s="982">
        <f t="shared" si="1"/>
        <v>0</v>
      </c>
      <c r="G35" s="982"/>
      <c r="H35" s="982"/>
      <c r="I35" s="982">
        <f t="shared" si="2"/>
        <v>0</v>
      </c>
      <c r="J35" s="982"/>
      <c r="K35" s="982"/>
      <c r="L35" s="982">
        <f t="shared" si="3"/>
        <v>0</v>
      </c>
      <c r="M35" s="982"/>
      <c r="N35" s="982"/>
      <c r="O35" s="982">
        <f t="shared" si="4"/>
        <v>0</v>
      </c>
      <c r="P35" s="982"/>
      <c r="Q35" s="982"/>
      <c r="R35" s="982">
        <f t="shared" si="44"/>
        <v>0</v>
      </c>
      <c r="S35" s="982"/>
      <c r="T35" s="982"/>
      <c r="U35" s="982">
        <f t="shared" si="6"/>
        <v>0</v>
      </c>
      <c r="V35" s="982">
        <f t="shared" si="45"/>
        <v>0</v>
      </c>
      <c r="W35" s="982">
        <f t="shared" si="46"/>
        <v>0</v>
      </c>
      <c r="X35" s="982">
        <f t="shared" si="7"/>
        <v>0</v>
      </c>
      <c r="Y35" s="982"/>
      <c r="Z35" s="982"/>
      <c r="AA35" s="982">
        <f t="shared" si="8"/>
        <v>0</v>
      </c>
      <c r="AB35" s="982"/>
      <c r="AC35" s="982"/>
      <c r="AD35" s="982">
        <f t="shared" si="9"/>
        <v>0</v>
      </c>
      <c r="AE35" s="982"/>
      <c r="AF35" s="982"/>
      <c r="AG35" s="982">
        <f t="shared" si="10"/>
        <v>0</v>
      </c>
      <c r="AH35" s="982"/>
      <c r="AI35" s="982"/>
      <c r="AJ35" s="982">
        <f t="shared" si="11"/>
        <v>0</v>
      </c>
      <c r="AK35" s="982"/>
      <c r="AL35" s="982"/>
      <c r="AM35" s="982">
        <f t="shared" si="12"/>
        <v>0</v>
      </c>
      <c r="AN35" s="982"/>
      <c r="AO35" s="982"/>
      <c r="AP35" s="982">
        <f t="shared" si="13"/>
        <v>0</v>
      </c>
      <c r="AQ35" s="982">
        <f t="shared" si="14"/>
        <v>0</v>
      </c>
      <c r="AR35" s="982">
        <f t="shared" si="33"/>
        <v>0</v>
      </c>
      <c r="AS35" s="982">
        <f t="shared" si="15"/>
        <v>0</v>
      </c>
      <c r="AT35" s="982"/>
      <c r="AU35" s="982"/>
      <c r="AV35" s="982">
        <f t="shared" si="16"/>
        <v>0</v>
      </c>
      <c r="AW35" s="982"/>
      <c r="AX35" s="982"/>
      <c r="AY35" s="982">
        <f t="shared" si="17"/>
        <v>0</v>
      </c>
      <c r="AZ35" s="982"/>
      <c r="BA35" s="982"/>
      <c r="BB35" s="982">
        <f t="shared" si="18"/>
        <v>0</v>
      </c>
      <c r="BC35" s="982"/>
      <c r="BD35" s="982"/>
      <c r="BE35" s="982">
        <f t="shared" si="19"/>
        <v>0</v>
      </c>
      <c r="BF35" s="982"/>
      <c r="BG35" s="982"/>
      <c r="BH35" s="982">
        <f t="shared" si="20"/>
        <v>0</v>
      </c>
      <c r="BI35" s="982"/>
      <c r="BJ35" s="983"/>
      <c r="BK35" s="983">
        <f t="shared" si="21"/>
        <v>0</v>
      </c>
      <c r="BL35" s="983">
        <f t="shared" si="34"/>
        <v>0</v>
      </c>
      <c r="BM35" s="983">
        <f t="shared" si="35"/>
        <v>0</v>
      </c>
      <c r="BN35" s="983">
        <f t="shared" si="22"/>
        <v>0</v>
      </c>
      <c r="BO35" s="983"/>
      <c r="BP35" s="983"/>
      <c r="BQ35" s="983">
        <f t="shared" si="23"/>
        <v>0</v>
      </c>
      <c r="BR35" s="983">
        <f t="shared" si="36"/>
        <v>0</v>
      </c>
      <c r="BS35" s="983">
        <f t="shared" si="36"/>
        <v>0</v>
      </c>
      <c r="BT35" s="983">
        <f t="shared" si="24"/>
        <v>0</v>
      </c>
      <c r="BU35" s="983">
        <f t="shared" si="37"/>
        <v>0</v>
      </c>
      <c r="BV35" s="983">
        <f t="shared" si="37"/>
        <v>0</v>
      </c>
      <c r="BW35" s="983">
        <f t="shared" si="25"/>
        <v>0</v>
      </c>
      <c r="BX35" s="983">
        <f t="shared" si="38"/>
        <v>0</v>
      </c>
      <c r="BY35" s="983">
        <f t="shared" si="38"/>
        <v>0</v>
      </c>
      <c r="BZ35" s="983">
        <f t="shared" si="26"/>
        <v>0</v>
      </c>
      <c r="CA35" s="983">
        <f t="shared" si="39"/>
        <v>0</v>
      </c>
      <c r="CB35" s="983">
        <f t="shared" si="40"/>
        <v>0</v>
      </c>
      <c r="CC35" s="983">
        <f t="shared" si="27"/>
        <v>0</v>
      </c>
      <c r="CD35" s="983">
        <f t="shared" si="41"/>
        <v>0</v>
      </c>
      <c r="CE35" s="983">
        <f t="shared" si="41"/>
        <v>0</v>
      </c>
      <c r="CF35" s="983">
        <f t="shared" si="28"/>
        <v>0</v>
      </c>
      <c r="CG35" s="983">
        <f t="shared" si="42"/>
        <v>0</v>
      </c>
      <c r="CH35" s="983">
        <f t="shared" si="42"/>
        <v>0</v>
      </c>
      <c r="CI35" s="983">
        <f t="shared" si="29"/>
        <v>0</v>
      </c>
      <c r="CJ35" s="983">
        <f t="shared" si="47"/>
        <v>0</v>
      </c>
      <c r="CK35" s="983">
        <f t="shared" si="47"/>
        <v>0</v>
      </c>
      <c r="CL35" s="983">
        <f t="shared" si="30"/>
        <v>0</v>
      </c>
    </row>
    <row r="36" spans="1:114" x14ac:dyDescent="0.25">
      <c r="A36" s="987" t="s">
        <v>27</v>
      </c>
      <c r="B36" s="980">
        <v>590</v>
      </c>
      <c r="C36" s="981">
        <f t="shared" si="0"/>
        <v>0</v>
      </c>
      <c r="D36" s="982"/>
      <c r="E36" s="982"/>
      <c r="F36" s="982">
        <f t="shared" si="1"/>
        <v>0</v>
      </c>
      <c r="G36" s="982"/>
      <c r="H36" s="982"/>
      <c r="I36" s="982">
        <f t="shared" si="2"/>
        <v>0</v>
      </c>
      <c r="J36" s="982"/>
      <c r="K36" s="982"/>
      <c r="L36" s="982">
        <f t="shared" si="3"/>
        <v>0</v>
      </c>
      <c r="M36" s="982"/>
      <c r="N36" s="982"/>
      <c r="O36" s="982">
        <f t="shared" si="4"/>
        <v>0</v>
      </c>
      <c r="P36" s="982"/>
      <c r="Q36" s="982"/>
      <c r="R36" s="982">
        <f t="shared" si="44"/>
        <v>0</v>
      </c>
      <c r="S36" s="982"/>
      <c r="T36" s="982"/>
      <c r="U36" s="982">
        <f t="shared" si="6"/>
        <v>0</v>
      </c>
      <c r="V36" s="982">
        <f t="shared" si="45"/>
        <v>0</v>
      </c>
      <c r="W36" s="982">
        <f t="shared" si="46"/>
        <v>0</v>
      </c>
      <c r="X36" s="982">
        <f t="shared" si="7"/>
        <v>0</v>
      </c>
      <c r="Y36" s="982"/>
      <c r="Z36" s="982"/>
      <c r="AA36" s="982">
        <f t="shared" si="8"/>
        <v>0</v>
      </c>
      <c r="AB36" s="982"/>
      <c r="AC36" s="982"/>
      <c r="AD36" s="982">
        <f t="shared" si="9"/>
        <v>0</v>
      </c>
      <c r="AE36" s="982"/>
      <c r="AF36" s="982"/>
      <c r="AG36" s="982">
        <f t="shared" si="10"/>
        <v>0</v>
      </c>
      <c r="AH36" s="982"/>
      <c r="AI36" s="982"/>
      <c r="AJ36" s="982">
        <f t="shared" si="11"/>
        <v>0</v>
      </c>
      <c r="AK36" s="982"/>
      <c r="AL36" s="982"/>
      <c r="AM36" s="982">
        <f t="shared" si="12"/>
        <v>0</v>
      </c>
      <c r="AN36" s="982"/>
      <c r="AO36" s="982"/>
      <c r="AP36" s="982">
        <f t="shared" si="13"/>
        <v>0</v>
      </c>
      <c r="AQ36" s="982">
        <f t="shared" si="14"/>
        <v>0</v>
      </c>
      <c r="AR36" s="982">
        <f t="shared" si="33"/>
        <v>0</v>
      </c>
      <c r="AS36" s="982">
        <f t="shared" si="15"/>
        <v>0</v>
      </c>
      <c r="AT36" s="982"/>
      <c r="AU36" s="982"/>
      <c r="AV36" s="982">
        <f t="shared" si="16"/>
        <v>0</v>
      </c>
      <c r="AW36" s="982"/>
      <c r="AX36" s="982"/>
      <c r="AY36" s="982">
        <f t="shared" si="17"/>
        <v>0</v>
      </c>
      <c r="AZ36" s="982"/>
      <c r="BA36" s="982"/>
      <c r="BB36" s="982">
        <f t="shared" si="18"/>
        <v>0</v>
      </c>
      <c r="BC36" s="982"/>
      <c r="BD36" s="982"/>
      <c r="BE36" s="982">
        <f t="shared" si="19"/>
        <v>0</v>
      </c>
      <c r="BF36" s="982"/>
      <c r="BG36" s="982"/>
      <c r="BH36" s="982">
        <f t="shared" si="20"/>
        <v>0</v>
      </c>
      <c r="BI36" s="982"/>
      <c r="BJ36" s="983"/>
      <c r="BK36" s="983">
        <f t="shared" si="21"/>
        <v>0</v>
      </c>
      <c r="BL36" s="983">
        <f t="shared" si="34"/>
        <v>0</v>
      </c>
      <c r="BM36" s="983">
        <f t="shared" si="35"/>
        <v>0</v>
      </c>
      <c r="BN36" s="983">
        <f t="shared" si="22"/>
        <v>0</v>
      </c>
      <c r="BO36" s="983"/>
      <c r="BP36" s="983"/>
      <c r="BQ36" s="983">
        <f t="shared" si="23"/>
        <v>0</v>
      </c>
      <c r="BR36" s="983">
        <f t="shared" si="36"/>
        <v>0</v>
      </c>
      <c r="BS36" s="983">
        <f t="shared" si="36"/>
        <v>0</v>
      </c>
      <c r="BT36" s="983">
        <f t="shared" si="24"/>
        <v>0</v>
      </c>
      <c r="BU36" s="983">
        <f t="shared" si="37"/>
        <v>0</v>
      </c>
      <c r="BV36" s="983">
        <f t="shared" si="37"/>
        <v>0</v>
      </c>
      <c r="BW36" s="983">
        <f t="shared" si="25"/>
        <v>0</v>
      </c>
      <c r="BX36" s="983">
        <f t="shared" si="38"/>
        <v>0</v>
      </c>
      <c r="BY36" s="983">
        <f t="shared" si="38"/>
        <v>0</v>
      </c>
      <c r="BZ36" s="983">
        <f t="shared" si="26"/>
        <v>0</v>
      </c>
      <c r="CA36" s="983">
        <f t="shared" si="39"/>
        <v>0</v>
      </c>
      <c r="CB36" s="983">
        <f t="shared" si="40"/>
        <v>0</v>
      </c>
      <c r="CC36" s="983">
        <f t="shared" si="27"/>
        <v>0</v>
      </c>
      <c r="CD36" s="983">
        <f t="shared" si="41"/>
        <v>0</v>
      </c>
      <c r="CE36" s="983">
        <f t="shared" si="41"/>
        <v>0</v>
      </c>
      <c r="CF36" s="983">
        <f t="shared" si="28"/>
        <v>0</v>
      </c>
      <c r="CG36" s="983">
        <f t="shared" si="42"/>
        <v>0</v>
      </c>
      <c r="CH36" s="983">
        <f t="shared" si="42"/>
        <v>0</v>
      </c>
      <c r="CI36" s="983">
        <f t="shared" si="29"/>
        <v>0</v>
      </c>
      <c r="CJ36" s="983">
        <f t="shared" si="47"/>
        <v>0</v>
      </c>
      <c r="CK36" s="983">
        <f t="shared" si="47"/>
        <v>0</v>
      </c>
      <c r="CL36" s="983">
        <f t="shared" si="30"/>
        <v>0</v>
      </c>
    </row>
    <row r="37" spans="1:114" x14ac:dyDescent="0.25">
      <c r="A37" s="987" t="s">
        <v>28</v>
      </c>
      <c r="B37" s="980">
        <v>3649.92</v>
      </c>
      <c r="C37" s="981">
        <f t="shared" si="0"/>
        <v>6.8494651937576713E-3</v>
      </c>
      <c r="D37" s="982"/>
      <c r="E37" s="982"/>
      <c r="F37" s="982">
        <f t="shared" si="1"/>
        <v>0</v>
      </c>
      <c r="G37" s="982"/>
      <c r="H37" s="982"/>
      <c r="I37" s="982">
        <f t="shared" si="2"/>
        <v>0</v>
      </c>
      <c r="J37" s="982"/>
      <c r="K37" s="982"/>
      <c r="L37" s="982">
        <f t="shared" si="3"/>
        <v>0</v>
      </c>
      <c r="M37" s="982"/>
      <c r="N37" s="982"/>
      <c r="O37" s="982">
        <f t="shared" si="4"/>
        <v>0</v>
      </c>
      <c r="P37" s="982"/>
      <c r="Q37" s="982"/>
      <c r="R37" s="982">
        <f t="shared" si="44"/>
        <v>0</v>
      </c>
      <c r="S37" s="982"/>
      <c r="T37" s="982"/>
      <c r="U37" s="982">
        <f t="shared" si="6"/>
        <v>0</v>
      </c>
      <c r="V37" s="982">
        <f t="shared" si="45"/>
        <v>0</v>
      </c>
      <c r="W37" s="982">
        <f t="shared" si="46"/>
        <v>0</v>
      </c>
      <c r="X37" s="982">
        <f t="shared" si="7"/>
        <v>0</v>
      </c>
      <c r="Y37" s="982"/>
      <c r="Z37" s="982"/>
      <c r="AA37" s="982">
        <f t="shared" si="8"/>
        <v>0</v>
      </c>
      <c r="AB37" s="982"/>
      <c r="AC37" s="982"/>
      <c r="AD37" s="982">
        <v>0</v>
      </c>
      <c r="AE37" s="982"/>
      <c r="AF37" s="982"/>
      <c r="AG37" s="982">
        <v>0</v>
      </c>
      <c r="AH37" s="982"/>
      <c r="AI37" s="982"/>
      <c r="AJ37" s="982">
        <f t="shared" si="11"/>
        <v>0</v>
      </c>
      <c r="AK37" s="982"/>
      <c r="AL37" s="982"/>
      <c r="AM37" s="982">
        <f t="shared" si="12"/>
        <v>0</v>
      </c>
      <c r="AN37" s="982"/>
      <c r="AO37" s="982"/>
      <c r="AP37" s="982">
        <f t="shared" si="13"/>
        <v>0</v>
      </c>
      <c r="AQ37" s="982">
        <f t="shared" si="14"/>
        <v>0</v>
      </c>
      <c r="AR37" s="982">
        <f t="shared" si="33"/>
        <v>0</v>
      </c>
      <c r="AS37" s="982">
        <f t="shared" si="15"/>
        <v>0</v>
      </c>
      <c r="AT37" s="982"/>
      <c r="AU37" s="982"/>
      <c r="AV37" s="982">
        <f t="shared" si="16"/>
        <v>0</v>
      </c>
      <c r="AW37" s="982"/>
      <c r="AX37" s="982"/>
      <c r="AY37" s="982">
        <f t="shared" si="17"/>
        <v>0</v>
      </c>
      <c r="AZ37" s="982"/>
      <c r="BA37" s="982"/>
      <c r="BB37" s="982">
        <f t="shared" si="18"/>
        <v>0</v>
      </c>
      <c r="BC37" s="982"/>
      <c r="BD37" s="982"/>
      <c r="BE37" s="982">
        <f t="shared" si="19"/>
        <v>0</v>
      </c>
      <c r="BF37" s="982"/>
      <c r="BG37" s="982"/>
      <c r="BH37" s="982">
        <f t="shared" si="20"/>
        <v>0</v>
      </c>
      <c r="BI37" s="982">
        <v>0.25</v>
      </c>
      <c r="BJ37" s="983">
        <v>0.55000000000000004</v>
      </c>
      <c r="BK37" s="983">
        <f t="shared" si="21"/>
        <v>2.2000000000000002</v>
      </c>
      <c r="BL37" s="983">
        <f t="shared" si="34"/>
        <v>0.25</v>
      </c>
      <c r="BM37" s="983">
        <f t="shared" si="35"/>
        <v>0.55000000000000004</v>
      </c>
      <c r="BN37" s="983">
        <f t="shared" si="22"/>
        <v>2.2000000000000002</v>
      </c>
      <c r="BO37" s="983"/>
      <c r="BP37" s="983"/>
      <c r="BQ37" s="983">
        <f t="shared" si="23"/>
        <v>0</v>
      </c>
      <c r="BR37" s="983">
        <f t="shared" si="36"/>
        <v>0</v>
      </c>
      <c r="BS37" s="983">
        <f t="shared" si="36"/>
        <v>0</v>
      </c>
      <c r="BT37" s="983">
        <f t="shared" si="24"/>
        <v>0</v>
      </c>
      <c r="BU37" s="983">
        <f t="shared" si="37"/>
        <v>0</v>
      </c>
      <c r="BV37" s="983">
        <f t="shared" si="37"/>
        <v>0</v>
      </c>
      <c r="BW37" s="983">
        <f t="shared" si="25"/>
        <v>0</v>
      </c>
      <c r="BX37" s="983">
        <f t="shared" si="38"/>
        <v>0</v>
      </c>
      <c r="BY37" s="983">
        <f t="shared" si="38"/>
        <v>0</v>
      </c>
      <c r="BZ37" s="983">
        <f t="shared" si="26"/>
        <v>0</v>
      </c>
      <c r="CA37" s="983">
        <f t="shared" si="39"/>
        <v>0</v>
      </c>
      <c r="CB37" s="983">
        <f t="shared" si="40"/>
        <v>0</v>
      </c>
      <c r="CC37" s="983">
        <f t="shared" si="27"/>
        <v>0</v>
      </c>
      <c r="CD37" s="983">
        <f t="shared" si="41"/>
        <v>0</v>
      </c>
      <c r="CE37" s="983">
        <f t="shared" si="41"/>
        <v>0</v>
      </c>
      <c r="CF37" s="983">
        <f t="shared" si="28"/>
        <v>0</v>
      </c>
      <c r="CG37" s="983">
        <f t="shared" si="42"/>
        <v>0.25</v>
      </c>
      <c r="CH37" s="983">
        <f t="shared" si="42"/>
        <v>0.55000000000000004</v>
      </c>
      <c r="CI37" s="983">
        <f t="shared" si="29"/>
        <v>2.2000000000000002</v>
      </c>
      <c r="CJ37" s="983">
        <f t="shared" si="47"/>
        <v>0.25</v>
      </c>
      <c r="CK37" s="983">
        <f t="shared" si="47"/>
        <v>0.55000000000000004</v>
      </c>
      <c r="CL37" s="983">
        <f t="shared" si="30"/>
        <v>2.2000000000000002</v>
      </c>
    </row>
    <row r="38" spans="1:114" x14ac:dyDescent="0.25">
      <c r="A38" s="987" t="s">
        <v>29</v>
      </c>
      <c r="B38" s="980">
        <v>2527</v>
      </c>
      <c r="C38" s="981">
        <f t="shared" si="0"/>
        <v>20.599525128610999</v>
      </c>
      <c r="D38" s="982">
        <v>122</v>
      </c>
      <c r="E38" s="982">
        <v>1154</v>
      </c>
      <c r="F38" s="982">
        <f t="shared" si="1"/>
        <v>9.4590163934426226</v>
      </c>
      <c r="G38" s="982">
        <v>9</v>
      </c>
      <c r="H38" s="982">
        <v>85</v>
      </c>
      <c r="I38" s="982">
        <f t="shared" si="2"/>
        <v>9.4444444444444446</v>
      </c>
      <c r="J38" s="982">
        <v>74</v>
      </c>
      <c r="K38" s="982">
        <v>498</v>
      </c>
      <c r="L38" s="982">
        <f t="shared" si="3"/>
        <v>6.7297297297297298</v>
      </c>
      <c r="M38" s="982">
        <v>257</v>
      </c>
      <c r="N38" s="982">
        <v>2441</v>
      </c>
      <c r="O38" s="982">
        <f t="shared" si="4"/>
        <v>9.4980544747081712</v>
      </c>
      <c r="P38" s="982"/>
      <c r="Q38" s="982"/>
      <c r="R38" s="982">
        <f t="shared" si="44"/>
        <v>0</v>
      </c>
      <c r="S38" s="982"/>
      <c r="T38" s="982"/>
      <c r="U38" s="982">
        <f t="shared" si="6"/>
        <v>0</v>
      </c>
      <c r="V38" s="982">
        <f t="shared" si="45"/>
        <v>462</v>
      </c>
      <c r="W38" s="982">
        <f t="shared" si="46"/>
        <v>4178</v>
      </c>
      <c r="X38" s="982">
        <f t="shared" si="7"/>
        <v>9.0432900432900425</v>
      </c>
      <c r="Y38" s="982">
        <v>5.55</v>
      </c>
      <c r="Z38" s="982">
        <v>51</v>
      </c>
      <c r="AA38" s="982">
        <f t="shared" si="8"/>
        <v>9.1891891891891895</v>
      </c>
      <c r="AB38" s="982"/>
      <c r="AC38" s="982"/>
      <c r="AD38" s="982">
        <f t="shared" ref="AD38:AD59" si="48">IF(AB38,AC38/AB38,0)</f>
        <v>0</v>
      </c>
      <c r="AE38" s="982">
        <v>5</v>
      </c>
      <c r="AF38" s="982">
        <v>21</v>
      </c>
      <c r="AG38" s="982">
        <f t="shared" ref="AG38:AG59" si="49">IF(AE38,AF38/AE38,0)</f>
        <v>4.2</v>
      </c>
      <c r="AH38" s="982">
        <v>48</v>
      </c>
      <c r="AI38" s="982">
        <v>376</v>
      </c>
      <c r="AJ38" s="982">
        <f t="shared" si="11"/>
        <v>7.833333333333333</v>
      </c>
      <c r="AK38" s="982"/>
      <c r="AL38" s="982"/>
      <c r="AM38" s="982">
        <f t="shared" si="12"/>
        <v>0</v>
      </c>
      <c r="AN38" s="982"/>
      <c r="AO38" s="982"/>
      <c r="AP38" s="982">
        <f t="shared" si="13"/>
        <v>0</v>
      </c>
      <c r="AQ38" s="982">
        <f t="shared" si="14"/>
        <v>58.55</v>
      </c>
      <c r="AR38" s="982">
        <f t="shared" si="33"/>
        <v>448</v>
      </c>
      <c r="AS38" s="982">
        <f t="shared" si="15"/>
        <v>7.6515798462852267</v>
      </c>
      <c r="AT38" s="982"/>
      <c r="AU38" s="982"/>
      <c r="AV38" s="982">
        <f t="shared" si="16"/>
        <v>0</v>
      </c>
      <c r="AW38" s="982"/>
      <c r="AX38" s="982"/>
      <c r="AY38" s="982">
        <f t="shared" si="17"/>
        <v>0</v>
      </c>
      <c r="AZ38" s="982"/>
      <c r="BA38" s="982"/>
      <c r="BB38" s="982">
        <f t="shared" si="18"/>
        <v>0</v>
      </c>
      <c r="BC38" s="982"/>
      <c r="BD38" s="982"/>
      <c r="BE38" s="982">
        <f t="shared" si="19"/>
        <v>0</v>
      </c>
      <c r="BF38" s="982"/>
      <c r="BG38" s="982"/>
      <c r="BH38" s="982">
        <f t="shared" si="20"/>
        <v>0</v>
      </c>
      <c r="BI38" s="982"/>
      <c r="BJ38" s="983"/>
      <c r="BK38" s="983">
        <f t="shared" si="21"/>
        <v>0</v>
      </c>
      <c r="BL38" s="983">
        <f t="shared" si="34"/>
        <v>0</v>
      </c>
      <c r="BM38" s="983">
        <f t="shared" si="35"/>
        <v>0</v>
      </c>
      <c r="BN38" s="983">
        <f t="shared" si="22"/>
        <v>0</v>
      </c>
      <c r="BO38" s="983"/>
      <c r="BP38" s="983"/>
      <c r="BQ38" s="983">
        <f t="shared" si="23"/>
        <v>0</v>
      </c>
      <c r="BR38" s="983">
        <f t="shared" si="36"/>
        <v>127.55</v>
      </c>
      <c r="BS38" s="983">
        <f t="shared" si="36"/>
        <v>1205</v>
      </c>
      <c r="BT38" s="983">
        <f t="shared" si="24"/>
        <v>9.4472755782046267</v>
      </c>
      <c r="BU38" s="983">
        <f t="shared" si="37"/>
        <v>9</v>
      </c>
      <c r="BV38" s="983">
        <f t="shared" si="37"/>
        <v>85</v>
      </c>
      <c r="BW38" s="983">
        <f t="shared" si="25"/>
        <v>9.4444444444444446</v>
      </c>
      <c r="BX38" s="983">
        <f t="shared" si="38"/>
        <v>79</v>
      </c>
      <c r="BY38" s="983">
        <f t="shared" si="38"/>
        <v>519</v>
      </c>
      <c r="BZ38" s="983">
        <f t="shared" si="26"/>
        <v>6.5696202531645573</v>
      </c>
      <c r="CA38" s="983">
        <f t="shared" si="39"/>
        <v>305</v>
      </c>
      <c r="CB38" s="983">
        <f t="shared" si="40"/>
        <v>2817</v>
      </c>
      <c r="CC38" s="983">
        <f t="shared" si="27"/>
        <v>9.2360655737704924</v>
      </c>
      <c r="CD38" s="983">
        <f t="shared" si="41"/>
        <v>0</v>
      </c>
      <c r="CE38" s="983">
        <f t="shared" si="41"/>
        <v>0</v>
      </c>
      <c r="CF38" s="983">
        <f t="shared" si="28"/>
        <v>0</v>
      </c>
      <c r="CG38" s="983">
        <f t="shared" si="42"/>
        <v>0</v>
      </c>
      <c r="CH38" s="983">
        <f t="shared" si="42"/>
        <v>0</v>
      </c>
      <c r="CI38" s="983">
        <f t="shared" si="29"/>
        <v>0</v>
      </c>
      <c r="CJ38" s="983">
        <f t="shared" si="47"/>
        <v>520.54999999999995</v>
      </c>
      <c r="CK38" s="983">
        <f t="shared" si="47"/>
        <v>4626</v>
      </c>
      <c r="CL38" s="983">
        <f t="shared" si="30"/>
        <v>8.8867543943905485</v>
      </c>
      <c r="DI38" s="984" t="s">
        <v>209</v>
      </c>
      <c r="DJ38" s="962" t="s">
        <v>273</v>
      </c>
    </row>
    <row r="39" spans="1:114" x14ac:dyDescent="0.25">
      <c r="A39" s="987" t="s">
        <v>30</v>
      </c>
      <c r="B39" s="980">
        <v>2182.5</v>
      </c>
      <c r="C39" s="981">
        <f t="shared" si="0"/>
        <v>23.986254295532646</v>
      </c>
      <c r="D39" s="982">
        <v>17</v>
      </c>
      <c r="E39" s="982">
        <v>68</v>
      </c>
      <c r="F39" s="982">
        <f t="shared" si="1"/>
        <v>4</v>
      </c>
      <c r="G39" s="982"/>
      <c r="H39" s="982"/>
      <c r="I39" s="982">
        <f t="shared" si="2"/>
        <v>0</v>
      </c>
      <c r="J39" s="982">
        <v>18</v>
      </c>
      <c r="K39" s="982">
        <v>58.36</v>
      </c>
      <c r="L39" s="982">
        <f t="shared" si="3"/>
        <v>3.2422222222222223</v>
      </c>
      <c r="M39" s="982">
        <v>7.5</v>
      </c>
      <c r="N39" s="982">
        <v>23.56</v>
      </c>
      <c r="O39" s="982">
        <f t="shared" si="4"/>
        <v>3.1413333333333333</v>
      </c>
      <c r="P39" s="982">
        <v>30</v>
      </c>
      <c r="Q39" s="982">
        <v>93</v>
      </c>
      <c r="R39" s="982">
        <f t="shared" si="44"/>
        <v>3.1</v>
      </c>
      <c r="S39" s="982">
        <v>30</v>
      </c>
      <c r="T39" s="982">
        <v>91.6</v>
      </c>
      <c r="U39" s="982">
        <f t="shared" si="6"/>
        <v>3.0533333333333332</v>
      </c>
      <c r="V39" s="982">
        <f t="shared" si="45"/>
        <v>102.5</v>
      </c>
      <c r="W39" s="982">
        <f t="shared" si="46"/>
        <v>334.52</v>
      </c>
      <c r="X39" s="982">
        <f t="shared" si="7"/>
        <v>3.2636097560975608</v>
      </c>
      <c r="Y39" s="982">
        <v>36</v>
      </c>
      <c r="Z39" s="982">
        <v>144</v>
      </c>
      <c r="AA39" s="982">
        <f t="shared" si="8"/>
        <v>4</v>
      </c>
      <c r="AB39" s="982"/>
      <c r="AC39" s="982"/>
      <c r="AD39" s="982">
        <f t="shared" si="48"/>
        <v>0</v>
      </c>
      <c r="AE39" s="982">
        <v>7</v>
      </c>
      <c r="AF39" s="982">
        <v>22.32</v>
      </c>
      <c r="AG39" s="982">
        <f t="shared" si="49"/>
        <v>3.1885714285714286</v>
      </c>
      <c r="AH39" s="982">
        <v>40</v>
      </c>
      <c r="AI39" s="982">
        <v>115</v>
      </c>
      <c r="AJ39" s="982">
        <f t="shared" si="11"/>
        <v>2.875</v>
      </c>
      <c r="AK39" s="982">
        <v>181</v>
      </c>
      <c r="AL39" s="982">
        <v>505.2</v>
      </c>
      <c r="AM39" s="982">
        <f t="shared" si="12"/>
        <v>2.7911602209944752</v>
      </c>
      <c r="AN39" s="982">
        <v>157</v>
      </c>
      <c r="AO39" s="982">
        <v>477.77</v>
      </c>
      <c r="AP39" s="982">
        <f t="shared" si="13"/>
        <v>3.04312101910828</v>
      </c>
      <c r="AQ39" s="982">
        <f t="shared" si="14"/>
        <v>421</v>
      </c>
      <c r="AR39" s="982">
        <f t="shared" si="33"/>
        <v>1264.29</v>
      </c>
      <c r="AS39" s="982">
        <f t="shared" si="15"/>
        <v>3.0030641330166268</v>
      </c>
      <c r="AT39" s="982"/>
      <c r="AU39" s="982"/>
      <c r="AV39" s="982">
        <f t="shared" si="16"/>
        <v>0</v>
      </c>
      <c r="AW39" s="982"/>
      <c r="AX39" s="982"/>
      <c r="AY39" s="982">
        <f t="shared" si="17"/>
        <v>0</v>
      </c>
      <c r="AZ39" s="982"/>
      <c r="BA39" s="982"/>
      <c r="BB39" s="982">
        <f t="shared" si="18"/>
        <v>0</v>
      </c>
      <c r="BC39" s="982"/>
      <c r="BD39" s="982"/>
      <c r="BE39" s="982">
        <f t="shared" si="19"/>
        <v>0</v>
      </c>
      <c r="BF39" s="982"/>
      <c r="BG39" s="982"/>
      <c r="BH39" s="982">
        <f t="shared" si="20"/>
        <v>0</v>
      </c>
      <c r="BI39" s="982"/>
      <c r="BJ39" s="983"/>
      <c r="BK39" s="983">
        <f t="shared" si="21"/>
        <v>0</v>
      </c>
      <c r="BL39" s="983">
        <f t="shared" si="34"/>
        <v>0</v>
      </c>
      <c r="BM39" s="983">
        <f t="shared" si="35"/>
        <v>0</v>
      </c>
      <c r="BN39" s="983">
        <f t="shared" si="22"/>
        <v>0</v>
      </c>
      <c r="BO39" s="983"/>
      <c r="BP39" s="983"/>
      <c r="BQ39" s="983">
        <f t="shared" si="23"/>
        <v>0</v>
      </c>
      <c r="BR39" s="983">
        <f t="shared" si="36"/>
        <v>53</v>
      </c>
      <c r="BS39" s="983">
        <f t="shared" si="36"/>
        <v>212</v>
      </c>
      <c r="BT39" s="983">
        <f t="shared" si="24"/>
        <v>4</v>
      </c>
      <c r="BU39" s="983">
        <f t="shared" si="37"/>
        <v>0</v>
      </c>
      <c r="BV39" s="983">
        <f t="shared" si="37"/>
        <v>0</v>
      </c>
      <c r="BW39" s="983">
        <f t="shared" si="25"/>
        <v>0</v>
      </c>
      <c r="BX39" s="983">
        <f t="shared" si="38"/>
        <v>25</v>
      </c>
      <c r="BY39" s="983">
        <f t="shared" si="38"/>
        <v>80.680000000000007</v>
      </c>
      <c r="BZ39" s="983">
        <f t="shared" si="26"/>
        <v>3.2272000000000003</v>
      </c>
      <c r="CA39" s="983">
        <f t="shared" si="39"/>
        <v>47.5</v>
      </c>
      <c r="CB39" s="983">
        <f t="shared" si="40"/>
        <v>138.56</v>
      </c>
      <c r="CC39" s="983">
        <f t="shared" si="27"/>
        <v>2.9170526315789473</v>
      </c>
      <c r="CD39" s="983">
        <f t="shared" si="41"/>
        <v>211</v>
      </c>
      <c r="CE39" s="983">
        <f t="shared" si="41"/>
        <v>598.20000000000005</v>
      </c>
      <c r="CF39" s="983">
        <f t="shared" si="28"/>
        <v>2.8350710900473937</v>
      </c>
      <c r="CG39" s="983">
        <f t="shared" si="42"/>
        <v>187</v>
      </c>
      <c r="CH39" s="983">
        <f t="shared" si="42"/>
        <v>569.37</v>
      </c>
      <c r="CI39" s="983">
        <f t="shared" si="29"/>
        <v>3.0447593582887702</v>
      </c>
      <c r="CJ39" s="983">
        <f t="shared" si="47"/>
        <v>523.5</v>
      </c>
      <c r="CK39" s="983">
        <f t="shared" si="47"/>
        <v>1598.81</v>
      </c>
      <c r="CL39" s="983">
        <f t="shared" si="30"/>
        <v>3.0540783190066856</v>
      </c>
      <c r="DH39" s="984" t="s">
        <v>209</v>
      </c>
      <c r="DI39" s="984" t="s">
        <v>209</v>
      </c>
      <c r="DJ39" s="962" t="s">
        <v>269</v>
      </c>
    </row>
    <row r="40" spans="1:114" x14ac:dyDescent="0.25">
      <c r="A40" s="987" t="s">
        <v>31</v>
      </c>
      <c r="B40" s="980">
        <v>7199</v>
      </c>
      <c r="C40" s="981">
        <f t="shared" si="0"/>
        <v>0</v>
      </c>
      <c r="D40" s="982"/>
      <c r="E40" s="982"/>
      <c r="F40" s="982">
        <f t="shared" si="1"/>
        <v>0</v>
      </c>
      <c r="G40" s="982"/>
      <c r="H40" s="982"/>
      <c r="I40" s="982">
        <f t="shared" si="2"/>
        <v>0</v>
      </c>
      <c r="J40" s="982"/>
      <c r="K40" s="982"/>
      <c r="L40" s="982">
        <f t="shared" si="3"/>
        <v>0</v>
      </c>
      <c r="M40" s="982"/>
      <c r="N40" s="982"/>
      <c r="O40" s="982">
        <f t="shared" si="4"/>
        <v>0</v>
      </c>
      <c r="P40" s="982"/>
      <c r="Q40" s="982"/>
      <c r="R40" s="982">
        <f t="shared" si="44"/>
        <v>0</v>
      </c>
      <c r="S40" s="982"/>
      <c r="T40" s="982"/>
      <c r="U40" s="982">
        <f t="shared" si="6"/>
        <v>0</v>
      </c>
      <c r="V40" s="982">
        <f t="shared" si="45"/>
        <v>0</v>
      </c>
      <c r="W40" s="982">
        <f t="shared" si="46"/>
        <v>0</v>
      </c>
      <c r="X40" s="982">
        <f t="shared" si="7"/>
        <v>0</v>
      </c>
      <c r="Y40" s="982"/>
      <c r="Z40" s="982"/>
      <c r="AA40" s="982">
        <f t="shared" si="8"/>
        <v>0</v>
      </c>
      <c r="AB40" s="982"/>
      <c r="AC40" s="982"/>
      <c r="AD40" s="982">
        <f t="shared" si="48"/>
        <v>0</v>
      </c>
      <c r="AE40" s="982"/>
      <c r="AF40" s="982"/>
      <c r="AG40" s="982">
        <f t="shared" si="49"/>
        <v>0</v>
      </c>
      <c r="AH40" s="982"/>
      <c r="AI40" s="982"/>
      <c r="AJ40" s="982">
        <f t="shared" si="11"/>
        <v>0</v>
      </c>
      <c r="AK40" s="982"/>
      <c r="AL40" s="982"/>
      <c r="AM40" s="982">
        <f t="shared" si="12"/>
        <v>0</v>
      </c>
      <c r="AN40" s="982"/>
      <c r="AO40" s="982"/>
      <c r="AP40" s="982">
        <f t="shared" si="13"/>
        <v>0</v>
      </c>
      <c r="AQ40" s="982">
        <f t="shared" si="14"/>
        <v>0</v>
      </c>
      <c r="AR40" s="982">
        <f t="shared" si="33"/>
        <v>0</v>
      </c>
      <c r="AS40" s="982">
        <f t="shared" si="15"/>
        <v>0</v>
      </c>
      <c r="AT40" s="982"/>
      <c r="AU40" s="982"/>
      <c r="AV40" s="982">
        <f t="shared" si="16"/>
        <v>0</v>
      </c>
      <c r="AW40" s="982"/>
      <c r="AX40" s="982"/>
      <c r="AY40" s="982">
        <f t="shared" si="17"/>
        <v>0</v>
      </c>
      <c r="AZ40" s="982"/>
      <c r="BA40" s="982"/>
      <c r="BB40" s="982">
        <f t="shared" si="18"/>
        <v>0</v>
      </c>
      <c r="BC40" s="982"/>
      <c r="BD40" s="982"/>
      <c r="BE40" s="982">
        <f t="shared" si="19"/>
        <v>0</v>
      </c>
      <c r="BF40" s="982"/>
      <c r="BG40" s="982"/>
      <c r="BH40" s="982">
        <f t="shared" si="20"/>
        <v>0</v>
      </c>
      <c r="BI40" s="982"/>
      <c r="BJ40" s="983"/>
      <c r="BK40" s="983">
        <f t="shared" si="21"/>
        <v>0</v>
      </c>
      <c r="BL40" s="983">
        <f t="shared" si="34"/>
        <v>0</v>
      </c>
      <c r="BM40" s="983">
        <f t="shared" si="35"/>
        <v>0</v>
      </c>
      <c r="BN40" s="983">
        <f t="shared" si="22"/>
        <v>0</v>
      </c>
      <c r="BO40" s="983"/>
      <c r="BP40" s="983"/>
      <c r="BQ40" s="983">
        <f t="shared" si="23"/>
        <v>0</v>
      </c>
      <c r="BR40" s="983">
        <f t="shared" si="36"/>
        <v>0</v>
      </c>
      <c r="BS40" s="983">
        <f t="shared" si="36"/>
        <v>0</v>
      </c>
      <c r="BT40" s="983">
        <f t="shared" si="24"/>
        <v>0</v>
      </c>
      <c r="BU40" s="983">
        <f t="shared" si="37"/>
        <v>0</v>
      </c>
      <c r="BV40" s="983">
        <f t="shared" si="37"/>
        <v>0</v>
      </c>
      <c r="BW40" s="983">
        <f t="shared" si="25"/>
        <v>0</v>
      </c>
      <c r="BX40" s="983">
        <f t="shared" si="38"/>
        <v>0</v>
      </c>
      <c r="BY40" s="983">
        <f t="shared" si="38"/>
        <v>0</v>
      </c>
      <c r="BZ40" s="983">
        <f t="shared" si="26"/>
        <v>0</v>
      </c>
      <c r="CA40" s="983">
        <f t="shared" si="39"/>
        <v>0</v>
      </c>
      <c r="CB40" s="983">
        <f t="shared" si="40"/>
        <v>0</v>
      </c>
      <c r="CC40" s="983">
        <f t="shared" si="27"/>
        <v>0</v>
      </c>
      <c r="CD40" s="983">
        <f t="shared" si="41"/>
        <v>0</v>
      </c>
      <c r="CE40" s="983">
        <f t="shared" si="41"/>
        <v>0</v>
      </c>
      <c r="CF40" s="983">
        <f t="shared" si="28"/>
        <v>0</v>
      </c>
      <c r="CG40" s="983">
        <f t="shared" si="42"/>
        <v>0</v>
      </c>
      <c r="CH40" s="983">
        <f t="shared" si="42"/>
        <v>0</v>
      </c>
      <c r="CI40" s="983">
        <f t="shared" si="29"/>
        <v>0</v>
      </c>
      <c r="CJ40" s="983">
        <f t="shared" si="47"/>
        <v>0</v>
      </c>
      <c r="CK40" s="983">
        <f t="shared" si="47"/>
        <v>0</v>
      </c>
      <c r="CL40" s="983">
        <f t="shared" si="30"/>
        <v>0</v>
      </c>
    </row>
    <row r="41" spans="1:114" x14ac:dyDescent="0.25">
      <c r="A41" s="992" t="s">
        <v>33</v>
      </c>
      <c r="B41" s="980">
        <v>1701</v>
      </c>
      <c r="C41" s="981">
        <f t="shared" si="0"/>
        <v>14.373897707231039</v>
      </c>
      <c r="D41" s="982">
        <v>31.5</v>
      </c>
      <c r="E41" s="982">
        <v>228.7</v>
      </c>
      <c r="F41" s="982">
        <f t="shared" si="1"/>
        <v>7.2603174603174603</v>
      </c>
      <c r="G41" s="982">
        <v>2</v>
      </c>
      <c r="H41" s="982">
        <v>9.6</v>
      </c>
      <c r="I41" s="982">
        <f t="shared" si="2"/>
        <v>4.8</v>
      </c>
      <c r="J41" s="982">
        <v>17</v>
      </c>
      <c r="K41" s="982">
        <v>100</v>
      </c>
      <c r="L41" s="982">
        <f t="shared" si="3"/>
        <v>5.882352941176471</v>
      </c>
      <c r="M41" s="982">
        <v>56</v>
      </c>
      <c r="N41" s="982">
        <v>271</v>
      </c>
      <c r="O41" s="982">
        <f t="shared" si="4"/>
        <v>4.8392857142857144</v>
      </c>
      <c r="P41" s="982">
        <v>19</v>
      </c>
      <c r="Q41" s="982">
        <v>85.5</v>
      </c>
      <c r="R41" s="982">
        <f t="shared" si="44"/>
        <v>4.5</v>
      </c>
      <c r="S41" s="982">
        <v>119</v>
      </c>
      <c r="T41" s="982">
        <v>515</v>
      </c>
      <c r="U41" s="982">
        <f t="shared" si="6"/>
        <v>4.3277310924369745</v>
      </c>
      <c r="V41" s="982">
        <f t="shared" si="45"/>
        <v>244.5</v>
      </c>
      <c r="W41" s="982">
        <f t="shared" si="46"/>
        <v>1209.8</v>
      </c>
      <c r="X41" s="982">
        <f t="shared" si="7"/>
        <v>4.9480572597137016</v>
      </c>
      <c r="Y41" s="982"/>
      <c r="Z41" s="982"/>
      <c r="AA41" s="982">
        <f t="shared" si="8"/>
        <v>0</v>
      </c>
      <c r="AB41" s="982"/>
      <c r="AC41" s="982"/>
      <c r="AD41" s="982">
        <f t="shared" si="48"/>
        <v>0</v>
      </c>
      <c r="AE41" s="982"/>
      <c r="AF41" s="982"/>
      <c r="AG41" s="982">
        <f t="shared" si="49"/>
        <v>0</v>
      </c>
      <c r="AH41" s="982"/>
      <c r="AI41" s="982"/>
      <c r="AJ41" s="982">
        <f t="shared" si="11"/>
        <v>0</v>
      </c>
      <c r="AK41" s="982"/>
      <c r="AL41" s="982"/>
      <c r="AM41" s="982">
        <f t="shared" si="12"/>
        <v>0</v>
      </c>
      <c r="AN41" s="982"/>
      <c r="AO41" s="982"/>
      <c r="AP41" s="982">
        <f t="shared" si="13"/>
        <v>0</v>
      </c>
      <c r="AQ41" s="982">
        <f t="shared" si="14"/>
        <v>0</v>
      </c>
      <c r="AR41" s="982">
        <f t="shared" si="33"/>
        <v>0</v>
      </c>
      <c r="AS41" s="982">
        <f t="shared" si="15"/>
        <v>0</v>
      </c>
      <c r="AT41" s="982"/>
      <c r="AU41" s="982"/>
      <c r="AV41" s="982">
        <f t="shared" si="16"/>
        <v>0</v>
      </c>
      <c r="AW41" s="982"/>
      <c r="AX41" s="982"/>
      <c r="AY41" s="982">
        <f t="shared" si="17"/>
        <v>0</v>
      </c>
      <c r="AZ41" s="982"/>
      <c r="BA41" s="982"/>
      <c r="BB41" s="982">
        <f t="shared" si="18"/>
        <v>0</v>
      </c>
      <c r="BC41" s="982"/>
      <c r="BD41" s="982"/>
      <c r="BE41" s="982">
        <f t="shared" si="19"/>
        <v>0</v>
      </c>
      <c r="BF41" s="982"/>
      <c r="BG41" s="982"/>
      <c r="BH41" s="982">
        <f t="shared" si="20"/>
        <v>0</v>
      </c>
      <c r="BI41" s="982"/>
      <c r="BJ41" s="983"/>
      <c r="BK41" s="983">
        <f t="shared" si="21"/>
        <v>0</v>
      </c>
      <c r="BL41" s="983">
        <f t="shared" si="34"/>
        <v>0</v>
      </c>
      <c r="BM41" s="983">
        <f t="shared" si="35"/>
        <v>0</v>
      </c>
      <c r="BN41" s="983">
        <f t="shared" si="22"/>
        <v>0</v>
      </c>
      <c r="BO41" s="983"/>
      <c r="BP41" s="983"/>
      <c r="BQ41" s="983">
        <f t="shared" si="23"/>
        <v>0</v>
      </c>
      <c r="BR41" s="983">
        <f t="shared" si="36"/>
        <v>31.5</v>
      </c>
      <c r="BS41" s="983">
        <f t="shared" si="36"/>
        <v>228.7</v>
      </c>
      <c r="BT41" s="983">
        <f t="shared" si="24"/>
        <v>7.2603174603174603</v>
      </c>
      <c r="BU41" s="983">
        <f t="shared" si="37"/>
        <v>2</v>
      </c>
      <c r="BV41" s="983">
        <f t="shared" si="37"/>
        <v>9.6</v>
      </c>
      <c r="BW41" s="983">
        <f t="shared" si="25"/>
        <v>4.8</v>
      </c>
      <c r="BX41" s="983">
        <f t="shared" si="38"/>
        <v>17</v>
      </c>
      <c r="BY41" s="983">
        <f t="shared" si="38"/>
        <v>100</v>
      </c>
      <c r="BZ41" s="983">
        <f t="shared" si="26"/>
        <v>5.882352941176471</v>
      </c>
      <c r="CA41" s="983">
        <f t="shared" si="39"/>
        <v>56</v>
      </c>
      <c r="CB41" s="983">
        <f t="shared" si="40"/>
        <v>271</v>
      </c>
      <c r="CC41" s="983">
        <f t="shared" si="27"/>
        <v>4.8392857142857144</v>
      </c>
      <c r="CD41" s="983">
        <f t="shared" si="41"/>
        <v>19</v>
      </c>
      <c r="CE41" s="983">
        <f t="shared" si="41"/>
        <v>85.5</v>
      </c>
      <c r="CF41" s="983">
        <f t="shared" si="28"/>
        <v>4.5</v>
      </c>
      <c r="CG41" s="983">
        <f t="shared" si="42"/>
        <v>119</v>
      </c>
      <c r="CH41" s="983">
        <f t="shared" si="42"/>
        <v>515</v>
      </c>
      <c r="CI41" s="983">
        <f t="shared" si="29"/>
        <v>4.3277310924369745</v>
      </c>
      <c r="CJ41" s="983">
        <f t="shared" si="47"/>
        <v>244.5</v>
      </c>
      <c r="CK41" s="983">
        <f t="shared" si="47"/>
        <v>1209.8</v>
      </c>
      <c r="CL41" s="983">
        <f t="shared" si="30"/>
        <v>4.9480572597137016</v>
      </c>
      <c r="DH41" s="984" t="s">
        <v>209</v>
      </c>
      <c r="DI41" s="984" t="s">
        <v>209</v>
      </c>
      <c r="DJ41" s="962" t="s">
        <v>269</v>
      </c>
    </row>
    <row r="42" spans="1:114" x14ac:dyDescent="0.25">
      <c r="A42" s="992" t="s">
        <v>34</v>
      </c>
      <c r="B42" s="980">
        <v>166.57</v>
      </c>
      <c r="C42" s="981">
        <f t="shared" si="0"/>
        <v>19.72143843429189</v>
      </c>
      <c r="D42" s="982"/>
      <c r="E42" s="982"/>
      <c r="F42" s="982">
        <f t="shared" si="1"/>
        <v>0</v>
      </c>
      <c r="G42" s="982"/>
      <c r="H42" s="982"/>
      <c r="I42" s="982">
        <f t="shared" si="2"/>
        <v>0</v>
      </c>
      <c r="J42" s="982"/>
      <c r="K42" s="982"/>
      <c r="L42" s="982">
        <f t="shared" si="3"/>
        <v>0</v>
      </c>
      <c r="M42" s="982"/>
      <c r="N42" s="982"/>
      <c r="O42" s="982">
        <f t="shared" si="4"/>
        <v>0</v>
      </c>
      <c r="P42" s="982"/>
      <c r="Q42" s="982"/>
      <c r="R42" s="982">
        <f t="shared" si="44"/>
        <v>0</v>
      </c>
      <c r="S42" s="982"/>
      <c r="T42" s="982"/>
      <c r="U42" s="982">
        <f t="shared" si="6"/>
        <v>0</v>
      </c>
      <c r="V42" s="982">
        <f t="shared" si="45"/>
        <v>0</v>
      </c>
      <c r="W42" s="982">
        <f t="shared" si="46"/>
        <v>0</v>
      </c>
      <c r="X42" s="982">
        <f t="shared" si="7"/>
        <v>0</v>
      </c>
      <c r="Y42" s="982"/>
      <c r="Z42" s="982"/>
      <c r="AA42" s="982">
        <f t="shared" si="8"/>
        <v>0</v>
      </c>
      <c r="AB42" s="982"/>
      <c r="AC42" s="982"/>
      <c r="AD42" s="982">
        <f t="shared" si="48"/>
        <v>0</v>
      </c>
      <c r="AE42" s="982"/>
      <c r="AF42" s="982"/>
      <c r="AG42" s="982">
        <f t="shared" si="49"/>
        <v>0</v>
      </c>
      <c r="AH42" s="982">
        <v>32.85</v>
      </c>
      <c r="AI42" s="982">
        <v>32.85</v>
      </c>
      <c r="AJ42" s="982">
        <f t="shared" si="11"/>
        <v>1</v>
      </c>
      <c r="AK42" s="982"/>
      <c r="AL42" s="982"/>
      <c r="AM42" s="982">
        <f t="shared" si="12"/>
        <v>0</v>
      </c>
      <c r="AN42" s="982"/>
      <c r="AO42" s="982"/>
      <c r="AP42" s="982">
        <f t="shared" si="13"/>
        <v>0</v>
      </c>
      <c r="AQ42" s="982">
        <f t="shared" si="14"/>
        <v>32.85</v>
      </c>
      <c r="AR42" s="982">
        <f t="shared" si="33"/>
        <v>32.85</v>
      </c>
      <c r="AS42" s="982">
        <f t="shared" si="15"/>
        <v>1</v>
      </c>
      <c r="AT42" s="982"/>
      <c r="AU42" s="982"/>
      <c r="AV42" s="982">
        <f t="shared" si="16"/>
        <v>0</v>
      </c>
      <c r="AW42" s="982"/>
      <c r="AX42" s="982"/>
      <c r="AY42" s="982">
        <f t="shared" si="17"/>
        <v>0</v>
      </c>
      <c r="AZ42" s="982"/>
      <c r="BA42" s="982"/>
      <c r="BB42" s="982">
        <f t="shared" si="18"/>
        <v>0</v>
      </c>
      <c r="BC42" s="982"/>
      <c r="BD42" s="982"/>
      <c r="BE42" s="982">
        <f t="shared" si="19"/>
        <v>0</v>
      </c>
      <c r="BF42" s="982"/>
      <c r="BG42" s="982"/>
      <c r="BH42" s="982">
        <f t="shared" si="20"/>
        <v>0</v>
      </c>
      <c r="BI42" s="982"/>
      <c r="BJ42" s="983"/>
      <c r="BK42" s="983">
        <f t="shared" si="21"/>
        <v>0</v>
      </c>
      <c r="BL42" s="983">
        <f t="shared" si="34"/>
        <v>0</v>
      </c>
      <c r="BM42" s="983">
        <f t="shared" si="35"/>
        <v>0</v>
      </c>
      <c r="BN42" s="983">
        <f t="shared" si="22"/>
        <v>0</v>
      </c>
      <c r="BO42" s="983"/>
      <c r="BP42" s="983"/>
      <c r="BQ42" s="983">
        <f t="shared" si="23"/>
        <v>0</v>
      </c>
      <c r="BR42" s="983">
        <f t="shared" si="36"/>
        <v>0</v>
      </c>
      <c r="BS42" s="983">
        <f t="shared" si="36"/>
        <v>0</v>
      </c>
      <c r="BT42" s="983">
        <f t="shared" si="24"/>
        <v>0</v>
      </c>
      <c r="BU42" s="983">
        <f t="shared" si="37"/>
        <v>0</v>
      </c>
      <c r="BV42" s="983">
        <f t="shared" si="37"/>
        <v>0</v>
      </c>
      <c r="BW42" s="983">
        <f t="shared" si="25"/>
        <v>0</v>
      </c>
      <c r="BX42" s="983">
        <f t="shared" si="38"/>
        <v>0</v>
      </c>
      <c r="BY42" s="983">
        <f t="shared" si="38"/>
        <v>0</v>
      </c>
      <c r="BZ42" s="983">
        <f t="shared" si="26"/>
        <v>0</v>
      </c>
      <c r="CA42" s="983">
        <f t="shared" si="39"/>
        <v>32.85</v>
      </c>
      <c r="CB42" s="983">
        <f t="shared" si="40"/>
        <v>32.85</v>
      </c>
      <c r="CC42" s="983">
        <f t="shared" si="27"/>
        <v>1</v>
      </c>
      <c r="CD42" s="983">
        <f t="shared" si="41"/>
        <v>0</v>
      </c>
      <c r="CE42" s="983">
        <f t="shared" si="41"/>
        <v>0</v>
      </c>
      <c r="CF42" s="983">
        <f t="shared" si="28"/>
        <v>0</v>
      </c>
      <c r="CG42" s="983">
        <f t="shared" si="42"/>
        <v>0</v>
      </c>
      <c r="CH42" s="983">
        <f t="shared" si="42"/>
        <v>0</v>
      </c>
      <c r="CI42" s="983">
        <f t="shared" si="29"/>
        <v>0</v>
      </c>
      <c r="CJ42" s="983">
        <f t="shared" si="47"/>
        <v>32.85</v>
      </c>
      <c r="CK42" s="983">
        <f t="shared" si="47"/>
        <v>32.85</v>
      </c>
      <c r="CL42" s="983">
        <f t="shared" si="30"/>
        <v>1</v>
      </c>
      <c r="DI42" s="984" t="s">
        <v>209</v>
      </c>
      <c r="DJ42" s="962" t="s">
        <v>274</v>
      </c>
    </row>
    <row r="43" spans="1:114" x14ac:dyDescent="0.25">
      <c r="A43" s="992" t="s">
        <v>35</v>
      </c>
      <c r="B43" s="980">
        <v>1008</v>
      </c>
      <c r="C43" s="981">
        <f t="shared" si="0"/>
        <v>77.728174603174608</v>
      </c>
      <c r="D43" s="982">
        <v>134</v>
      </c>
      <c r="E43" s="982">
        <v>467.8</v>
      </c>
      <c r="F43" s="982">
        <f t="shared" si="1"/>
        <v>3.491044776119403</v>
      </c>
      <c r="G43" s="982"/>
      <c r="H43" s="982"/>
      <c r="I43" s="982">
        <f t="shared" si="2"/>
        <v>0</v>
      </c>
      <c r="J43" s="982">
        <v>26.5</v>
      </c>
      <c r="K43" s="982">
        <v>77.099999999999994</v>
      </c>
      <c r="L43" s="982">
        <f t="shared" si="3"/>
        <v>2.9094339622641505</v>
      </c>
      <c r="M43" s="982"/>
      <c r="N43" s="982"/>
      <c r="O43" s="982">
        <f t="shared" si="4"/>
        <v>0</v>
      </c>
      <c r="P43" s="982">
        <v>20</v>
      </c>
      <c r="Q43" s="982">
        <v>58.65</v>
      </c>
      <c r="R43" s="982">
        <f t="shared" si="44"/>
        <v>2.9325000000000001</v>
      </c>
      <c r="S43" s="982">
        <v>190</v>
      </c>
      <c r="T43" s="982">
        <v>560.6</v>
      </c>
      <c r="U43" s="982">
        <f t="shared" si="6"/>
        <v>2.9505263157894737</v>
      </c>
      <c r="V43" s="982">
        <f t="shared" si="45"/>
        <v>370.5</v>
      </c>
      <c r="W43" s="982">
        <f t="shared" si="46"/>
        <v>1164.1500000000001</v>
      </c>
      <c r="X43" s="982">
        <f t="shared" si="7"/>
        <v>3.142105263157895</v>
      </c>
      <c r="Y43" s="982">
        <v>33</v>
      </c>
      <c r="Z43" s="982">
        <v>102.3</v>
      </c>
      <c r="AA43" s="982">
        <f t="shared" si="8"/>
        <v>3.1</v>
      </c>
      <c r="AB43" s="982"/>
      <c r="AC43" s="982"/>
      <c r="AD43" s="982">
        <f t="shared" si="48"/>
        <v>0</v>
      </c>
      <c r="AE43" s="982"/>
      <c r="AF43" s="982"/>
      <c r="AG43" s="982">
        <f t="shared" si="49"/>
        <v>0</v>
      </c>
      <c r="AH43" s="982"/>
      <c r="AI43" s="982"/>
      <c r="AJ43" s="982">
        <f t="shared" si="11"/>
        <v>0</v>
      </c>
      <c r="AK43" s="982">
        <v>43</v>
      </c>
      <c r="AL43" s="982">
        <v>126.85</v>
      </c>
      <c r="AM43" s="982">
        <f t="shared" si="12"/>
        <v>2.9499999999999997</v>
      </c>
      <c r="AN43" s="982">
        <v>337</v>
      </c>
      <c r="AO43" s="982">
        <v>980.75</v>
      </c>
      <c r="AP43" s="982">
        <f t="shared" si="13"/>
        <v>2.9102373887240356</v>
      </c>
      <c r="AQ43" s="982">
        <f t="shared" si="14"/>
        <v>413</v>
      </c>
      <c r="AR43" s="982">
        <f t="shared" si="33"/>
        <v>1209.8999999999999</v>
      </c>
      <c r="AS43" s="982">
        <f t="shared" si="15"/>
        <v>2.9295399515738496</v>
      </c>
      <c r="AT43" s="982"/>
      <c r="AU43" s="982"/>
      <c r="AV43" s="982">
        <f t="shared" si="16"/>
        <v>0</v>
      </c>
      <c r="AW43" s="982"/>
      <c r="AX43" s="982"/>
      <c r="AY43" s="982">
        <f t="shared" si="17"/>
        <v>0</v>
      </c>
      <c r="AZ43" s="982"/>
      <c r="BA43" s="982"/>
      <c r="BB43" s="982">
        <f t="shared" si="18"/>
        <v>0</v>
      </c>
      <c r="BC43" s="982"/>
      <c r="BD43" s="982"/>
      <c r="BE43" s="982">
        <f t="shared" si="19"/>
        <v>0</v>
      </c>
      <c r="BF43" s="982"/>
      <c r="BG43" s="982"/>
      <c r="BH43" s="982">
        <f t="shared" si="20"/>
        <v>0</v>
      </c>
      <c r="BI43" s="982"/>
      <c r="BJ43" s="983"/>
      <c r="BK43" s="983">
        <f t="shared" si="21"/>
        <v>0</v>
      </c>
      <c r="BL43" s="983">
        <f t="shared" si="34"/>
        <v>0</v>
      </c>
      <c r="BM43" s="983">
        <f t="shared" si="35"/>
        <v>0</v>
      </c>
      <c r="BN43" s="983">
        <f t="shared" si="22"/>
        <v>0</v>
      </c>
      <c r="BO43" s="983"/>
      <c r="BP43" s="983"/>
      <c r="BQ43" s="983">
        <f t="shared" si="23"/>
        <v>0</v>
      </c>
      <c r="BR43" s="983">
        <f t="shared" si="36"/>
        <v>167</v>
      </c>
      <c r="BS43" s="983">
        <f t="shared" si="36"/>
        <v>570.1</v>
      </c>
      <c r="BT43" s="983">
        <f t="shared" si="24"/>
        <v>3.4137724550898203</v>
      </c>
      <c r="BU43" s="983">
        <f t="shared" si="37"/>
        <v>0</v>
      </c>
      <c r="BV43" s="983">
        <f t="shared" si="37"/>
        <v>0</v>
      </c>
      <c r="BW43" s="983">
        <f t="shared" si="25"/>
        <v>0</v>
      </c>
      <c r="BX43" s="983">
        <f t="shared" si="38"/>
        <v>26.5</v>
      </c>
      <c r="BY43" s="983">
        <f t="shared" si="38"/>
        <v>77.099999999999994</v>
      </c>
      <c r="BZ43" s="983">
        <f t="shared" si="26"/>
        <v>2.9094339622641505</v>
      </c>
      <c r="CA43" s="983">
        <f t="shared" si="39"/>
        <v>0</v>
      </c>
      <c r="CB43" s="983">
        <f t="shared" si="40"/>
        <v>0</v>
      </c>
      <c r="CC43" s="983">
        <f t="shared" si="27"/>
        <v>0</v>
      </c>
      <c r="CD43" s="983">
        <f t="shared" si="41"/>
        <v>63</v>
      </c>
      <c r="CE43" s="983">
        <f t="shared" si="41"/>
        <v>185.5</v>
      </c>
      <c r="CF43" s="983">
        <f t="shared" si="28"/>
        <v>2.9444444444444446</v>
      </c>
      <c r="CG43" s="983">
        <f t="shared" si="42"/>
        <v>527</v>
      </c>
      <c r="CH43" s="983">
        <f t="shared" si="42"/>
        <v>1541.35</v>
      </c>
      <c r="CI43" s="983">
        <f t="shared" si="29"/>
        <v>2.9247628083491461</v>
      </c>
      <c r="CJ43" s="983">
        <f t="shared" si="47"/>
        <v>783.5</v>
      </c>
      <c r="CK43" s="983">
        <f t="shared" si="47"/>
        <v>2374.0500000000002</v>
      </c>
      <c r="CL43" s="983">
        <f t="shared" si="30"/>
        <v>3.0300574345883855</v>
      </c>
      <c r="DI43" s="984" t="s">
        <v>209</v>
      </c>
      <c r="DJ43" s="962" t="s">
        <v>269</v>
      </c>
    </row>
    <row r="44" spans="1:114" x14ac:dyDescent="0.25">
      <c r="A44" s="992" t="s">
        <v>36</v>
      </c>
      <c r="B44" s="980">
        <v>1140.8399999999999</v>
      </c>
      <c r="C44" s="981">
        <f t="shared" si="0"/>
        <v>91.89222853336139</v>
      </c>
      <c r="D44" s="779">
        <v>291.19330000000002</v>
      </c>
      <c r="E44" s="779">
        <v>1422.0349999999999</v>
      </c>
      <c r="F44" s="982">
        <f t="shared" si="1"/>
        <v>4.8834743107070109</v>
      </c>
      <c r="G44" s="779">
        <v>14.97</v>
      </c>
      <c r="H44" s="779">
        <v>49.480000000000004</v>
      </c>
      <c r="I44" s="982">
        <f t="shared" si="2"/>
        <v>3.3052772211088848</v>
      </c>
      <c r="J44" s="993"/>
      <c r="K44" s="993"/>
      <c r="L44" s="982">
        <f t="shared" si="3"/>
        <v>0</v>
      </c>
      <c r="M44" s="982">
        <v>2</v>
      </c>
      <c r="N44" s="982">
        <v>8</v>
      </c>
      <c r="O44" s="982">
        <f t="shared" si="4"/>
        <v>4</v>
      </c>
      <c r="P44" s="982">
        <v>580.01999999999987</v>
      </c>
      <c r="Q44" s="982">
        <v>2114.7550000000001</v>
      </c>
      <c r="R44" s="982">
        <f t="shared" si="44"/>
        <v>3.6460035860832396</v>
      </c>
      <c r="S44" s="982">
        <v>1.5</v>
      </c>
      <c r="T44" s="982">
        <v>4.55</v>
      </c>
      <c r="U44" s="982">
        <f t="shared" si="6"/>
        <v>3.0333333333333332</v>
      </c>
      <c r="V44" s="982">
        <f t="shared" si="45"/>
        <v>889.68329999999992</v>
      </c>
      <c r="W44" s="982">
        <f t="shared" si="46"/>
        <v>3598.82</v>
      </c>
      <c r="X44" s="982">
        <f t="shared" si="7"/>
        <v>4.0450573816547983</v>
      </c>
      <c r="Y44" s="982">
        <v>1.81</v>
      </c>
      <c r="Z44" s="982">
        <v>9</v>
      </c>
      <c r="AA44" s="982">
        <f t="shared" si="8"/>
        <v>4.972375690607735</v>
      </c>
      <c r="AB44" s="982"/>
      <c r="AC44" s="982"/>
      <c r="AD44" s="982">
        <f t="shared" si="48"/>
        <v>0</v>
      </c>
      <c r="AE44" s="982"/>
      <c r="AF44" s="982"/>
      <c r="AG44" s="982">
        <f t="shared" si="49"/>
        <v>0</v>
      </c>
      <c r="AH44" s="982"/>
      <c r="AI44" s="982"/>
      <c r="AJ44" s="982">
        <f t="shared" si="11"/>
        <v>0</v>
      </c>
      <c r="AK44" s="982">
        <v>156.85</v>
      </c>
      <c r="AL44" s="982">
        <v>548.61200000000008</v>
      </c>
      <c r="AM44" s="982">
        <f t="shared" si="12"/>
        <v>3.4976856869620665</v>
      </c>
      <c r="AN44" s="982"/>
      <c r="AO44" s="982"/>
      <c r="AP44" s="982">
        <f t="shared" si="13"/>
        <v>0</v>
      </c>
      <c r="AQ44" s="982">
        <f t="shared" si="14"/>
        <v>158.66</v>
      </c>
      <c r="AR44" s="982">
        <f t="shared" si="33"/>
        <v>557.61200000000008</v>
      </c>
      <c r="AS44" s="982">
        <f t="shared" si="15"/>
        <v>3.5145090129837393</v>
      </c>
      <c r="AT44" s="982"/>
      <c r="AU44" s="982"/>
      <c r="AV44" s="982">
        <f t="shared" si="16"/>
        <v>0</v>
      </c>
      <c r="AW44" s="982"/>
      <c r="AX44" s="982"/>
      <c r="AY44" s="982">
        <f t="shared" si="17"/>
        <v>0</v>
      </c>
      <c r="AZ44" s="982"/>
      <c r="BA44" s="982"/>
      <c r="BB44" s="982">
        <f t="shared" si="18"/>
        <v>0</v>
      </c>
      <c r="BC44" s="982"/>
      <c r="BD44" s="982"/>
      <c r="BE44" s="982">
        <f t="shared" si="19"/>
        <v>0</v>
      </c>
      <c r="BF44" s="982"/>
      <c r="BG44" s="982"/>
      <c r="BH44" s="982">
        <f t="shared" si="20"/>
        <v>0</v>
      </c>
      <c r="BI44" s="982"/>
      <c r="BJ44" s="983"/>
      <c r="BK44" s="983">
        <f t="shared" si="21"/>
        <v>0</v>
      </c>
      <c r="BL44" s="983">
        <f t="shared" si="34"/>
        <v>0</v>
      </c>
      <c r="BM44" s="983">
        <f t="shared" si="35"/>
        <v>0</v>
      </c>
      <c r="BN44" s="983">
        <f t="shared" si="22"/>
        <v>0</v>
      </c>
      <c r="BO44" s="983"/>
      <c r="BP44" s="983"/>
      <c r="BQ44" s="983">
        <f t="shared" si="23"/>
        <v>0</v>
      </c>
      <c r="BR44" s="983">
        <f t="shared" si="36"/>
        <v>293.00330000000002</v>
      </c>
      <c r="BS44" s="983">
        <f t="shared" si="36"/>
        <v>1431.0349999999999</v>
      </c>
      <c r="BT44" s="983">
        <f t="shared" si="24"/>
        <v>4.8840234905204127</v>
      </c>
      <c r="BU44" s="983">
        <f t="shared" si="37"/>
        <v>14.97</v>
      </c>
      <c r="BV44" s="983">
        <f t="shared" si="37"/>
        <v>49.480000000000004</v>
      </c>
      <c r="BW44" s="983">
        <f t="shared" si="25"/>
        <v>3.3052772211088848</v>
      </c>
      <c r="BX44" s="983">
        <f t="shared" si="38"/>
        <v>0</v>
      </c>
      <c r="BY44" s="983">
        <f t="shared" si="38"/>
        <v>0</v>
      </c>
      <c r="BZ44" s="983">
        <f t="shared" si="26"/>
        <v>0</v>
      </c>
      <c r="CA44" s="983">
        <f t="shared" si="39"/>
        <v>2</v>
      </c>
      <c r="CB44" s="983">
        <f t="shared" si="40"/>
        <v>8</v>
      </c>
      <c r="CC44" s="983">
        <f t="shared" si="27"/>
        <v>4</v>
      </c>
      <c r="CD44" s="983">
        <f t="shared" si="41"/>
        <v>736.86999999999989</v>
      </c>
      <c r="CE44" s="983">
        <f t="shared" si="41"/>
        <v>2663.3670000000002</v>
      </c>
      <c r="CF44" s="983">
        <f t="shared" si="28"/>
        <v>3.6144326679061445</v>
      </c>
      <c r="CG44" s="983">
        <f t="shared" si="42"/>
        <v>1.5</v>
      </c>
      <c r="CH44" s="983">
        <f t="shared" si="42"/>
        <v>4.55</v>
      </c>
      <c r="CI44" s="983">
        <f t="shared" si="29"/>
        <v>3.0333333333333332</v>
      </c>
      <c r="CJ44" s="983">
        <f t="shared" si="47"/>
        <v>1048.3433</v>
      </c>
      <c r="CK44" s="983">
        <f t="shared" si="47"/>
        <v>4156.4320000000007</v>
      </c>
      <c r="CL44" s="983">
        <f t="shared" si="30"/>
        <v>3.9647623063933359</v>
      </c>
      <c r="DH44" s="984"/>
      <c r="DI44" s="984" t="s">
        <v>209</v>
      </c>
      <c r="DJ44" s="962" t="s">
        <v>269</v>
      </c>
    </row>
    <row r="45" spans="1:114" x14ac:dyDescent="0.25">
      <c r="A45" s="992" t="s">
        <v>37</v>
      </c>
      <c r="B45" s="980">
        <v>1657</v>
      </c>
      <c r="C45" s="981">
        <f t="shared" si="0"/>
        <v>57.231623415811718</v>
      </c>
      <c r="D45" s="993">
        <v>151.87000000000003</v>
      </c>
      <c r="E45" s="993">
        <v>905.68000000000006</v>
      </c>
      <c r="F45" s="982">
        <f t="shared" si="1"/>
        <v>5.9635214328043711</v>
      </c>
      <c r="G45" s="993">
        <v>4.5</v>
      </c>
      <c r="H45" s="993">
        <v>20.3</v>
      </c>
      <c r="I45" s="982">
        <f t="shared" si="2"/>
        <v>4.5111111111111111</v>
      </c>
      <c r="J45" s="993">
        <v>30.24</v>
      </c>
      <c r="K45" s="993">
        <v>135.25</v>
      </c>
      <c r="L45" s="982">
        <f t="shared" si="3"/>
        <v>4.4725529100529107</v>
      </c>
      <c r="M45" s="993">
        <v>96.97999999999999</v>
      </c>
      <c r="N45" s="993">
        <v>401.90000000000003</v>
      </c>
      <c r="O45" s="982">
        <f t="shared" si="4"/>
        <v>4.14415343369767</v>
      </c>
      <c r="P45" s="993">
        <v>659.33800000000008</v>
      </c>
      <c r="Q45" s="993">
        <v>2479.4349999999999</v>
      </c>
      <c r="R45" s="982">
        <f t="shared" si="44"/>
        <v>3.7604915839827213</v>
      </c>
      <c r="S45" s="982"/>
      <c r="T45" s="982"/>
      <c r="U45" s="982">
        <f t="shared" si="6"/>
        <v>0</v>
      </c>
      <c r="V45" s="982">
        <f t="shared" si="45"/>
        <v>942.92800000000011</v>
      </c>
      <c r="W45" s="982">
        <f t="shared" si="46"/>
        <v>3942.5650000000005</v>
      </c>
      <c r="X45" s="982">
        <f t="shared" si="7"/>
        <v>4.1811941102608046</v>
      </c>
      <c r="Y45" s="982"/>
      <c r="Z45" s="982"/>
      <c r="AA45" s="982">
        <f t="shared" si="8"/>
        <v>0</v>
      </c>
      <c r="AB45" s="982"/>
      <c r="AC45" s="982"/>
      <c r="AD45" s="982">
        <f t="shared" si="48"/>
        <v>0</v>
      </c>
      <c r="AE45" s="993">
        <v>1</v>
      </c>
      <c r="AF45" s="993">
        <v>3.8</v>
      </c>
      <c r="AG45" s="982">
        <f t="shared" si="49"/>
        <v>3.8</v>
      </c>
      <c r="AH45" s="993">
        <v>3.4</v>
      </c>
      <c r="AI45" s="993">
        <v>12.049999999999999</v>
      </c>
      <c r="AJ45" s="982">
        <f t="shared" si="11"/>
        <v>3.5441176470588234</v>
      </c>
      <c r="AK45" s="993">
        <v>1</v>
      </c>
      <c r="AL45" s="993">
        <v>3</v>
      </c>
      <c r="AM45" s="982">
        <f t="shared" si="12"/>
        <v>3</v>
      </c>
      <c r="AN45" s="982"/>
      <c r="AO45" s="982"/>
      <c r="AP45" s="982">
        <f t="shared" si="13"/>
        <v>0</v>
      </c>
      <c r="AQ45" s="982">
        <f t="shared" si="14"/>
        <v>5.4</v>
      </c>
      <c r="AR45" s="982">
        <f t="shared" si="33"/>
        <v>18.849999999999998</v>
      </c>
      <c r="AS45" s="982">
        <f t="shared" si="15"/>
        <v>3.49074074074074</v>
      </c>
      <c r="AT45" s="982"/>
      <c r="AU45" s="982"/>
      <c r="AV45" s="982">
        <f t="shared" si="16"/>
        <v>0</v>
      </c>
      <c r="AW45" s="982"/>
      <c r="AX45" s="982"/>
      <c r="AY45" s="982">
        <f t="shared" si="17"/>
        <v>0</v>
      </c>
      <c r="AZ45" s="982"/>
      <c r="BA45" s="982"/>
      <c r="BB45" s="982">
        <f t="shared" si="18"/>
        <v>0</v>
      </c>
      <c r="BC45" s="982"/>
      <c r="BD45" s="982"/>
      <c r="BE45" s="982">
        <f t="shared" si="19"/>
        <v>0</v>
      </c>
      <c r="BF45" s="982"/>
      <c r="BG45" s="982"/>
      <c r="BH45" s="982">
        <f t="shared" si="20"/>
        <v>0</v>
      </c>
      <c r="BI45" s="982"/>
      <c r="BJ45" s="983"/>
      <c r="BK45" s="983">
        <f t="shared" si="21"/>
        <v>0</v>
      </c>
      <c r="BL45" s="983">
        <f t="shared" si="34"/>
        <v>0</v>
      </c>
      <c r="BM45" s="983">
        <f t="shared" si="35"/>
        <v>0</v>
      </c>
      <c r="BN45" s="983">
        <f t="shared" si="22"/>
        <v>0</v>
      </c>
      <c r="BO45" s="983"/>
      <c r="BP45" s="983"/>
      <c r="BQ45" s="983">
        <f t="shared" si="23"/>
        <v>0</v>
      </c>
      <c r="BR45" s="983">
        <f t="shared" si="36"/>
        <v>151.87000000000003</v>
      </c>
      <c r="BS45" s="983">
        <f t="shared" si="36"/>
        <v>905.68000000000006</v>
      </c>
      <c r="BT45" s="983">
        <f t="shared" si="24"/>
        <v>5.9635214328043711</v>
      </c>
      <c r="BU45" s="983">
        <f t="shared" si="37"/>
        <v>4.5</v>
      </c>
      <c r="BV45" s="983">
        <f t="shared" si="37"/>
        <v>20.3</v>
      </c>
      <c r="BW45" s="983">
        <f t="shared" si="25"/>
        <v>4.5111111111111111</v>
      </c>
      <c r="BX45" s="983">
        <f t="shared" si="38"/>
        <v>31.24</v>
      </c>
      <c r="BY45" s="983">
        <f t="shared" si="38"/>
        <v>139.05000000000001</v>
      </c>
      <c r="BZ45" s="983">
        <f t="shared" si="26"/>
        <v>4.451024327784892</v>
      </c>
      <c r="CA45" s="983">
        <f t="shared" si="39"/>
        <v>100.38</v>
      </c>
      <c r="CB45" s="983">
        <f t="shared" si="40"/>
        <v>413.95000000000005</v>
      </c>
      <c r="CC45" s="983">
        <f t="shared" si="27"/>
        <v>4.1238294480972311</v>
      </c>
      <c r="CD45" s="983">
        <f t="shared" si="41"/>
        <v>660.33800000000008</v>
      </c>
      <c r="CE45" s="983">
        <f t="shared" si="41"/>
        <v>2482.4349999999999</v>
      </c>
      <c r="CF45" s="983">
        <f t="shared" si="28"/>
        <v>3.7593399138017194</v>
      </c>
      <c r="CG45" s="983">
        <f t="shared" si="42"/>
        <v>0</v>
      </c>
      <c r="CH45" s="983">
        <f t="shared" si="42"/>
        <v>0</v>
      </c>
      <c r="CI45" s="983">
        <f t="shared" si="29"/>
        <v>0</v>
      </c>
      <c r="CJ45" s="983">
        <f t="shared" si="47"/>
        <v>948.32800000000009</v>
      </c>
      <c r="CK45" s="983">
        <f t="shared" si="47"/>
        <v>3961.4150000000004</v>
      </c>
      <c r="CL45" s="983">
        <f t="shared" si="30"/>
        <v>4.1772625083304513</v>
      </c>
      <c r="DH45" s="984" t="s">
        <v>209</v>
      </c>
      <c r="DI45" s="984" t="s">
        <v>209</v>
      </c>
      <c r="DJ45" s="962" t="s">
        <v>269</v>
      </c>
    </row>
    <row r="46" spans="1:114" x14ac:dyDescent="0.25">
      <c r="A46" s="992" t="s">
        <v>38</v>
      </c>
      <c r="B46" s="980">
        <v>3677.73</v>
      </c>
      <c r="C46" s="981">
        <f t="shared" si="0"/>
        <v>39.164647758263932</v>
      </c>
      <c r="D46" s="982">
        <v>159.75</v>
      </c>
      <c r="E46" s="982">
        <v>897.43</v>
      </c>
      <c r="F46" s="982">
        <f t="shared" si="1"/>
        <v>5.6177151799687008</v>
      </c>
      <c r="G46" s="982">
        <v>52</v>
      </c>
      <c r="H46" s="982">
        <v>207.35</v>
      </c>
      <c r="I46" s="982">
        <f t="shared" si="2"/>
        <v>3.9874999999999998</v>
      </c>
      <c r="J46" s="982">
        <v>72.25</v>
      </c>
      <c r="K46" s="982">
        <v>313.98</v>
      </c>
      <c r="L46" s="982">
        <f t="shared" si="3"/>
        <v>4.3457439446366788</v>
      </c>
      <c r="M46" s="982">
        <v>119.95</v>
      </c>
      <c r="N46" s="982">
        <v>492.01</v>
      </c>
      <c r="O46" s="982">
        <f t="shared" si="4"/>
        <v>4.1017924135056267</v>
      </c>
      <c r="P46" s="982">
        <v>361.35</v>
      </c>
      <c r="Q46" s="982">
        <v>1443.67</v>
      </c>
      <c r="R46" s="982">
        <f t="shared" si="44"/>
        <v>3.9952123979521241</v>
      </c>
      <c r="S46" s="982">
        <v>355.31</v>
      </c>
      <c r="T46" s="982">
        <v>1440.98</v>
      </c>
      <c r="U46" s="982">
        <f t="shared" si="6"/>
        <v>4.0555571191354032</v>
      </c>
      <c r="V46" s="982">
        <f t="shared" si="45"/>
        <v>1120.6100000000001</v>
      </c>
      <c r="W46" s="982">
        <f t="shared" si="46"/>
        <v>4795.42</v>
      </c>
      <c r="X46" s="982">
        <f t="shared" si="7"/>
        <v>4.2792943129188563</v>
      </c>
      <c r="Y46" s="982"/>
      <c r="Z46" s="982"/>
      <c r="AA46" s="982">
        <f t="shared" si="8"/>
        <v>0</v>
      </c>
      <c r="AB46" s="982"/>
      <c r="AC46" s="982"/>
      <c r="AD46" s="982">
        <f t="shared" si="48"/>
        <v>0</v>
      </c>
      <c r="AE46" s="982"/>
      <c r="AF46" s="982"/>
      <c r="AG46" s="982">
        <f t="shared" si="49"/>
        <v>0</v>
      </c>
      <c r="AH46" s="982">
        <v>5.5</v>
      </c>
      <c r="AI46" s="982">
        <v>21.6</v>
      </c>
      <c r="AJ46" s="982">
        <v>3.93</v>
      </c>
      <c r="AK46" s="982">
        <v>14</v>
      </c>
      <c r="AL46" s="982">
        <v>55.4</v>
      </c>
      <c r="AM46" s="982">
        <f t="shared" si="12"/>
        <v>3.9571428571428569</v>
      </c>
      <c r="AN46" s="982">
        <v>298.01</v>
      </c>
      <c r="AO46" s="982">
        <v>1192.51</v>
      </c>
      <c r="AP46" s="982">
        <f t="shared" si="13"/>
        <v>4.0015771282842856</v>
      </c>
      <c r="AQ46" s="982">
        <f t="shared" si="14"/>
        <v>317.51</v>
      </c>
      <c r="AR46" s="982">
        <f t="shared" si="33"/>
        <v>1269.51</v>
      </c>
      <c r="AS46" s="982">
        <f t="shared" si="15"/>
        <v>3.9983307612358665</v>
      </c>
      <c r="AT46" s="982"/>
      <c r="AU46" s="982"/>
      <c r="AV46" s="982">
        <f t="shared" si="16"/>
        <v>0</v>
      </c>
      <c r="AW46" s="982">
        <v>2</v>
      </c>
      <c r="AX46" s="982">
        <v>8</v>
      </c>
      <c r="AY46" s="982">
        <v>4</v>
      </c>
      <c r="AZ46" s="982"/>
      <c r="BA46" s="982"/>
      <c r="BB46" s="982">
        <f t="shared" si="18"/>
        <v>0</v>
      </c>
      <c r="BC46" s="982"/>
      <c r="BD46" s="982"/>
      <c r="BE46" s="982">
        <f t="shared" si="19"/>
        <v>0</v>
      </c>
      <c r="BF46" s="982"/>
      <c r="BG46" s="982"/>
      <c r="BH46" s="982">
        <f t="shared" si="20"/>
        <v>0</v>
      </c>
      <c r="BI46" s="982">
        <v>0.25</v>
      </c>
      <c r="BJ46" s="983">
        <v>0.36</v>
      </c>
      <c r="BK46" s="983">
        <f t="shared" si="21"/>
        <v>1.44</v>
      </c>
      <c r="BL46" s="983">
        <f t="shared" si="34"/>
        <v>2.25</v>
      </c>
      <c r="BM46" s="983">
        <f t="shared" si="35"/>
        <v>8.36</v>
      </c>
      <c r="BN46" s="983">
        <f t="shared" si="22"/>
        <v>3.7155555555555555</v>
      </c>
      <c r="BO46" s="983"/>
      <c r="BP46" s="983"/>
      <c r="BQ46" s="983">
        <f t="shared" si="23"/>
        <v>0</v>
      </c>
      <c r="BR46" s="983">
        <f t="shared" si="36"/>
        <v>159.75</v>
      </c>
      <c r="BS46" s="983">
        <f t="shared" si="36"/>
        <v>897.43</v>
      </c>
      <c r="BT46" s="983">
        <f t="shared" si="24"/>
        <v>5.6177151799687008</v>
      </c>
      <c r="BU46" s="983">
        <f t="shared" si="37"/>
        <v>54</v>
      </c>
      <c r="BV46" s="983">
        <f t="shared" si="37"/>
        <v>215.35</v>
      </c>
      <c r="BW46" s="983">
        <f t="shared" si="25"/>
        <v>3.9879629629629627</v>
      </c>
      <c r="BX46" s="983">
        <f t="shared" si="38"/>
        <v>72.25</v>
      </c>
      <c r="BY46" s="983">
        <f t="shared" si="38"/>
        <v>313.98</v>
      </c>
      <c r="BZ46" s="983">
        <f t="shared" si="26"/>
        <v>4.3457439446366788</v>
      </c>
      <c r="CA46" s="983">
        <f t="shared" si="39"/>
        <v>125.45</v>
      </c>
      <c r="CB46" s="983">
        <f t="shared" si="40"/>
        <v>513.61</v>
      </c>
      <c r="CC46" s="983">
        <f t="shared" si="27"/>
        <v>4.0941410920685533</v>
      </c>
      <c r="CD46" s="983">
        <f t="shared" si="41"/>
        <v>375.35</v>
      </c>
      <c r="CE46" s="983">
        <f t="shared" si="41"/>
        <v>1499.0700000000002</v>
      </c>
      <c r="CF46" s="983">
        <f t="shared" si="28"/>
        <v>3.9937924603703214</v>
      </c>
      <c r="CG46" s="983">
        <f t="shared" si="42"/>
        <v>653.56999999999994</v>
      </c>
      <c r="CH46" s="983">
        <f t="shared" si="42"/>
        <v>2633.85</v>
      </c>
      <c r="CI46" s="983">
        <f t="shared" si="29"/>
        <v>4.0299432348486013</v>
      </c>
      <c r="CJ46" s="983">
        <f t="shared" si="47"/>
        <v>1440.3700000000001</v>
      </c>
      <c r="CK46" s="983">
        <f t="shared" si="47"/>
        <v>6073.29</v>
      </c>
      <c r="CL46" s="983">
        <f t="shared" si="30"/>
        <v>4.2164790991203649</v>
      </c>
      <c r="DI46" s="984" t="s">
        <v>209</v>
      </c>
      <c r="DJ46" s="962" t="s">
        <v>269</v>
      </c>
    </row>
    <row r="47" spans="1:114" x14ac:dyDescent="0.25">
      <c r="A47" s="992" t="s">
        <v>39</v>
      </c>
      <c r="B47" s="980">
        <v>506.5</v>
      </c>
      <c r="C47" s="981">
        <f t="shared" si="0"/>
        <v>0</v>
      </c>
      <c r="D47" s="982"/>
      <c r="E47" s="982"/>
      <c r="F47" s="982">
        <f t="shared" si="1"/>
        <v>0</v>
      </c>
      <c r="G47" s="982"/>
      <c r="H47" s="982"/>
      <c r="I47" s="982">
        <f t="shared" si="2"/>
        <v>0</v>
      </c>
      <c r="J47" s="982"/>
      <c r="K47" s="982"/>
      <c r="L47" s="982">
        <f t="shared" si="3"/>
        <v>0</v>
      </c>
      <c r="M47" s="982"/>
      <c r="N47" s="982"/>
      <c r="O47" s="982">
        <f t="shared" si="4"/>
        <v>0</v>
      </c>
      <c r="P47" s="982"/>
      <c r="Q47" s="982"/>
      <c r="R47" s="982">
        <f t="shared" si="44"/>
        <v>0</v>
      </c>
      <c r="S47" s="982"/>
      <c r="T47" s="982"/>
      <c r="U47" s="982">
        <f t="shared" si="6"/>
        <v>0</v>
      </c>
      <c r="V47" s="982">
        <f t="shared" si="45"/>
        <v>0</v>
      </c>
      <c r="W47" s="982">
        <f t="shared" si="46"/>
        <v>0</v>
      </c>
      <c r="X47" s="982">
        <f t="shared" si="7"/>
        <v>0</v>
      </c>
      <c r="Y47" s="982"/>
      <c r="Z47" s="982"/>
      <c r="AA47" s="982">
        <f t="shared" si="8"/>
        <v>0</v>
      </c>
      <c r="AB47" s="982"/>
      <c r="AC47" s="982"/>
      <c r="AD47" s="982">
        <f t="shared" si="48"/>
        <v>0</v>
      </c>
      <c r="AE47" s="982"/>
      <c r="AF47" s="982"/>
      <c r="AG47" s="982">
        <f t="shared" si="49"/>
        <v>0</v>
      </c>
      <c r="AH47" s="982"/>
      <c r="AI47" s="982"/>
      <c r="AJ47" s="982">
        <f t="shared" si="11"/>
        <v>0</v>
      </c>
      <c r="AK47" s="982"/>
      <c r="AL47" s="982"/>
      <c r="AM47" s="982">
        <f t="shared" si="12"/>
        <v>0</v>
      </c>
      <c r="AN47" s="982"/>
      <c r="AO47" s="982"/>
      <c r="AP47" s="982">
        <f t="shared" si="13"/>
        <v>0</v>
      </c>
      <c r="AQ47" s="982">
        <f t="shared" si="14"/>
        <v>0</v>
      </c>
      <c r="AR47" s="982">
        <v>620</v>
      </c>
      <c r="AS47" s="982">
        <f t="shared" si="15"/>
        <v>0</v>
      </c>
      <c r="AT47" s="982"/>
      <c r="AU47" s="982"/>
      <c r="AV47" s="982">
        <f t="shared" si="16"/>
        <v>0</v>
      </c>
      <c r="AW47" s="982"/>
      <c r="AX47" s="982"/>
      <c r="AY47" s="982">
        <f t="shared" si="17"/>
        <v>0</v>
      </c>
      <c r="AZ47" s="982"/>
      <c r="BA47" s="982"/>
      <c r="BB47" s="982">
        <f t="shared" si="18"/>
        <v>0</v>
      </c>
      <c r="BC47" s="982"/>
      <c r="BD47" s="982"/>
      <c r="BE47" s="982">
        <f t="shared" si="19"/>
        <v>0</v>
      </c>
      <c r="BF47" s="982"/>
      <c r="BG47" s="982"/>
      <c r="BH47" s="982">
        <f t="shared" si="20"/>
        <v>0</v>
      </c>
      <c r="BI47" s="982"/>
      <c r="BJ47" s="983"/>
      <c r="BK47" s="983">
        <f t="shared" si="21"/>
        <v>0</v>
      </c>
      <c r="BL47" s="983">
        <f t="shared" si="34"/>
        <v>0</v>
      </c>
      <c r="BM47" s="983">
        <f t="shared" si="35"/>
        <v>0</v>
      </c>
      <c r="BN47" s="983">
        <f t="shared" si="22"/>
        <v>0</v>
      </c>
      <c r="BO47" s="983"/>
      <c r="BP47" s="983"/>
      <c r="BQ47" s="983">
        <f t="shared" si="23"/>
        <v>0</v>
      </c>
      <c r="BR47" s="983">
        <f t="shared" si="36"/>
        <v>0</v>
      </c>
      <c r="BS47" s="983">
        <f t="shared" si="36"/>
        <v>0</v>
      </c>
      <c r="BT47" s="983">
        <f t="shared" si="24"/>
        <v>0</v>
      </c>
      <c r="BU47" s="983">
        <f t="shared" si="37"/>
        <v>0</v>
      </c>
      <c r="BV47" s="983">
        <f t="shared" si="37"/>
        <v>0</v>
      </c>
      <c r="BW47" s="983">
        <f t="shared" si="25"/>
        <v>0</v>
      </c>
      <c r="BX47" s="983">
        <f t="shared" si="38"/>
        <v>0</v>
      </c>
      <c r="BY47" s="983">
        <f t="shared" si="38"/>
        <v>0</v>
      </c>
      <c r="BZ47" s="983">
        <f t="shared" si="26"/>
        <v>0</v>
      </c>
      <c r="CA47" s="983">
        <f t="shared" si="39"/>
        <v>0</v>
      </c>
      <c r="CB47" s="983">
        <f t="shared" si="40"/>
        <v>0</v>
      </c>
      <c r="CC47" s="983">
        <f t="shared" si="27"/>
        <v>0</v>
      </c>
      <c r="CD47" s="983">
        <f t="shared" si="41"/>
        <v>0</v>
      </c>
      <c r="CE47" s="983">
        <f t="shared" si="41"/>
        <v>0</v>
      </c>
      <c r="CF47" s="983">
        <f t="shared" si="28"/>
        <v>0</v>
      </c>
      <c r="CG47" s="983">
        <f t="shared" si="42"/>
        <v>0</v>
      </c>
      <c r="CH47" s="983">
        <f t="shared" si="42"/>
        <v>0</v>
      </c>
      <c r="CI47" s="983">
        <f t="shared" si="29"/>
        <v>0</v>
      </c>
      <c r="CJ47" s="983">
        <f t="shared" si="47"/>
        <v>0</v>
      </c>
      <c r="CK47" s="983">
        <f t="shared" si="47"/>
        <v>620</v>
      </c>
      <c r="CL47" s="983">
        <f t="shared" si="30"/>
        <v>0</v>
      </c>
    </row>
    <row r="48" spans="1:114" x14ac:dyDescent="0.25">
      <c r="A48" s="992" t="s">
        <v>40</v>
      </c>
      <c r="B48" s="980">
        <v>572</v>
      </c>
      <c r="C48" s="981">
        <f t="shared" si="0"/>
        <v>96.410839160839174</v>
      </c>
      <c r="D48" s="982">
        <v>142.34</v>
      </c>
      <c r="E48" s="982">
        <v>644.75</v>
      </c>
      <c r="F48" s="982">
        <f t="shared" si="1"/>
        <v>4.5296473233103836</v>
      </c>
      <c r="G48" s="982">
        <v>5</v>
      </c>
      <c r="H48" s="982">
        <v>21</v>
      </c>
      <c r="I48" s="982">
        <f t="shared" si="2"/>
        <v>4.2</v>
      </c>
      <c r="J48" s="982">
        <v>1</v>
      </c>
      <c r="K48" s="982">
        <v>4.2</v>
      </c>
      <c r="L48" s="982">
        <f t="shared" si="3"/>
        <v>4.2</v>
      </c>
      <c r="M48" s="982">
        <v>75.5</v>
      </c>
      <c r="N48" s="982">
        <v>314.33</v>
      </c>
      <c r="O48" s="982">
        <f t="shared" si="4"/>
        <v>4.1633112582781457</v>
      </c>
      <c r="P48" s="982">
        <v>178.81</v>
      </c>
      <c r="Q48" s="982">
        <v>656.02</v>
      </c>
      <c r="R48" s="982">
        <f t="shared" si="44"/>
        <v>3.6688104692131311</v>
      </c>
      <c r="S48" s="982"/>
      <c r="T48" s="982"/>
      <c r="U48" s="982">
        <f t="shared" si="6"/>
        <v>0</v>
      </c>
      <c r="V48" s="982">
        <f t="shared" si="45"/>
        <v>402.65</v>
      </c>
      <c r="W48" s="982">
        <f t="shared" si="46"/>
        <v>1640.3</v>
      </c>
      <c r="X48" s="982">
        <f t="shared" si="7"/>
        <v>4.0737613311809264</v>
      </c>
      <c r="Y48" s="982"/>
      <c r="Z48" s="982"/>
      <c r="AA48" s="982">
        <f t="shared" si="8"/>
        <v>0</v>
      </c>
      <c r="AB48" s="982"/>
      <c r="AC48" s="982"/>
      <c r="AD48" s="982">
        <f t="shared" si="48"/>
        <v>0</v>
      </c>
      <c r="AE48" s="982">
        <v>9.6999999999999993</v>
      </c>
      <c r="AF48" s="982">
        <v>8.1999999999999993</v>
      </c>
      <c r="AG48" s="982">
        <f t="shared" si="49"/>
        <v>0.84536082474226804</v>
      </c>
      <c r="AH48" s="982">
        <v>7.9</v>
      </c>
      <c r="AI48" s="982">
        <v>33.18</v>
      </c>
      <c r="AJ48" s="982">
        <f t="shared" si="11"/>
        <v>4.2</v>
      </c>
      <c r="AK48" s="982">
        <v>131.22</v>
      </c>
      <c r="AL48" s="982">
        <v>468.36</v>
      </c>
      <c r="AM48" s="982">
        <f t="shared" si="12"/>
        <v>3.5692729766803843</v>
      </c>
      <c r="AN48" s="982"/>
      <c r="AO48" s="982"/>
      <c r="AP48" s="982">
        <f t="shared" si="13"/>
        <v>0</v>
      </c>
      <c r="AQ48" s="982">
        <f t="shared" si="14"/>
        <v>148.82</v>
      </c>
      <c r="AR48" s="982">
        <f t="shared" ref="AR48:AR59" si="50">SUM(AO48,AL48,AI48,AF48,AC48,Z48)</f>
        <v>509.74</v>
      </c>
      <c r="AS48" s="982">
        <f t="shared" si="15"/>
        <v>3.4252116650987774</v>
      </c>
      <c r="AT48" s="982"/>
      <c r="AU48" s="982"/>
      <c r="AV48" s="982">
        <f t="shared" si="16"/>
        <v>0</v>
      </c>
      <c r="AW48" s="982"/>
      <c r="AX48" s="982"/>
      <c r="AY48" s="982">
        <f t="shared" si="17"/>
        <v>0</v>
      </c>
      <c r="AZ48" s="982"/>
      <c r="BA48" s="982"/>
      <c r="BB48" s="982">
        <f t="shared" si="18"/>
        <v>0</v>
      </c>
      <c r="BC48" s="982"/>
      <c r="BD48" s="982"/>
      <c r="BE48" s="982">
        <f t="shared" si="19"/>
        <v>0</v>
      </c>
      <c r="BF48" s="982"/>
      <c r="BG48" s="982"/>
      <c r="BH48" s="982">
        <f t="shared" si="20"/>
        <v>0</v>
      </c>
      <c r="BI48" s="982"/>
      <c r="BJ48" s="983"/>
      <c r="BK48" s="983">
        <f t="shared" si="21"/>
        <v>0</v>
      </c>
      <c r="BL48" s="983">
        <f t="shared" si="34"/>
        <v>0</v>
      </c>
      <c r="BM48" s="983">
        <f t="shared" si="35"/>
        <v>0</v>
      </c>
      <c r="BN48" s="983">
        <f t="shared" si="22"/>
        <v>0</v>
      </c>
      <c r="BO48" s="983"/>
      <c r="BP48" s="983"/>
      <c r="BQ48" s="983">
        <f t="shared" si="23"/>
        <v>0</v>
      </c>
      <c r="BR48" s="983">
        <f t="shared" si="36"/>
        <v>142.34</v>
      </c>
      <c r="BS48" s="983">
        <f t="shared" si="36"/>
        <v>644.75</v>
      </c>
      <c r="BT48" s="983">
        <f t="shared" si="24"/>
        <v>4.5296473233103836</v>
      </c>
      <c r="BU48" s="983">
        <f t="shared" si="37"/>
        <v>5</v>
      </c>
      <c r="BV48" s="983">
        <f t="shared" si="37"/>
        <v>21</v>
      </c>
      <c r="BW48" s="983">
        <f t="shared" si="25"/>
        <v>4.2</v>
      </c>
      <c r="BX48" s="983">
        <f t="shared" si="38"/>
        <v>10.7</v>
      </c>
      <c r="BY48" s="983">
        <f t="shared" si="38"/>
        <v>12.399999999999999</v>
      </c>
      <c r="BZ48" s="983">
        <f t="shared" si="26"/>
        <v>1.1588785046728971</v>
      </c>
      <c r="CA48" s="983">
        <f t="shared" si="39"/>
        <v>83.4</v>
      </c>
      <c r="CB48" s="983">
        <f t="shared" si="40"/>
        <v>347.51</v>
      </c>
      <c r="CC48" s="983">
        <f t="shared" si="27"/>
        <v>4.1667865707434046</v>
      </c>
      <c r="CD48" s="983">
        <f t="shared" si="41"/>
        <v>310.02999999999997</v>
      </c>
      <c r="CE48" s="983">
        <f t="shared" si="41"/>
        <v>1124.3800000000001</v>
      </c>
      <c r="CF48" s="983">
        <f t="shared" si="28"/>
        <v>3.6266812889075259</v>
      </c>
      <c r="CG48" s="983">
        <f t="shared" si="42"/>
        <v>0</v>
      </c>
      <c r="CH48" s="983">
        <f t="shared" si="42"/>
        <v>0</v>
      </c>
      <c r="CI48" s="983">
        <f t="shared" si="29"/>
        <v>0</v>
      </c>
      <c r="CJ48" s="983">
        <f t="shared" si="47"/>
        <v>551.47</v>
      </c>
      <c r="CK48" s="983">
        <f t="shared" si="47"/>
        <v>2150.04</v>
      </c>
      <c r="CL48" s="983">
        <f t="shared" si="30"/>
        <v>3.8987433586595821</v>
      </c>
      <c r="DI48" s="984" t="s">
        <v>209</v>
      </c>
      <c r="DJ48" s="962" t="s">
        <v>269</v>
      </c>
    </row>
    <row r="49" spans="1:140" x14ac:dyDescent="0.25">
      <c r="A49" s="992" t="s">
        <v>103</v>
      </c>
      <c r="B49" s="980">
        <v>1050</v>
      </c>
      <c r="C49" s="981">
        <f t="shared" si="0"/>
        <v>49.379047619047626</v>
      </c>
      <c r="D49" s="982">
        <v>251.75</v>
      </c>
      <c r="E49" s="982">
        <v>1570.17</v>
      </c>
      <c r="F49" s="982">
        <f t="shared" si="1"/>
        <v>6.2370208540218472</v>
      </c>
      <c r="G49" s="982">
        <v>1</v>
      </c>
      <c r="H49" s="982">
        <v>1.25</v>
      </c>
      <c r="I49" s="982">
        <f t="shared" si="2"/>
        <v>1.25</v>
      </c>
      <c r="J49" s="982">
        <v>31.75</v>
      </c>
      <c r="K49" s="982">
        <v>154.6</v>
      </c>
      <c r="L49" s="982">
        <f t="shared" si="3"/>
        <v>4.869291338582677</v>
      </c>
      <c r="M49" s="982">
        <v>99.48</v>
      </c>
      <c r="N49" s="982">
        <v>470.54</v>
      </c>
      <c r="O49" s="982">
        <f t="shared" si="4"/>
        <v>4.7299959790912744</v>
      </c>
      <c r="P49" s="982">
        <v>67.75</v>
      </c>
      <c r="Q49" s="982">
        <v>298</v>
      </c>
      <c r="R49" s="982">
        <f t="shared" si="44"/>
        <v>4.3985239852398523</v>
      </c>
      <c r="S49" s="982">
        <v>54</v>
      </c>
      <c r="T49" s="982">
        <v>199.78</v>
      </c>
      <c r="U49" s="982">
        <f t="shared" si="6"/>
        <v>3.6996296296296296</v>
      </c>
      <c r="V49" s="982">
        <f t="shared" si="45"/>
        <v>505.73</v>
      </c>
      <c r="W49" s="982">
        <f t="shared" si="46"/>
        <v>2694.34</v>
      </c>
      <c r="X49" s="982">
        <f t="shared" si="7"/>
        <v>5.3276254127696596</v>
      </c>
      <c r="Y49" s="982"/>
      <c r="Z49" s="982"/>
      <c r="AA49" s="982">
        <f t="shared" si="8"/>
        <v>0</v>
      </c>
      <c r="AB49" s="982"/>
      <c r="AC49" s="982"/>
      <c r="AD49" s="982">
        <f t="shared" si="48"/>
        <v>0</v>
      </c>
      <c r="AE49" s="982"/>
      <c r="AF49" s="982"/>
      <c r="AG49" s="982">
        <f t="shared" si="49"/>
        <v>0</v>
      </c>
      <c r="AH49" s="982"/>
      <c r="AI49" s="982"/>
      <c r="AJ49" s="982">
        <f t="shared" si="11"/>
        <v>0</v>
      </c>
      <c r="AK49" s="982"/>
      <c r="AL49" s="982"/>
      <c r="AM49" s="982">
        <f t="shared" si="12"/>
        <v>0</v>
      </c>
      <c r="AN49" s="982">
        <v>12.75</v>
      </c>
      <c r="AO49" s="982">
        <v>43.56</v>
      </c>
      <c r="AP49" s="982">
        <f t="shared" si="13"/>
        <v>3.4164705882352941</v>
      </c>
      <c r="AQ49" s="982">
        <f t="shared" si="14"/>
        <v>12.75</v>
      </c>
      <c r="AR49" s="982">
        <f t="shared" si="50"/>
        <v>43.56</v>
      </c>
      <c r="AS49" s="982">
        <f t="shared" si="15"/>
        <v>3.4164705882352941</v>
      </c>
      <c r="AT49" s="982"/>
      <c r="AU49" s="982"/>
      <c r="AV49" s="982">
        <f t="shared" si="16"/>
        <v>0</v>
      </c>
      <c r="AW49" s="982"/>
      <c r="AX49" s="982"/>
      <c r="AY49" s="982">
        <f t="shared" si="17"/>
        <v>0</v>
      </c>
      <c r="AZ49" s="982"/>
      <c r="BA49" s="982"/>
      <c r="BB49" s="982">
        <f t="shared" si="18"/>
        <v>0</v>
      </c>
      <c r="BC49" s="982"/>
      <c r="BD49" s="982"/>
      <c r="BE49" s="982">
        <f t="shared" si="19"/>
        <v>0</v>
      </c>
      <c r="BF49" s="982"/>
      <c r="BG49" s="982"/>
      <c r="BH49" s="982">
        <f t="shared" si="20"/>
        <v>0</v>
      </c>
      <c r="BI49" s="982"/>
      <c r="BJ49" s="983"/>
      <c r="BK49" s="983">
        <f t="shared" si="21"/>
        <v>0</v>
      </c>
      <c r="BL49" s="983">
        <f t="shared" si="34"/>
        <v>0</v>
      </c>
      <c r="BM49" s="983">
        <f t="shared" si="35"/>
        <v>0</v>
      </c>
      <c r="BN49" s="983">
        <f t="shared" si="22"/>
        <v>0</v>
      </c>
      <c r="BO49" s="983"/>
      <c r="BP49" s="983"/>
      <c r="BQ49" s="983">
        <f t="shared" si="23"/>
        <v>0</v>
      </c>
      <c r="BR49" s="983">
        <f t="shared" si="36"/>
        <v>251.75</v>
      </c>
      <c r="BS49" s="983">
        <f t="shared" si="36"/>
        <v>1570.17</v>
      </c>
      <c r="BT49" s="983">
        <f t="shared" si="24"/>
        <v>6.2370208540218472</v>
      </c>
      <c r="BU49" s="983">
        <f t="shared" si="37"/>
        <v>1</v>
      </c>
      <c r="BV49" s="983">
        <f t="shared" si="37"/>
        <v>1.25</v>
      </c>
      <c r="BW49" s="983">
        <f t="shared" si="25"/>
        <v>1.25</v>
      </c>
      <c r="BX49" s="983">
        <f t="shared" si="38"/>
        <v>31.75</v>
      </c>
      <c r="BY49" s="983">
        <f t="shared" si="38"/>
        <v>154.6</v>
      </c>
      <c r="BZ49" s="983">
        <f t="shared" si="26"/>
        <v>4.869291338582677</v>
      </c>
      <c r="CA49" s="983">
        <f t="shared" si="39"/>
        <v>99.48</v>
      </c>
      <c r="CB49" s="983">
        <f t="shared" si="40"/>
        <v>470.54</v>
      </c>
      <c r="CC49" s="983">
        <f t="shared" si="27"/>
        <v>4.7299959790912744</v>
      </c>
      <c r="CD49" s="983">
        <f t="shared" si="41"/>
        <v>67.75</v>
      </c>
      <c r="CE49" s="983">
        <f t="shared" si="41"/>
        <v>298</v>
      </c>
      <c r="CF49" s="983">
        <f t="shared" si="28"/>
        <v>4.3985239852398523</v>
      </c>
      <c r="CG49" s="983">
        <f t="shared" si="42"/>
        <v>66.75</v>
      </c>
      <c r="CH49" s="983">
        <f t="shared" si="42"/>
        <v>243.34</v>
      </c>
      <c r="CI49" s="983">
        <f t="shared" si="29"/>
        <v>3.6455430711610486</v>
      </c>
      <c r="CJ49" s="983">
        <f t="shared" si="47"/>
        <v>518.48</v>
      </c>
      <c r="CK49" s="983">
        <f t="shared" si="47"/>
        <v>2737.9</v>
      </c>
      <c r="CL49" s="983">
        <f t="shared" si="30"/>
        <v>5.2806279895077921</v>
      </c>
      <c r="DI49" s="984" t="s">
        <v>209</v>
      </c>
      <c r="DJ49" s="962" t="s">
        <v>275</v>
      </c>
    </row>
    <row r="50" spans="1:140" x14ac:dyDescent="0.25">
      <c r="A50" s="992" t="s">
        <v>42</v>
      </c>
      <c r="B50" s="980">
        <v>2479.4499999999998</v>
      </c>
      <c r="C50" s="981">
        <f t="shared" si="0"/>
        <v>8.7547641614067633</v>
      </c>
      <c r="D50" s="982">
        <v>52.89</v>
      </c>
      <c r="E50" s="982">
        <v>617.51</v>
      </c>
      <c r="F50" s="982">
        <f t="shared" si="1"/>
        <v>11.675363962941955</v>
      </c>
      <c r="G50" s="982"/>
      <c r="H50" s="982"/>
      <c r="I50" s="982">
        <f t="shared" si="2"/>
        <v>0</v>
      </c>
      <c r="J50" s="982">
        <v>15</v>
      </c>
      <c r="K50" s="982">
        <v>100.84</v>
      </c>
      <c r="L50" s="982">
        <f t="shared" si="3"/>
        <v>6.722666666666667</v>
      </c>
      <c r="M50" s="982"/>
      <c r="N50" s="982"/>
      <c r="O50" s="982">
        <f t="shared" si="4"/>
        <v>0</v>
      </c>
      <c r="P50" s="982"/>
      <c r="Q50" s="982"/>
      <c r="R50" s="982">
        <f t="shared" si="44"/>
        <v>0</v>
      </c>
      <c r="S50" s="982">
        <v>99.12</v>
      </c>
      <c r="T50" s="982">
        <v>807.05</v>
      </c>
      <c r="U50" s="982">
        <f t="shared" si="6"/>
        <v>8.1421509281678759</v>
      </c>
      <c r="V50" s="982">
        <f t="shared" si="45"/>
        <v>167.01</v>
      </c>
      <c r="W50" s="982">
        <f t="shared" si="46"/>
        <v>1525.4</v>
      </c>
      <c r="X50" s="982">
        <f t="shared" si="7"/>
        <v>9.133584815280523</v>
      </c>
      <c r="Y50" s="985">
        <v>0.24</v>
      </c>
      <c r="Z50" s="985">
        <v>4.09</v>
      </c>
      <c r="AA50" s="985">
        <f t="shared" si="8"/>
        <v>17.041666666666668</v>
      </c>
      <c r="AB50" s="982"/>
      <c r="AC50" s="982"/>
      <c r="AD50" s="982">
        <f t="shared" si="48"/>
        <v>0</v>
      </c>
      <c r="AE50" s="982"/>
      <c r="AF50" s="982"/>
      <c r="AG50" s="982">
        <f t="shared" si="49"/>
        <v>0</v>
      </c>
      <c r="AH50" s="982"/>
      <c r="AI50" s="982"/>
      <c r="AJ50" s="982">
        <f t="shared" si="11"/>
        <v>0</v>
      </c>
      <c r="AK50" s="982"/>
      <c r="AL50" s="982"/>
      <c r="AM50" s="982">
        <f t="shared" si="12"/>
        <v>0</v>
      </c>
      <c r="AN50" s="982">
        <v>49.82</v>
      </c>
      <c r="AO50" s="982">
        <v>236.4</v>
      </c>
      <c r="AP50" s="982">
        <f t="shared" si="13"/>
        <v>4.7450822962665598</v>
      </c>
      <c r="AQ50" s="982">
        <f t="shared" si="14"/>
        <v>50.06</v>
      </c>
      <c r="AR50" s="982">
        <f t="shared" si="50"/>
        <v>240.49</v>
      </c>
      <c r="AS50" s="982">
        <f t="shared" si="15"/>
        <v>4.8040351578106275</v>
      </c>
      <c r="AT50" s="982"/>
      <c r="AU50" s="982"/>
      <c r="AV50" s="982">
        <f t="shared" si="16"/>
        <v>0</v>
      </c>
      <c r="AW50" s="982"/>
      <c r="AX50" s="982"/>
      <c r="AY50" s="982">
        <f t="shared" si="17"/>
        <v>0</v>
      </c>
      <c r="AZ50" s="982"/>
      <c r="BA50" s="982"/>
      <c r="BB50" s="982">
        <f t="shared" si="18"/>
        <v>0</v>
      </c>
      <c r="BC50" s="982"/>
      <c r="BD50" s="982"/>
      <c r="BE50" s="982">
        <f t="shared" si="19"/>
        <v>0</v>
      </c>
      <c r="BF50" s="982"/>
      <c r="BG50" s="982"/>
      <c r="BH50" s="982">
        <f t="shared" si="20"/>
        <v>0</v>
      </c>
      <c r="BI50" s="982"/>
      <c r="BJ50" s="983"/>
      <c r="BK50" s="983">
        <f t="shared" si="21"/>
        <v>0</v>
      </c>
      <c r="BL50" s="983">
        <f t="shared" si="34"/>
        <v>0</v>
      </c>
      <c r="BM50" s="983">
        <f t="shared" si="35"/>
        <v>0</v>
      </c>
      <c r="BN50" s="983">
        <f t="shared" si="22"/>
        <v>0</v>
      </c>
      <c r="BO50" s="983"/>
      <c r="BP50" s="983"/>
      <c r="BQ50" s="983">
        <f t="shared" si="23"/>
        <v>0</v>
      </c>
      <c r="BR50" s="983">
        <f t="shared" si="36"/>
        <v>53.13</v>
      </c>
      <c r="BS50" s="983">
        <f t="shared" si="36"/>
        <v>621.6</v>
      </c>
      <c r="BT50" s="983">
        <f t="shared" si="24"/>
        <v>11.699604743083004</v>
      </c>
      <c r="BU50" s="983">
        <f t="shared" si="37"/>
        <v>0</v>
      </c>
      <c r="BV50" s="983">
        <f t="shared" si="37"/>
        <v>0</v>
      </c>
      <c r="BW50" s="983">
        <f t="shared" si="25"/>
        <v>0</v>
      </c>
      <c r="BX50" s="983">
        <f t="shared" si="38"/>
        <v>15</v>
      </c>
      <c r="BY50" s="983">
        <f t="shared" si="38"/>
        <v>100.84</v>
      </c>
      <c r="BZ50" s="983">
        <f t="shared" si="26"/>
        <v>6.722666666666667</v>
      </c>
      <c r="CA50" s="983">
        <f t="shared" si="39"/>
        <v>0</v>
      </c>
      <c r="CB50" s="983">
        <f t="shared" si="40"/>
        <v>0</v>
      </c>
      <c r="CC50" s="983">
        <f t="shared" si="27"/>
        <v>0</v>
      </c>
      <c r="CD50" s="983">
        <f t="shared" si="41"/>
        <v>0</v>
      </c>
      <c r="CE50" s="983">
        <f t="shared" si="41"/>
        <v>0</v>
      </c>
      <c r="CF50" s="983">
        <f t="shared" si="28"/>
        <v>0</v>
      </c>
      <c r="CG50" s="983">
        <f t="shared" si="42"/>
        <v>148.94</v>
      </c>
      <c r="CH50" s="983">
        <f t="shared" si="42"/>
        <v>1043.45</v>
      </c>
      <c r="CI50" s="983">
        <f t="shared" si="29"/>
        <v>7.0058412783671278</v>
      </c>
      <c r="CJ50" s="983">
        <f t="shared" si="47"/>
        <v>217.07</v>
      </c>
      <c r="CK50" s="983">
        <f t="shared" si="47"/>
        <v>1765.89</v>
      </c>
      <c r="CL50" s="983">
        <f t="shared" si="30"/>
        <v>8.1351177039664631</v>
      </c>
      <c r="DI50" s="984" t="s">
        <v>209</v>
      </c>
      <c r="DJ50" s="986" t="s">
        <v>276</v>
      </c>
    </row>
    <row r="51" spans="1:140" x14ac:dyDescent="0.25">
      <c r="A51" s="992" t="s">
        <v>43</v>
      </c>
      <c r="B51" s="980">
        <v>849.88</v>
      </c>
      <c r="C51" s="981">
        <f t="shared" si="0"/>
        <v>0</v>
      </c>
      <c r="D51" s="982"/>
      <c r="E51" s="982"/>
      <c r="F51" s="982">
        <f t="shared" si="1"/>
        <v>0</v>
      </c>
      <c r="G51" s="982"/>
      <c r="H51" s="982"/>
      <c r="I51" s="982">
        <f t="shared" si="2"/>
        <v>0</v>
      </c>
      <c r="J51" s="982"/>
      <c r="K51" s="982"/>
      <c r="L51" s="982">
        <f t="shared" si="3"/>
        <v>0</v>
      </c>
      <c r="M51" s="982"/>
      <c r="N51" s="982"/>
      <c r="O51" s="982">
        <f t="shared" si="4"/>
        <v>0</v>
      </c>
      <c r="P51" s="982"/>
      <c r="Q51" s="982"/>
      <c r="R51" s="982">
        <f t="shared" si="44"/>
        <v>0</v>
      </c>
      <c r="S51" s="982"/>
      <c r="T51" s="982"/>
      <c r="U51" s="982">
        <f t="shared" si="6"/>
        <v>0</v>
      </c>
      <c r="V51" s="982">
        <f t="shared" si="45"/>
        <v>0</v>
      </c>
      <c r="W51" s="982">
        <f t="shared" si="46"/>
        <v>0</v>
      </c>
      <c r="X51" s="982">
        <f t="shared" si="7"/>
        <v>0</v>
      </c>
      <c r="Y51" s="982"/>
      <c r="Z51" s="982"/>
      <c r="AA51" s="982">
        <f t="shared" si="8"/>
        <v>0</v>
      </c>
      <c r="AB51" s="982"/>
      <c r="AC51" s="982"/>
      <c r="AD51" s="982">
        <f t="shared" si="48"/>
        <v>0</v>
      </c>
      <c r="AE51" s="982"/>
      <c r="AF51" s="982"/>
      <c r="AG51" s="982">
        <f t="shared" si="49"/>
        <v>0</v>
      </c>
      <c r="AH51" s="982"/>
      <c r="AI51" s="982"/>
      <c r="AJ51" s="982">
        <f t="shared" si="11"/>
        <v>0</v>
      </c>
      <c r="AK51" s="982"/>
      <c r="AL51" s="982"/>
      <c r="AM51" s="982">
        <f t="shared" si="12"/>
        <v>0</v>
      </c>
      <c r="AN51" s="982"/>
      <c r="AO51" s="982"/>
      <c r="AP51" s="982">
        <f t="shared" si="13"/>
        <v>0</v>
      </c>
      <c r="AQ51" s="982">
        <f t="shared" si="14"/>
        <v>0</v>
      </c>
      <c r="AR51" s="982">
        <f t="shared" si="50"/>
        <v>0</v>
      </c>
      <c r="AS51" s="982">
        <f t="shared" si="15"/>
        <v>0</v>
      </c>
      <c r="AT51" s="982"/>
      <c r="AU51" s="982"/>
      <c r="AV51" s="982">
        <f t="shared" si="16"/>
        <v>0</v>
      </c>
      <c r="AW51" s="982"/>
      <c r="AX51" s="982"/>
      <c r="AY51" s="982">
        <f t="shared" si="17"/>
        <v>0</v>
      </c>
      <c r="AZ51" s="982"/>
      <c r="BA51" s="982"/>
      <c r="BB51" s="982">
        <f t="shared" si="18"/>
        <v>0</v>
      </c>
      <c r="BC51" s="982"/>
      <c r="BD51" s="982"/>
      <c r="BE51" s="982">
        <f t="shared" si="19"/>
        <v>0</v>
      </c>
      <c r="BF51" s="982"/>
      <c r="BG51" s="982"/>
      <c r="BH51" s="982">
        <f t="shared" si="20"/>
        <v>0</v>
      </c>
      <c r="BI51" s="982"/>
      <c r="BJ51" s="983"/>
      <c r="BK51" s="983">
        <f t="shared" si="21"/>
        <v>0</v>
      </c>
      <c r="BL51" s="983">
        <f t="shared" si="34"/>
        <v>0</v>
      </c>
      <c r="BM51" s="983">
        <f t="shared" si="35"/>
        <v>0</v>
      </c>
      <c r="BN51" s="983">
        <f t="shared" si="22"/>
        <v>0</v>
      </c>
      <c r="BO51" s="983"/>
      <c r="BP51" s="983"/>
      <c r="BQ51" s="983">
        <f t="shared" si="23"/>
        <v>0</v>
      </c>
      <c r="BR51" s="983">
        <f t="shared" si="36"/>
        <v>0</v>
      </c>
      <c r="BS51" s="983">
        <f t="shared" si="36"/>
        <v>0</v>
      </c>
      <c r="BT51" s="983">
        <f t="shared" si="24"/>
        <v>0</v>
      </c>
      <c r="BU51" s="983">
        <f t="shared" si="37"/>
        <v>0</v>
      </c>
      <c r="BV51" s="983">
        <f t="shared" si="37"/>
        <v>0</v>
      </c>
      <c r="BW51" s="983">
        <f t="shared" si="25"/>
        <v>0</v>
      </c>
      <c r="BX51" s="983">
        <f t="shared" si="38"/>
        <v>0</v>
      </c>
      <c r="BY51" s="983">
        <f t="shared" si="38"/>
        <v>0</v>
      </c>
      <c r="BZ51" s="983">
        <f t="shared" si="26"/>
        <v>0</v>
      </c>
      <c r="CA51" s="983">
        <f t="shared" si="39"/>
        <v>0</v>
      </c>
      <c r="CB51" s="983">
        <f t="shared" si="40"/>
        <v>0</v>
      </c>
      <c r="CC51" s="983">
        <f t="shared" si="27"/>
        <v>0</v>
      </c>
      <c r="CD51" s="983">
        <f t="shared" si="41"/>
        <v>0</v>
      </c>
      <c r="CE51" s="983">
        <f t="shared" si="41"/>
        <v>0</v>
      </c>
      <c r="CF51" s="983">
        <f t="shared" si="28"/>
        <v>0</v>
      </c>
      <c r="CG51" s="983">
        <f t="shared" si="42"/>
        <v>0</v>
      </c>
      <c r="CH51" s="983">
        <f t="shared" si="42"/>
        <v>0</v>
      </c>
      <c r="CI51" s="983">
        <f t="shared" si="29"/>
        <v>0</v>
      </c>
      <c r="CJ51" s="983">
        <f t="shared" si="47"/>
        <v>0</v>
      </c>
      <c r="CK51" s="983">
        <f t="shared" si="47"/>
        <v>0</v>
      </c>
      <c r="CL51" s="983">
        <f t="shared" si="30"/>
        <v>0</v>
      </c>
    </row>
    <row r="52" spans="1:140" x14ac:dyDescent="0.25">
      <c r="A52" s="992" t="s">
        <v>44</v>
      </c>
      <c r="B52" s="980">
        <v>84</v>
      </c>
      <c r="C52" s="981">
        <f t="shared" si="0"/>
        <v>0</v>
      </c>
      <c r="D52" s="982"/>
      <c r="E52" s="982"/>
      <c r="F52" s="982">
        <f t="shared" si="1"/>
        <v>0</v>
      </c>
      <c r="G52" s="982"/>
      <c r="H52" s="982"/>
      <c r="I52" s="982">
        <f t="shared" si="2"/>
        <v>0</v>
      </c>
      <c r="J52" s="982"/>
      <c r="K52" s="982"/>
      <c r="L52" s="982">
        <f t="shared" si="3"/>
        <v>0</v>
      </c>
      <c r="M52" s="982"/>
      <c r="N52" s="982"/>
      <c r="O52" s="982">
        <f t="shared" si="4"/>
        <v>0</v>
      </c>
      <c r="P52" s="982"/>
      <c r="Q52" s="982"/>
      <c r="R52" s="982">
        <f t="shared" si="44"/>
        <v>0</v>
      </c>
      <c r="S52" s="982"/>
      <c r="T52" s="982"/>
      <c r="U52" s="982">
        <f t="shared" si="6"/>
        <v>0</v>
      </c>
      <c r="V52" s="982">
        <f t="shared" si="45"/>
        <v>0</v>
      </c>
      <c r="W52" s="982">
        <f t="shared" si="46"/>
        <v>0</v>
      </c>
      <c r="X52" s="982">
        <f t="shared" si="7"/>
        <v>0</v>
      </c>
      <c r="Y52" s="982"/>
      <c r="Z52" s="982"/>
      <c r="AA52" s="982">
        <f t="shared" si="8"/>
        <v>0</v>
      </c>
      <c r="AB52" s="982"/>
      <c r="AC52" s="982"/>
      <c r="AD52" s="982">
        <f t="shared" si="48"/>
        <v>0</v>
      </c>
      <c r="AE52" s="982"/>
      <c r="AF52" s="982"/>
      <c r="AG52" s="982">
        <f t="shared" si="49"/>
        <v>0</v>
      </c>
      <c r="AH52" s="982"/>
      <c r="AI52" s="982"/>
      <c r="AJ52" s="982">
        <f t="shared" si="11"/>
        <v>0</v>
      </c>
      <c r="AK52" s="982"/>
      <c r="AL52" s="982"/>
      <c r="AM52" s="982">
        <f t="shared" si="12"/>
        <v>0</v>
      </c>
      <c r="AN52" s="982"/>
      <c r="AO52" s="982"/>
      <c r="AP52" s="982">
        <f t="shared" si="13"/>
        <v>0</v>
      </c>
      <c r="AQ52" s="982">
        <f t="shared" si="14"/>
        <v>0</v>
      </c>
      <c r="AR52" s="982">
        <f t="shared" si="50"/>
        <v>0</v>
      </c>
      <c r="AS52" s="982">
        <f t="shared" si="15"/>
        <v>0</v>
      </c>
      <c r="AT52" s="982"/>
      <c r="AU52" s="982"/>
      <c r="AV52" s="982">
        <f t="shared" si="16"/>
        <v>0</v>
      </c>
      <c r="AW52" s="982"/>
      <c r="AX52" s="982"/>
      <c r="AY52" s="982">
        <f t="shared" si="17"/>
        <v>0</v>
      </c>
      <c r="AZ52" s="982"/>
      <c r="BA52" s="982"/>
      <c r="BB52" s="982">
        <f t="shared" si="18"/>
        <v>0</v>
      </c>
      <c r="BC52" s="982"/>
      <c r="BD52" s="982"/>
      <c r="BE52" s="982">
        <f t="shared" si="19"/>
        <v>0</v>
      </c>
      <c r="BF52" s="982"/>
      <c r="BG52" s="982"/>
      <c r="BH52" s="982">
        <f t="shared" si="20"/>
        <v>0</v>
      </c>
      <c r="BI52" s="982"/>
      <c r="BJ52" s="982"/>
      <c r="BK52" s="982">
        <f t="shared" si="21"/>
        <v>0</v>
      </c>
      <c r="BL52" s="983">
        <f t="shared" si="34"/>
        <v>0</v>
      </c>
      <c r="BM52" s="983">
        <f t="shared" si="35"/>
        <v>0</v>
      </c>
      <c r="BN52" s="983">
        <f t="shared" si="22"/>
        <v>0</v>
      </c>
      <c r="BO52" s="983"/>
      <c r="BP52" s="983"/>
      <c r="BQ52" s="983">
        <f t="shared" si="23"/>
        <v>0</v>
      </c>
      <c r="BR52" s="983">
        <f t="shared" si="36"/>
        <v>0</v>
      </c>
      <c r="BS52" s="983">
        <f t="shared" si="36"/>
        <v>0</v>
      </c>
      <c r="BT52" s="983">
        <f t="shared" si="24"/>
        <v>0</v>
      </c>
      <c r="BU52" s="983">
        <f t="shared" si="37"/>
        <v>0</v>
      </c>
      <c r="BV52" s="983">
        <f t="shared" si="37"/>
        <v>0</v>
      </c>
      <c r="BW52" s="983">
        <f t="shared" si="25"/>
        <v>0</v>
      </c>
      <c r="BX52" s="983">
        <f t="shared" si="38"/>
        <v>0</v>
      </c>
      <c r="BY52" s="983">
        <f t="shared" si="38"/>
        <v>0</v>
      </c>
      <c r="BZ52" s="983">
        <f t="shared" si="26"/>
        <v>0</v>
      </c>
      <c r="CA52" s="983">
        <f t="shared" si="39"/>
        <v>0</v>
      </c>
      <c r="CB52" s="983">
        <f t="shared" si="40"/>
        <v>0</v>
      </c>
      <c r="CC52" s="983">
        <f t="shared" si="27"/>
        <v>0</v>
      </c>
      <c r="CD52" s="983">
        <f t="shared" si="41"/>
        <v>0</v>
      </c>
      <c r="CE52" s="983">
        <f t="shared" si="41"/>
        <v>0</v>
      </c>
      <c r="CF52" s="983">
        <f t="shared" si="28"/>
        <v>0</v>
      </c>
      <c r="CG52" s="983">
        <f t="shared" si="42"/>
        <v>0</v>
      </c>
      <c r="CH52" s="983">
        <f t="shared" si="42"/>
        <v>0</v>
      </c>
      <c r="CI52" s="983">
        <f t="shared" si="29"/>
        <v>0</v>
      </c>
      <c r="CJ52" s="983">
        <f t="shared" si="47"/>
        <v>0</v>
      </c>
      <c r="CK52" s="983">
        <f t="shared" si="47"/>
        <v>0</v>
      </c>
      <c r="CL52" s="983">
        <f t="shared" si="30"/>
        <v>0</v>
      </c>
      <c r="CM52" s="994"/>
      <c r="CN52" s="994"/>
      <c r="DI52" s="984" t="s">
        <v>209</v>
      </c>
      <c r="DJ52" s="962" t="s">
        <v>277</v>
      </c>
    </row>
    <row r="53" spans="1:140" x14ac:dyDescent="0.25">
      <c r="A53" s="992" t="s">
        <v>45</v>
      </c>
      <c r="B53" s="980">
        <v>130</v>
      </c>
      <c r="C53" s="981">
        <f t="shared" si="0"/>
        <v>2.6</v>
      </c>
      <c r="D53" s="982"/>
      <c r="E53" s="982"/>
      <c r="F53" s="982">
        <f t="shared" si="1"/>
        <v>0</v>
      </c>
      <c r="G53" s="982"/>
      <c r="H53" s="982"/>
      <c r="I53" s="982">
        <f t="shared" si="2"/>
        <v>0</v>
      </c>
      <c r="J53" s="982"/>
      <c r="K53" s="982"/>
      <c r="L53" s="982">
        <f t="shared" si="3"/>
        <v>0</v>
      </c>
      <c r="M53" s="982"/>
      <c r="N53" s="982"/>
      <c r="O53" s="982">
        <f t="shared" si="4"/>
        <v>0</v>
      </c>
      <c r="P53" s="982"/>
      <c r="Q53" s="982"/>
      <c r="R53" s="982">
        <f t="shared" si="44"/>
        <v>0</v>
      </c>
      <c r="S53" s="982"/>
      <c r="T53" s="982"/>
      <c r="U53" s="982">
        <f t="shared" si="6"/>
        <v>0</v>
      </c>
      <c r="V53" s="982">
        <f t="shared" si="45"/>
        <v>0</v>
      </c>
      <c r="W53" s="982">
        <f t="shared" si="46"/>
        <v>0</v>
      </c>
      <c r="X53" s="982">
        <f t="shared" si="7"/>
        <v>0</v>
      </c>
      <c r="Y53" s="982">
        <v>0.2</v>
      </c>
      <c r="Z53" s="982">
        <v>0.82</v>
      </c>
      <c r="AA53" s="982">
        <f t="shared" si="8"/>
        <v>4.0999999999999996</v>
      </c>
      <c r="AB53" s="982">
        <v>0.68</v>
      </c>
      <c r="AC53" s="982">
        <v>2.5</v>
      </c>
      <c r="AD53" s="982">
        <f t="shared" si="48"/>
        <v>3.6764705882352939</v>
      </c>
      <c r="AE53" s="982"/>
      <c r="AF53" s="982"/>
      <c r="AG53" s="982">
        <f t="shared" si="49"/>
        <v>0</v>
      </c>
      <c r="AH53" s="982"/>
      <c r="AI53" s="982"/>
      <c r="AJ53" s="982">
        <f t="shared" si="11"/>
        <v>0</v>
      </c>
      <c r="AK53" s="982"/>
      <c r="AL53" s="982"/>
      <c r="AM53" s="982">
        <f t="shared" si="12"/>
        <v>0</v>
      </c>
      <c r="AN53" s="982">
        <v>2.5</v>
      </c>
      <c r="AO53" s="982">
        <v>5.15</v>
      </c>
      <c r="AP53" s="982">
        <f t="shared" si="13"/>
        <v>2.06</v>
      </c>
      <c r="AQ53" s="982">
        <f t="shared" si="14"/>
        <v>3.3800000000000003</v>
      </c>
      <c r="AR53" s="982">
        <f t="shared" si="50"/>
        <v>8.4700000000000006</v>
      </c>
      <c r="AS53" s="982">
        <f t="shared" si="15"/>
        <v>2.5059171597633134</v>
      </c>
      <c r="AT53" s="982"/>
      <c r="AU53" s="982"/>
      <c r="AV53" s="982">
        <f t="shared" si="16"/>
        <v>0</v>
      </c>
      <c r="AW53" s="982"/>
      <c r="AX53" s="982"/>
      <c r="AY53" s="982">
        <f t="shared" si="17"/>
        <v>0</v>
      </c>
      <c r="AZ53" s="982"/>
      <c r="BA53" s="982"/>
      <c r="BB53" s="982">
        <f t="shared" si="18"/>
        <v>0</v>
      </c>
      <c r="BC53" s="982"/>
      <c r="BD53" s="982"/>
      <c r="BE53" s="982">
        <f t="shared" si="19"/>
        <v>0</v>
      </c>
      <c r="BF53" s="982"/>
      <c r="BG53" s="982"/>
      <c r="BH53" s="982">
        <f t="shared" si="20"/>
        <v>0</v>
      </c>
      <c r="BI53" s="982"/>
      <c r="BJ53" s="983"/>
      <c r="BK53" s="983">
        <f t="shared" si="21"/>
        <v>0</v>
      </c>
      <c r="BL53" s="983">
        <f t="shared" si="34"/>
        <v>0</v>
      </c>
      <c r="BM53" s="983">
        <f t="shared" si="35"/>
        <v>0</v>
      </c>
      <c r="BN53" s="983">
        <f t="shared" si="22"/>
        <v>0</v>
      </c>
      <c r="BO53" s="983"/>
      <c r="BP53" s="983"/>
      <c r="BQ53" s="983">
        <f t="shared" si="23"/>
        <v>0</v>
      </c>
      <c r="BR53" s="983">
        <f t="shared" si="36"/>
        <v>0.2</v>
      </c>
      <c r="BS53" s="983">
        <f t="shared" si="36"/>
        <v>0.82</v>
      </c>
      <c r="BT53" s="983">
        <f t="shared" si="24"/>
        <v>4.0999999999999996</v>
      </c>
      <c r="BU53" s="983">
        <f t="shared" si="37"/>
        <v>0.68</v>
      </c>
      <c r="BV53" s="983">
        <f t="shared" si="37"/>
        <v>2.5</v>
      </c>
      <c r="BW53" s="983">
        <f t="shared" si="25"/>
        <v>3.6764705882352939</v>
      </c>
      <c r="BX53" s="983">
        <f t="shared" si="38"/>
        <v>0</v>
      </c>
      <c r="BY53" s="983">
        <f t="shared" si="38"/>
        <v>0</v>
      </c>
      <c r="BZ53" s="983">
        <f t="shared" si="26"/>
        <v>0</v>
      </c>
      <c r="CA53" s="983">
        <f t="shared" si="39"/>
        <v>0</v>
      </c>
      <c r="CB53" s="983">
        <f t="shared" si="40"/>
        <v>0</v>
      </c>
      <c r="CC53" s="983">
        <f t="shared" si="27"/>
        <v>0</v>
      </c>
      <c r="CD53" s="983">
        <f t="shared" si="41"/>
        <v>0</v>
      </c>
      <c r="CE53" s="983">
        <f t="shared" si="41"/>
        <v>0</v>
      </c>
      <c r="CF53" s="983">
        <f t="shared" si="28"/>
        <v>0</v>
      </c>
      <c r="CG53" s="983">
        <f t="shared" si="42"/>
        <v>2.5</v>
      </c>
      <c r="CH53" s="983">
        <f t="shared" si="42"/>
        <v>5.15</v>
      </c>
      <c r="CI53" s="983">
        <f t="shared" si="29"/>
        <v>2.06</v>
      </c>
      <c r="CJ53" s="983">
        <f t="shared" si="47"/>
        <v>3.3800000000000003</v>
      </c>
      <c r="CK53" s="983">
        <f t="shared" si="47"/>
        <v>8.4700000000000006</v>
      </c>
      <c r="CL53" s="983">
        <f t="shared" si="30"/>
        <v>2.5059171597633134</v>
      </c>
      <c r="DI53" s="984" t="s">
        <v>209</v>
      </c>
      <c r="DJ53" s="962" t="s">
        <v>269</v>
      </c>
    </row>
    <row r="54" spans="1:140" x14ac:dyDescent="0.25">
      <c r="A54" s="992" t="s">
        <v>46</v>
      </c>
      <c r="B54" s="980">
        <v>391.65</v>
      </c>
      <c r="C54" s="981">
        <f t="shared" si="0"/>
        <v>0</v>
      </c>
      <c r="D54" s="982"/>
      <c r="E54" s="982"/>
      <c r="F54" s="982">
        <f t="shared" si="1"/>
        <v>0</v>
      </c>
      <c r="G54" s="982"/>
      <c r="H54" s="982"/>
      <c r="I54" s="982">
        <f t="shared" si="2"/>
        <v>0</v>
      </c>
      <c r="J54" s="982"/>
      <c r="K54" s="982"/>
      <c r="L54" s="982">
        <f t="shared" si="3"/>
        <v>0</v>
      </c>
      <c r="M54" s="982"/>
      <c r="N54" s="982"/>
      <c r="O54" s="982">
        <f t="shared" si="4"/>
        <v>0</v>
      </c>
      <c r="P54" s="982"/>
      <c r="Q54" s="982"/>
      <c r="R54" s="982">
        <f t="shared" si="44"/>
        <v>0</v>
      </c>
      <c r="S54" s="982"/>
      <c r="T54" s="982"/>
      <c r="U54" s="982">
        <f t="shared" si="6"/>
        <v>0</v>
      </c>
      <c r="V54" s="982">
        <f t="shared" si="45"/>
        <v>0</v>
      </c>
      <c r="W54" s="982">
        <f t="shared" si="46"/>
        <v>0</v>
      </c>
      <c r="X54" s="982">
        <f t="shared" si="7"/>
        <v>0</v>
      </c>
      <c r="Y54" s="982"/>
      <c r="Z54" s="982"/>
      <c r="AA54" s="982">
        <f t="shared" si="8"/>
        <v>0</v>
      </c>
      <c r="AB54" s="982"/>
      <c r="AC54" s="982"/>
      <c r="AD54" s="982">
        <f t="shared" si="48"/>
        <v>0</v>
      </c>
      <c r="AE54" s="982"/>
      <c r="AF54" s="982"/>
      <c r="AG54" s="982">
        <f t="shared" si="49"/>
        <v>0</v>
      </c>
      <c r="AH54" s="982"/>
      <c r="AI54" s="982"/>
      <c r="AJ54" s="982">
        <f t="shared" si="11"/>
        <v>0</v>
      </c>
      <c r="AK54" s="982"/>
      <c r="AL54" s="982"/>
      <c r="AM54" s="982">
        <f t="shared" si="12"/>
        <v>0</v>
      </c>
      <c r="AN54" s="982"/>
      <c r="AO54" s="982"/>
      <c r="AP54" s="982">
        <f t="shared" si="13"/>
        <v>0</v>
      </c>
      <c r="AQ54" s="982">
        <f t="shared" si="14"/>
        <v>0</v>
      </c>
      <c r="AR54" s="982">
        <f t="shared" si="50"/>
        <v>0</v>
      </c>
      <c r="AS54" s="982">
        <f t="shared" si="15"/>
        <v>0</v>
      </c>
      <c r="AT54" s="982"/>
      <c r="AU54" s="982"/>
      <c r="AV54" s="982">
        <f t="shared" si="16"/>
        <v>0</v>
      </c>
      <c r="AW54" s="982"/>
      <c r="AX54" s="982"/>
      <c r="AY54" s="982">
        <f t="shared" si="17"/>
        <v>0</v>
      </c>
      <c r="AZ54" s="982"/>
      <c r="BA54" s="982"/>
      <c r="BB54" s="982">
        <f t="shared" si="18"/>
        <v>0</v>
      </c>
      <c r="BC54" s="982"/>
      <c r="BD54" s="982"/>
      <c r="BE54" s="982">
        <f t="shared" si="19"/>
        <v>0</v>
      </c>
      <c r="BF54" s="982"/>
      <c r="BG54" s="982"/>
      <c r="BH54" s="982">
        <f t="shared" si="20"/>
        <v>0</v>
      </c>
      <c r="BI54" s="982"/>
      <c r="BJ54" s="983"/>
      <c r="BK54" s="983">
        <f t="shared" si="21"/>
        <v>0</v>
      </c>
      <c r="BL54" s="983">
        <f t="shared" si="34"/>
        <v>0</v>
      </c>
      <c r="BM54" s="983">
        <f t="shared" si="35"/>
        <v>0</v>
      </c>
      <c r="BN54" s="983">
        <f t="shared" si="22"/>
        <v>0</v>
      </c>
      <c r="BO54" s="983"/>
      <c r="BP54" s="983"/>
      <c r="BQ54" s="983">
        <f t="shared" si="23"/>
        <v>0</v>
      </c>
      <c r="BR54" s="983">
        <f t="shared" si="36"/>
        <v>0</v>
      </c>
      <c r="BS54" s="983">
        <f t="shared" si="36"/>
        <v>0</v>
      </c>
      <c r="BT54" s="983">
        <f t="shared" si="24"/>
        <v>0</v>
      </c>
      <c r="BU54" s="983">
        <f t="shared" si="37"/>
        <v>0</v>
      </c>
      <c r="BV54" s="983">
        <f t="shared" si="37"/>
        <v>0</v>
      </c>
      <c r="BW54" s="983">
        <f t="shared" si="25"/>
        <v>0</v>
      </c>
      <c r="BX54" s="983">
        <f t="shared" si="38"/>
        <v>0</v>
      </c>
      <c r="BY54" s="983">
        <f t="shared" si="38"/>
        <v>0</v>
      </c>
      <c r="BZ54" s="983">
        <f t="shared" si="26"/>
        <v>0</v>
      </c>
      <c r="CA54" s="983">
        <f t="shared" si="39"/>
        <v>0</v>
      </c>
      <c r="CB54" s="983">
        <f t="shared" si="40"/>
        <v>0</v>
      </c>
      <c r="CC54" s="983">
        <f t="shared" si="27"/>
        <v>0</v>
      </c>
      <c r="CD54" s="983">
        <f t="shared" si="41"/>
        <v>0</v>
      </c>
      <c r="CE54" s="983">
        <f t="shared" si="41"/>
        <v>0</v>
      </c>
      <c r="CF54" s="983">
        <f t="shared" si="28"/>
        <v>0</v>
      </c>
      <c r="CG54" s="983">
        <f t="shared" si="42"/>
        <v>0</v>
      </c>
      <c r="CH54" s="983">
        <f t="shared" si="42"/>
        <v>0</v>
      </c>
      <c r="CI54" s="983">
        <f t="shared" si="29"/>
        <v>0</v>
      </c>
      <c r="CJ54" s="983">
        <f t="shared" si="47"/>
        <v>0</v>
      </c>
      <c r="CK54" s="983">
        <f t="shared" si="47"/>
        <v>0</v>
      </c>
      <c r="CL54" s="983">
        <f t="shared" si="30"/>
        <v>0</v>
      </c>
    </row>
    <row r="55" spans="1:140" x14ac:dyDescent="0.25">
      <c r="A55" s="992" t="s">
        <v>47</v>
      </c>
      <c r="B55" s="980">
        <v>1406.05</v>
      </c>
      <c r="C55" s="981">
        <f t="shared" si="0"/>
        <v>0</v>
      </c>
      <c r="D55" s="982"/>
      <c r="E55" s="982"/>
      <c r="F55" s="982">
        <f t="shared" si="1"/>
        <v>0</v>
      </c>
      <c r="G55" s="982"/>
      <c r="H55" s="982"/>
      <c r="I55" s="982">
        <f t="shared" si="2"/>
        <v>0</v>
      </c>
      <c r="J55" s="982"/>
      <c r="K55" s="982"/>
      <c r="L55" s="982">
        <f t="shared" si="3"/>
        <v>0</v>
      </c>
      <c r="M55" s="982"/>
      <c r="N55" s="982"/>
      <c r="O55" s="982">
        <f t="shared" si="4"/>
        <v>0</v>
      </c>
      <c r="P55" s="982"/>
      <c r="Q55" s="982"/>
      <c r="R55" s="982">
        <f t="shared" si="44"/>
        <v>0</v>
      </c>
      <c r="S55" s="982"/>
      <c r="T55" s="982"/>
      <c r="U55" s="982">
        <f t="shared" si="6"/>
        <v>0</v>
      </c>
      <c r="V55" s="982">
        <f t="shared" si="45"/>
        <v>0</v>
      </c>
      <c r="W55" s="982">
        <f t="shared" si="46"/>
        <v>0</v>
      </c>
      <c r="X55" s="982">
        <f t="shared" si="7"/>
        <v>0</v>
      </c>
      <c r="Y55" s="982"/>
      <c r="Z55" s="982"/>
      <c r="AA55" s="982">
        <f t="shared" si="8"/>
        <v>0</v>
      </c>
      <c r="AB55" s="982"/>
      <c r="AC55" s="982"/>
      <c r="AD55" s="982">
        <f t="shared" si="48"/>
        <v>0</v>
      </c>
      <c r="AE55" s="982"/>
      <c r="AF55" s="982"/>
      <c r="AG55" s="982">
        <f t="shared" si="49"/>
        <v>0</v>
      </c>
      <c r="AH55" s="982"/>
      <c r="AI55" s="982"/>
      <c r="AJ55" s="982">
        <f t="shared" si="11"/>
        <v>0</v>
      </c>
      <c r="AK55" s="982"/>
      <c r="AL55" s="982"/>
      <c r="AM55" s="982">
        <f t="shared" si="12"/>
        <v>0</v>
      </c>
      <c r="AN55" s="982"/>
      <c r="AO55" s="982"/>
      <c r="AP55" s="982">
        <f t="shared" si="13"/>
        <v>0</v>
      </c>
      <c r="AQ55" s="982">
        <f t="shared" si="14"/>
        <v>0</v>
      </c>
      <c r="AR55" s="982">
        <f t="shared" si="50"/>
        <v>0</v>
      </c>
      <c r="AS55" s="982">
        <f t="shared" si="15"/>
        <v>0</v>
      </c>
      <c r="AT55" s="982"/>
      <c r="AU55" s="982"/>
      <c r="AV55" s="982">
        <f t="shared" si="16"/>
        <v>0</v>
      </c>
      <c r="AW55" s="982"/>
      <c r="AX55" s="982"/>
      <c r="AY55" s="982">
        <f t="shared" si="17"/>
        <v>0</v>
      </c>
      <c r="AZ55" s="982"/>
      <c r="BA55" s="982"/>
      <c r="BB55" s="982">
        <f t="shared" si="18"/>
        <v>0</v>
      </c>
      <c r="BC55" s="982"/>
      <c r="BD55" s="982"/>
      <c r="BE55" s="982">
        <f t="shared" si="19"/>
        <v>0</v>
      </c>
      <c r="BF55" s="982"/>
      <c r="BG55" s="982"/>
      <c r="BH55" s="982">
        <f t="shared" si="20"/>
        <v>0</v>
      </c>
      <c r="BI55" s="982"/>
      <c r="BJ55" s="983"/>
      <c r="BK55" s="983">
        <f t="shared" si="21"/>
        <v>0</v>
      </c>
      <c r="BL55" s="983">
        <f t="shared" si="34"/>
        <v>0</v>
      </c>
      <c r="BM55" s="983">
        <f t="shared" si="35"/>
        <v>0</v>
      </c>
      <c r="BN55" s="983">
        <f t="shared" si="22"/>
        <v>0</v>
      </c>
      <c r="BO55" s="983"/>
      <c r="BP55" s="983"/>
      <c r="BQ55" s="983">
        <f t="shared" si="23"/>
        <v>0</v>
      </c>
      <c r="BR55" s="983">
        <f t="shared" si="36"/>
        <v>0</v>
      </c>
      <c r="BS55" s="983">
        <f t="shared" si="36"/>
        <v>0</v>
      </c>
      <c r="BT55" s="983">
        <f t="shared" si="24"/>
        <v>0</v>
      </c>
      <c r="BU55" s="983">
        <f t="shared" si="37"/>
        <v>0</v>
      </c>
      <c r="BV55" s="983">
        <f t="shared" si="37"/>
        <v>0</v>
      </c>
      <c r="BW55" s="983">
        <f t="shared" si="25"/>
        <v>0</v>
      </c>
      <c r="BX55" s="983">
        <f t="shared" si="38"/>
        <v>0</v>
      </c>
      <c r="BY55" s="983">
        <f t="shared" si="38"/>
        <v>0</v>
      </c>
      <c r="BZ55" s="983">
        <f t="shared" si="26"/>
        <v>0</v>
      </c>
      <c r="CA55" s="983">
        <f t="shared" si="39"/>
        <v>0</v>
      </c>
      <c r="CB55" s="983">
        <f t="shared" si="40"/>
        <v>0</v>
      </c>
      <c r="CC55" s="983">
        <f t="shared" si="27"/>
        <v>0</v>
      </c>
      <c r="CD55" s="983">
        <f t="shared" si="41"/>
        <v>0</v>
      </c>
      <c r="CE55" s="983">
        <f t="shared" si="41"/>
        <v>0</v>
      </c>
      <c r="CF55" s="983">
        <f t="shared" si="28"/>
        <v>0</v>
      </c>
      <c r="CG55" s="983">
        <f t="shared" si="42"/>
        <v>0</v>
      </c>
      <c r="CH55" s="983">
        <f t="shared" si="42"/>
        <v>0</v>
      </c>
      <c r="CI55" s="983">
        <f t="shared" si="29"/>
        <v>0</v>
      </c>
      <c r="CJ55" s="983">
        <f t="shared" si="47"/>
        <v>0</v>
      </c>
      <c r="CK55" s="983">
        <f t="shared" si="47"/>
        <v>0</v>
      </c>
      <c r="CL55" s="983">
        <f t="shared" si="30"/>
        <v>0</v>
      </c>
    </row>
    <row r="56" spans="1:140" x14ac:dyDescent="0.25">
      <c r="A56" s="992" t="s">
        <v>48</v>
      </c>
      <c r="B56" s="980">
        <v>3944.61</v>
      </c>
      <c r="C56" s="981">
        <f t="shared" si="0"/>
        <v>0</v>
      </c>
      <c r="D56" s="982"/>
      <c r="E56" s="982"/>
      <c r="F56" s="982">
        <f t="shared" si="1"/>
        <v>0</v>
      </c>
      <c r="G56" s="982"/>
      <c r="H56" s="982"/>
      <c r="I56" s="982">
        <f t="shared" si="2"/>
        <v>0</v>
      </c>
      <c r="J56" s="982"/>
      <c r="K56" s="982"/>
      <c r="L56" s="982">
        <f t="shared" si="3"/>
        <v>0</v>
      </c>
      <c r="M56" s="982"/>
      <c r="N56" s="982"/>
      <c r="O56" s="982">
        <f t="shared" si="4"/>
        <v>0</v>
      </c>
      <c r="P56" s="982"/>
      <c r="Q56" s="982"/>
      <c r="R56" s="982">
        <f t="shared" si="44"/>
        <v>0</v>
      </c>
      <c r="S56" s="982"/>
      <c r="T56" s="982"/>
      <c r="U56" s="982">
        <f t="shared" si="6"/>
        <v>0</v>
      </c>
      <c r="V56" s="982">
        <f t="shared" si="45"/>
        <v>0</v>
      </c>
      <c r="W56" s="982">
        <f t="shared" si="46"/>
        <v>0</v>
      </c>
      <c r="X56" s="982">
        <f t="shared" si="7"/>
        <v>0</v>
      </c>
      <c r="Y56" s="982"/>
      <c r="Z56" s="982"/>
      <c r="AA56" s="982">
        <f t="shared" si="8"/>
        <v>0</v>
      </c>
      <c r="AB56" s="982"/>
      <c r="AC56" s="982"/>
      <c r="AD56" s="982">
        <f t="shared" si="48"/>
        <v>0</v>
      </c>
      <c r="AE56" s="982"/>
      <c r="AF56" s="982"/>
      <c r="AG56" s="982">
        <f t="shared" si="49"/>
        <v>0</v>
      </c>
      <c r="AH56" s="982"/>
      <c r="AI56" s="982"/>
      <c r="AJ56" s="982">
        <f t="shared" si="11"/>
        <v>0</v>
      </c>
      <c r="AK56" s="982"/>
      <c r="AL56" s="982"/>
      <c r="AM56" s="982">
        <f t="shared" si="12"/>
        <v>0</v>
      </c>
      <c r="AN56" s="982"/>
      <c r="AO56" s="982"/>
      <c r="AP56" s="982">
        <f t="shared" si="13"/>
        <v>0</v>
      </c>
      <c r="AQ56" s="982">
        <f t="shared" si="14"/>
        <v>0</v>
      </c>
      <c r="AR56" s="982">
        <f t="shared" si="50"/>
        <v>0</v>
      </c>
      <c r="AS56" s="982">
        <f t="shared" si="15"/>
        <v>0</v>
      </c>
      <c r="AT56" s="982"/>
      <c r="AU56" s="982"/>
      <c r="AV56" s="982">
        <f t="shared" si="16"/>
        <v>0</v>
      </c>
      <c r="AW56" s="982"/>
      <c r="AX56" s="982"/>
      <c r="AY56" s="982">
        <f t="shared" si="17"/>
        <v>0</v>
      </c>
      <c r="AZ56" s="982"/>
      <c r="BA56" s="982"/>
      <c r="BB56" s="982">
        <f t="shared" si="18"/>
        <v>0</v>
      </c>
      <c r="BC56" s="982"/>
      <c r="BD56" s="982"/>
      <c r="BE56" s="982">
        <f t="shared" si="19"/>
        <v>0</v>
      </c>
      <c r="BF56" s="982"/>
      <c r="BG56" s="982"/>
      <c r="BH56" s="982">
        <f t="shared" si="20"/>
        <v>0</v>
      </c>
      <c r="BI56" s="982"/>
      <c r="BJ56" s="983"/>
      <c r="BK56" s="983">
        <f t="shared" si="21"/>
        <v>0</v>
      </c>
      <c r="BL56" s="983">
        <f t="shared" si="34"/>
        <v>0</v>
      </c>
      <c r="BM56" s="983">
        <f t="shared" si="35"/>
        <v>0</v>
      </c>
      <c r="BN56" s="983">
        <f t="shared" si="22"/>
        <v>0</v>
      </c>
      <c r="BO56" s="983"/>
      <c r="BP56" s="983"/>
      <c r="BQ56" s="983">
        <f t="shared" si="23"/>
        <v>0</v>
      </c>
      <c r="BR56" s="983">
        <f t="shared" si="36"/>
        <v>0</v>
      </c>
      <c r="BS56" s="983">
        <f t="shared" si="36"/>
        <v>0</v>
      </c>
      <c r="BT56" s="983">
        <f t="shared" si="24"/>
        <v>0</v>
      </c>
      <c r="BU56" s="983">
        <f t="shared" si="37"/>
        <v>0</v>
      </c>
      <c r="BV56" s="983">
        <f t="shared" si="37"/>
        <v>0</v>
      </c>
      <c r="BW56" s="983">
        <f t="shared" si="25"/>
        <v>0</v>
      </c>
      <c r="BX56" s="983">
        <f t="shared" si="38"/>
        <v>0</v>
      </c>
      <c r="BY56" s="983">
        <f t="shared" si="38"/>
        <v>0</v>
      </c>
      <c r="BZ56" s="983">
        <f t="shared" si="26"/>
        <v>0</v>
      </c>
      <c r="CA56" s="983">
        <f t="shared" si="39"/>
        <v>0</v>
      </c>
      <c r="CB56" s="983">
        <f t="shared" si="40"/>
        <v>0</v>
      </c>
      <c r="CC56" s="983">
        <f t="shared" si="27"/>
        <v>0</v>
      </c>
      <c r="CD56" s="983">
        <f t="shared" si="41"/>
        <v>0</v>
      </c>
      <c r="CE56" s="983">
        <f t="shared" si="41"/>
        <v>0</v>
      </c>
      <c r="CF56" s="983">
        <f t="shared" si="28"/>
        <v>0</v>
      </c>
      <c r="CG56" s="983">
        <f t="shared" si="42"/>
        <v>0</v>
      </c>
      <c r="CH56" s="983">
        <f t="shared" si="42"/>
        <v>0</v>
      </c>
      <c r="CI56" s="983">
        <f t="shared" si="29"/>
        <v>0</v>
      </c>
      <c r="CJ56" s="983">
        <f t="shared" si="47"/>
        <v>0</v>
      </c>
      <c r="CK56" s="983">
        <f t="shared" si="47"/>
        <v>0</v>
      </c>
      <c r="CL56" s="983">
        <f t="shared" si="30"/>
        <v>0</v>
      </c>
    </row>
    <row r="57" spans="1:140" x14ac:dyDescent="0.25">
      <c r="A57" s="992" t="s">
        <v>49</v>
      </c>
      <c r="B57" s="980">
        <v>558</v>
      </c>
      <c r="C57" s="981">
        <f t="shared" si="0"/>
        <v>0</v>
      </c>
      <c r="D57" s="982"/>
      <c r="E57" s="982"/>
      <c r="F57" s="982">
        <f t="shared" si="1"/>
        <v>0</v>
      </c>
      <c r="G57" s="982"/>
      <c r="H57" s="982"/>
      <c r="I57" s="982">
        <f t="shared" si="2"/>
        <v>0</v>
      </c>
      <c r="J57" s="982"/>
      <c r="K57" s="982"/>
      <c r="L57" s="982">
        <f t="shared" si="3"/>
        <v>0</v>
      </c>
      <c r="M57" s="982"/>
      <c r="N57" s="982"/>
      <c r="O57" s="982">
        <f t="shared" si="4"/>
        <v>0</v>
      </c>
      <c r="P57" s="982"/>
      <c r="Q57" s="982"/>
      <c r="R57" s="982">
        <f t="shared" si="44"/>
        <v>0</v>
      </c>
      <c r="S57" s="982"/>
      <c r="T57" s="982"/>
      <c r="U57" s="982">
        <f t="shared" si="6"/>
        <v>0</v>
      </c>
      <c r="V57" s="982">
        <f t="shared" si="45"/>
        <v>0</v>
      </c>
      <c r="W57" s="982">
        <f t="shared" si="46"/>
        <v>0</v>
      </c>
      <c r="X57" s="982">
        <f t="shared" si="7"/>
        <v>0</v>
      </c>
      <c r="Y57" s="982"/>
      <c r="Z57" s="982"/>
      <c r="AA57" s="982">
        <f t="shared" si="8"/>
        <v>0</v>
      </c>
      <c r="AB57" s="982"/>
      <c r="AC57" s="982"/>
      <c r="AD57" s="982">
        <f t="shared" si="48"/>
        <v>0</v>
      </c>
      <c r="AE57" s="982"/>
      <c r="AF57" s="982"/>
      <c r="AG57" s="982">
        <f t="shared" si="49"/>
        <v>0</v>
      </c>
      <c r="AH57" s="982"/>
      <c r="AI57" s="982"/>
      <c r="AJ57" s="982">
        <f t="shared" si="11"/>
        <v>0</v>
      </c>
      <c r="AK57" s="982"/>
      <c r="AL57" s="982"/>
      <c r="AM57" s="982">
        <f t="shared" si="12"/>
        <v>0</v>
      </c>
      <c r="AN57" s="982"/>
      <c r="AO57" s="982"/>
      <c r="AP57" s="982">
        <f t="shared" si="13"/>
        <v>0</v>
      </c>
      <c r="AQ57" s="982">
        <f t="shared" si="14"/>
        <v>0</v>
      </c>
      <c r="AR57" s="982">
        <f t="shared" si="50"/>
        <v>0</v>
      </c>
      <c r="AS57" s="982">
        <f t="shared" si="15"/>
        <v>0</v>
      </c>
      <c r="AT57" s="982"/>
      <c r="AU57" s="982"/>
      <c r="AV57" s="982">
        <f t="shared" si="16"/>
        <v>0</v>
      </c>
      <c r="AW57" s="982"/>
      <c r="AX57" s="982"/>
      <c r="AY57" s="982">
        <f t="shared" si="17"/>
        <v>0</v>
      </c>
      <c r="AZ57" s="982"/>
      <c r="BA57" s="982"/>
      <c r="BB57" s="982">
        <f t="shared" si="18"/>
        <v>0</v>
      </c>
      <c r="BC57" s="982"/>
      <c r="BD57" s="982"/>
      <c r="BE57" s="982">
        <f t="shared" si="19"/>
        <v>0</v>
      </c>
      <c r="BF57" s="982"/>
      <c r="BG57" s="982"/>
      <c r="BH57" s="982">
        <f t="shared" si="20"/>
        <v>0</v>
      </c>
      <c r="BI57" s="982"/>
      <c r="BJ57" s="983"/>
      <c r="BK57" s="983">
        <f t="shared" si="21"/>
        <v>0</v>
      </c>
      <c r="BL57" s="983">
        <f t="shared" si="34"/>
        <v>0</v>
      </c>
      <c r="BM57" s="983">
        <f t="shared" si="35"/>
        <v>0</v>
      </c>
      <c r="BN57" s="983">
        <f t="shared" si="22"/>
        <v>0</v>
      </c>
      <c r="BO57" s="983"/>
      <c r="BP57" s="983"/>
      <c r="BQ57" s="983">
        <f t="shared" si="23"/>
        <v>0</v>
      </c>
      <c r="BR57" s="983">
        <f t="shared" si="36"/>
        <v>0</v>
      </c>
      <c r="BS57" s="983">
        <f t="shared" si="36"/>
        <v>0</v>
      </c>
      <c r="BT57" s="983">
        <f t="shared" si="24"/>
        <v>0</v>
      </c>
      <c r="BU57" s="983">
        <f t="shared" si="37"/>
        <v>0</v>
      </c>
      <c r="BV57" s="983">
        <f t="shared" si="37"/>
        <v>0</v>
      </c>
      <c r="BW57" s="983">
        <f t="shared" si="25"/>
        <v>0</v>
      </c>
      <c r="BX57" s="983">
        <f t="shared" si="38"/>
        <v>0</v>
      </c>
      <c r="BY57" s="983">
        <f t="shared" si="38"/>
        <v>0</v>
      </c>
      <c r="BZ57" s="983">
        <f t="shared" si="26"/>
        <v>0</v>
      </c>
      <c r="CA57" s="983">
        <f t="shared" si="39"/>
        <v>0</v>
      </c>
      <c r="CB57" s="983">
        <f t="shared" si="40"/>
        <v>0</v>
      </c>
      <c r="CC57" s="983">
        <f t="shared" si="27"/>
        <v>0</v>
      </c>
      <c r="CD57" s="983">
        <f t="shared" si="41"/>
        <v>0</v>
      </c>
      <c r="CE57" s="983">
        <f t="shared" si="41"/>
        <v>0</v>
      </c>
      <c r="CF57" s="983">
        <f t="shared" si="28"/>
        <v>0</v>
      </c>
      <c r="CG57" s="983">
        <f t="shared" si="42"/>
        <v>0</v>
      </c>
      <c r="CH57" s="983">
        <f t="shared" si="42"/>
        <v>0</v>
      </c>
      <c r="CI57" s="983">
        <f t="shared" si="29"/>
        <v>0</v>
      </c>
      <c r="CJ57" s="983">
        <f t="shared" si="47"/>
        <v>0</v>
      </c>
      <c r="CK57" s="983">
        <f t="shared" si="47"/>
        <v>0</v>
      </c>
      <c r="CL57" s="983">
        <f t="shared" si="30"/>
        <v>0</v>
      </c>
    </row>
    <row r="58" spans="1:140" x14ac:dyDescent="0.25">
      <c r="A58" s="992" t="s">
        <v>50</v>
      </c>
      <c r="B58" s="980">
        <v>2431.71</v>
      </c>
      <c r="C58" s="981">
        <f t="shared" si="0"/>
        <v>37.240460416743772</v>
      </c>
      <c r="D58" s="982">
        <v>286.31</v>
      </c>
      <c r="E58" s="982">
        <v>1723.56</v>
      </c>
      <c r="F58" s="982">
        <f t="shared" si="1"/>
        <v>6.0199084907966887</v>
      </c>
      <c r="G58" s="982">
        <v>9.5</v>
      </c>
      <c r="H58" s="982">
        <v>28.9</v>
      </c>
      <c r="I58" s="982">
        <f t="shared" si="2"/>
        <v>3.0421052631578944</v>
      </c>
      <c r="J58" s="982">
        <v>31.25</v>
      </c>
      <c r="K58" s="982">
        <v>145.19999999999999</v>
      </c>
      <c r="L58" s="982">
        <f t="shared" si="3"/>
        <v>4.6463999999999999</v>
      </c>
      <c r="M58" s="982">
        <v>138.93</v>
      </c>
      <c r="N58" s="982">
        <v>638.48</v>
      </c>
      <c r="O58" s="982">
        <f t="shared" si="4"/>
        <v>4.5956956740804724</v>
      </c>
      <c r="P58" s="982">
        <v>284.75</v>
      </c>
      <c r="Q58" s="982">
        <v>1148.97</v>
      </c>
      <c r="R58" s="982">
        <f t="shared" si="44"/>
        <v>4.0350131694468834</v>
      </c>
      <c r="S58" s="982">
        <v>89.3</v>
      </c>
      <c r="T58" s="982">
        <v>312.19</v>
      </c>
      <c r="U58" s="982">
        <f t="shared" si="6"/>
        <v>3.4959686450167973</v>
      </c>
      <c r="V58" s="982">
        <f t="shared" si="45"/>
        <v>840.04</v>
      </c>
      <c r="W58" s="982">
        <f t="shared" si="46"/>
        <v>3997.3</v>
      </c>
      <c r="X58" s="982">
        <f t="shared" si="7"/>
        <v>4.7584638826722543</v>
      </c>
      <c r="Y58" s="982"/>
      <c r="Z58" s="982"/>
      <c r="AA58" s="982">
        <f t="shared" si="8"/>
        <v>0</v>
      </c>
      <c r="AB58" s="982"/>
      <c r="AC58" s="982"/>
      <c r="AD58" s="982">
        <f t="shared" si="48"/>
        <v>0</v>
      </c>
      <c r="AE58" s="982"/>
      <c r="AF58" s="982"/>
      <c r="AG58" s="982">
        <f t="shared" si="49"/>
        <v>0</v>
      </c>
      <c r="AH58" s="982"/>
      <c r="AI58" s="982"/>
      <c r="AJ58" s="982">
        <f t="shared" si="11"/>
        <v>0</v>
      </c>
      <c r="AK58" s="982"/>
      <c r="AL58" s="982"/>
      <c r="AM58" s="982">
        <f t="shared" si="12"/>
        <v>0</v>
      </c>
      <c r="AN58" s="982">
        <v>47.04</v>
      </c>
      <c r="AO58" s="982">
        <v>164.64</v>
      </c>
      <c r="AP58" s="982">
        <f t="shared" si="13"/>
        <v>3.4999999999999996</v>
      </c>
      <c r="AQ58" s="982">
        <f t="shared" si="14"/>
        <v>47.04</v>
      </c>
      <c r="AR58" s="982">
        <f t="shared" si="50"/>
        <v>164.64</v>
      </c>
      <c r="AS58" s="982">
        <f t="shared" si="15"/>
        <v>3.4999999999999996</v>
      </c>
      <c r="AT58" s="982"/>
      <c r="AU58" s="982"/>
      <c r="AV58" s="982">
        <f t="shared" si="16"/>
        <v>0</v>
      </c>
      <c r="AW58" s="982"/>
      <c r="AX58" s="982"/>
      <c r="AY58" s="982">
        <f t="shared" si="17"/>
        <v>0</v>
      </c>
      <c r="AZ58" s="982"/>
      <c r="BA58" s="982"/>
      <c r="BB58" s="982">
        <f t="shared" si="18"/>
        <v>0</v>
      </c>
      <c r="BC58" s="982">
        <v>18.5</v>
      </c>
      <c r="BD58" s="982">
        <v>46.25</v>
      </c>
      <c r="BE58" s="982">
        <f t="shared" si="19"/>
        <v>2.5</v>
      </c>
      <c r="BF58" s="982"/>
      <c r="BG58" s="982"/>
      <c r="BH58" s="982">
        <f t="shared" si="20"/>
        <v>0</v>
      </c>
      <c r="BI58" s="982"/>
      <c r="BJ58" s="983"/>
      <c r="BK58" s="983">
        <f t="shared" si="21"/>
        <v>0</v>
      </c>
      <c r="BL58" s="983">
        <f t="shared" si="34"/>
        <v>18.5</v>
      </c>
      <c r="BM58" s="983">
        <f t="shared" si="35"/>
        <v>46.25</v>
      </c>
      <c r="BN58" s="983">
        <f t="shared" si="22"/>
        <v>2.5</v>
      </c>
      <c r="BO58" s="983"/>
      <c r="BP58" s="983"/>
      <c r="BQ58" s="983">
        <f t="shared" si="23"/>
        <v>0</v>
      </c>
      <c r="BR58" s="983">
        <f t="shared" si="36"/>
        <v>286.31</v>
      </c>
      <c r="BS58" s="983">
        <f t="shared" si="36"/>
        <v>1723.56</v>
      </c>
      <c r="BT58" s="983">
        <f t="shared" si="24"/>
        <v>6.0199084907966887</v>
      </c>
      <c r="BU58" s="983">
        <f t="shared" si="37"/>
        <v>9.5</v>
      </c>
      <c r="BV58" s="983">
        <f t="shared" si="37"/>
        <v>28.9</v>
      </c>
      <c r="BW58" s="983">
        <f t="shared" si="25"/>
        <v>3.0421052631578944</v>
      </c>
      <c r="BX58" s="983">
        <f t="shared" si="38"/>
        <v>31.25</v>
      </c>
      <c r="BY58" s="983">
        <f t="shared" si="38"/>
        <v>145.19999999999999</v>
      </c>
      <c r="BZ58" s="983">
        <f t="shared" si="26"/>
        <v>4.6463999999999999</v>
      </c>
      <c r="CA58" s="983">
        <f t="shared" si="39"/>
        <v>157.43</v>
      </c>
      <c r="CB58" s="983">
        <f t="shared" si="40"/>
        <v>684.73</v>
      </c>
      <c r="CC58" s="983">
        <f t="shared" si="27"/>
        <v>4.3494251413326559</v>
      </c>
      <c r="CD58" s="983">
        <f t="shared" si="41"/>
        <v>284.75</v>
      </c>
      <c r="CE58" s="983">
        <f t="shared" si="41"/>
        <v>1148.97</v>
      </c>
      <c r="CF58" s="983">
        <f t="shared" si="28"/>
        <v>4.0350131694468834</v>
      </c>
      <c r="CG58" s="983">
        <f t="shared" si="42"/>
        <v>136.34</v>
      </c>
      <c r="CH58" s="983">
        <f t="shared" si="42"/>
        <v>476.83</v>
      </c>
      <c r="CI58" s="983">
        <f t="shared" si="29"/>
        <v>3.4973595423206687</v>
      </c>
      <c r="CJ58" s="983">
        <f t="shared" si="47"/>
        <v>905.57999999999993</v>
      </c>
      <c r="CK58" s="983">
        <f t="shared" si="47"/>
        <v>4208.1900000000005</v>
      </c>
      <c r="CL58" s="983">
        <f t="shared" si="30"/>
        <v>4.6469555423043802</v>
      </c>
      <c r="DH58" s="984" t="s">
        <v>209</v>
      </c>
      <c r="DI58" s="984" t="s">
        <v>209</v>
      </c>
      <c r="DJ58" s="962" t="s">
        <v>269</v>
      </c>
    </row>
    <row r="59" spans="1:140" x14ac:dyDescent="0.25">
      <c r="A59" s="992" t="s">
        <v>51</v>
      </c>
      <c r="B59" s="980">
        <v>818.06</v>
      </c>
      <c r="C59" s="981">
        <f t="shared" si="0"/>
        <v>16.925408894213138</v>
      </c>
      <c r="D59" s="982">
        <v>19</v>
      </c>
      <c r="E59" s="982">
        <v>74.17</v>
      </c>
      <c r="F59" s="982">
        <f t="shared" si="1"/>
        <v>3.9036842105263161</v>
      </c>
      <c r="G59" s="982"/>
      <c r="H59" s="982"/>
      <c r="I59" s="982">
        <f t="shared" si="2"/>
        <v>0</v>
      </c>
      <c r="J59" s="982"/>
      <c r="K59" s="982"/>
      <c r="L59" s="982">
        <f t="shared" si="3"/>
        <v>0</v>
      </c>
      <c r="M59" s="982">
        <v>0.75</v>
      </c>
      <c r="N59" s="982">
        <v>2.63</v>
      </c>
      <c r="O59" s="982">
        <f t="shared" si="4"/>
        <v>3.5066666666666664</v>
      </c>
      <c r="P59" s="982">
        <v>3.5</v>
      </c>
      <c r="Q59" s="982">
        <v>12.6</v>
      </c>
      <c r="R59" s="982">
        <f t="shared" si="44"/>
        <v>3.6</v>
      </c>
      <c r="S59" s="982">
        <v>114.46</v>
      </c>
      <c r="T59" s="982">
        <v>413.08</v>
      </c>
      <c r="U59" s="982">
        <f t="shared" si="6"/>
        <v>3.6089463568058711</v>
      </c>
      <c r="V59" s="982">
        <f t="shared" si="45"/>
        <v>137.70999999999998</v>
      </c>
      <c r="W59" s="982">
        <f t="shared" si="46"/>
        <v>502.48</v>
      </c>
      <c r="X59" s="982">
        <f t="shared" si="7"/>
        <v>3.6488272456611726</v>
      </c>
      <c r="Y59" s="982">
        <v>0.25</v>
      </c>
      <c r="Z59" s="982">
        <v>0.9</v>
      </c>
      <c r="AA59" s="982">
        <f t="shared" si="8"/>
        <v>3.6</v>
      </c>
      <c r="AB59" s="982"/>
      <c r="AC59" s="982"/>
      <c r="AD59" s="982">
        <f t="shared" si="48"/>
        <v>0</v>
      </c>
      <c r="AE59" s="982"/>
      <c r="AF59" s="982"/>
      <c r="AG59" s="982">
        <f t="shared" si="49"/>
        <v>0</v>
      </c>
      <c r="AH59" s="982"/>
      <c r="AI59" s="982"/>
      <c r="AJ59" s="982">
        <f t="shared" si="11"/>
        <v>0</v>
      </c>
      <c r="AK59" s="982"/>
      <c r="AL59" s="982"/>
      <c r="AM59" s="982">
        <f t="shared" si="12"/>
        <v>0</v>
      </c>
      <c r="AN59" s="982">
        <v>0.5</v>
      </c>
      <c r="AO59" s="982">
        <v>1.45</v>
      </c>
      <c r="AP59" s="982">
        <f t="shared" si="13"/>
        <v>2.9</v>
      </c>
      <c r="AQ59" s="982">
        <f t="shared" si="14"/>
        <v>0.75</v>
      </c>
      <c r="AR59" s="982">
        <f t="shared" si="50"/>
        <v>2.35</v>
      </c>
      <c r="AS59" s="982">
        <f t="shared" si="15"/>
        <v>3.1333333333333333</v>
      </c>
      <c r="AT59" s="982"/>
      <c r="AU59" s="982"/>
      <c r="AV59" s="982">
        <f t="shared" si="16"/>
        <v>0</v>
      </c>
      <c r="AW59" s="982"/>
      <c r="AX59" s="982"/>
      <c r="AY59" s="982">
        <f t="shared" si="17"/>
        <v>0</v>
      </c>
      <c r="AZ59" s="982"/>
      <c r="BA59" s="982"/>
      <c r="BB59" s="982">
        <f t="shared" si="18"/>
        <v>0</v>
      </c>
      <c r="BC59" s="982"/>
      <c r="BD59" s="982"/>
      <c r="BE59" s="982">
        <f t="shared" si="19"/>
        <v>0</v>
      </c>
      <c r="BF59" s="982"/>
      <c r="BG59" s="982"/>
      <c r="BH59" s="982">
        <f t="shared" si="20"/>
        <v>0</v>
      </c>
      <c r="BI59" s="982"/>
      <c r="BJ59" s="983"/>
      <c r="BK59" s="983">
        <f t="shared" si="21"/>
        <v>0</v>
      </c>
      <c r="BL59" s="983">
        <f t="shared" si="34"/>
        <v>0</v>
      </c>
      <c r="BM59" s="983">
        <f t="shared" si="35"/>
        <v>0</v>
      </c>
      <c r="BN59" s="983">
        <f t="shared" si="22"/>
        <v>0</v>
      </c>
      <c r="BO59" s="983"/>
      <c r="BP59" s="983"/>
      <c r="BQ59" s="983">
        <f t="shared" si="23"/>
        <v>0</v>
      </c>
      <c r="BR59" s="983">
        <f t="shared" si="36"/>
        <v>19.25</v>
      </c>
      <c r="BS59" s="983">
        <f t="shared" si="36"/>
        <v>75.070000000000007</v>
      </c>
      <c r="BT59" s="983">
        <f t="shared" si="24"/>
        <v>3.89974025974026</v>
      </c>
      <c r="BU59" s="983">
        <f t="shared" si="37"/>
        <v>0</v>
      </c>
      <c r="BV59" s="983">
        <f t="shared" si="37"/>
        <v>0</v>
      </c>
      <c r="BW59" s="983">
        <f t="shared" si="25"/>
        <v>0</v>
      </c>
      <c r="BX59" s="983">
        <f t="shared" si="38"/>
        <v>0</v>
      </c>
      <c r="BY59" s="983">
        <f t="shared" si="38"/>
        <v>0</v>
      </c>
      <c r="BZ59" s="983">
        <f t="shared" si="26"/>
        <v>0</v>
      </c>
      <c r="CA59" s="983">
        <f t="shared" si="39"/>
        <v>0.75</v>
      </c>
      <c r="CB59" s="983">
        <f t="shared" si="40"/>
        <v>2.63</v>
      </c>
      <c r="CC59" s="983">
        <f t="shared" si="27"/>
        <v>3.5066666666666664</v>
      </c>
      <c r="CD59" s="983">
        <f t="shared" si="41"/>
        <v>3.5</v>
      </c>
      <c r="CE59" s="983">
        <f t="shared" si="41"/>
        <v>12.6</v>
      </c>
      <c r="CF59" s="983">
        <f t="shared" si="28"/>
        <v>3.6</v>
      </c>
      <c r="CG59" s="983">
        <f t="shared" si="42"/>
        <v>114.96</v>
      </c>
      <c r="CH59" s="983">
        <f t="shared" si="42"/>
        <v>414.53</v>
      </c>
      <c r="CI59" s="983">
        <f t="shared" si="29"/>
        <v>3.6058629088378567</v>
      </c>
      <c r="CJ59" s="983">
        <f t="shared" si="47"/>
        <v>138.45999999999998</v>
      </c>
      <c r="CK59" s="983">
        <f t="shared" si="47"/>
        <v>504.83000000000004</v>
      </c>
      <c r="CL59" s="983">
        <f t="shared" si="30"/>
        <v>3.6460349559439558</v>
      </c>
      <c r="DI59" s="984" t="s">
        <v>209</v>
      </c>
      <c r="DJ59" s="962" t="s">
        <v>269</v>
      </c>
    </row>
    <row r="63" spans="1:140" x14ac:dyDescent="0.25">
      <c r="BR63" s="961" t="s">
        <v>104</v>
      </c>
    </row>
    <row r="64" spans="1:140" s="995" customFormat="1" x14ac:dyDescent="0.25">
      <c r="BS64" s="995" t="s">
        <v>253</v>
      </c>
      <c r="CA64" s="995" t="s">
        <v>135</v>
      </c>
      <c r="DF64" s="996"/>
      <c r="DG64" s="996"/>
      <c r="DH64" s="996"/>
      <c r="DI64" s="996"/>
      <c r="DJ64" s="996"/>
      <c r="DK64" s="996"/>
      <c r="DL64" s="996"/>
      <c r="DM64" s="996"/>
      <c r="DN64" s="996"/>
      <c r="DO64" s="996"/>
      <c r="DP64" s="996"/>
      <c r="DQ64" s="996"/>
      <c r="DR64" s="996"/>
      <c r="DS64" s="996"/>
      <c r="DT64" s="996"/>
      <c r="DU64" s="996"/>
      <c r="DV64" s="996"/>
      <c r="DW64" s="996"/>
      <c r="DX64" s="996"/>
      <c r="DY64" s="996"/>
      <c r="DZ64" s="996"/>
      <c r="EA64" s="996"/>
      <c r="EB64" s="996"/>
      <c r="EC64" s="996"/>
      <c r="ED64" s="996"/>
      <c r="EE64" s="996"/>
      <c r="EF64" s="996"/>
      <c r="EG64" s="997"/>
      <c r="EH64" s="997"/>
      <c r="EI64" s="997"/>
      <c r="EJ64" s="997"/>
    </row>
    <row r="65" spans="71:79" x14ac:dyDescent="0.25">
      <c r="BS65" s="961" t="s">
        <v>141</v>
      </c>
      <c r="CA65" s="961" t="s">
        <v>140</v>
      </c>
    </row>
  </sheetData>
  <mergeCells count="39">
    <mergeCell ref="AH10:AJ11"/>
    <mergeCell ref="A8:A13"/>
    <mergeCell ref="D8:X9"/>
    <mergeCell ref="Y8:AS9"/>
    <mergeCell ref="AT8:BN9"/>
    <mergeCell ref="D10:F11"/>
    <mergeCell ref="G10:I10"/>
    <mergeCell ref="J10:L10"/>
    <mergeCell ref="M10:O11"/>
    <mergeCell ref="P10:R11"/>
    <mergeCell ref="S10:U11"/>
    <mergeCell ref="V10:X11"/>
    <mergeCell ref="Y10:AA11"/>
    <mergeCell ref="AB10:AG10"/>
    <mergeCell ref="G11:I11"/>
    <mergeCell ref="J11:L11"/>
    <mergeCell ref="BC10:BE11"/>
    <mergeCell ref="BO8:BQ11"/>
    <mergeCell ref="BR8:CL9"/>
    <mergeCell ref="CD10:CF11"/>
    <mergeCell ref="CG10:CI11"/>
    <mergeCell ref="CJ10:CL11"/>
    <mergeCell ref="CA10:CC11"/>
    <mergeCell ref="AB11:AD11"/>
    <mergeCell ref="AE11:AG11"/>
    <mergeCell ref="AW11:AY11"/>
    <mergeCell ref="AZ11:BB11"/>
    <mergeCell ref="BU11:BW11"/>
    <mergeCell ref="BF10:BH11"/>
    <mergeCell ref="BI10:BK11"/>
    <mergeCell ref="BL10:BN11"/>
    <mergeCell ref="BR10:BT11"/>
    <mergeCell ref="BU10:BZ10"/>
    <mergeCell ref="BX11:BZ11"/>
    <mergeCell ref="AK10:AM11"/>
    <mergeCell ref="AN10:AP11"/>
    <mergeCell ref="AQ10:AS11"/>
    <mergeCell ref="AT10:AV11"/>
    <mergeCell ref="AW10:BB10"/>
  </mergeCells>
  <conditionalFormatting sqref="M20:N20">
    <cfRule type="cellIs" dxfId="5" priority="4" operator="equal">
      <formula>0</formula>
    </cfRule>
  </conditionalFormatting>
  <conditionalFormatting sqref="AB20:AC20">
    <cfRule type="cellIs" dxfId="4" priority="3" operator="equal">
      <formula>0</formula>
    </cfRule>
  </conditionalFormatting>
  <conditionalFormatting sqref="D44:E44">
    <cfRule type="cellIs" dxfId="3" priority="2" operator="equal">
      <formula>0</formula>
    </cfRule>
  </conditionalFormatting>
  <conditionalFormatting sqref="G44:H44">
    <cfRule type="cellIs" dxfId="2" priority="1" operator="equal">
      <formula>0</formula>
    </cfRule>
  </conditionalFormatting>
  <pageMargins left="0.2" right="0.7" top="0.25" bottom="0.25" header="0.3" footer="0.3"/>
  <pageSetup paperSize="5" scale="53" orientation="landscape" horizontalDpi="300" verticalDpi="300" r:id="rId1"/>
  <headerFooter alignWithMargins="0"/>
  <colBreaks count="2" manualBreakCount="2">
    <brk id="33" max="1048575" man="1"/>
    <brk id="109" max="1048575" man="1"/>
  </col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Q86"/>
  <sheetViews>
    <sheetView view="pageBreakPreview" topLeftCell="A2" zoomScale="77" zoomScaleNormal="100" zoomScaleSheetLayoutView="77" workbookViewId="0">
      <pane xSplit="4" ySplit="12" topLeftCell="AS14" activePane="bottomRight" state="frozen"/>
      <selection sqref="A1:XFD1048576"/>
      <selection pane="topRight" sqref="A1:XFD1048576"/>
      <selection pane="bottomLeft" sqref="A1:XFD1048576"/>
      <selection pane="bottomRight" activeCell="BO25" sqref="BO25"/>
    </sheetView>
  </sheetViews>
  <sheetFormatPr defaultColWidth="8.85546875" defaultRowHeight="18.75" x14ac:dyDescent="0.3"/>
  <cols>
    <col min="1" max="1" width="15" style="1082" customWidth="1"/>
    <col min="2" max="3" width="9.7109375" style="1022" customWidth="1"/>
    <col min="4" max="4" width="6.7109375" style="1022" hidden="1" customWidth="1"/>
    <col min="5" max="5" width="10.28515625" style="1022" customWidth="1"/>
    <col min="6" max="6" width="6.7109375" style="1022" customWidth="1"/>
    <col min="7" max="7" width="8.85546875" style="1022"/>
    <col min="8" max="8" width="6.7109375" style="1022" customWidth="1"/>
    <col min="9" max="9" width="8.7109375" style="1022" customWidth="1"/>
    <col min="10" max="10" width="6.7109375" style="1022" customWidth="1"/>
    <col min="11" max="11" width="11.85546875" style="1022" customWidth="1"/>
    <col min="12" max="12" width="6.7109375" style="1022" customWidth="1"/>
    <col min="13" max="13" width="11.140625" style="1022" customWidth="1"/>
    <col min="14" max="14" width="6.7109375" style="1022" customWidth="1"/>
    <col min="15" max="15" width="10.28515625" style="1022" customWidth="1"/>
    <col min="16" max="16" width="6.7109375" style="1022" customWidth="1"/>
    <col min="17" max="17" width="9.5703125" style="1022" customWidth="1"/>
    <col min="18" max="18" width="6.7109375" style="1022" customWidth="1"/>
    <col min="19" max="19" width="7.42578125" style="1022" hidden="1" customWidth="1"/>
    <col min="20" max="27" width="6.7109375" style="1022" customWidth="1"/>
    <col min="28" max="28" width="8.7109375" style="1022" customWidth="1"/>
    <col min="29" max="29" width="6.7109375" style="1022" customWidth="1"/>
    <col min="30" max="30" width="9.28515625" style="1022" customWidth="1"/>
    <col min="31" max="31" width="6.7109375" style="1022" customWidth="1"/>
    <col min="32" max="32" width="7.85546875" style="1022" customWidth="1"/>
    <col min="33" max="33" width="6.7109375" style="1022" customWidth="1"/>
    <col min="34" max="34" width="6.28515625" style="1022" hidden="1" customWidth="1"/>
    <col min="35" max="48" width="6.7109375" style="1022" customWidth="1"/>
    <col min="49" max="51" width="6.7109375" style="1022" hidden="1" customWidth="1"/>
    <col min="52" max="52" width="6.7109375" style="1022" customWidth="1"/>
    <col min="53" max="53" width="7.7109375" style="1022" customWidth="1"/>
    <col min="54" max="54" width="7.42578125" style="1022" customWidth="1"/>
    <col min="55" max="58" width="6.7109375" style="1022" customWidth="1"/>
    <col min="59" max="59" width="10.28515625" style="1022" customWidth="1"/>
    <col min="60" max="60" width="8.5703125" style="1022" customWidth="1"/>
    <col min="61" max="61" width="8.140625" style="1022" customWidth="1"/>
    <col min="62" max="64" width="6.7109375" style="1022" customWidth="1"/>
    <col min="65" max="65" width="10.28515625" style="1022" customWidth="1"/>
    <col min="66" max="66" width="11.42578125" style="1022" customWidth="1"/>
    <col min="67" max="67" width="16.7109375" style="1022" customWidth="1"/>
    <col min="68" max="68" width="17.28515625" style="1081" customWidth="1"/>
    <col min="69" max="16384" width="8.85546875" style="1022"/>
  </cols>
  <sheetData>
    <row r="1" spans="1:68" s="1000" customFormat="1" ht="12.75" x14ac:dyDescent="0.2">
      <c r="A1" s="998" t="s">
        <v>129</v>
      </c>
      <c r="B1" s="999"/>
      <c r="C1" s="999"/>
      <c r="D1" s="999"/>
      <c r="E1" s="999"/>
      <c r="F1" s="999"/>
      <c r="G1" s="999"/>
      <c r="H1" s="999"/>
      <c r="I1" s="999"/>
      <c r="K1" s="999" t="s">
        <v>71</v>
      </c>
      <c r="L1" s="999"/>
      <c r="M1" s="999"/>
      <c r="N1" s="999"/>
      <c r="O1" s="999"/>
      <c r="P1" s="999"/>
      <c r="Q1" s="999"/>
      <c r="R1" s="999"/>
      <c r="S1" s="999"/>
      <c r="T1" s="999"/>
      <c r="U1" s="999"/>
      <c r="V1" s="999"/>
      <c r="W1" s="999"/>
      <c r="X1" s="999"/>
      <c r="Y1" s="999"/>
      <c r="Z1" s="999"/>
      <c r="AA1" s="999"/>
      <c r="AB1" s="999"/>
      <c r="BP1" s="1001"/>
    </row>
    <row r="2" spans="1:68" s="1000" customFormat="1" ht="12.75" x14ac:dyDescent="0.2">
      <c r="A2" s="1350" t="s">
        <v>72</v>
      </c>
      <c r="B2" s="1350"/>
      <c r="C2" s="1350"/>
      <c r="D2" s="1350"/>
      <c r="E2" s="1350"/>
      <c r="F2" s="1350"/>
      <c r="G2" s="1350"/>
      <c r="H2" s="1350"/>
      <c r="I2" s="1350"/>
      <c r="J2" s="1350"/>
      <c r="K2" s="1350"/>
      <c r="L2" s="1350"/>
      <c r="M2" s="1350"/>
      <c r="N2" s="1350"/>
      <c r="O2" s="1350"/>
      <c r="P2" s="1350"/>
      <c r="Q2" s="1350"/>
      <c r="R2" s="1350"/>
      <c r="S2" s="1350"/>
      <c r="T2" s="1350"/>
      <c r="U2" s="1350"/>
      <c r="V2" s="1350"/>
      <c r="W2" s="1350"/>
      <c r="X2" s="1350"/>
      <c r="Y2" s="1350"/>
      <c r="Z2" s="1350"/>
      <c r="AA2" s="1350"/>
      <c r="AB2" s="1350"/>
      <c r="BP2" s="1001"/>
    </row>
    <row r="3" spans="1:68" s="1000" customFormat="1" ht="15" customHeight="1" x14ac:dyDescent="0.2">
      <c r="A3" s="1351" t="s">
        <v>73</v>
      </c>
      <c r="B3" s="1351"/>
      <c r="C3" s="1351"/>
      <c r="D3" s="1351"/>
      <c r="E3" s="1351"/>
      <c r="F3" s="1351"/>
      <c r="G3" s="1351"/>
      <c r="H3" s="1351"/>
      <c r="I3" s="1351"/>
      <c r="J3" s="1351"/>
      <c r="K3" s="1351"/>
      <c r="L3" s="1351"/>
      <c r="M3" s="1351"/>
      <c r="N3" s="1351"/>
      <c r="O3" s="1351"/>
      <c r="P3" s="1351"/>
      <c r="Q3" s="1351"/>
      <c r="R3" s="1351"/>
      <c r="S3" s="1351"/>
      <c r="T3" s="1351"/>
      <c r="U3" s="1351"/>
      <c r="V3" s="1351"/>
      <c r="W3" s="1351"/>
      <c r="X3" s="1351"/>
      <c r="Y3" s="1351"/>
      <c r="Z3" s="1351"/>
      <c r="AA3" s="1351"/>
      <c r="AB3" s="1351"/>
      <c r="BP3" s="1001"/>
    </row>
    <row r="4" spans="1:68" s="1000" customFormat="1" ht="12.75" x14ac:dyDescent="0.2">
      <c r="A4" s="1350" t="s">
        <v>278</v>
      </c>
      <c r="B4" s="1350"/>
      <c r="C4" s="1350"/>
      <c r="D4" s="1350"/>
      <c r="E4" s="1350"/>
      <c r="F4" s="1350"/>
      <c r="G4" s="1350"/>
      <c r="H4" s="1350"/>
      <c r="I4" s="1350"/>
      <c r="J4" s="1350"/>
      <c r="K4" s="1350"/>
      <c r="L4" s="1350"/>
      <c r="M4" s="1350"/>
      <c r="N4" s="1350"/>
      <c r="O4" s="1350"/>
      <c r="P4" s="1350"/>
      <c r="Q4" s="1350"/>
      <c r="R4" s="1350"/>
      <c r="S4" s="1350"/>
      <c r="T4" s="1350"/>
      <c r="U4" s="1350"/>
      <c r="V4" s="1350"/>
      <c r="W4" s="1350"/>
      <c r="X4" s="1350"/>
      <c r="Y4" s="1350"/>
      <c r="Z4" s="1350"/>
      <c r="AA4" s="1350"/>
      <c r="AB4" s="1350"/>
      <c r="BP4" s="1001"/>
    </row>
    <row r="5" spans="1:68" s="1000" customFormat="1" ht="12.75" x14ac:dyDescent="0.2">
      <c r="A5" s="1002" t="s">
        <v>75</v>
      </c>
      <c r="B5" s="1003" t="s">
        <v>76</v>
      </c>
      <c r="C5" s="1002"/>
      <c r="D5" s="1004"/>
      <c r="E5" s="1004"/>
      <c r="F5" s="1004"/>
      <c r="G5" s="1004"/>
      <c r="H5" s="1004"/>
      <c r="I5" s="1004"/>
      <c r="J5" s="1004"/>
      <c r="K5" s="1004"/>
      <c r="L5" s="1004"/>
      <c r="M5" s="1004"/>
      <c r="N5" s="1004"/>
      <c r="O5" s="1004"/>
      <c r="P5" s="1004"/>
      <c r="Q5" s="1004"/>
      <c r="R5" s="1004"/>
      <c r="S5" s="1004"/>
      <c r="T5" s="1004"/>
      <c r="U5" s="1004"/>
      <c r="V5" s="1004"/>
      <c r="W5" s="1004"/>
      <c r="X5" s="1004"/>
      <c r="Y5" s="1004"/>
      <c r="Z5" s="1004"/>
      <c r="AA5" s="1004"/>
      <c r="AB5" s="1004"/>
      <c r="BP5" s="1001"/>
    </row>
    <row r="6" spans="1:68" s="1007" customFormat="1" ht="14.25" customHeight="1" x14ac:dyDescent="0.2">
      <c r="A6" s="1343" t="s">
        <v>0</v>
      </c>
      <c r="B6" s="1353"/>
      <c r="C6" s="1354"/>
      <c r="D6" s="1348" t="s">
        <v>77</v>
      </c>
      <c r="E6" s="1348"/>
      <c r="F6" s="1348"/>
      <c r="G6" s="1348"/>
      <c r="H6" s="1348"/>
      <c r="I6" s="1348"/>
      <c r="J6" s="1348"/>
      <c r="K6" s="1348"/>
      <c r="L6" s="1348"/>
      <c r="M6" s="1348"/>
      <c r="N6" s="1348"/>
      <c r="O6" s="1348"/>
      <c r="P6" s="1348"/>
      <c r="Q6" s="1348"/>
      <c r="R6" s="1348"/>
      <c r="S6" s="1348" t="s">
        <v>78</v>
      </c>
      <c r="T6" s="1348"/>
      <c r="U6" s="1348"/>
      <c r="V6" s="1348"/>
      <c r="W6" s="1348"/>
      <c r="X6" s="1348"/>
      <c r="Y6" s="1348"/>
      <c r="Z6" s="1348"/>
      <c r="AA6" s="1348"/>
      <c r="AB6" s="1348"/>
      <c r="AC6" s="1348"/>
      <c r="AD6" s="1348"/>
      <c r="AE6" s="1348"/>
      <c r="AF6" s="1348"/>
      <c r="AG6" s="1348"/>
      <c r="AH6" s="1348" t="s">
        <v>79</v>
      </c>
      <c r="AI6" s="1348"/>
      <c r="AJ6" s="1348"/>
      <c r="AK6" s="1348"/>
      <c r="AL6" s="1348"/>
      <c r="AM6" s="1348"/>
      <c r="AN6" s="1348"/>
      <c r="AO6" s="1348"/>
      <c r="AP6" s="1348"/>
      <c r="AQ6" s="1348"/>
      <c r="AR6" s="1348"/>
      <c r="AS6" s="1348"/>
      <c r="AT6" s="1348"/>
      <c r="AU6" s="1348"/>
      <c r="AV6" s="1348"/>
      <c r="AW6" s="1347" t="s">
        <v>80</v>
      </c>
      <c r="AX6" s="1347"/>
      <c r="AY6" s="1347"/>
      <c r="AZ6" s="1348" t="s">
        <v>81</v>
      </c>
      <c r="BA6" s="1348"/>
      <c r="BB6" s="1348"/>
      <c r="BC6" s="1348"/>
      <c r="BD6" s="1348"/>
      <c r="BE6" s="1348"/>
      <c r="BF6" s="1348"/>
      <c r="BG6" s="1348"/>
      <c r="BH6" s="1348"/>
      <c r="BI6" s="1348"/>
      <c r="BJ6" s="1348"/>
      <c r="BK6" s="1348"/>
      <c r="BL6" s="1348"/>
      <c r="BM6" s="1348"/>
      <c r="BN6" s="1349"/>
      <c r="BO6" s="1005"/>
      <c r="BP6" s="1006"/>
    </row>
    <row r="7" spans="1:68" s="1007" customFormat="1" ht="3" customHeight="1" x14ac:dyDescent="0.2">
      <c r="A7" s="1352"/>
      <c r="B7" s="1355"/>
      <c r="C7" s="1356"/>
      <c r="D7" s="1348"/>
      <c r="E7" s="1348"/>
      <c r="F7" s="1348"/>
      <c r="G7" s="1348"/>
      <c r="H7" s="1348"/>
      <c r="I7" s="1348"/>
      <c r="J7" s="1348"/>
      <c r="K7" s="1348"/>
      <c r="L7" s="1348"/>
      <c r="M7" s="1348"/>
      <c r="N7" s="1348"/>
      <c r="O7" s="1348"/>
      <c r="P7" s="1348"/>
      <c r="Q7" s="1348"/>
      <c r="R7" s="1348"/>
      <c r="S7" s="1348"/>
      <c r="T7" s="1348"/>
      <c r="U7" s="1348"/>
      <c r="V7" s="1348"/>
      <c r="W7" s="1348"/>
      <c r="X7" s="1348"/>
      <c r="Y7" s="1348"/>
      <c r="Z7" s="1348"/>
      <c r="AA7" s="1348"/>
      <c r="AB7" s="1348"/>
      <c r="AC7" s="1348"/>
      <c r="AD7" s="1348"/>
      <c r="AE7" s="1348"/>
      <c r="AF7" s="1348"/>
      <c r="AG7" s="1348"/>
      <c r="AH7" s="1348"/>
      <c r="AI7" s="1348"/>
      <c r="AJ7" s="1348"/>
      <c r="AK7" s="1348"/>
      <c r="AL7" s="1348"/>
      <c r="AM7" s="1348"/>
      <c r="AN7" s="1348"/>
      <c r="AO7" s="1348"/>
      <c r="AP7" s="1348"/>
      <c r="AQ7" s="1348"/>
      <c r="AR7" s="1348"/>
      <c r="AS7" s="1348"/>
      <c r="AT7" s="1348"/>
      <c r="AU7" s="1348"/>
      <c r="AV7" s="1348"/>
      <c r="AW7" s="1347"/>
      <c r="AX7" s="1347"/>
      <c r="AY7" s="1347"/>
      <c r="AZ7" s="1348"/>
      <c r="BA7" s="1348"/>
      <c r="BB7" s="1348"/>
      <c r="BC7" s="1348"/>
      <c r="BD7" s="1348"/>
      <c r="BE7" s="1348"/>
      <c r="BF7" s="1348"/>
      <c r="BG7" s="1348"/>
      <c r="BH7" s="1348"/>
      <c r="BI7" s="1348"/>
      <c r="BJ7" s="1348"/>
      <c r="BK7" s="1348"/>
      <c r="BL7" s="1348"/>
      <c r="BM7" s="1348"/>
      <c r="BN7" s="1349"/>
      <c r="BO7" s="1005"/>
      <c r="BP7" s="1008"/>
    </row>
    <row r="8" spans="1:68" s="1007" customFormat="1" ht="8.4499999999999993" customHeight="1" x14ac:dyDescent="0.2">
      <c r="A8" s="1352"/>
      <c r="B8" s="1009"/>
      <c r="C8" s="1009"/>
      <c r="D8" s="1348" t="s">
        <v>82</v>
      </c>
      <c r="E8" s="1348" t="s">
        <v>83</v>
      </c>
      <c r="F8" s="1347"/>
      <c r="G8" s="1347" t="s">
        <v>84</v>
      </c>
      <c r="H8" s="1347"/>
      <c r="I8" s="1347"/>
      <c r="J8" s="1347"/>
      <c r="K8" s="1347" t="s">
        <v>85</v>
      </c>
      <c r="L8" s="1347"/>
      <c r="M8" s="1347" t="s">
        <v>86</v>
      </c>
      <c r="N8" s="1347"/>
      <c r="O8" s="1347" t="s">
        <v>87</v>
      </c>
      <c r="P8" s="1347"/>
      <c r="Q8" s="1347" t="s">
        <v>88</v>
      </c>
      <c r="R8" s="1347"/>
      <c r="S8" s="1348" t="s">
        <v>82</v>
      </c>
      <c r="T8" s="1348" t="s">
        <v>83</v>
      </c>
      <c r="U8" s="1347"/>
      <c r="V8" s="1347" t="s">
        <v>84</v>
      </c>
      <c r="W8" s="1347"/>
      <c r="X8" s="1347"/>
      <c r="Y8" s="1347"/>
      <c r="Z8" s="1347" t="s">
        <v>85</v>
      </c>
      <c r="AA8" s="1347"/>
      <c r="AB8" s="1347" t="s">
        <v>86</v>
      </c>
      <c r="AC8" s="1347"/>
      <c r="AD8" s="1347" t="s">
        <v>87</v>
      </c>
      <c r="AE8" s="1347"/>
      <c r="AF8" s="1347" t="s">
        <v>88</v>
      </c>
      <c r="AG8" s="1347"/>
      <c r="AH8" s="1348" t="s">
        <v>82</v>
      </c>
      <c r="AI8" s="1348" t="s">
        <v>83</v>
      </c>
      <c r="AJ8" s="1347"/>
      <c r="AK8" s="1347" t="s">
        <v>84</v>
      </c>
      <c r="AL8" s="1347"/>
      <c r="AM8" s="1347"/>
      <c r="AN8" s="1347"/>
      <c r="AO8" s="1347" t="s">
        <v>85</v>
      </c>
      <c r="AP8" s="1347"/>
      <c r="AQ8" s="1347" t="s">
        <v>86</v>
      </c>
      <c r="AR8" s="1347"/>
      <c r="AS8" s="1347" t="s">
        <v>87</v>
      </c>
      <c r="AT8" s="1347"/>
      <c r="AU8" s="1347" t="s">
        <v>88</v>
      </c>
      <c r="AV8" s="1347"/>
      <c r="AW8" s="1347"/>
      <c r="AX8" s="1347"/>
      <c r="AY8" s="1347"/>
      <c r="AZ8" s="1342" t="s">
        <v>89</v>
      </c>
      <c r="BA8" s="1342" t="s">
        <v>83</v>
      </c>
      <c r="BB8" s="1342"/>
      <c r="BC8" s="1341" t="s">
        <v>90</v>
      </c>
      <c r="BD8" s="1341"/>
      <c r="BE8" s="1341"/>
      <c r="BF8" s="1341"/>
      <c r="BG8" s="1341" t="s">
        <v>85</v>
      </c>
      <c r="BH8" s="1341"/>
      <c r="BI8" s="1342" t="s">
        <v>86</v>
      </c>
      <c r="BJ8" s="1342"/>
      <c r="BK8" s="1342" t="s">
        <v>87</v>
      </c>
      <c r="BL8" s="1342"/>
      <c r="BM8" s="1343" t="s">
        <v>88</v>
      </c>
      <c r="BN8" s="1344"/>
      <c r="BO8" s="1005"/>
      <c r="BP8" s="1010"/>
    </row>
    <row r="9" spans="1:68" s="1007" customFormat="1" ht="13.15" customHeight="1" x14ac:dyDescent="0.2">
      <c r="A9" s="1352"/>
      <c r="B9" s="1011"/>
      <c r="C9" s="1009"/>
      <c r="D9" s="1347"/>
      <c r="E9" s="1347"/>
      <c r="F9" s="1347"/>
      <c r="G9" s="1347" t="s">
        <v>91</v>
      </c>
      <c r="H9" s="1347"/>
      <c r="I9" s="1347" t="s">
        <v>92</v>
      </c>
      <c r="J9" s="1347"/>
      <c r="K9" s="1347"/>
      <c r="L9" s="1347"/>
      <c r="M9" s="1347"/>
      <c r="N9" s="1347"/>
      <c r="O9" s="1347"/>
      <c r="P9" s="1347"/>
      <c r="Q9" s="1347"/>
      <c r="R9" s="1347"/>
      <c r="S9" s="1347"/>
      <c r="T9" s="1347"/>
      <c r="U9" s="1347"/>
      <c r="V9" s="1347" t="s">
        <v>91</v>
      </c>
      <c r="W9" s="1347"/>
      <c r="X9" s="1347" t="s">
        <v>92</v>
      </c>
      <c r="Y9" s="1347"/>
      <c r="Z9" s="1347"/>
      <c r="AA9" s="1347"/>
      <c r="AB9" s="1347"/>
      <c r="AC9" s="1347"/>
      <c r="AD9" s="1347"/>
      <c r="AE9" s="1347"/>
      <c r="AF9" s="1347"/>
      <c r="AG9" s="1347"/>
      <c r="AH9" s="1347"/>
      <c r="AI9" s="1347"/>
      <c r="AJ9" s="1347"/>
      <c r="AK9" s="1347" t="s">
        <v>91</v>
      </c>
      <c r="AL9" s="1347"/>
      <c r="AM9" s="1347" t="s">
        <v>92</v>
      </c>
      <c r="AN9" s="1347"/>
      <c r="AO9" s="1347"/>
      <c r="AP9" s="1347"/>
      <c r="AQ9" s="1347"/>
      <c r="AR9" s="1347"/>
      <c r="AS9" s="1347"/>
      <c r="AT9" s="1347"/>
      <c r="AU9" s="1347"/>
      <c r="AV9" s="1347"/>
      <c r="AW9" s="1347"/>
      <c r="AX9" s="1347"/>
      <c r="AY9" s="1347"/>
      <c r="AZ9" s="1342"/>
      <c r="BA9" s="1342"/>
      <c r="BB9" s="1342"/>
      <c r="BC9" s="1342" t="s">
        <v>93</v>
      </c>
      <c r="BD9" s="1342"/>
      <c r="BE9" s="1342" t="s">
        <v>92</v>
      </c>
      <c r="BF9" s="1342"/>
      <c r="BG9" s="1341"/>
      <c r="BH9" s="1341"/>
      <c r="BI9" s="1342"/>
      <c r="BJ9" s="1342"/>
      <c r="BK9" s="1342"/>
      <c r="BL9" s="1342"/>
      <c r="BM9" s="1343"/>
      <c r="BN9" s="1344"/>
      <c r="BO9" s="1005"/>
      <c r="BP9" s="1010"/>
    </row>
    <row r="10" spans="1:68" s="1007" customFormat="1" ht="14.25" customHeight="1" x14ac:dyDescent="0.2">
      <c r="A10" s="1352"/>
      <c r="B10" s="1009"/>
      <c r="C10" s="1009"/>
      <c r="D10" s="1347"/>
      <c r="E10" s="1341" t="s">
        <v>131</v>
      </c>
      <c r="F10" s="1341" t="s">
        <v>95</v>
      </c>
      <c r="G10" s="1341" t="s">
        <v>131</v>
      </c>
      <c r="H10" s="1341" t="s">
        <v>95</v>
      </c>
      <c r="I10" s="1341" t="s">
        <v>131</v>
      </c>
      <c r="J10" s="1341" t="s">
        <v>95</v>
      </c>
      <c r="K10" s="1341" t="s">
        <v>96</v>
      </c>
      <c r="L10" s="1341" t="s">
        <v>97</v>
      </c>
      <c r="M10" s="1341" t="s">
        <v>131</v>
      </c>
      <c r="N10" s="1341" t="s">
        <v>97</v>
      </c>
      <c r="O10" s="1341" t="s">
        <v>131</v>
      </c>
      <c r="P10" s="1341" t="s">
        <v>97</v>
      </c>
      <c r="Q10" s="1341" t="s">
        <v>131</v>
      </c>
      <c r="R10" s="1341" t="s">
        <v>95</v>
      </c>
      <c r="S10" s="1347"/>
      <c r="T10" s="1341" t="s">
        <v>131</v>
      </c>
      <c r="U10" s="1341" t="s">
        <v>95</v>
      </c>
      <c r="V10" s="1341" t="s">
        <v>131</v>
      </c>
      <c r="W10" s="1341" t="s">
        <v>95</v>
      </c>
      <c r="X10" s="1341" t="s">
        <v>131</v>
      </c>
      <c r="Y10" s="1341" t="s">
        <v>95</v>
      </c>
      <c r="Z10" s="1341" t="s">
        <v>96</v>
      </c>
      <c r="AA10" s="1341" t="s">
        <v>97</v>
      </c>
      <c r="AB10" s="1341" t="s">
        <v>131</v>
      </c>
      <c r="AC10" s="1341" t="s">
        <v>97</v>
      </c>
      <c r="AD10" s="1341" t="s">
        <v>131</v>
      </c>
      <c r="AE10" s="1341" t="s">
        <v>97</v>
      </c>
      <c r="AF10" s="1341" t="s">
        <v>131</v>
      </c>
      <c r="AG10" s="1341" t="s">
        <v>95</v>
      </c>
      <c r="AH10" s="1347"/>
      <c r="AI10" s="1341" t="s">
        <v>131</v>
      </c>
      <c r="AJ10" s="1341" t="s">
        <v>95</v>
      </c>
      <c r="AK10" s="1341" t="s">
        <v>131</v>
      </c>
      <c r="AL10" s="1341" t="s">
        <v>95</v>
      </c>
      <c r="AM10" s="1341" t="s">
        <v>131</v>
      </c>
      <c r="AN10" s="1341" t="s">
        <v>95</v>
      </c>
      <c r="AO10" s="1341" t="s">
        <v>96</v>
      </c>
      <c r="AP10" s="1341" t="s">
        <v>97</v>
      </c>
      <c r="AQ10" s="1341" t="s">
        <v>131</v>
      </c>
      <c r="AR10" s="1341" t="s">
        <v>97</v>
      </c>
      <c r="AS10" s="1341" t="s">
        <v>131</v>
      </c>
      <c r="AT10" s="1341" t="s">
        <v>97</v>
      </c>
      <c r="AU10" s="1341" t="s">
        <v>131</v>
      </c>
      <c r="AV10" s="1341" t="s">
        <v>95</v>
      </c>
      <c r="AW10" s="1341" t="s">
        <v>98</v>
      </c>
      <c r="AX10" s="1341" t="s">
        <v>131</v>
      </c>
      <c r="AY10" s="1341" t="s">
        <v>95</v>
      </c>
      <c r="AZ10" s="1342"/>
      <c r="BA10" s="1341" t="s">
        <v>131</v>
      </c>
      <c r="BB10" s="1341" t="s">
        <v>97</v>
      </c>
      <c r="BC10" s="1341" t="s">
        <v>131</v>
      </c>
      <c r="BD10" s="1341" t="s">
        <v>97</v>
      </c>
      <c r="BE10" s="1341" t="s">
        <v>131</v>
      </c>
      <c r="BF10" s="1341" t="s">
        <v>97</v>
      </c>
      <c r="BG10" s="1341" t="s">
        <v>94</v>
      </c>
      <c r="BH10" s="1341" t="s">
        <v>99</v>
      </c>
      <c r="BI10" s="1341" t="s">
        <v>131</v>
      </c>
      <c r="BJ10" s="1341" t="s">
        <v>97</v>
      </c>
      <c r="BK10" s="1341" t="s">
        <v>131</v>
      </c>
      <c r="BL10" s="1341" t="s">
        <v>97</v>
      </c>
      <c r="BM10" s="1343" t="s">
        <v>256</v>
      </c>
      <c r="BN10" s="1344" t="s">
        <v>97</v>
      </c>
      <c r="BO10" s="1005"/>
      <c r="BP10" s="1345" t="s">
        <v>201</v>
      </c>
    </row>
    <row r="11" spans="1:68" s="1007" customFormat="1" ht="14.45" customHeight="1" x14ac:dyDescent="0.2">
      <c r="A11" s="1352"/>
      <c r="B11" s="1009"/>
      <c r="C11" s="1009"/>
      <c r="D11" s="1347"/>
      <c r="E11" s="1342"/>
      <c r="F11" s="1341"/>
      <c r="G11" s="1342"/>
      <c r="H11" s="1341"/>
      <c r="I11" s="1342"/>
      <c r="J11" s="1341"/>
      <c r="K11" s="1341"/>
      <c r="L11" s="1341"/>
      <c r="M11" s="1342"/>
      <c r="N11" s="1341"/>
      <c r="O11" s="1342"/>
      <c r="P11" s="1341"/>
      <c r="Q11" s="1341"/>
      <c r="R11" s="1341"/>
      <c r="S11" s="1347"/>
      <c r="T11" s="1342"/>
      <c r="U11" s="1341"/>
      <c r="V11" s="1342"/>
      <c r="W11" s="1341"/>
      <c r="X11" s="1342"/>
      <c r="Y11" s="1341"/>
      <c r="Z11" s="1341"/>
      <c r="AA11" s="1341"/>
      <c r="AB11" s="1342"/>
      <c r="AC11" s="1341"/>
      <c r="AD11" s="1342"/>
      <c r="AE11" s="1341"/>
      <c r="AF11" s="1341"/>
      <c r="AG11" s="1341"/>
      <c r="AH11" s="1347"/>
      <c r="AI11" s="1342"/>
      <c r="AJ11" s="1341"/>
      <c r="AK11" s="1342"/>
      <c r="AL11" s="1341"/>
      <c r="AM11" s="1342"/>
      <c r="AN11" s="1341"/>
      <c r="AO11" s="1341"/>
      <c r="AP11" s="1341"/>
      <c r="AQ11" s="1342"/>
      <c r="AR11" s="1341"/>
      <c r="AS11" s="1342"/>
      <c r="AT11" s="1341"/>
      <c r="AU11" s="1341"/>
      <c r="AV11" s="1341"/>
      <c r="AW11" s="1341"/>
      <c r="AX11" s="1342"/>
      <c r="AY11" s="1341"/>
      <c r="AZ11" s="1342"/>
      <c r="BA11" s="1341"/>
      <c r="BB11" s="1341"/>
      <c r="BC11" s="1341"/>
      <c r="BD11" s="1341"/>
      <c r="BE11" s="1341"/>
      <c r="BF11" s="1341"/>
      <c r="BG11" s="1341"/>
      <c r="BH11" s="1341"/>
      <c r="BI11" s="1341"/>
      <c r="BJ11" s="1341"/>
      <c r="BK11" s="1341"/>
      <c r="BL11" s="1341"/>
      <c r="BM11" s="1343"/>
      <c r="BN11" s="1344"/>
      <c r="BO11" s="1005"/>
      <c r="BP11" s="1346"/>
    </row>
    <row r="12" spans="1:68" s="1007" customFormat="1" ht="11.45" customHeight="1" x14ac:dyDescent="0.3">
      <c r="A12" s="1352"/>
      <c r="B12" s="1012" t="s">
        <v>132</v>
      </c>
      <c r="C12" s="1012" t="s">
        <v>133</v>
      </c>
      <c r="D12" s="1347"/>
      <c r="E12" s="1342"/>
      <c r="F12" s="1341"/>
      <c r="G12" s="1342"/>
      <c r="H12" s="1341"/>
      <c r="I12" s="1342"/>
      <c r="J12" s="1341"/>
      <c r="K12" s="1341"/>
      <c r="L12" s="1341"/>
      <c r="M12" s="1342"/>
      <c r="N12" s="1341"/>
      <c r="O12" s="1342"/>
      <c r="P12" s="1341"/>
      <c r="Q12" s="1341"/>
      <c r="R12" s="1341"/>
      <c r="S12" s="1347"/>
      <c r="T12" s="1342"/>
      <c r="U12" s="1341"/>
      <c r="V12" s="1342"/>
      <c r="W12" s="1341"/>
      <c r="X12" s="1342"/>
      <c r="Y12" s="1341"/>
      <c r="Z12" s="1341"/>
      <c r="AA12" s="1341"/>
      <c r="AB12" s="1342"/>
      <c r="AC12" s="1341"/>
      <c r="AD12" s="1342"/>
      <c r="AE12" s="1341"/>
      <c r="AF12" s="1341"/>
      <c r="AG12" s="1341"/>
      <c r="AH12" s="1347"/>
      <c r="AI12" s="1342"/>
      <c r="AJ12" s="1341"/>
      <c r="AK12" s="1342"/>
      <c r="AL12" s="1341"/>
      <c r="AM12" s="1342"/>
      <c r="AN12" s="1341"/>
      <c r="AO12" s="1341"/>
      <c r="AP12" s="1341"/>
      <c r="AQ12" s="1342"/>
      <c r="AR12" s="1341"/>
      <c r="AS12" s="1342"/>
      <c r="AT12" s="1341"/>
      <c r="AU12" s="1341"/>
      <c r="AV12" s="1341"/>
      <c r="AW12" s="1341"/>
      <c r="AX12" s="1342"/>
      <c r="AY12" s="1341"/>
      <c r="AZ12" s="1342"/>
      <c r="BA12" s="1341"/>
      <c r="BB12" s="1341"/>
      <c r="BC12" s="1341"/>
      <c r="BD12" s="1341"/>
      <c r="BE12" s="1341"/>
      <c r="BF12" s="1341"/>
      <c r="BG12" s="1341"/>
      <c r="BH12" s="1341"/>
      <c r="BI12" s="1341"/>
      <c r="BJ12" s="1341"/>
      <c r="BK12" s="1341"/>
      <c r="BL12" s="1341"/>
      <c r="BM12" s="1343"/>
      <c r="BN12" s="1344"/>
      <c r="BO12" s="1013" t="s">
        <v>65</v>
      </c>
      <c r="BP12" s="1014"/>
    </row>
    <row r="13" spans="1:68" ht="15" customHeight="1" x14ac:dyDescent="0.25">
      <c r="A13" s="1015" t="s">
        <v>88</v>
      </c>
      <c r="B13" s="1016">
        <v>56913.205199999997</v>
      </c>
      <c r="C13" s="1016">
        <f t="shared" ref="C13:C58" si="0">BM13/B13*100</f>
        <v>0.946739861349436</v>
      </c>
      <c r="D13" s="1016">
        <f t="shared" ref="D13:AI13" si="1">SUM(D14:D58)</f>
        <v>0</v>
      </c>
      <c r="E13" s="1017">
        <f t="shared" si="1"/>
        <v>34.68</v>
      </c>
      <c r="F13" s="1017">
        <f t="shared" si="1"/>
        <v>43</v>
      </c>
      <c r="G13" s="1017">
        <f t="shared" si="1"/>
        <v>0</v>
      </c>
      <c r="H13" s="1017">
        <f t="shared" si="1"/>
        <v>0</v>
      </c>
      <c r="I13" s="1017">
        <f t="shared" si="1"/>
        <v>0</v>
      </c>
      <c r="J13" s="1017">
        <f t="shared" si="1"/>
        <v>0</v>
      </c>
      <c r="K13" s="1017">
        <f t="shared" si="1"/>
        <v>0</v>
      </c>
      <c r="L13" s="1017">
        <f t="shared" si="1"/>
        <v>0</v>
      </c>
      <c r="M13" s="1017">
        <f t="shared" si="1"/>
        <v>50.2</v>
      </c>
      <c r="N13" s="1017">
        <f t="shared" si="1"/>
        <v>68</v>
      </c>
      <c r="O13" s="1017">
        <f t="shared" si="1"/>
        <v>20</v>
      </c>
      <c r="P13" s="1017">
        <f t="shared" si="1"/>
        <v>45</v>
      </c>
      <c r="Q13" s="1017">
        <f t="shared" si="1"/>
        <v>104.88</v>
      </c>
      <c r="R13" s="1017">
        <f t="shared" si="1"/>
        <v>156</v>
      </c>
      <c r="S13" s="1017">
        <f t="shared" si="1"/>
        <v>0</v>
      </c>
      <c r="T13" s="1017">
        <f t="shared" si="1"/>
        <v>11.25</v>
      </c>
      <c r="U13" s="1017">
        <f t="shared" si="1"/>
        <v>20</v>
      </c>
      <c r="V13" s="1018">
        <f t="shared" si="1"/>
        <v>0</v>
      </c>
      <c r="W13" s="1019">
        <f t="shared" si="1"/>
        <v>0</v>
      </c>
      <c r="X13" s="1019">
        <f t="shared" si="1"/>
        <v>8</v>
      </c>
      <c r="Y13" s="1019">
        <f t="shared" si="1"/>
        <v>10</v>
      </c>
      <c r="Z13" s="1019">
        <f t="shared" si="1"/>
        <v>50.43</v>
      </c>
      <c r="AA13" s="1019">
        <f t="shared" si="1"/>
        <v>50</v>
      </c>
      <c r="AB13" s="1019">
        <f t="shared" si="1"/>
        <v>323.51</v>
      </c>
      <c r="AC13" s="1019">
        <f t="shared" si="1"/>
        <v>481</v>
      </c>
      <c r="AD13" s="1019">
        <f t="shared" si="1"/>
        <v>40.75</v>
      </c>
      <c r="AE13" s="1019">
        <f t="shared" si="1"/>
        <v>46</v>
      </c>
      <c r="AF13" s="1019">
        <f t="shared" si="1"/>
        <v>433.94</v>
      </c>
      <c r="AG13" s="1019">
        <f t="shared" si="1"/>
        <v>607</v>
      </c>
      <c r="AH13" s="1020">
        <f t="shared" si="1"/>
        <v>0</v>
      </c>
      <c r="AI13" s="1020">
        <f t="shared" si="1"/>
        <v>0</v>
      </c>
      <c r="AJ13" s="1020">
        <f t="shared" ref="AJ13:BN13" si="2">SUM(AJ14:AJ58)</f>
        <v>0</v>
      </c>
      <c r="AK13" s="1020">
        <f t="shared" si="2"/>
        <v>0</v>
      </c>
      <c r="AL13" s="1020">
        <f t="shared" si="2"/>
        <v>0</v>
      </c>
      <c r="AM13" s="1020">
        <f t="shared" si="2"/>
        <v>0</v>
      </c>
      <c r="AN13" s="1020">
        <f t="shared" si="2"/>
        <v>0</v>
      </c>
      <c r="AO13" s="1020">
        <f t="shared" si="2"/>
        <v>0</v>
      </c>
      <c r="AP13" s="1020">
        <f t="shared" si="2"/>
        <v>0</v>
      </c>
      <c r="AQ13" s="1020">
        <f t="shared" si="2"/>
        <v>0</v>
      </c>
      <c r="AR13" s="1020">
        <f t="shared" si="2"/>
        <v>0</v>
      </c>
      <c r="AS13" s="1020">
        <f t="shared" si="2"/>
        <v>0</v>
      </c>
      <c r="AT13" s="1020">
        <f t="shared" si="2"/>
        <v>0</v>
      </c>
      <c r="AU13" s="1020">
        <f t="shared" si="2"/>
        <v>0</v>
      </c>
      <c r="AV13" s="1020">
        <f t="shared" si="2"/>
        <v>0</v>
      </c>
      <c r="AW13" s="1020">
        <f t="shared" si="2"/>
        <v>0</v>
      </c>
      <c r="AX13" s="1020">
        <f t="shared" si="2"/>
        <v>0</v>
      </c>
      <c r="AY13" s="1020">
        <f t="shared" si="2"/>
        <v>0</v>
      </c>
      <c r="AZ13" s="1020">
        <f t="shared" si="2"/>
        <v>0</v>
      </c>
      <c r="BA13" s="1020">
        <f t="shared" si="2"/>
        <v>45.93</v>
      </c>
      <c r="BB13" s="1020">
        <f t="shared" si="2"/>
        <v>63</v>
      </c>
      <c r="BC13" s="1020">
        <f t="shared" si="2"/>
        <v>0</v>
      </c>
      <c r="BD13" s="1020">
        <f t="shared" si="2"/>
        <v>0</v>
      </c>
      <c r="BE13" s="1020">
        <f t="shared" si="2"/>
        <v>8</v>
      </c>
      <c r="BF13" s="1020">
        <f t="shared" si="2"/>
        <v>10</v>
      </c>
      <c r="BG13" s="1020">
        <f t="shared" si="2"/>
        <v>50.43</v>
      </c>
      <c r="BH13" s="1020">
        <f t="shared" si="2"/>
        <v>50</v>
      </c>
      <c r="BI13" s="1020">
        <f t="shared" si="2"/>
        <v>373.71</v>
      </c>
      <c r="BJ13" s="1020">
        <f t="shared" si="2"/>
        <v>549</v>
      </c>
      <c r="BK13" s="1020">
        <f t="shared" si="2"/>
        <v>60.75</v>
      </c>
      <c r="BL13" s="1020">
        <f t="shared" si="2"/>
        <v>91</v>
      </c>
      <c r="BM13" s="1020">
        <f t="shared" si="2"/>
        <v>538.81999999999994</v>
      </c>
      <c r="BN13" s="1020">
        <f t="shared" si="2"/>
        <v>763</v>
      </c>
      <c r="BO13" s="1021">
        <v>30</v>
      </c>
      <c r="BP13" s="1020"/>
    </row>
    <row r="14" spans="1:68" ht="15" customHeight="1" x14ac:dyDescent="0.25">
      <c r="A14" s="1023" t="s">
        <v>5</v>
      </c>
      <c r="B14" s="1024">
        <v>78</v>
      </c>
      <c r="C14" s="1025">
        <f t="shared" si="0"/>
        <v>0</v>
      </c>
      <c r="D14" s="1026"/>
      <c r="E14" s="1027"/>
      <c r="F14" s="1027"/>
      <c r="G14" s="1027"/>
      <c r="H14" s="1027"/>
      <c r="I14" s="1027"/>
      <c r="J14" s="1027"/>
      <c r="K14" s="1027"/>
      <c r="L14" s="1027"/>
      <c r="M14" s="1027"/>
      <c r="N14" s="1027"/>
      <c r="O14" s="1027"/>
      <c r="P14" s="1027"/>
      <c r="Q14" s="1028">
        <f t="shared" ref="Q14:R58" si="3">SUM(O14,M14,K14,I14,G14,E14)</f>
        <v>0</v>
      </c>
      <c r="R14" s="1028">
        <f t="shared" si="3"/>
        <v>0</v>
      </c>
      <c r="S14" s="1028"/>
      <c r="T14" s="1028"/>
      <c r="U14" s="1028"/>
      <c r="V14" s="1028"/>
      <c r="W14" s="1028"/>
      <c r="X14" s="1028"/>
      <c r="Y14" s="1028"/>
      <c r="Z14" s="1028"/>
      <c r="AA14" s="1028"/>
      <c r="AB14" s="1028"/>
      <c r="AC14" s="1028"/>
      <c r="AD14" s="1029"/>
      <c r="AE14" s="1029"/>
      <c r="AF14" s="1028">
        <f t="shared" ref="AF14:AG58" si="4">SUM(AD14,AB14,Z14,X14,V14,T14)</f>
        <v>0</v>
      </c>
      <c r="AG14" s="1028">
        <f t="shared" si="4"/>
        <v>0</v>
      </c>
      <c r="AH14" s="1030"/>
      <c r="AI14" s="1030"/>
      <c r="AJ14" s="1030"/>
      <c r="AK14" s="1030"/>
      <c r="AL14" s="1030"/>
      <c r="AM14" s="1030"/>
      <c r="AN14" s="1030"/>
      <c r="AO14" s="1030"/>
      <c r="AP14" s="1030"/>
      <c r="AQ14" s="1030"/>
      <c r="AR14" s="1031"/>
      <c r="AS14" s="1031"/>
      <c r="AT14" s="1032"/>
      <c r="AU14" s="1033">
        <f t="shared" ref="AU14:AV58" si="5">SUM(AS14,AQ14,AO14,AM14,AK14,AI14)</f>
        <v>0</v>
      </c>
      <c r="AV14" s="1033">
        <f t="shared" si="5"/>
        <v>0</v>
      </c>
      <c r="AW14" s="1032"/>
      <c r="AX14" s="1032"/>
      <c r="AY14" s="1032"/>
      <c r="AZ14" s="1033">
        <f t="shared" ref="AZ14:BA58" si="6">SUM(D14,S14,AH14,)</f>
        <v>0</v>
      </c>
      <c r="BA14" s="1033">
        <f t="shared" si="6"/>
        <v>0</v>
      </c>
      <c r="BB14" s="1033">
        <f t="shared" ref="BB14:BB57" si="7">SUM(F14,AJ14,U14,)</f>
        <v>0</v>
      </c>
      <c r="BC14" s="1033">
        <f t="shared" ref="BC14:BE57" si="8">SUM(AK14,V14,G14,)</f>
        <v>0</v>
      </c>
      <c r="BD14" s="1033">
        <f t="shared" ref="BD14:BF57" si="9">SUM(AL14,W14,H14)</f>
        <v>0</v>
      </c>
      <c r="BE14" s="1033">
        <f t="shared" si="8"/>
        <v>0</v>
      </c>
      <c r="BF14" s="1033">
        <f t="shared" si="9"/>
        <v>0</v>
      </c>
      <c r="BG14" s="1033">
        <f t="shared" ref="BG14:BG58" si="10">SUM(K14,Z14,AO14,)</f>
        <v>0</v>
      </c>
      <c r="BH14" s="1033">
        <f t="shared" ref="BH14:BH57" si="11">SUM(L14,AP14,AA14,)</f>
        <v>0</v>
      </c>
      <c r="BI14" s="1033">
        <f t="shared" ref="BI14:BI58" si="12">SUM(M14,AB14,AQ14,)</f>
        <v>0</v>
      </c>
      <c r="BJ14" s="1033">
        <f t="shared" ref="BJ14:BJ57" si="13">SUM(N14,AR14,AC14,)</f>
        <v>0</v>
      </c>
      <c r="BK14" s="1033">
        <f t="shared" ref="BK14:BL57" si="14">SUM(O14,AD14,AS14)</f>
        <v>0</v>
      </c>
      <c r="BL14" s="1033">
        <f t="shared" si="14"/>
        <v>0</v>
      </c>
      <c r="BM14" s="1033">
        <f t="shared" ref="BM14:BM22" si="15">SUM(Q14,AF14,AU14,BC14)</f>
        <v>0</v>
      </c>
      <c r="BN14" s="1033">
        <f t="shared" ref="BN14:BN42" si="16">BB14+BD14+BF14+BH14+BJ14+BL14</f>
        <v>0</v>
      </c>
      <c r="BP14" s="1034"/>
    </row>
    <row r="15" spans="1:68" ht="15" customHeight="1" x14ac:dyDescent="0.25">
      <c r="A15" s="1035" t="s">
        <v>6</v>
      </c>
      <c r="B15" s="1036">
        <v>607</v>
      </c>
      <c r="C15" s="1037">
        <f t="shared" si="0"/>
        <v>0</v>
      </c>
      <c r="D15" s="1038"/>
      <c r="E15" s="1039"/>
      <c r="F15" s="1039"/>
      <c r="G15" s="1033"/>
      <c r="H15" s="1033"/>
      <c r="I15" s="1039"/>
      <c r="J15" s="1039"/>
      <c r="K15" s="1033"/>
      <c r="L15" s="1033"/>
      <c r="M15" s="1039"/>
      <c r="N15" s="1039"/>
      <c r="O15" s="1033"/>
      <c r="P15" s="1033"/>
      <c r="Q15" s="1033">
        <f t="shared" si="3"/>
        <v>0</v>
      </c>
      <c r="R15" s="1033">
        <f t="shared" si="3"/>
        <v>0</v>
      </c>
      <c r="S15" s="1033"/>
      <c r="T15" s="1033"/>
      <c r="U15" s="1033"/>
      <c r="V15" s="1033"/>
      <c r="W15" s="1033"/>
      <c r="X15" s="1033"/>
      <c r="Y15" s="1033"/>
      <c r="Z15" s="1030"/>
      <c r="AA15" s="1030"/>
      <c r="AB15" s="1033"/>
      <c r="AC15" s="1033"/>
      <c r="AD15" s="1033"/>
      <c r="AE15" s="1033"/>
      <c r="AF15" s="1033">
        <f t="shared" si="4"/>
        <v>0</v>
      </c>
      <c r="AG15" s="1033">
        <f t="shared" si="4"/>
        <v>0</v>
      </c>
      <c r="AH15" s="1033"/>
      <c r="AI15" s="1033"/>
      <c r="AJ15" s="1033"/>
      <c r="AK15" s="1030"/>
      <c r="AL15" s="1030"/>
      <c r="AM15" s="1030"/>
      <c r="AN15" s="1030"/>
      <c r="AO15" s="1030"/>
      <c r="AP15" s="1030"/>
      <c r="AQ15" s="1030"/>
      <c r="AR15" s="1033"/>
      <c r="AS15" s="1033"/>
      <c r="AT15" s="1033"/>
      <c r="AU15" s="1033">
        <f t="shared" si="5"/>
        <v>0</v>
      </c>
      <c r="AV15" s="1033">
        <f t="shared" si="5"/>
        <v>0</v>
      </c>
      <c r="AW15" s="1033"/>
      <c r="AX15" s="1033"/>
      <c r="AY15" s="1033"/>
      <c r="AZ15" s="1033">
        <f t="shared" si="6"/>
        <v>0</v>
      </c>
      <c r="BA15" s="1033">
        <f t="shared" si="6"/>
        <v>0</v>
      </c>
      <c r="BB15" s="1033">
        <f t="shared" si="7"/>
        <v>0</v>
      </c>
      <c r="BC15" s="1033">
        <f t="shared" si="8"/>
        <v>0</v>
      </c>
      <c r="BD15" s="1033">
        <f t="shared" si="9"/>
        <v>0</v>
      </c>
      <c r="BE15" s="1033">
        <f t="shared" si="8"/>
        <v>0</v>
      </c>
      <c r="BF15" s="1033">
        <f t="shared" si="9"/>
        <v>0</v>
      </c>
      <c r="BG15" s="1033">
        <f t="shared" si="10"/>
        <v>0</v>
      </c>
      <c r="BH15" s="1033">
        <f t="shared" si="11"/>
        <v>0</v>
      </c>
      <c r="BI15" s="1033">
        <f t="shared" si="12"/>
        <v>0</v>
      </c>
      <c r="BJ15" s="1033">
        <f t="shared" si="13"/>
        <v>0</v>
      </c>
      <c r="BK15" s="1033">
        <f t="shared" si="14"/>
        <v>0</v>
      </c>
      <c r="BL15" s="1033">
        <f t="shared" si="14"/>
        <v>0</v>
      </c>
      <c r="BM15" s="1033">
        <f t="shared" si="15"/>
        <v>0</v>
      </c>
      <c r="BN15" s="1033">
        <f t="shared" si="16"/>
        <v>0</v>
      </c>
      <c r="BO15" s="1040"/>
      <c r="BP15" s="1034"/>
    </row>
    <row r="16" spans="1:68" ht="15" customHeight="1" x14ac:dyDescent="0.25">
      <c r="A16" s="1035" t="s">
        <v>7</v>
      </c>
      <c r="B16" s="1036">
        <v>80</v>
      </c>
      <c r="C16" s="1037">
        <f t="shared" si="0"/>
        <v>30.8</v>
      </c>
      <c r="D16" s="1041"/>
      <c r="E16" s="1033"/>
      <c r="F16" s="1033"/>
      <c r="G16" s="1033"/>
      <c r="H16" s="1033"/>
      <c r="I16" s="1033"/>
      <c r="J16" s="1033"/>
      <c r="K16" s="1033"/>
      <c r="L16" s="1033"/>
      <c r="M16" s="1033"/>
      <c r="N16" s="1033"/>
      <c r="O16" s="1033"/>
      <c r="P16" s="1033"/>
      <c r="Q16" s="1033">
        <f t="shared" si="3"/>
        <v>0</v>
      </c>
      <c r="R16" s="1033">
        <f t="shared" si="3"/>
        <v>0</v>
      </c>
      <c r="S16" s="1033"/>
      <c r="T16" s="1033"/>
      <c r="U16" s="1033"/>
      <c r="V16" s="1033"/>
      <c r="W16" s="1033"/>
      <c r="X16" s="1033"/>
      <c r="Y16" s="1033"/>
      <c r="Z16" s="1033"/>
      <c r="AA16" s="1033"/>
      <c r="AB16" s="1042">
        <v>24.64</v>
      </c>
      <c r="AC16" s="1033">
        <v>30</v>
      </c>
      <c r="AD16" s="1033"/>
      <c r="AE16" s="1033"/>
      <c r="AF16" s="1042">
        <f t="shared" si="4"/>
        <v>24.64</v>
      </c>
      <c r="AG16" s="1033">
        <f t="shared" si="4"/>
        <v>30</v>
      </c>
      <c r="AH16" s="1033"/>
      <c r="AI16" s="1033"/>
      <c r="AJ16" s="1033"/>
      <c r="AK16" s="1033"/>
      <c r="AL16" s="1033"/>
      <c r="AM16" s="1033"/>
      <c r="AN16" s="1033"/>
      <c r="AO16" s="1033"/>
      <c r="AP16" s="1033"/>
      <c r="AQ16" s="1033"/>
      <c r="AR16" s="1033"/>
      <c r="AS16" s="1033"/>
      <c r="AT16" s="1033"/>
      <c r="AU16" s="1033">
        <f t="shared" si="5"/>
        <v>0</v>
      </c>
      <c r="AV16" s="1033">
        <f t="shared" si="5"/>
        <v>0</v>
      </c>
      <c r="AW16" s="1033"/>
      <c r="AX16" s="1033"/>
      <c r="AY16" s="1033"/>
      <c r="AZ16" s="1033">
        <f t="shared" si="6"/>
        <v>0</v>
      </c>
      <c r="BA16" s="1033">
        <f t="shared" si="6"/>
        <v>0</v>
      </c>
      <c r="BB16" s="1033">
        <f t="shared" si="7"/>
        <v>0</v>
      </c>
      <c r="BC16" s="1033">
        <f t="shared" si="8"/>
        <v>0</v>
      </c>
      <c r="BD16" s="1033">
        <f t="shared" si="9"/>
        <v>0</v>
      </c>
      <c r="BE16" s="1033">
        <f t="shared" si="8"/>
        <v>0</v>
      </c>
      <c r="BF16" s="1033">
        <f t="shared" si="9"/>
        <v>0</v>
      </c>
      <c r="BG16" s="1033">
        <f t="shared" si="10"/>
        <v>0</v>
      </c>
      <c r="BH16" s="1033">
        <f t="shared" si="11"/>
        <v>0</v>
      </c>
      <c r="BI16" s="1033">
        <f t="shared" si="12"/>
        <v>24.64</v>
      </c>
      <c r="BJ16" s="1033">
        <f t="shared" si="13"/>
        <v>30</v>
      </c>
      <c r="BK16" s="1033">
        <f t="shared" si="14"/>
        <v>0</v>
      </c>
      <c r="BL16" s="1033">
        <f t="shared" si="14"/>
        <v>0</v>
      </c>
      <c r="BM16" s="1033">
        <f t="shared" si="15"/>
        <v>24.64</v>
      </c>
      <c r="BN16" s="1033">
        <f t="shared" si="16"/>
        <v>30</v>
      </c>
      <c r="BO16" s="1040"/>
      <c r="BP16" s="1034"/>
    </row>
    <row r="17" spans="1:68" ht="15" customHeight="1" x14ac:dyDescent="0.25">
      <c r="A17" s="1035" t="s">
        <v>8</v>
      </c>
      <c r="B17" s="1036">
        <v>738.61</v>
      </c>
      <c r="C17" s="1037">
        <f t="shared" si="0"/>
        <v>0</v>
      </c>
      <c r="D17" s="1043"/>
      <c r="E17" s="1033"/>
      <c r="F17" s="1033"/>
      <c r="G17" s="1033"/>
      <c r="H17" s="1033"/>
      <c r="I17" s="1033"/>
      <c r="J17" s="1033"/>
      <c r="K17" s="1033"/>
      <c r="L17" s="1033"/>
      <c r="M17" s="1033"/>
      <c r="N17" s="1033"/>
      <c r="O17" s="1033"/>
      <c r="P17" s="1033"/>
      <c r="Q17" s="1033">
        <f t="shared" si="3"/>
        <v>0</v>
      </c>
      <c r="R17" s="1033">
        <f t="shared" si="3"/>
        <v>0</v>
      </c>
      <c r="S17" s="1033"/>
      <c r="T17" s="1033"/>
      <c r="U17" s="1033"/>
      <c r="V17" s="1033"/>
      <c r="W17" s="1033"/>
      <c r="X17" s="1033"/>
      <c r="Y17" s="1033"/>
      <c r="Z17" s="1033"/>
      <c r="AA17" s="1033"/>
      <c r="AB17" s="1033"/>
      <c r="AC17" s="1033"/>
      <c r="AD17" s="1033"/>
      <c r="AE17" s="1033"/>
      <c r="AF17" s="1033">
        <f t="shared" si="4"/>
        <v>0</v>
      </c>
      <c r="AG17" s="1033">
        <f t="shared" si="4"/>
        <v>0</v>
      </c>
      <c r="AH17" s="1033"/>
      <c r="AI17" s="1033"/>
      <c r="AJ17" s="1033"/>
      <c r="AK17" s="1033"/>
      <c r="AL17" s="1033"/>
      <c r="AM17" s="1033"/>
      <c r="AN17" s="1033"/>
      <c r="AO17" s="1033"/>
      <c r="AP17" s="1033"/>
      <c r="AQ17" s="1033"/>
      <c r="AR17" s="1033"/>
      <c r="AS17" s="1033"/>
      <c r="AT17" s="1033"/>
      <c r="AU17" s="1033">
        <f t="shared" si="5"/>
        <v>0</v>
      </c>
      <c r="AV17" s="1033">
        <f t="shared" si="5"/>
        <v>0</v>
      </c>
      <c r="AW17" s="1033"/>
      <c r="AX17" s="1033"/>
      <c r="AY17" s="1033"/>
      <c r="AZ17" s="1033">
        <f t="shared" si="6"/>
        <v>0</v>
      </c>
      <c r="BA17" s="1033">
        <f t="shared" si="6"/>
        <v>0</v>
      </c>
      <c r="BB17" s="1033">
        <f t="shared" si="7"/>
        <v>0</v>
      </c>
      <c r="BC17" s="1033">
        <f t="shared" si="8"/>
        <v>0</v>
      </c>
      <c r="BD17" s="1033">
        <f t="shared" si="9"/>
        <v>0</v>
      </c>
      <c r="BE17" s="1033">
        <f t="shared" si="8"/>
        <v>0</v>
      </c>
      <c r="BF17" s="1033">
        <f t="shared" si="9"/>
        <v>0</v>
      </c>
      <c r="BG17" s="1033">
        <f t="shared" si="10"/>
        <v>0</v>
      </c>
      <c r="BH17" s="1033">
        <f t="shared" si="11"/>
        <v>0</v>
      </c>
      <c r="BI17" s="1033">
        <f t="shared" si="12"/>
        <v>0</v>
      </c>
      <c r="BJ17" s="1033">
        <f t="shared" si="13"/>
        <v>0</v>
      </c>
      <c r="BK17" s="1033">
        <f t="shared" si="14"/>
        <v>0</v>
      </c>
      <c r="BL17" s="1033">
        <f t="shared" si="14"/>
        <v>0</v>
      </c>
      <c r="BM17" s="1033">
        <f t="shared" si="15"/>
        <v>0</v>
      </c>
      <c r="BN17" s="1033">
        <f t="shared" si="16"/>
        <v>0</v>
      </c>
      <c r="BO17" s="1040"/>
      <c r="BP17" s="1034"/>
    </row>
    <row r="18" spans="1:68" ht="15" customHeight="1" x14ac:dyDescent="0.25">
      <c r="A18" s="1035" t="s">
        <v>9</v>
      </c>
      <c r="B18" s="1036">
        <v>1294</v>
      </c>
      <c r="C18" s="1037">
        <f t="shared" si="0"/>
        <v>0</v>
      </c>
      <c r="D18" s="1038"/>
      <c r="E18" s="1033"/>
      <c r="F18" s="1033"/>
      <c r="G18" s="1033"/>
      <c r="H18" s="1033"/>
      <c r="I18" s="1033"/>
      <c r="J18" s="1033"/>
      <c r="K18" s="1033"/>
      <c r="L18" s="1033"/>
      <c r="M18" s="1033"/>
      <c r="N18" s="1033"/>
      <c r="O18" s="1033"/>
      <c r="P18" s="1033"/>
      <c r="Q18" s="1033">
        <f t="shared" si="3"/>
        <v>0</v>
      </c>
      <c r="R18" s="1033">
        <f t="shared" si="3"/>
        <v>0</v>
      </c>
      <c r="S18" s="1033"/>
      <c r="T18" s="1033"/>
      <c r="U18" s="1033"/>
      <c r="V18" s="1033"/>
      <c r="W18" s="1033"/>
      <c r="X18" s="1033"/>
      <c r="Y18" s="1033"/>
      <c r="Z18" s="1033"/>
      <c r="AA18" s="1033"/>
      <c r="AB18" s="1033"/>
      <c r="AC18" s="1033"/>
      <c r="AD18" s="1033"/>
      <c r="AE18" s="1033"/>
      <c r="AF18" s="1033">
        <f t="shared" si="4"/>
        <v>0</v>
      </c>
      <c r="AG18" s="1033">
        <f t="shared" si="4"/>
        <v>0</v>
      </c>
      <c r="AH18" s="1033"/>
      <c r="AI18" s="1033"/>
      <c r="AJ18" s="1033"/>
      <c r="AK18" s="1033"/>
      <c r="AL18" s="1033"/>
      <c r="AM18" s="1033"/>
      <c r="AN18" s="1033"/>
      <c r="AO18" s="1033"/>
      <c r="AP18" s="1033"/>
      <c r="AQ18" s="1033"/>
      <c r="AR18" s="1033"/>
      <c r="AS18" s="1033"/>
      <c r="AT18" s="1033"/>
      <c r="AU18" s="1033">
        <f t="shared" si="5"/>
        <v>0</v>
      </c>
      <c r="AV18" s="1033">
        <f t="shared" si="5"/>
        <v>0</v>
      </c>
      <c r="AW18" s="1033"/>
      <c r="AX18" s="1033"/>
      <c r="AY18" s="1033"/>
      <c r="AZ18" s="1033">
        <f t="shared" si="6"/>
        <v>0</v>
      </c>
      <c r="BA18" s="1033">
        <f t="shared" si="6"/>
        <v>0</v>
      </c>
      <c r="BB18" s="1033">
        <f t="shared" si="7"/>
        <v>0</v>
      </c>
      <c r="BC18" s="1033">
        <f t="shared" si="8"/>
        <v>0</v>
      </c>
      <c r="BD18" s="1033">
        <f t="shared" si="9"/>
        <v>0</v>
      </c>
      <c r="BE18" s="1033">
        <f t="shared" si="8"/>
        <v>0</v>
      </c>
      <c r="BF18" s="1033">
        <f t="shared" si="9"/>
        <v>0</v>
      </c>
      <c r="BG18" s="1033">
        <f t="shared" si="10"/>
        <v>0</v>
      </c>
      <c r="BH18" s="1033">
        <f t="shared" si="11"/>
        <v>0</v>
      </c>
      <c r="BI18" s="1033">
        <f t="shared" si="12"/>
        <v>0</v>
      </c>
      <c r="BJ18" s="1033">
        <f t="shared" si="13"/>
        <v>0</v>
      </c>
      <c r="BK18" s="1033">
        <f t="shared" si="14"/>
        <v>0</v>
      </c>
      <c r="BL18" s="1033">
        <f t="shared" si="14"/>
        <v>0</v>
      </c>
      <c r="BM18" s="1033">
        <f t="shared" si="15"/>
        <v>0</v>
      </c>
      <c r="BN18" s="1033">
        <f t="shared" si="16"/>
        <v>0</v>
      </c>
      <c r="BO18" s="1044"/>
      <c r="BP18" s="1034"/>
    </row>
    <row r="19" spans="1:68" ht="15" customHeight="1" x14ac:dyDescent="0.25">
      <c r="A19" s="1035" t="s">
        <v>10</v>
      </c>
      <c r="B19" s="1036">
        <v>1521</v>
      </c>
      <c r="C19" s="1037">
        <f t="shared" si="0"/>
        <v>2.1696252465483234</v>
      </c>
      <c r="D19" s="1045"/>
      <c r="E19" s="1033"/>
      <c r="F19" s="1033"/>
      <c r="G19" s="1033"/>
      <c r="H19" s="1033"/>
      <c r="I19" s="1033"/>
      <c r="J19" s="1033"/>
      <c r="K19" s="1033"/>
      <c r="L19" s="1033"/>
      <c r="M19" s="1033"/>
      <c r="N19" s="1033"/>
      <c r="O19" s="1033">
        <v>20</v>
      </c>
      <c r="P19" s="1033">
        <v>45</v>
      </c>
      <c r="Q19" s="1033">
        <f t="shared" si="3"/>
        <v>20</v>
      </c>
      <c r="R19" s="1033">
        <f t="shared" si="3"/>
        <v>45</v>
      </c>
      <c r="S19" s="1033"/>
      <c r="T19" s="1033">
        <v>8.5</v>
      </c>
      <c r="U19" s="1033">
        <v>16</v>
      </c>
      <c r="V19" s="1033"/>
      <c r="W19" s="1033"/>
      <c r="X19" s="1033"/>
      <c r="Y19" s="1033"/>
      <c r="Z19" s="1033"/>
      <c r="AA19" s="1033"/>
      <c r="AB19" s="1033"/>
      <c r="AC19" s="1033"/>
      <c r="AD19" s="1033">
        <v>4.5</v>
      </c>
      <c r="AE19" s="1033">
        <v>10</v>
      </c>
      <c r="AF19" s="1033">
        <f t="shared" si="4"/>
        <v>13</v>
      </c>
      <c r="AG19" s="1033">
        <f t="shared" si="4"/>
        <v>26</v>
      </c>
      <c r="AH19" s="1033"/>
      <c r="AI19" s="1033"/>
      <c r="AJ19" s="1033"/>
      <c r="AK19" s="1033"/>
      <c r="AL19" s="1033"/>
      <c r="AM19" s="1033"/>
      <c r="AN19" s="1033"/>
      <c r="AO19" s="1033"/>
      <c r="AP19" s="1046"/>
      <c r="AQ19" s="1033"/>
      <c r="AR19" s="1033"/>
      <c r="AS19" s="1033"/>
      <c r="AT19" s="1033"/>
      <c r="AU19" s="1033">
        <f t="shared" si="5"/>
        <v>0</v>
      </c>
      <c r="AV19" s="1033">
        <f t="shared" si="5"/>
        <v>0</v>
      </c>
      <c r="AW19" s="1033"/>
      <c r="AX19" s="1033"/>
      <c r="AY19" s="1033"/>
      <c r="AZ19" s="1033">
        <f t="shared" si="6"/>
        <v>0</v>
      </c>
      <c r="BA19" s="1033">
        <f t="shared" si="6"/>
        <v>8.5</v>
      </c>
      <c r="BB19" s="1033">
        <f t="shared" si="7"/>
        <v>16</v>
      </c>
      <c r="BC19" s="1033">
        <f t="shared" si="8"/>
        <v>0</v>
      </c>
      <c r="BD19" s="1033">
        <f t="shared" si="9"/>
        <v>0</v>
      </c>
      <c r="BE19" s="1033">
        <f t="shared" si="8"/>
        <v>0</v>
      </c>
      <c r="BF19" s="1033">
        <f t="shared" si="9"/>
        <v>0</v>
      </c>
      <c r="BG19" s="1033">
        <f t="shared" si="10"/>
        <v>0</v>
      </c>
      <c r="BH19" s="1033">
        <f t="shared" si="11"/>
        <v>0</v>
      </c>
      <c r="BI19" s="1033">
        <f t="shared" si="12"/>
        <v>0</v>
      </c>
      <c r="BJ19" s="1033">
        <f t="shared" si="13"/>
        <v>0</v>
      </c>
      <c r="BK19" s="1033">
        <f t="shared" si="14"/>
        <v>24.5</v>
      </c>
      <c r="BL19" s="1033">
        <f t="shared" si="14"/>
        <v>55</v>
      </c>
      <c r="BM19" s="1033">
        <f t="shared" si="15"/>
        <v>33</v>
      </c>
      <c r="BN19" s="1033">
        <f t="shared" si="16"/>
        <v>71</v>
      </c>
      <c r="BO19" s="1047" t="s">
        <v>209</v>
      </c>
      <c r="BP19" s="1034" t="s">
        <v>174</v>
      </c>
    </row>
    <row r="20" spans="1:68" ht="15" customHeight="1" x14ac:dyDescent="0.25">
      <c r="A20" s="1035" t="s">
        <v>11</v>
      </c>
      <c r="B20" s="1036">
        <v>184</v>
      </c>
      <c r="C20" s="1037">
        <f t="shared" si="0"/>
        <v>20.108695652173914</v>
      </c>
      <c r="D20" s="1041"/>
      <c r="E20" s="1034"/>
      <c r="F20" s="1033"/>
      <c r="G20" s="1046"/>
      <c r="H20" s="1033"/>
      <c r="I20" s="1033"/>
      <c r="J20" s="1033"/>
      <c r="K20" s="1033"/>
      <c r="L20" s="1033"/>
      <c r="M20" s="1046"/>
      <c r="N20" s="1033"/>
      <c r="O20" s="1033"/>
      <c r="P20" s="1033"/>
      <c r="Q20" s="1033">
        <f t="shared" si="3"/>
        <v>0</v>
      </c>
      <c r="R20" s="1033">
        <f t="shared" si="3"/>
        <v>0</v>
      </c>
      <c r="S20" s="1033"/>
      <c r="T20" s="1042">
        <v>0.75</v>
      </c>
      <c r="U20" s="1033">
        <v>3</v>
      </c>
      <c r="V20" s="1033"/>
      <c r="W20" s="1033"/>
      <c r="X20" s="1033"/>
      <c r="Y20" s="1033"/>
      <c r="Z20" s="1033"/>
      <c r="AA20" s="1033"/>
      <c r="AB20" s="1033"/>
      <c r="AC20" s="1033"/>
      <c r="AD20" s="1033">
        <v>36.25</v>
      </c>
      <c r="AE20" s="1033">
        <v>36</v>
      </c>
      <c r="AF20" s="1033">
        <f t="shared" si="4"/>
        <v>37</v>
      </c>
      <c r="AG20" s="1033">
        <f t="shared" si="4"/>
        <v>39</v>
      </c>
      <c r="AH20" s="1033"/>
      <c r="AI20" s="1033"/>
      <c r="AJ20" s="1033"/>
      <c r="AK20" s="1046"/>
      <c r="AL20" s="1033"/>
      <c r="AM20" s="1033"/>
      <c r="AN20" s="1033"/>
      <c r="AO20" s="1033"/>
      <c r="AP20" s="1033"/>
      <c r="AQ20" s="1033"/>
      <c r="AR20" s="1033"/>
      <c r="AS20" s="1033"/>
      <c r="AT20" s="1033"/>
      <c r="AU20" s="1033">
        <f t="shared" si="5"/>
        <v>0</v>
      </c>
      <c r="AV20" s="1033">
        <f t="shared" si="5"/>
        <v>0</v>
      </c>
      <c r="AW20" s="1033"/>
      <c r="AX20" s="1033"/>
      <c r="AY20" s="1033"/>
      <c r="AZ20" s="1033">
        <f t="shared" si="6"/>
        <v>0</v>
      </c>
      <c r="BA20" s="1033">
        <f t="shared" si="6"/>
        <v>0.75</v>
      </c>
      <c r="BB20" s="1033">
        <f t="shared" si="7"/>
        <v>3</v>
      </c>
      <c r="BC20" s="1033">
        <f t="shared" si="8"/>
        <v>0</v>
      </c>
      <c r="BD20" s="1033">
        <f t="shared" si="9"/>
        <v>0</v>
      </c>
      <c r="BE20" s="1033">
        <f t="shared" si="8"/>
        <v>0</v>
      </c>
      <c r="BF20" s="1033">
        <f t="shared" si="9"/>
        <v>0</v>
      </c>
      <c r="BG20" s="1033">
        <f t="shared" si="10"/>
        <v>0</v>
      </c>
      <c r="BH20" s="1033">
        <f t="shared" si="11"/>
        <v>0</v>
      </c>
      <c r="BI20" s="1033">
        <f t="shared" si="12"/>
        <v>0</v>
      </c>
      <c r="BJ20" s="1033">
        <f t="shared" si="13"/>
        <v>0</v>
      </c>
      <c r="BK20" s="1033">
        <f t="shared" si="14"/>
        <v>36.25</v>
      </c>
      <c r="BL20" s="1033">
        <f t="shared" si="14"/>
        <v>36</v>
      </c>
      <c r="BM20" s="1033">
        <f t="shared" si="15"/>
        <v>37</v>
      </c>
      <c r="BN20" s="1033">
        <f t="shared" si="16"/>
        <v>39</v>
      </c>
      <c r="BO20" s="1040"/>
      <c r="BP20" s="1034"/>
    </row>
    <row r="21" spans="1:68" ht="15" customHeight="1" x14ac:dyDescent="0.25">
      <c r="A21" s="1035" t="s">
        <v>12</v>
      </c>
      <c r="B21" s="1036">
        <v>197.5</v>
      </c>
      <c r="C21" s="1037">
        <f t="shared" si="0"/>
        <v>20.47088607594937</v>
      </c>
      <c r="D21" s="1045"/>
      <c r="E21" s="1033">
        <v>32.43</v>
      </c>
      <c r="F21" s="1033">
        <v>40</v>
      </c>
      <c r="G21" s="1033"/>
      <c r="H21" s="1033"/>
      <c r="I21" s="1033"/>
      <c r="J21" s="1033"/>
      <c r="K21" s="1033"/>
      <c r="L21" s="1033"/>
      <c r="M21" s="1046"/>
      <c r="N21" s="1033"/>
      <c r="O21" s="1033"/>
      <c r="P21" s="1033"/>
      <c r="Q21" s="1033">
        <f t="shared" si="3"/>
        <v>32.43</v>
      </c>
      <c r="R21" s="1033">
        <f t="shared" si="3"/>
        <v>40</v>
      </c>
      <c r="S21" s="1033"/>
      <c r="T21" s="1033"/>
      <c r="U21" s="1033"/>
      <c r="V21" s="1033"/>
      <c r="W21" s="1033"/>
      <c r="X21" s="1033">
        <v>8</v>
      </c>
      <c r="Y21" s="1033">
        <v>10</v>
      </c>
      <c r="Z21" s="1033"/>
      <c r="AA21" s="1033"/>
      <c r="AB21" s="1033"/>
      <c r="AC21" s="1033"/>
      <c r="AD21" s="1033"/>
      <c r="AE21" s="1033"/>
      <c r="AF21" s="1033">
        <f t="shared" si="4"/>
        <v>8</v>
      </c>
      <c r="AG21" s="1033">
        <f t="shared" si="4"/>
        <v>10</v>
      </c>
      <c r="AH21" s="1033"/>
      <c r="AI21" s="1033"/>
      <c r="AJ21" s="1033"/>
      <c r="AK21" s="1033"/>
      <c r="AL21" s="1033"/>
      <c r="AM21" s="1033"/>
      <c r="AN21" s="1033"/>
      <c r="AO21" s="1033"/>
      <c r="AP21" s="1033"/>
      <c r="AQ21" s="1033"/>
      <c r="AR21" s="1033"/>
      <c r="AS21" s="1033"/>
      <c r="AT21" s="1033"/>
      <c r="AU21" s="1033">
        <f t="shared" si="5"/>
        <v>0</v>
      </c>
      <c r="AV21" s="1033">
        <f t="shared" si="5"/>
        <v>0</v>
      </c>
      <c r="AW21" s="1033"/>
      <c r="AX21" s="1033"/>
      <c r="AY21" s="1033"/>
      <c r="AZ21" s="1033">
        <f t="shared" si="6"/>
        <v>0</v>
      </c>
      <c r="BA21" s="1033">
        <f t="shared" si="6"/>
        <v>32.43</v>
      </c>
      <c r="BB21" s="1033">
        <f t="shared" si="7"/>
        <v>40</v>
      </c>
      <c r="BC21" s="1033">
        <f t="shared" si="8"/>
        <v>0</v>
      </c>
      <c r="BD21" s="1033">
        <f t="shared" si="9"/>
        <v>0</v>
      </c>
      <c r="BE21" s="1033">
        <f t="shared" si="8"/>
        <v>8</v>
      </c>
      <c r="BF21" s="1033">
        <f t="shared" si="9"/>
        <v>10</v>
      </c>
      <c r="BG21" s="1033">
        <f t="shared" si="10"/>
        <v>0</v>
      </c>
      <c r="BH21" s="1033">
        <f t="shared" si="11"/>
        <v>0</v>
      </c>
      <c r="BI21" s="1033">
        <f t="shared" si="12"/>
        <v>0</v>
      </c>
      <c r="BJ21" s="1033">
        <f t="shared" si="13"/>
        <v>0</v>
      </c>
      <c r="BK21" s="1033">
        <f t="shared" si="14"/>
        <v>0</v>
      </c>
      <c r="BL21" s="1033">
        <f t="shared" si="14"/>
        <v>0</v>
      </c>
      <c r="BM21" s="1033">
        <f t="shared" si="15"/>
        <v>40.43</v>
      </c>
      <c r="BN21" s="1033">
        <f t="shared" si="16"/>
        <v>50</v>
      </c>
      <c r="BO21" s="1047" t="s">
        <v>209</v>
      </c>
      <c r="BP21" s="1034" t="s">
        <v>174</v>
      </c>
    </row>
    <row r="22" spans="1:68" ht="15" customHeight="1" x14ac:dyDescent="0.25">
      <c r="A22" s="1035" t="s">
        <v>13</v>
      </c>
      <c r="B22" s="1036">
        <v>369</v>
      </c>
      <c r="C22" s="1037">
        <f t="shared" si="0"/>
        <v>0</v>
      </c>
      <c r="D22" s="1045"/>
      <c r="E22" s="1033"/>
      <c r="F22" s="1033"/>
      <c r="G22" s="1033"/>
      <c r="H22" s="1033"/>
      <c r="I22" s="1033"/>
      <c r="J22" s="1033"/>
      <c r="K22" s="1033"/>
      <c r="L22" s="1033"/>
      <c r="M22" s="1033"/>
      <c r="N22" s="1033"/>
      <c r="O22" s="1033"/>
      <c r="P22" s="1033"/>
      <c r="Q22" s="1033">
        <f t="shared" si="3"/>
        <v>0</v>
      </c>
      <c r="R22" s="1033">
        <f t="shared" si="3"/>
        <v>0</v>
      </c>
      <c r="S22" s="1033"/>
      <c r="T22" s="1033"/>
      <c r="U22" s="1033"/>
      <c r="V22" s="1033"/>
      <c r="W22" s="1033"/>
      <c r="X22" s="1033"/>
      <c r="Y22" s="1033"/>
      <c r="Z22" s="1033"/>
      <c r="AA22" s="1033"/>
      <c r="AB22" s="1033"/>
      <c r="AC22" s="1033"/>
      <c r="AD22" s="1033"/>
      <c r="AE22" s="1033"/>
      <c r="AF22" s="1033">
        <f t="shared" si="4"/>
        <v>0</v>
      </c>
      <c r="AG22" s="1033">
        <f t="shared" si="4"/>
        <v>0</v>
      </c>
      <c r="AH22" s="1033"/>
      <c r="AI22" s="1033"/>
      <c r="AJ22" s="1033"/>
      <c r="AK22" s="1033"/>
      <c r="AL22" s="1033"/>
      <c r="AM22" s="1033"/>
      <c r="AN22" s="1033"/>
      <c r="AO22" s="1033"/>
      <c r="AP22" s="1033"/>
      <c r="AQ22" s="1033"/>
      <c r="AR22" s="1033"/>
      <c r="AS22" s="1033"/>
      <c r="AT22" s="1033"/>
      <c r="AU22" s="1033">
        <f t="shared" si="5"/>
        <v>0</v>
      </c>
      <c r="AV22" s="1033">
        <f t="shared" si="5"/>
        <v>0</v>
      </c>
      <c r="AW22" s="1033"/>
      <c r="AX22" s="1033"/>
      <c r="AY22" s="1033"/>
      <c r="AZ22" s="1033">
        <f t="shared" si="6"/>
        <v>0</v>
      </c>
      <c r="BA22" s="1033">
        <f t="shared" si="6"/>
        <v>0</v>
      </c>
      <c r="BB22" s="1033">
        <f t="shared" si="7"/>
        <v>0</v>
      </c>
      <c r="BC22" s="1033">
        <f t="shared" si="8"/>
        <v>0</v>
      </c>
      <c r="BD22" s="1033">
        <f t="shared" si="9"/>
        <v>0</v>
      </c>
      <c r="BE22" s="1033">
        <f t="shared" si="8"/>
        <v>0</v>
      </c>
      <c r="BF22" s="1033">
        <f t="shared" si="9"/>
        <v>0</v>
      </c>
      <c r="BG22" s="1033">
        <f t="shared" si="10"/>
        <v>0</v>
      </c>
      <c r="BH22" s="1033">
        <f t="shared" si="11"/>
        <v>0</v>
      </c>
      <c r="BI22" s="1033">
        <f t="shared" si="12"/>
        <v>0</v>
      </c>
      <c r="BJ22" s="1033">
        <f t="shared" si="13"/>
        <v>0</v>
      </c>
      <c r="BK22" s="1033">
        <f t="shared" si="14"/>
        <v>0</v>
      </c>
      <c r="BL22" s="1033">
        <f t="shared" si="14"/>
        <v>0</v>
      </c>
      <c r="BM22" s="1033">
        <f t="shared" si="15"/>
        <v>0</v>
      </c>
      <c r="BN22" s="1033">
        <f t="shared" si="16"/>
        <v>0</v>
      </c>
      <c r="BO22" s="1040"/>
      <c r="BP22" s="1034"/>
    </row>
    <row r="23" spans="1:68" ht="15" customHeight="1" x14ac:dyDescent="0.25">
      <c r="A23" s="1035" t="s">
        <v>14</v>
      </c>
      <c r="B23" s="1036">
        <v>146.47999999999999</v>
      </c>
      <c r="C23" s="1037">
        <f t="shared" si="0"/>
        <v>0</v>
      </c>
      <c r="D23" s="1038"/>
      <c r="E23" s="1033"/>
      <c r="F23" s="1033"/>
      <c r="G23" s="1033"/>
      <c r="H23" s="1033"/>
      <c r="I23" s="1033"/>
      <c r="J23" s="1033"/>
      <c r="K23" s="1033"/>
      <c r="L23" s="1033"/>
      <c r="M23" s="1033"/>
      <c r="N23" s="1033"/>
      <c r="O23" s="1033"/>
      <c r="P23" s="1033"/>
      <c r="Q23" s="1033">
        <f t="shared" si="3"/>
        <v>0</v>
      </c>
      <c r="R23" s="1033">
        <f t="shared" si="3"/>
        <v>0</v>
      </c>
      <c r="S23" s="1033"/>
      <c r="T23" s="1033"/>
      <c r="U23" s="1033"/>
      <c r="V23" s="1033"/>
      <c r="W23" s="1033"/>
      <c r="X23" s="1033"/>
      <c r="Y23" s="1033"/>
      <c r="Z23" s="1033"/>
      <c r="AA23" s="1033"/>
      <c r="AB23" s="1033"/>
      <c r="AC23" s="1033"/>
      <c r="AD23" s="1033"/>
      <c r="AE23" s="1033"/>
      <c r="AF23" s="1033">
        <f t="shared" si="4"/>
        <v>0</v>
      </c>
      <c r="AG23" s="1033">
        <f t="shared" si="4"/>
        <v>0</v>
      </c>
      <c r="AH23" s="1033"/>
      <c r="AI23" s="1033"/>
      <c r="AJ23" s="1033"/>
      <c r="AK23" s="1033"/>
      <c r="AL23" s="1033"/>
      <c r="AM23" s="1033"/>
      <c r="AN23" s="1033"/>
      <c r="AO23" s="1033"/>
      <c r="AP23" s="1033"/>
      <c r="AQ23" s="1033"/>
      <c r="AR23" s="1033"/>
      <c r="AS23" s="1033"/>
      <c r="AT23" s="1033"/>
      <c r="AU23" s="1033">
        <f t="shared" si="5"/>
        <v>0</v>
      </c>
      <c r="AV23" s="1033">
        <f t="shared" si="5"/>
        <v>0</v>
      </c>
      <c r="AW23" s="1033"/>
      <c r="AX23" s="1033"/>
      <c r="AY23" s="1033"/>
      <c r="AZ23" s="1033">
        <f t="shared" si="6"/>
        <v>0</v>
      </c>
      <c r="BA23" s="1033">
        <f t="shared" si="6"/>
        <v>0</v>
      </c>
      <c r="BB23" s="1033">
        <f t="shared" si="7"/>
        <v>0</v>
      </c>
      <c r="BC23" s="1033">
        <f t="shared" si="8"/>
        <v>0</v>
      </c>
      <c r="BD23" s="1033">
        <f t="shared" si="9"/>
        <v>0</v>
      </c>
      <c r="BE23" s="1033">
        <f t="shared" si="8"/>
        <v>0</v>
      </c>
      <c r="BF23" s="1033">
        <f t="shared" si="9"/>
        <v>0</v>
      </c>
      <c r="BG23" s="1033">
        <f t="shared" si="10"/>
        <v>0</v>
      </c>
      <c r="BH23" s="1033">
        <f t="shared" si="11"/>
        <v>0</v>
      </c>
      <c r="BI23" s="1033">
        <f t="shared" si="12"/>
        <v>0</v>
      </c>
      <c r="BJ23" s="1033">
        <f t="shared" si="13"/>
        <v>0</v>
      </c>
      <c r="BK23" s="1033">
        <f t="shared" si="14"/>
        <v>0</v>
      </c>
      <c r="BL23" s="1033">
        <f t="shared" si="14"/>
        <v>0</v>
      </c>
      <c r="BM23" s="1033">
        <f>BA23+BC23+BE23+BG23+BI23+BK23</f>
        <v>0</v>
      </c>
      <c r="BN23" s="1033">
        <f t="shared" si="16"/>
        <v>0</v>
      </c>
      <c r="BO23" s="1044"/>
      <c r="BP23" s="1034"/>
    </row>
    <row r="24" spans="1:68" ht="15" customHeight="1" x14ac:dyDescent="0.25">
      <c r="A24" s="1035" t="s">
        <v>15</v>
      </c>
      <c r="B24" s="1036">
        <v>278</v>
      </c>
      <c r="C24" s="1037">
        <f t="shared" si="0"/>
        <v>0</v>
      </c>
      <c r="D24" s="1045"/>
      <c r="E24" s="1033"/>
      <c r="F24" s="1033"/>
      <c r="G24" s="1033"/>
      <c r="H24" s="1033"/>
      <c r="I24" s="1033"/>
      <c r="J24" s="1033"/>
      <c r="K24" s="1033"/>
      <c r="L24" s="1033"/>
      <c r="M24" s="1033"/>
      <c r="N24" s="1033"/>
      <c r="O24" s="1033"/>
      <c r="P24" s="1033"/>
      <c r="Q24" s="1033">
        <f t="shared" si="3"/>
        <v>0</v>
      </c>
      <c r="R24" s="1033">
        <f t="shared" si="3"/>
        <v>0</v>
      </c>
      <c r="S24" s="1033"/>
      <c r="T24" s="1033"/>
      <c r="U24" s="1033"/>
      <c r="V24" s="1033"/>
      <c r="W24" s="1033"/>
      <c r="X24" s="1033"/>
      <c r="Y24" s="1033"/>
      <c r="Z24" s="1033"/>
      <c r="AA24" s="1033"/>
      <c r="AB24" s="1033"/>
      <c r="AC24" s="1033"/>
      <c r="AD24" s="1033"/>
      <c r="AE24" s="1033"/>
      <c r="AF24" s="1033">
        <f t="shared" si="4"/>
        <v>0</v>
      </c>
      <c r="AG24" s="1033">
        <f t="shared" si="4"/>
        <v>0</v>
      </c>
      <c r="AH24" s="1033"/>
      <c r="AI24" s="1033"/>
      <c r="AJ24" s="1033"/>
      <c r="AK24" s="1033"/>
      <c r="AL24" s="1033"/>
      <c r="AM24" s="1033"/>
      <c r="AN24" s="1033"/>
      <c r="AO24" s="1033"/>
      <c r="AP24" s="1033"/>
      <c r="AQ24" s="1033"/>
      <c r="AR24" s="1033"/>
      <c r="AS24" s="1033"/>
      <c r="AT24" s="1033"/>
      <c r="AU24" s="1033">
        <f t="shared" si="5"/>
        <v>0</v>
      </c>
      <c r="AV24" s="1033">
        <f t="shared" si="5"/>
        <v>0</v>
      </c>
      <c r="AW24" s="1033"/>
      <c r="AX24" s="1033"/>
      <c r="AY24" s="1033"/>
      <c r="AZ24" s="1033">
        <f t="shared" si="6"/>
        <v>0</v>
      </c>
      <c r="BA24" s="1033">
        <f t="shared" si="6"/>
        <v>0</v>
      </c>
      <c r="BB24" s="1033">
        <f t="shared" si="7"/>
        <v>0</v>
      </c>
      <c r="BC24" s="1033">
        <f t="shared" si="8"/>
        <v>0</v>
      </c>
      <c r="BD24" s="1033">
        <f t="shared" si="9"/>
        <v>0</v>
      </c>
      <c r="BE24" s="1033">
        <f t="shared" si="8"/>
        <v>0</v>
      </c>
      <c r="BF24" s="1033">
        <f t="shared" si="9"/>
        <v>0</v>
      </c>
      <c r="BG24" s="1033">
        <f t="shared" si="10"/>
        <v>0</v>
      </c>
      <c r="BH24" s="1033">
        <f t="shared" si="11"/>
        <v>0</v>
      </c>
      <c r="BI24" s="1033">
        <f t="shared" si="12"/>
        <v>0</v>
      </c>
      <c r="BJ24" s="1033">
        <f t="shared" si="13"/>
        <v>0</v>
      </c>
      <c r="BK24" s="1033">
        <f t="shared" si="14"/>
        <v>0</v>
      </c>
      <c r="BL24" s="1033">
        <f t="shared" si="14"/>
        <v>0</v>
      </c>
      <c r="BM24" s="1033">
        <f t="shared" ref="BM24:BN44" si="17">BA24+BC24+BE24+BG24+BI24+BK24</f>
        <v>0</v>
      </c>
      <c r="BN24" s="1033">
        <f t="shared" si="16"/>
        <v>0</v>
      </c>
      <c r="BO24" s="1040"/>
      <c r="BP24" s="1034"/>
    </row>
    <row r="25" spans="1:68" ht="15" customHeight="1" x14ac:dyDescent="0.25">
      <c r="A25" s="1035" t="s">
        <v>16</v>
      </c>
      <c r="B25" s="1036">
        <v>980.5</v>
      </c>
      <c r="C25" s="1037">
        <f t="shared" si="0"/>
        <v>0</v>
      </c>
      <c r="D25" s="1045"/>
      <c r="E25" s="910"/>
      <c r="F25" s="910"/>
      <c r="G25" s="911"/>
      <c r="H25" s="911"/>
      <c r="I25" s="911"/>
      <c r="J25" s="911"/>
      <c r="K25" s="911"/>
      <c r="L25" s="911"/>
      <c r="M25" s="911"/>
      <c r="N25" s="910"/>
      <c r="O25" s="910"/>
      <c r="P25" s="910"/>
      <c r="Q25" s="1033">
        <f t="shared" si="3"/>
        <v>0</v>
      </c>
      <c r="R25" s="1033">
        <f t="shared" si="3"/>
        <v>0</v>
      </c>
      <c r="S25" s="1033"/>
      <c r="T25" s="910"/>
      <c r="U25" s="910"/>
      <c r="V25" s="910"/>
      <c r="W25" s="910"/>
      <c r="X25" s="910"/>
      <c r="Y25" s="910"/>
      <c r="Z25" s="910"/>
      <c r="AA25" s="910"/>
      <c r="AB25" s="705"/>
      <c r="AC25" s="705"/>
      <c r="AD25" s="910"/>
      <c r="AE25" s="910"/>
      <c r="AF25" s="1033">
        <f t="shared" si="4"/>
        <v>0</v>
      </c>
      <c r="AG25" s="1033">
        <f t="shared" si="4"/>
        <v>0</v>
      </c>
      <c r="AH25" s="1033"/>
      <c r="AI25" s="1033"/>
      <c r="AJ25" s="1033"/>
      <c r="AK25" s="1033"/>
      <c r="AL25" s="1033"/>
      <c r="AM25" s="1033"/>
      <c r="AN25" s="1033"/>
      <c r="AO25" s="1033"/>
      <c r="AP25" s="1033"/>
      <c r="AQ25" s="1033"/>
      <c r="AR25" s="1033"/>
      <c r="AS25" s="1033"/>
      <c r="AT25" s="1033"/>
      <c r="AU25" s="1033">
        <f t="shared" si="5"/>
        <v>0</v>
      </c>
      <c r="AV25" s="1033">
        <f t="shared" si="5"/>
        <v>0</v>
      </c>
      <c r="AW25" s="1033"/>
      <c r="AX25" s="1033"/>
      <c r="AY25" s="1033"/>
      <c r="AZ25" s="1033">
        <f t="shared" si="6"/>
        <v>0</v>
      </c>
      <c r="BA25" s="1033">
        <f t="shared" si="6"/>
        <v>0</v>
      </c>
      <c r="BB25" s="1033">
        <f t="shared" si="7"/>
        <v>0</v>
      </c>
      <c r="BC25" s="1033">
        <f t="shared" si="8"/>
        <v>0</v>
      </c>
      <c r="BD25" s="1033">
        <f t="shared" si="9"/>
        <v>0</v>
      </c>
      <c r="BE25" s="1033">
        <f t="shared" si="8"/>
        <v>0</v>
      </c>
      <c r="BF25" s="1033">
        <f t="shared" si="9"/>
        <v>0</v>
      </c>
      <c r="BG25" s="1033">
        <f t="shared" si="10"/>
        <v>0</v>
      </c>
      <c r="BH25" s="1033">
        <f t="shared" si="11"/>
        <v>0</v>
      </c>
      <c r="BI25" s="1033">
        <f t="shared" si="12"/>
        <v>0</v>
      </c>
      <c r="BJ25" s="1033">
        <f t="shared" si="13"/>
        <v>0</v>
      </c>
      <c r="BK25" s="1033">
        <f t="shared" si="14"/>
        <v>0</v>
      </c>
      <c r="BL25" s="1033">
        <f t="shared" si="14"/>
        <v>0</v>
      </c>
      <c r="BM25" s="1033">
        <f t="shared" si="17"/>
        <v>0</v>
      </c>
      <c r="BN25" s="1033">
        <f t="shared" si="16"/>
        <v>0</v>
      </c>
      <c r="BO25" s="1048"/>
      <c r="BP25" s="1049"/>
    </row>
    <row r="26" spans="1:68" ht="15" customHeight="1" x14ac:dyDescent="0.25">
      <c r="A26" s="1050" t="s">
        <v>18</v>
      </c>
      <c r="B26" s="1036">
        <v>1250</v>
      </c>
      <c r="C26" s="1037">
        <f t="shared" si="0"/>
        <v>0</v>
      </c>
      <c r="D26" s="1041"/>
      <c r="E26" s="1033"/>
      <c r="F26" s="1033"/>
      <c r="G26" s="1033"/>
      <c r="H26" s="1033"/>
      <c r="I26" s="1033"/>
      <c r="J26" s="1033"/>
      <c r="K26" s="1033"/>
      <c r="L26" s="1033"/>
      <c r="M26" s="1033"/>
      <c r="N26" s="1033"/>
      <c r="O26" s="1033"/>
      <c r="P26" s="1033"/>
      <c r="Q26" s="1033">
        <f t="shared" si="3"/>
        <v>0</v>
      </c>
      <c r="R26" s="1033">
        <f t="shared" si="3"/>
        <v>0</v>
      </c>
      <c r="S26" s="1033"/>
      <c r="T26" s="1033"/>
      <c r="U26" s="1033"/>
      <c r="V26" s="1033"/>
      <c r="W26" s="1033"/>
      <c r="X26" s="1033"/>
      <c r="Y26" s="1033"/>
      <c r="Z26" s="1033"/>
      <c r="AA26" s="1033"/>
      <c r="AB26" s="1033"/>
      <c r="AC26" s="1033"/>
      <c r="AD26" s="1030"/>
      <c r="AE26" s="1030"/>
      <c r="AF26" s="1033">
        <f t="shared" si="4"/>
        <v>0</v>
      </c>
      <c r="AG26" s="1033">
        <f t="shared" si="4"/>
        <v>0</v>
      </c>
      <c r="AH26" s="1030"/>
      <c r="AI26" s="1030"/>
      <c r="AJ26" s="1030"/>
      <c r="AK26" s="1030"/>
      <c r="AL26" s="1030"/>
      <c r="AM26" s="1030"/>
      <c r="AN26" s="1030"/>
      <c r="AO26" s="1030"/>
      <c r="AP26" s="1030"/>
      <c r="AQ26" s="1030"/>
      <c r="AR26" s="1031"/>
      <c r="AS26" s="1031"/>
      <c r="AT26" s="1032"/>
      <c r="AU26" s="1033">
        <f t="shared" si="5"/>
        <v>0</v>
      </c>
      <c r="AV26" s="1033">
        <f t="shared" si="5"/>
        <v>0</v>
      </c>
      <c r="AW26" s="1032"/>
      <c r="AX26" s="1032"/>
      <c r="AY26" s="1032"/>
      <c r="AZ26" s="1033">
        <f t="shared" si="6"/>
        <v>0</v>
      </c>
      <c r="BA26" s="1033">
        <f t="shared" si="6"/>
        <v>0</v>
      </c>
      <c r="BB26" s="1033">
        <f t="shared" si="7"/>
        <v>0</v>
      </c>
      <c r="BC26" s="1033">
        <f t="shared" si="8"/>
        <v>0</v>
      </c>
      <c r="BD26" s="1033">
        <f t="shared" si="9"/>
        <v>0</v>
      </c>
      <c r="BE26" s="1033">
        <f t="shared" si="8"/>
        <v>0</v>
      </c>
      <c r="BF26" s="1033">
        <f t="shared" si="9"/>
        <v>0</v>
      </c>
      <c r="BG26" s="1033">
        <f t="shared" si="10"/>
        <v>0</v>
      </c>
      <c r="BH26" s="1033">
        <f t="shared" si="11"/>
        <v>0</v>
      </c>
      <c r="BI26" s="1033">
        <f t="shared" si="12"/>
        <v>0</v>
      </c>
      <c r="BJ26" s="1033">
        <f t="shared" si="13"/>
        <v>0</v>
      </c>
      <c r="BK26" s="1033">
        <f t="shared" si="14"/>
        <v>0</v>
      </c>
      <c r="BL26" s="1033">
        <f t="shared" si="14"/>
        <v>0</v>
      </c>
      <c r="BM26" s="1033">
        <f t="shared" si="17"/>
        <v>0</v>
      </c>
      <c r="BN26" s="1033">
        <f t="shared" si="16"/>
        <v>0</v>
      </c>
      <c r="BO26" s="1047"/>
      <c r="BP26" s="1034"/>
    </row>
    <row r="27" spans="1:68" ht="15" customHeight="1" x14ac:dyDescent="0.25">
      <c r="A27" s="1050" t="s">
        <v>19</v>
      </c>
      <c r="B27" s="1036">
        <v>608.35</v>
      </c>
      <c r="C27" s="1037">
        <f t="shared" si="0"/>
        <v>0</v>
      </c>
      <c r="D27" s="1038"/>
      <c r="E27" s="1033"/>
      <c r="F27" s="1033"/>
      <c r="G27" s="1033"/>
      <c r="H27" s="1033"/>
      <c r="I27" s="1033"/>
      <c r="J27" s="1033"/>
      <c r="K27" s="1033"/>
      <c r="L27" s="1033"/>
      <c r="M27" s="1033"/>
      <c r="N27" s="1033"/>
      <c r="O27" s="1033"/>
      <c r="P27" s="1033"/>
      <c r="Q27" s="1033">
        <f t="shared" si="3"/>
        <v>0</v>
      </c>
      <c r="R27" s="1033">
        <f t="shared" si="3"/>
        <v>0</v>
      </c>
      <c r="S27" s="1033"/>
      <c r="T27" s="1033"/>
      <c r="U27" s="1033"/>
      <c r="V27" s="1033"/>
      <c r="W27" s="1033"/>
      <c r="X27" s="1033"/>
      <c r="Y27" s="1033"/>
      <c r="Z27" s="1033"/>
      <c r="AA27" s="1033"/>
      <c r="AB27" s="1033"/>
      <c r="AC27" s="1033"/>
      <c r="AD27" s="1033"/>
      <c r="AE27" s="1033"/>
      <c r="AF27" s="1033">
        <f t="shared" si="4"/>
        <v>0</v>
      </c>
      <c r="AG27" s="1033">
        <f t="shared" si="4"/>
        <v>0</v>
      </c>
      <c r="AH27" s="1033"/>
      <c r="AI27" s="1033"/>
      <c r="AJ27" s="1033"/>
      <c r="AK27" s="1030"/>
      <c r="AL27" s="1030"/>
      <c r="AM27" s="1030"/>
      <c r="AN27" s="1030"/>
      <c r="AO27" s="1030"/>
      <c r="AP27" s="1030"/>
      <c r="AQ27" s="1030"/>
      <c r="AR27" s="1033"/>
      <c r="AS27" s="1033"/>
      <c r="AT27" s="1033"/>
      <c r="AU27" s="1033">
        <f t="shared" si="5"/>
        <v>0</v>
      </c>
      <c r="AV27" s="1033">
        <f t="shared" si="5"/>
        <v>0</v>
      </c>
      <c r="AW27" s="1033"/>
      <c r="AX27" s="1033"/>
      <c r="AY27" s="1033"/>
      <c r="AZ27" s="1033">
        <f t="shared" si="6"/>
        <v>0</v>
      </c>
      <c r="BA27" s="1033">
        <f t="shared" si="6"/>
        <v>0</v>
      </c>
      <c r="BB27" s="1033">
        <f t="shared" si="7"/>
        <v>0</v>
      </c>
      <c r="BC27" s="1033">
        <f t="shared" si="8"/>
        <v>0</v>
      </c>
      <c r="BD27" s="1033">
        <f t="shared" si="9"/>
        <v>0</v>
      </c>
      <c r="BE27" s="1033">
        <f t="shared" si="8"/>
        <v>0</v>
      </c>
      <c r="BF27" s="1033">
        <f t="shared" si="9"/>
        <v>0</v>
      </c>
      <c r="BG27" s="1033">
        <f t="shared" si="10"/>
        <v>0</v>
      </c>
      <c r="BH27" s="1033">
        <f t="shared" si="11"/>
        <v>0</v>
      </c>
      <c r="BI27" s="1033">
        <f t="shared" si="12"/>
        <v>0</v>
      </c>
      <c r="BJ27" s="1033">
        <f t="shared" si="13"/>
        <v>0</v>
      </c>
      <c r="BK27" s="1033">
        <f t="shared" si="14"/>
        <v>0</v>
      </c>
      <c r="BL27" s="1033">
        <f t="shared" si="14"/>
        <v>0</v>
      </c>
      <c r="BM27" s="1033">
        <f t="shared" si="17"/>
        <v>0</v>
      </c>
      <c r="BN27" s="1033">
        <f t="shared" si="16"/>
        <v>0</v>
      </c>
      <c r="BO27" s="1044"/>
      <c r="BP27" s="1034"/>
    </row>
    <row r="28" spans="1:68" ht="15" customHeight="1" x14ac:dyDescent="0.25">
      <c r="A28" s="1051" t="s">
        <v>20</v>
      </c>
      <c r="B28" s="1052">
        <v>324.49</v>
      </c>
      <c r="C28" s="1037">
        <f t="shared" si="0"/>
        <v>0</v>
      </c>
      <c r="D28" s="1041"/>
      <c r="E28" s="1033"/>
      <c r="F28" s="1033"/>
      <c r="G28" s="1033"/>
      <c r="H28" s="1033"/>
      <c r="I28" s="1033"/>
      <c r="J28" s="1033"/>
      <c r="K28" s="1033"/>
      <c r="L28" s="1033"/>
      <c r="M28" s="1033"/>
      <c r="N28" s="1033"/>
      <c r="O28" s="1033"/>
      <c r="P28" s="1033"/>
      <c r="Q28" s="1033">
        <f t="shared" si="3"/>
        <v>0</v>
      </c>
      <c r="R28" s="1033">
        <f t="shared" si="3"/>
        <v>0</v>
      </c>
      <c r="S28" s="1033"/>
      <c r="T28" s="1033"/>
      <c r="U28" s="1033"/>
      <c r="V28" s="1033"/>
      <c r="W28" s="1033"/>
      <c r="X28" s="1033"/>
      <c r="Y28" s="1033"/>
      <c r="Z28" s="1033"/>
      <c r="AA28" s="1033"/>
      <c r="AB28" s="1033"/>
      <c r="AC28" s="1033"/>
      <c r="AD28" s="1033"/>
      <c r="AE28" s="1033"/>
      <c r="AF28" s="1033">
        <f t="shared" si="4"/>
        <v>0</v>
      </c>
      <c r="AG28" s="1033">
        <f t="shared" si="4"/>
        <v>0</v>
      </c>
      <c r="AH28" s="1033"/>
      <c r="AI28" s="1033"/>
      <c r="AJ28" s="1033"/>
      <c r="AK28" s="1033"/>
      <c r="AL28" s="1033"/>
      <c r="AM28" s="1033"/>
      <c r="AN28" s="1033"/>
      <c r="AO28" s="1033"/>
      <c r="AP28" s="1033"/>
      <c r="AQ28" s="1033"/>
      <c r="AR28" s="1033"/>
      <c r="AS28" s="1033"/>
      <c r="AT28" s="1033"/>
      <c r="AU28" s="1033">
        <f t="shared" si="5"/>
        <v>0</v>
      </c>
      <c r="AV28" s="1033">
        <f t="shared" si="5"/>
        <v>0</v>
      </c>
      <c r="AW28" s="1033"/>
      <c r="AX28" s="1033"/>
      <c r="AY28" s="1033"/>
      <c r="AZ28" s="1033">
        <f t="shared" si="6"/>
        <v>0</v>
      </c>
      <c r="BA28" s="1033">
        <f t="shared" si="6"/>
        <v>0</v>
      </c>
      <c r="BB28" s="1033">
        <f t="shared" si="7"/>
        <v>0</v>
      </c>
      <c r="BC28" s="1033">
        <f t="shared" si="8"/>
        <v>0</v>
      </c>
      <c r="BD28" s="1033">
        <f t="shared" si="9"/>
        <v>0</v>
      </c>
      <c r="BE28" s="1033">
        <f t="shared" si="8"/>
        <v>0</v>
      </c>
      <c r="BF28" s="1033">
        <f t="shared" si="9"/>
        <v>0</v>
      </c>
      <c r="BG28" s="1033">
        <f t="shared" si="10"/>
        <v>0</v>
      </c>
      <c r="BH28" s="1033">
        <f t="shared" si="11"/>
        <v>0</v>
      </c>
      <c r="BI28" s="1033">
        <f t="shared" si="12"/>
        <v>0</v>
      </c>
      <c r="BJ28" s="1033">
        <f t="shared" si="13"/>
        <v>0</v>
      </c>
      <c r="BK28" s="1033">
        <f t="shared" si="14"/>
        <v>0</v>
      </c>
      <c r="BL28" s="1033">
        <f t="shared" si="14"/>
        <v>0</v>
      </c>
      <c r="BM28" s="1033">
        <f t="shared" si="17"/>
        <v>0</v>
      </c>
      <c r="BN28" s="1033">
        <f t="shared" si="16"/>
        <v>0</v>
      </c>
      <c r="BO28" s="1040"/>
      <c r="BP28" s="1034"/>
    </row>
    <row r="29" spans="1:68" ht="15" customHeight="1" x14ac:dyDescent="0.25">
      <c r="A29" s="1051" t="s">
        <v>21</v>
      </c>
      <c r="B29" s="1052">
        <v>4130</v>
      </c>
      <c r="C29" s="1037">
        <f t="shared" si="0"/>
        <v>0</v>
      </c>
      <c r="D29" s="1043"/>
      <c r="E29" s="1033"/>
      <c r="F29" s="1033"/>
      <c r="G29" s="1033"/>
      <c r="H29" s="1033"/>
      <c r="I29" s="1033"/>
      <c r="J29" s="1033"/>
      <c r="K29" s="1033"/>
      <c r="L29" s="1033"/>
      <c r="M29" s="1033"/>
      <c r="N29" s="1033"/>
      <c r="O29" s="1033"/>
      <c r="P29" s="1033"/>
      <c r="Q29" s="1033">
        <f t="shared" si="3"/>
        <v>0</v>
      </c>
      <c r="R29" s="1033">
        <f t="shared" si="3"/>
        <v>0</v>
      </c>
      <c r="S29" s="1033"/>
      <c r="T29" s="1033"/>
      <c r="U29" s="1033"/>
      <c r="V29" s="1033"/>
      <c r="W29" s="1033"/>
      <c r="X29" s="1033"/>
      <c r="Y29" s="1033"/>
      <c r="Z29" s="1033"/>
      <c r="AA29" s="1033"/>
      <c r="AB29" s="1033"/>
      <c r="AC29" s="1033"/>
      <c r="AD29" s="1033"/>
      <c r="AE29" s="1033"/>
      <c r="AF29" s="1033">
        <f t="shared" si="4"/>
        <v>0</v>
      </c>
      <c r="AG29" s="1033">
        <f t="shared" si="4"/>
        <v>0</v>
      </c>
      <c r="AH29" s="1033"/>
      <c r="AI29" s="1033"/>
      <c r="AJ29" s="1033"/>
      <c r="AK29" s="1033"/>
      <c r="AL29" s="1033"/>
      <c r="AM29" s="1033"/>
      <c r="AN29" s="1033"/>
      <c r="AO29" s="1033"/>
      <c r="AP29" s="1033"/>
      <c r="AQ29" s="1033"/>
      <c r="AR29" s="1033"/>
      <c r="AS29" s="1033"/>
      <c r="AT29" s="1033"/>
      <c r="AU29" s="1033">
        <f t="shared" si="5"/>
        <v>0</v>
      </c>
      <c r="AV29" s="1033">
        <f t="shared" si="5"/>
        <v>0</v>
      </c>
      <c r="AW29" s="1033"/>
      <c r="AX29" s="1033"/>
      <c r="AY29" s="1033"/>
      <c r="AZ29" s="1033">
        <f t="shared" si="6"/>
        <v>0</v>
      </c>
      <c r="BA29" s="1033">
        <f t="shared" si="6"/>
        <v>0</v>
      </c>
      <c r="BB29" s="1033">
        <f t="shared" si="7"/>
        <v>0</v>
      </c>
      <c r="BC29" s="1033">
        <f t="shared" si="8"/>
        <v>0</v>
      </c>
      <c r="BD29" s="1033">
        <f t="shared" si="9"/>
        <v>0</v>
      </c>
      <c r="BE29" s="1033">
        <f t="shared" si="8"/>
        <v>0</v>
      </c>
      <c r="BF29" s="1033">
        <f t="shared" si="9"/>
        <v>0</v>
      </c>
      <c r="BG29" s="1033">
        <f t="shared" si="10"/>
        <v>0</v>
      </c>
      <c r="BH29" s="1033">
        <f t="shared" si="11"/>
        <v>0</v>
      </c>
      <c r="BI29" s="1033">
        <f t="shared" si="12"/>
        <v>0</v>
      </c>
      <c r="BJ29" s="1033">
        <f t="shared" si="13"/>
        <v>0</v>
      </c>
      <c r="BK29" s="1033">
        <f t="shared" si="14"/>
        <v>0</v>
      </c>
      <c r="BL29" s="1033">
        <f t="shared" si="14"/>
        <v>0</v>
      </c>
      <c r="BM29" s="1033">
        <f t="shared" si="17"/>
        <v>0</v>
      </c>
      <c r="BN29" s="1033">
        <f t="shared" si="16"/>
        <v>0</v>
      </c>
      <c r="BO29" s="1040"/>
      <c r="BP29" s="1034"/>
    </row>
    <row r="30" spans="1:68" ht="15" customHeight="1" x14ac:dyDescent="0.25">
      <c r="A30" s="1051" t="s">
        <v>22</v>
      </c>
      <c r="B30" s="1052">
        <v>926</v>
      </c>
      <c r="C30" s="1037">
        <f t="shared" si="0"/>
        <v>0</v>
      </c>
      <c r="D30" s="1038"/>
      <c r="E30" s="1033"/>
      <c r="F30" s="1033"/>
      <c r="G30" s="1033"/>
      <c r="H30" s="1033"/>
      <c r="I30" s="1033"/>
      <c r="J30" s="1033"/>
      <c r="K30" s="1033"/>
      <c r="L30" s="1033"/>
      <c r="M30" s="1033"/>
      <c r="N30" s="1033"/>
      <c r="O30" s="1033"/>
      <c r="P30" s="1033"/>
      <c r="Q30" s="1033">
        <f t="shared" si="3"/>
        <v>0</v>
      </c>
      <c r="R30" s="1033">
        <f t="shared" si="3"/>
        <v>0</v>
      </c>
      <c r="S30" s="1033"/>
      <c r="T30" s="1033"/>
      <c r="U30" s="1033"/>
      <c r="V30" s="1033"/>
      <c r="W30" s="1033"/>
      <c r="X30" s="1033"/>
      <c r="Y30" s="1033"/>
      <c r="Z30" s="1033"/>
      <c r="AA30" s="1033"/>
      <c r="AB30" s="1033"/>
      <c r="AC30" s="1033"/>
      <c r="AD30" s="1033"/>
      <c r="AE30" s="1033"/>
      <c r="AF30" s="1033">
        <f t="shared" si="4"/>
        <v>0</v>
      </c>
      <c r="AG30" s="1033">
        <f t="shared" si="4"/>
        <v>0</v>
      </c>
      <c r="AH30" s="1033"/>
      <c r="AI30" s="1033"/>
      <c r="AJ30" s="1033"/>
      <c r="AK30" s="1033"/>
      <c r="AL30" s="1033"/>
      <c r="AM30" s="1033"/>
      <c r="AN30" s="1033"/>
      <c r="AO30" s="1039"/>
      <c r="AP30" s="1039"/>
      <c r="AQ30" s="1033"/>
      <c r="AR30" s="1033"/>
      <c r="AS30" s="1033"/>
      <c r="AT30" s="1033"/>
      <c r="AU30" s="1033">
        <f t="shared" si="5"/>
        <v>0</v>
      </c>
      <c r="AV30" s="1033">
        <f t="shared" si="5"/>
        <v>0</v>
      </c>
      <c r="AW30" s="1033"/>
      <c r="AX30" s="1033"/>
      <c r="AY30" s="1033"/>
      <c r="AZ30" s="1033">
        <f t="shared" si="6"/>
        <v>0</v>
      </c>
      <c r="BA30" s="1033">
        <f t="shared" si="6"/>
        <v>0</v>
      </c>
      <c r="BB30" s="1033">
        <f t="shared" si="7"/>
        <v>0</v>
      </c>
      <c r="BC30" s="1033">
        <f t="shared" si="8"/>
        <v>0</v>
      </c>
      <c r="BD30" s="1033">
        <f t="shared" si="9"/>
        <v>0</v>
      </c>
      <c r="BE30" s="1033">
        <f t="shared" si="8"/>
        <v>0</v>
      </c>
      <c r="BF30" s="1033">
        <f t="shared" si="9"/>
        <v>0</v>
      </c>
      <c r="BG30" s="1033">
        <f t="shared" si="10"/>
        <v>0</v>
      </c>
      <c r="BH30" s="1033">
        <f t="shared" si="11"/>
        <v>0</v>
      </c>
      <c r="BI30" s="1033">
        <f t="shared" si="12"/>
        <v>0</v>
      </c>
      <c r="BJ30" s="1033">
        <f t="shared" si="13"/>
        <v>0</v>
      </c>
      <c r="BK30" s="1033">
        <f t="shared" si="14"/>
        <v>0</v>
      </c>
      <c r="BL30" s="1033">
        <f t="shared" si="14"/>
        <v>0</v>
      </c>
      <c r="BM30" s="1033">
        <f t="shared" si="17"/>
        <v>0</v>
      </c>
      <c r="BN30" s="1033">
        <f t="shared" si="16"/>
        <v>0</v>
      </c>
      <c r="BO30" s="1040"/>
      <c r="BP30" s="1034"/>
    </row>
    <row r="31" spans="1:68" ht="15" customHeight="1" x14ac:dyDescent="0.25">
      <c r="A31" s="1051" t="s">
        <v>23</v>
      </c>
      <c r="B31" s="1052">
        <v>529</v>
      </c>
      <c r="C31" s="1037">
        <f t="shared" si="0"/>
        <v>0</v>
      </c>
      <c r="D31" s="1045"/>
      <c r="E31" s="1033"/>
      <c r="F31" s="1033"/>
      <c r="G31" s="1033"/>
      <c r="H31" s="1033"/>
      <c r="I31" s="1033"/>
      <c r="J31" s="1033"/>
      <c r="K31" s="1033"/>
      <c r="L31" s="1033"/>
      <c r="M31" s="1033"/>
      <c r="N31" s="1033"/>
      <c r="O31" s="1033"/>
      <c r="P31" s="1033"/>
      <c r="Q31" s="1033">
        <f t="shared" si="3"/>
        <v>0</v>
      </c>
      <c r="R31" s="1033">
        <f t="shared" si="3"/>
        <v>0</v>
      </c>
      <c r="S31" s="1033"/>
      <c r="T31" s="1033"/>
      <c r="U31" s="1033"/>
      <c r="V31" s="1033"/>
      <c r="W31" s="1033"/>
      <c r="X31" s="1033"/>
      <c r="Y31" s="1033"/>
      <c r="Z31" s="1033"/>
      <c r="AA31" s="1033"/>
      <c r="AB31" s="1033"/>
      <c r="AC31" s="1033"/>
      <c r="AD31" s="1033"/>
      <c r="AE31" s="1033"/>
      <c r="AF31" s="1033">
        <f t="shared" si="4"/>
        <v>0</v>
      </c>
      <c r="AG31" s="1033">
        <f t="shared" si="4"/>
        <v>0</v>
      </c>
      <c r="AH31" s="1033"/>
      <c r="AI31" s="1033"/>
      <c r="AJ31" s="1033"/>
      <c r="AK31" s="1033"/>
      <c r="AL31" s="1033"/>
      <c r="AM31" s="1033"/>
      <c r="AN31" s="1033"/>
      <c r="AO31" s="1033"/>
      <c r="AP31" s="1046"/>
      <c r="AQ31" s="1033"/>
      <c r="AR31" s="1033"/>
      <c r="AS31" s="1033"/>
      <c r="AT31" s="1033"/>
      <c r="AU31" s="1033">
        <f t="shared" si="5"/>
        <v>0</v>
      </c>
      <c r="AV31" s="1033">
        <f t="shared" si="5"/>
        <v>0</v>
      </c>
      <c r="AW31" s="1033"/>
      <c r="AX31" s="1033"/>
      <c r="AY31" s="1033"/>
      <c r="AZ31" s="1033">
        <f t="shared" si="6"/>
        <v>0</v>
      </c>
      <c r="BA31" s="1033">
        <f t="shared" si="6"/>
        <v>0</v>
      </c>
      <c r="BB31" s="1033">
        <f t="shared" si="7"/>
        <v>0</v>
      </c>
      <c r="BC31" s="1033">
        <f t="shared" si="8"/>
        <v>0</v>
      </c>
      <c r="BD31" s="1033">
        <f t="shared" si="9"/>
        <v>0</v>
      </c>
      <c r="BE31" s="1033">
        <f t="shared" si="8"/>
        <v>0</v>
      </c>
      <c r="BF31" s="1033">
        <f t="shared" si="9"/>
        <v>0</v>
      </c>
      <c r="BG31" s="1033">
        <f t="shared" si="10"/>
        <v>0</v>
      </c>
      <c r="BH31" s="1033">
        <f t="shared" si="11"/>
        <v>0</v>
      </c>
      <c r="BI31" s="1033">
        <f t="shared" si="12"/>
        <v>0</v>
      </c>
      <c r="BJ31" s="1033">
        <f t="shared" si="13"/>
        <v>0</v>
      </c>
      <c r="BK31" s="1033">
        <f t="shared" si="14"/>
        <v>0</v>
      </c>
      <c r="BL31" s="1033">
        <f t="shared" si="14"/>
        <v>0</v>
      </c>
      <c r="BM31" s="1033">
        <f t="shared" si="17"/>
        <v>0</v>
      </c>
      <c r="BN31" s="1033">
        <f t="shared" si="16"/>
        <v>0</v>
      </c>
      <c r="BO31" s="1044"/>
      <c r="BP31" s="1034"/>
    </row>
    <row r="32" spans="1:68" ht="15" customHeight="1" x14ac:dyDescent="0.25">
      <c r="A32" s="1051" t="s">
        <v>24</v>
      </c>
      <c r="B32" s="1052">
        <v>547</v>
      </c>
      <c r="C32" s="1037">
        <f t="shared" si="0"/>
        <v>69.848263254113334</v>
      </c>
      <c r="D32" s="1041"/>
      <c r="E32" s="1034"/>
      <c r="F32" s="1033"/>
      <c r="G32" s="1034"/>
      <c r="H32" s="1033"/>
      <c r="I32" s="1033"/>
      <c r="J32" s="1033"/>
      <c r="K32" s="1033"/>
      <c r="L32" s="1033"/>
      <c r="M32" s="1046">
        <v>50.2</v>
      </c>
      <c r="N32" s="1033">
        <v>68</v>
      </c>
      <c r="O32" s="1033"/>
      <c r="P32" s="1033"/>
      <c r="Q32" s="1033">
        <f t="shared" si="3"/>
        <v>50.2</v>
      </c>
      <c r="R32" s="1033">
        <f t="shared" si="3"/>
        <v>68</v>
      </c>
      <c r="S32" s="1033"/>
      <c r="T32" s="1033"/>
      <c r="U32" s="1033"/>
      <c r="V32" s="1033"/>
      <c r="W32" s="1033"/>
      <c r="X32" s="1033"/>
      <c r="Y32" s="1033"/>
      <c r="Z32" s="1033">
        <v>33</v>
      </c>
      <c r="AA32" s="1033">
        <v>33</v>
      </c>
      <c r="AB32" s="1033">
        <v>298.87</v>
      </c>
      <c r="AC32" s="1033">
        <v>451</v>
      </c>
      <c r="AD32" s="1033"/>
      <c r="AE32" s="1033"/>
      <c r="AF32" s="1033">
        <f t="shared" si="4"/>
        <v>331.87</v>
      </c>
      <c r="AG32" s="1033">
        <f t="shared" si="4"/>
        <v>484</v>
      </c>
      <c r="AH32" s="1033"/>
      <c r="AI32" s="1033"/>
      <c r="AJ32" s="1033"/>
      <c r="AK32" s="1046"/>
      <c r="AL32" s="1033"/>
      <c r="AM32" s="1033"/>
      <c r="AN32" s="1033"/>
      <c r="AO32" s="1033"/>
      <c r="AP32" s="1033"/>
      <c r="AQ32" s="1033"/>
      <c r="AR32" s="1033"/>
      <c r="AS32" s="1033"/>
      <c r="AT32" s="1033"/>
      <c r="AU32" s="1033">
        <f t="shared" si="5"/>
        <v>0</v>
      </c>
      <c r="AV32" s="1033">
        <f t="shared" si="5"/>
        <v>0</v>
      </c>
      <c r="AW32" s="1033"/>
      <c r="AX32" s="1033"/>
      <c r="AY32" s="1033"/>
      <c r="AZ32" s="1033">
        <f t="shared" si="6"/>
        <v>0</v>
      </c>
      <c r="BA32" s="1033">
        <f t="shared" si="6"/>
        <v>0</v>
      </c>
      <c r="BB32" s="1033">
        <f t="shared" si="7"/>
        <v>0</v>
      </c>
      <c r="BC32" s="1033">
        <f t="shared" si="8"/>
        <v>0</v>
      </c>
      <c r="BD32" s="1033">
        <f t="shared" si="9"/>
        <v>0</v>
      </c>
      <c r="BE32" s="1033">
        <f t="shared" si="8"/>
        <v>0</v>
      </c>
      <c r="BF32" s="1033">
        <f t="shared" si="9"/>
        <v>0</v>
      </c>
      <c r="BG32" s="1033">
        <f t="shared" si="10"/>
        <v>33</v>
      </c>
      <c r="BH32" s="1033">
        <f t="shared" si="11"/>
        <v>33</v>
      </c>
      <c r="BI32" s="1033">
        <f t="shared" si="12"/>
        <v>349.07</v>
      </c>
      <c r="BJ32" s="1033">
        <f t="shared" si="13"/>
        <v>519</v>
      </c>
      <c r="BK32" s="1033">
        <f t="shared" si="14"/>
        <v>0</v>
      </c>
      <c r="BL32" s="1033">
        <f t="shared" si="14"/>
        <v>0</v>
      </c>
      <c r="BM32" s="1033">
        <f t="shared" si="17"/>
        <v>382.07</v>
      </c>
      <c r="BN32" s="1033">
        <f t="shared" si="16"/>
        <v>552</v>
      </c>
      <c r="BO32" s="1047" t="s">
        <v>209</v>
      </c>
      <c r="BP32" s="1034" t="s">
        <v>174</v>
      </c>
    </row>
    <row r="33" spans="1:68" ht="15" customHeight="1" x14ac:dyDescent="0.25">
      <c r="A33" s="1051" t="s">
        <v>114</v>
      </c>
      <c r="B33" s="1052">
        <v>461</v>
      </c>
      <c r="C33" s="1037">
        <f t="shared" si="0"/>
        <v>0</v>
      </c>
      <c r="D33" s="1045"/>
      <c r="E33" s="1053"/>
      <c r="F33" s="499"/>
      <c r="G33" s="1053"/>
      <c r="H33" s="499"/>
      <c r="I33" s="1053"/>
      <c r="J33" s="499"/>
      <c r="K33" s="1053"/>
      <c r="L33" s="499"/>
      <c r="M33" s="1053"/>
      <c r="N33" s="499"/>
      <c r="O33" s="1053"/>
      <c r="P33" s="499"/>
      <c r="Q33" s="1033">
        <f t="shared" si="3"/>
        <v>0</v>
      </c>
      <c r="R33" s="1033">
        <f t="shared" si="3"/>
        <v>0</v>
      </c>
      <c r="S33" s="1033"/>
      <c r="T33" s="1033"/>
      <c r="U33" s="1033"/>
      <c r="V33" s="1033"/>
      <c r="W33" s="1033"/>
      <c r="X33" s="1033"/>
      <c r="Y33" s="1033"/>
      <c r="Z33" s="1039"/>
      <c r="AA33" s="499"/>
      <c r="AB33" s="1039"/>
      <c r="AC33" s="499"/>
      <c r="AD33" s="1039"/>
      <c r="AE33" s="499"/>
      <c r="AF33" s="1033">
        <f t="shared" si="4"/>
        <v>0</v>
      </c>
      <c r="AG33" s="1033">
        <f t="shared" si="4"/>
        <v>0</v>
      </c>
      <c r="AH33" s="1033"/>
      <c r="AI33" s="1033"/>
      <c r="AJ33" s="1033"/>
      <c r="AK33" s="1033"/>
      <c r="AL33" s="1033"/>
      <c r="AM33" s="1033"/>
      <c r="AN33" s="1033"/>
      <c r="AO33" s="1033"/>
      <c r="AP33" s="1033"/>
      <c r="AQ33" s="1033"/>
      <c r="AR33" s="1033"/>
      <c r="AS33" s="1033"/>
      <c r="AT33" s="1033"/>
      <c r="AU33" s="1033">
        <f t="shared" si="5"/>
        <v>0</v>
      </c>
      <c r="AV33" s="1033">
        <f t="shared" si="5"/>
        <v>0</v>
      </c>
      <c r="AW33" s="1033"/>
      <c r="AX33" s="1033"/>
      <c r="AY33" s="1033"/>
      <c r="AZ33" s="1033">
        <f t="shared" si="6"/>
        <v>0</v>
      </c>
      <c r="BA33" s="1033">
        <f t="shared" si="6"/>
        <v>0</v>
      </c>
      <c r="BB33" s="1033">
        <f t="shared" si="7"/>
        <v>0</v>
      </c>
      <c r="BC33" s="1033">
        <f t="shared" si="8"/>
        <v>0</v>
      </c>
      <c r="BD33" s="1033">
        <f t="shared" si="9"/>
        <v>0</v>
      </c>
      <c r="BE33" s="1033">
        <f t="shared" si="8"/>
        <v>0</v>
      </c>
      <c r="BF33" s="1033">
        <f t="shared" si="9"/>
        <v>0</v>
      </c>
      <c r="BG33" s="1033">
        <f t="shared" si="10"/>
        <v>0</v>
      </c>
      <c r="BH33" s="1033">
        <f t="shared" si="11"/>
        <v>0</v>
      </c>
      <c r="BI33" s="1033">
        <f t="shared" si="12"/>
        <v>0</v>
      </c>
      <c r="BJ33" s="1033">
        <f t="shared" si="13"/>
        <v>0</v>
      </c>
      <c r="BK33" s="1033">
        <f t="shared" si="14"/>
        <v>0</v>
      </c>
      <c r="BL33" s="1033">
        <f t="shared" si="14"/>
        <v>0</v>
      </c>
      <c r="BM33" s="1033">
        <f t="shared" si="17"/>
        <v>0</v>
      </c>
      <c r="BN33" s="1033">
        <f t="shared" si="16"/>
        <v>0</v>
      </c>
      <c r="BO33" s="1044"/>
      <c r="BP33" s="1034"/>
    </row>
    <row r="34" spans="1:68" ht="15" customHeight="1" x14ac:dyDescent="0.25">
      <c r="A34" s="1051" t="s">
        <v>26</v>
      </c>
      <c r="B34" s="1052">
        <v>984.53</v>
      </c>
      <c r="C34" s="1037">
        <f t="shared" si="0"/>
        <v>2.2020659604075044</v>
      </c>
      <c r="D34" s="1038"/>
      <c r="E34" s="1033">
        <v>2.25</v>
      </c>
      <c r="F34" s="1033">
        <v>3</v>
      </c>
      <c r="G34" s="1033"/>
      <c r="H34" s="1033"/>
      <c r="I34" s="1033"/>
      <c r="J34" s="1033"/>
      <c r="K34" s="1033"/>
      <c r="L34" s="1033"/>
      <c r="M34" s="1033"/>
      <c r="N34" s="1033"/>
      <c r="O34" s="1033"/>
      <c r="P34" s="1033"/>
      <c r="Q34" s="1033">
        <f t="shared" si="3"/>
        <v>2.25</v>
      </c>
      <c r="R34" s="1033">
        <f t="shared" si="3"/>
        <v>3</v>
      </c>
      <c r="S34" s="1033"/>
      <c r="T34" s="1033">
        <v>2</v>
      </c>
      <c r="U34" s="1033">
        <v>1</v>
      </c>
      <c r="V34" s="1033"/>
      <c r="W34" s="1033"/>
      <c r="X34" s="1033"/>
      <c r="Y34" s="1033"/>
      <c r="Z34" s="1033">
        <v>17.43</v>
      </c>
      <c r="AA34" s="1033">
        <v>17</v>
      </c>
      <c r="AB34" s="1033"/>
      <c r="AC34" s="1033"/>
      <c r="AD34" s="1033"/>
      <c r="AE34" s="1033"/>
      <c r="AF34" s="1033">
        <f t="shared" si="4"/>
        <v>19.43</v>
      </c>
      <c r="AG34" s="1033">
        <f t="shared" si="4"/>
        <v>18</v>
      </c>
      <c r="AH34" s="1033"/>
      <c r="AI34" s="1033"/>
      <c r="AJ34" s="1033"/>
      <c r="AK34" s="1033"/>
      <c r="AL34" s="1033"/>
      <c r="AM34" s="1033"/>
      <c r="AN34" s="1033"/>
      <c r="AO34" s="1033"/>
      <c r="AP34" s="1033"/>
      <c r="AQ34" s="1033"/>
      <c r="AR34" s="1033"/>
      <c r="AS34" s="1033"/>
      <c r="AT34" s="1033"/>
      <c r="AU34" s="1033">
        <f t="shared" si="5"/>
        <v>0</v>
      </c>
      <c r="AV34" s="1033">
        <f t="shared" si="5"/>
        <v>0</v>
      </c>
      <c r="AW34" s="1033"/>
      <c r="AX34" s="1033"/>
      <c r="AY34" s="1033"/>
      <c r="AZ34" s="1033">
        <f t="shared" si="6"/>
        <v>0</v>
      </c>
      <c r="BA34" s="1033">
        <f t="shared" si="6"/>
        <v>4.25</v>
      </c>
      <c r="BB34" s="1033">
        <f t="shared" si="7"/>
        <v>4</v>
      </c>
      <c r="BC34" s="1033">
        <f t="shared" si="8"/>
        <v>0</v>
      </c>
      <c r="BD34" s="1033">
        <f t="shared" si="9"/>
        <v>0</v>
      </c>
      <c r="BE34" s="1033">
        <f t="shared" si="8"/>
        <v>0</v>
      </c>
      <c r="BF34" s="1033">
        <f t="shared" si="9"/>
        <v>0</v>
      </c>
      <c r="BG34" s="1033">
        <f t="shared" si="10"/>
        <v>17.43</v>
      </c>
      <c r="BH34" s="1033">
        <f t="shared" si="11"/>
        <v>17</v>
      </c>
      <c r="BI34" s="1033">
        <f t="shared" si="12"/>
        <v>0</v>
      </c>
      <c r="BJ34" s="1033">
        <f t="shared" si="13"/>
        <v>0</v>
      </c>
      <c r="BK34" s="1033">
        <f t="shared" si="14"/>
        <v>0</v>
      </c>
      <c r="BL34" s="1033">
        <f t="shared" si="14"/>
        <v>0</v>
      </c>
      <c r="BM34" s="1033">
        <f t="shared" si="17"/>
        <v>21.68</v>
      </c>
      <c r="BN34" s="1033">
        <f t="shared" si="16"/>
        <v>21</v>
      </c>
      <c r="BO34" s="1040"/>
      <c r="BP34" s="1034"/>
    </row>
    <row r="35" spans="1:68" ht="15" customHeight="1" x14ac:dyDescent="0.25">
      <c r="A35" s="1051" t="s">
        <v>27</v>
      </c>
      <c r="B35" s="1052">
        <v>590</v>
      </c>
      <c r="C35" s="1037">
        <f t="shared" si="0"/>
        <v>0</v>
      </c>
      <c r="D35" s="1045"/>
      <c r="E35" s="1033"/>
      <c r="F35" s="1033"/>
      <c r="G35" s="1033"/>
      <c r="H35" s="1033"/>
      <c r="I35" s="1033"/>
      <c r="J35" s="1033"/>
      <c r="K35" s="1033"/>
      <c r="L35" s="1033"/>
      <c r="M35" s="1033"/>
      <c r="N35" s="1033"/>
      <c r="O35" s="1033"/>
      <c r="P35" s="1033"/>
      <c r="Q35" s="1033">
        <f t="shared" si="3"/>
        <v>0</v>
      </c>
      <c r="R35" s="1033">
        <f t="shared" si="3"/>
        <v>0</v>
      </c>
      <c r="S35" s="1033"/>
      <c r="T35" s="1033"/>
      <c r="U35" s="1033"/>
      <c r="V35" s="1033"/>
      <c r="W35" s="1033"/>
      <c r="X35" s="1033"/>
      <c r="Y35" s="1033"/>
      <c r="Z35" s="1033"/>
      <c r="AA35" s="1033"/>
      <c r="AB35" s="1033"/>
      <c r="AC35" s="1033"/>
      <c r="AD35" s="1033"/>
      <c r="AE35" s="1033"/>
      <c r="AF35" s="1033">
        <f t="shared" si="4"/>
        <v>0</v>
      </c>
      <c r="AG35" s="1033">
        <f t="shared" si="4"/>
        <v>0</v>
      </c>
      <c r="AH35" s="1033"/>
      <c r="AI35" s="1033"/>
      <c r="AJ35" s="1033"/>
      <c r="AK35" s="1033"/>
      <c r="AL35" s="1033"/>
      <c r="AM35" s="1033"/>
      <c r="AN35" s="1033"/>
      <c r="AO35" s="1033"/>
      <c r="AP35" s="1033"/>
      <c r="AQ35" s="1033"/>
      <c r="AR35" s="1033"/>
      <c r="AS35" s="1033"/>
      <c r="AT35" s="1033"/>
      <c r="AU35" s="1033">
        <f t="shared" si="5"/>
        <v>0</v>
      </c>
      <c r="AV35" s="1033">
        <f t="shared" si="5"/>
        <v>0</v>
      </c>
      <c r="AW35" s="1033"/>
      <c r="AX35" s="1033"/>
      <c r="AY35" s="1033"/>
      <c r="AZ35" s="1033">
        <f t="shared" si="6"/>
        <v>0</v>
      </c>
      <c r="BA35" s="1033">
        <f t="shared" si="6"/>
        <v>0</v>
      </c>
      <c r="BB35" s="1033">
        <f t="shared" si="7"/>
        <v>0</v>
      </c>
      <c r="BC35" s="1033">
        <f t="shared" si="8"/>
        <v>0</v>
      </c>
      <c r="BD35" s="1033">
        <f t="shared" si="9"/>
        <v>0</v>
      </c>
      <c r="BE35" s="1033">
        <f t="shared" si="8"/>
        <v>0</v>
      </c>
      <c r="BF35" s="1033">
        <f t="shared" si="9"/>
        <v>0</v>
      </c>
      <c r="BG35" s="1033">
        <f t="shared" si="10"/>
        <v>0</v>
      </c>
      <c r="BH35" s="1033">
        <f t="shared" si="11"/>
        <v>0</v>
      </c>
      <c r="BI35" s="1033">
        <f t="shared" si="12"/>
        <v>0</v>
      </c>
      <c r="BJ35" s="1033">
        <f t="shared" si="13"/>
        <v>0</v>
      </c>
      <c r="BK35" s="1033">
        <f t="shared" si="14"/>
        <v>0</v>
      </c>
      <c r="BL35" s="1033">
        <f t="shared" si="14"/>
        <v>0</v>
      </c>
      <c r="BM35" s="1033">
        <f t="shared" si="17"/>
        <v>0</v>
      </c>
      <c r="BN35" s="1033">
        <f t="shared" si="16"/>
        <v>0</v>
      </c>
      <c r="BO35" s="1040"/>
      <c r="BP35" s="1034"/>
    </row>
    <row r="36" spans="1:68" ht="15" customHeight="1" x14ac:dyDescent="0.25">
      <c r="A36" s="1051" t="s">
        <v>28</v>
      </c>
      <c r="B36" s="1052">
        <v>3649.92</v>
      </c>
      <c r="C36" s="1037">
        <f t="shared" si="0"/>
        <v>0</v>
      </c>
      <c r="D36" s="1045"/>
      <c r="E36" s="1039"/>
      <c r="F36" s="1039"/>
      <c r="G36" s="1039"/>
      <c r="H36" s="1039"/>
      <c r="I36" s="1039"/>
      <c r="J36" s="1039"/>
      <c r="K36" s="1039"/>
      <c r="L36" s="1039"/>
      <c r="M36" s="1039"/>
      <c r="N36" s="1039"/>
      <c r="O36" s="1039"/>
      <c r="P36" s="1039"/>
      <c r="Q36" s="1033">
        <f t="shared" si="3"/>
        <v>0</v>
      </c>
      <c r="R36" s="1033">
        <f t="shared" si="3"/>
        <v>0</v>
      </c>
      <c r="S36" s="1033"/>
      <c r="T36" s="1039"/>
      <c r="U36" s="1039"/>
      <c r="V36" s="1039"/>
      <c r="W36" s="1039"/>
      <c r="X36" s="1039"/>
      <c r="Y36" s="1039"/>
      <c r="Z36" s="1039"/>
      <c r="AA36" s="1039"/>
      <c r="AB36" s="1039"/>
      <c r="AC36" s="1039"/>
      <c r="AD36" s="1039"/>
      <c r="AE36" s="1039"/>
      <c r="AF36" s="1033">
        <f t="shared" si="4"/>
        <v>0</v>
      </c>
      <c r="AG36" s="1033">
        <f t="shared" si="4"/>
        <v>0</v>
      </c>
      <c r="AH36" s="1033"/>
      <c r="AI36" s="1033"/>
      <c r="AJ36" s="1033"/>
      <c r="AK36" s="1033"/>
      <c r="AL36" s="1033"/>
      <c r="AM36" s="1033"/>
      <c r="AN36" s="1033"/>
      <c r="AO36" s="1033"/>
      <c r="AP36" s="1033"/>
      <c r="AQ36" s="1033"/>
      <c r="AR36" s="1033"/>
      <c r="AS36" s="1033"/>
      <c r="AT36" s="1033"/>
      <c r="AU36" s="1033">
        <f t="shared" si="5"/>
        <v>0</v>
      </c>
      <c r="AV36" s="1033">
        <f t="shared" si="5"/>
        <v>0</v>
      </c>
      <c r="AW36" s="1033"/>
      <c r="AX36" s="1033"/>
      <c r="AY36" s="1033"/>
      <c r="AZ36" s="1033">
        <f t="shared" si="6"/>
        <v>0</v>
      </c>
      <c r="BA36" s="1033">
        <f t="shared" si="6"/>
        <v>0</v>
      </c>
      <c r="BB36" s="1033">
        <f t="shared" si="7"/>
        <v>0</v>
      </c>
      <c r="BC36" s="1033">
        <f t="shared" si="8"/>
        <v>0</v>
      </c>
      <c r="BD36" s="1033">
        <f t="shared" si="9"/>
        <v>0</v>
      </c>
      <c r="BE36" s="1033">
        <f t="shared" si="8"/>
        <v>0</v>
      </c>
      <c r="BF36" s="1033">
        <f t="shared" si="9"/>
        <v>0</v>
      </c>
      <c r="BG36" s="1033">
        <f t="shared" si="10"/>
        <v>0</v>
      </c>
      <c r="BH36" s="1033">
        <f t="shared" si="11"/>
        <v>0</v>
      </c>
      <c r="BI36" s="1033">
        <f t="shared" si="12"/>
        <v>0</v>
      </c>
      <c r="BJ36" s="1033">
        <f t="shared" si="13"/>
        <v>0</v>
      </c>
      <c r="BK36" s="1033">
        <f t="shared" si="14"/>
        <v>0</v>
      </c>
      <c r="BL36" s="1033">
        <f t="shared" si="14"/>
        <v>0</v>
      </c>
      <c r="BM36" s="1033">
        <f t="shared" si="17"/>
        <v>0</v>
      </c>
      <c r="BN36" s="1033">
        <f t="shared" si="16"/>
        <v>0</v>
      </c>
      <c r="BO36" s="1044"/>
      <c r="BP36" s="1034"/>
    </row>
    <row r="37" spans="1:68" s="1055" customFormat="1" ht="15" customHeight="1" x14ac:dyDescent="0.25">
      <c r="A37" s="1051" t="s">
        <v>29</v>
      </c>
      <c r="B37" s="1052">
        <v>2527</v>
      </c>
      <c r="C37" s="1037">
        <f t="shared" si="0"/>
        <v>0</v>
      </c>
      <c r="D37" s="1054"/>
      <c r="E37" s="499"/>
      <c r="F37" s="499"/>
      <c r="G37" s="499"/>
      <c r="H37" s="499"/>
      <c r="I37" s="499"/>
      <c r="J37" s="499"/>
      <c r="K37" s="499"/>
      <c r="L37" s="499"/>
      <c r="M37" s="499"/>
      <c r="N37" s="501"/>
      <c r="O37" s="501"/>
      <c r="P37" s="501"/>
      <c r="Q37" s="1033">
        <f t="shared" si="3"/>
        <v>0</v>
      </c>
      <c r="R37" s="1033">
        <f t="shared" si="3"/>
        <v>0</v>
      </c>
      <c r="S37" s="499"/>
      <c r="T37" s="499"/>
      <c r="U37" s="499"/>
      <c r="V37" s="499"/>
      <c r="W37" s="499"/>
      <c r="X37" s="499"/>
      <c r="Y37" s="499"/>
      <c r="Z37" s="499"/>
      <c r="AA37" s="499"/>
      <c r="AB37" s="501"/>
      <c r="AC37" s="501"/>
      <c r="AD37" s="501"/>
      <c r="AE37" s="501"/>
      <c r="AF37" s="1033">
        <f t="shared" si="4"/>
        <v>0</v>
      </c>
      <c r="AG37" s="1033">
        <f t="shared" si="4"/>
        <v>0</v>
      </c>
      <c r="AH37" s="1033"/>
      <c r="AI37" s="1033"/>
      <c r="AJ37" s="1033"/>
      <c r="AK37" s="1033"/>
      <c r="AL37" s="1033"/>
      <c r="AM37" s="1033"/>
      <c r="AN37" s="1033"/>
      <c r="AO37" s="1033"/>
      <c r="AP37" s="1033"/>
      <c r="AQ37" s="1033"/>
      <c r="AR37" s="1033"/>
      <c r="AS37" s="1033"/>
      <c r="AT37" s="1033"/>
      <c r="AU37" s="1033">
        <f t="shared" si="5"/>
        <v>0</v>
      </c>
      <c r="AV37" s="1033">
        <f t="shared" si="5"/>
        <v>0</v>
      </c>
      <c r="AW37" s="1033"/>
      <c r="AX37" s="1033"/>
      <c r="AY37" s="1033"/>
      <c r="AZ37" s="1033">
        <f t="shared" si="6"/>
        <v>0</v>
      </c>
      <c r="BA37" s="1033">
        <f t="shared" si="6"/>
        <v>0</v>
      </c>
      <c r="BB37" s="1033">
        <f t="shared" si="7"/>
        <v>0</v>
      </c>
      <c r="BC37" s="1033">
        <f t="shared" si="8"/>
        <v>0</v>
      </c>
      <c r="BD37" s="1033">
        <f t="shared" si="9"/>
        <v>0</v>
      </c>
      <c r="BE37" s="1033">
        <f t="shared" si="8"/>
        <v>0</v>
      </c>
      <c r="BF37" s="1033">
        <f t="shared" si="9"/>
        <v>0</v>
      </c>
      <c r="BG37" s="1033">
        <f t="shared" si="10"/>
        <v>0</v>
      </c>
      <c r="BH37" s="1033">
        <f t="shared" si="11"/>
        <v>0</v>
      </c>
      <c r="BI37" s="1033">
        <f t="shared" si="12"/>
        <v>0</v>
      </c>
      <c r="BJ37" s="1033">
        <f t="shared" si="13"/>
        <v>0</v>
      </c>
      <c r="BK37" s="1033">
        <f t="shared" si="14"/>
        <v>0</v>
      </c>
      <c r="BL37" s="1033">
        <f t="shared" si="14"/>
        <v>0</v>
      </c>
      <c r="BM37" s="1033">
        <f t="shared" si="17"/>
        <v>0</v>
      </c>
      <c r="BN37" s="1033">
        <f t="shared" si="16"/>
        <v>0</v>
      </c>
      <c r="BO37" s="1044"/>
      <c r="BP37" s="1034"/>
    </row>
    <row r="38" spans="1:68" ht="15" customHeight="1" x14ac:dyDescent="0.25">
      <c r="A38" s="1051" t="s">
        <v>30</v>
      </c>
      <c r="B38" s="1052">
        <v>2182.5</v>
      </c>
      <c r="C38" s="1037">
        <f t="shared" si="0"/>
        <v>0</v>
      </c>
      <c r="D38" s="1056"/>
      <c r="E38" s="1033"/>
      <c r="F38" s="1033"/>
      <c r="G38" s="1033"/>
      <c r="H38" s="1033"/>
      <c r="I38" s="1033"/>
      <c r="J38" s="1033"/>
      <c r="K38" s="1033"/>
      <c r="L38" s="1033"/>
      <c r="M38" s="1033"/>
      <c r="N38" s="1033"/>
      <c r="O38" s="1033"/>
      <c r="P38" s="1033"/>
      <c r="Q38" s="1033">
        <f t="shared" si="3"/>
        <v>0</v>
      </c>
      <c r="R38" s="1033">
        <f t="shared" si="3"/>
        <v>0</v>
      </c>
      <c r="S38" s="1033"/>
      <c r="T38" s="1033"/>
      <c r="U38" s="1033"/>
      <c r="V38" s="1033"/>
      <c r="W38" s="1033"/>
      <c r="X38" s="1033"/>
      <c r="Y38" s="1033"/>
      <c r="Z38" s="1033"/>
      <c r="AA38" s="1033"/>
      <c r="AB38" s="1033"/>
      <c r="AC38" s="1033"/>
      <c r="AD38" s="1030"/>
      <c r="AE38" s="1030"/>
      <c r="AF38" s="1033">
        <f t="shared" si="4"/>
        <v>0</v>
      </c>
      <c r="AG38" s="1033">
        <f t="shared" si="4"/>
        <v>0</v>
      </c>
      <c r="AH38" s="1030"/>
      <c r="AI38" s="1030"/>
      <c r="AJ38" s="1030"/>
      <c r="AK38" s="1030"/>
      <c r="AL38" s="1030"/>
      <c r="AM38" s="1030"/>
      <c r="AN38" s="1030"/>
      <c r="AO38" s="1030"/>
      <c r="AP38" s="1030"/>
      <c r="AQ38" s="1030"/>
      <c r="AR38" s="1031"/>
      <c r="AS38" s="1031"/>
      <c r="AT38" s="1032"/>
      <c r="AU38" s="1033">
        <f t="shared" si="5"/>
        <v>0</v>
      </c>
      <c r="AV38" s="1033">
        <f t="shared" si="5"/>
        <v>0</v>
      </c>
      <c r="AW38" s="1032"/>
      <c r="AX38" s="1032"/>
      <c r="AY38" s="1032"/>
      <c r="AZ38" s="1033">
        <f t="shared" si="6"/>
        <v>0</v>
      </c>
      <c r="BA38" s="1033">
        <f t="shared" si="6"/>
        <v>0</v>
      </c>
      <c r="BB38" s="1033">
        <f t="shared" si="7"/>
        <v>0</v>
      </c>
      <c r="BC38" s="1033">
        <f t="shared" si="8"/>
        <v>0</v>
      </c>
      <c r="BD38" s="1033">
        <f t="shared" si="9"/>
        <v>0</v>
      </c>
      <c r="BE38" s="1033">
        <f t="shared" si="8"/>
        <v>0</v>
      </c>
      <c r="BF38" s="1033">
        <f t="shared" si="9"/>
        <v>0</v>
      </c>
      <c r="BG38" s="1033">
        <f t="shared" si="10"/>
        <v>0</v>
      </c>
      <c r="BH38" s="1033">
        <f t="shared" si="11"/>
        <v>0</v>
      </c>
      <c r="BI38" s="1033">
        <f t="shared" si="12"/>
        <v>0</v>
      </c>
      <c r="BJ38" s="1033">
        <f t="shared" si="13"/>
        <v>0</v>
      </c>
      <c r="BK38" s="1033">
        <f t="shared" si="14"/>
        <v>0</v>
      </c>
      <c r="BL38" s="1033">
        <f t="shared" si="14"/>
        <v>0</v>
      </c>
      <c r="BM38" s="1033">
        <f t="shared" si="17"/>
        <v>0</v>
      </c>
      <c r="BN38" s="1033">
        <f t="shared" si="16"/>
        <v>0</v>
      </c>
      <c r="BO38" s="1040"/>
      <c r="BP38" s="1034"/>
    </row>
    <row r="39" spans="1:68" ht="15" customHeight="1" x14ac:dyDescent="0.25">
      <c r="A39" s="1051" t="s">
        <v>31</v>
      </c>
      <c r="B39" s="1052">
        <v>7199</v>
      </c>
      <c r="C39" s="1037">
        <f t="shared" si="0"/>
        <v>0</v>
      </c>
      <c r="D39" s="1056"/>
      <c r="E39" s="910"/>
      <c r="F39" s="910"/>
      <c r="G39" s="910"/>
      <c r="H39" s="910"/>
      <c r="I39" s="910"/>
      <c r="J39" s="910"/>
      <c r="K39" s="910"/>
      <c r="L39" s="910"/>
      <c r="M39" s="910"/>
      <c r="N39" s="910"/>
      <c r="O39" s="910"/>
      <c r="P39" s="910"/>
      <c r="Q39" s="1033">
        <f t="shared" si="3"/>
        <v>0</v>
      </c>
      <c r="R39" s="1033">
        <f t="shared" si="3"/>
        <v>0</v>
      </c>
      <c r="S39" s="1033"/>
      <c r="T39" s="910"/>
      <c r="U39" s="910"/>
      <c r="V39" s="910"/>
      <c r="W39" s="910"/>
      <c r="X39" s="910"/>
      <c r="Y39" s="910"/>
      <c r="Z39" s="910"/>
      <c r="AA39" s="910"/>
      <c r="AB39" s="910"/>
      <c r="AC39" s="910"/>
      <c r="AD39" s="910"/>
      <c r="AE39" s="910"/>
      <c r="AF39" s="1033">
        <f t="shared" si="4"/>
        <v>0</v>
      </c>
      <c r="AG39" s="1033">
        <f t="shared" si="4"/>
        <v>0</v>
      </c>
      <c r="AH39" s="1033"/>
      <c r="AI39" s="1033"/>
      <c r="AJ39" s="1033"/>
      <c r="AK39" s="1030"/>
      <c r="AL39" s="1030"/>
      <c r="AM39" s="1030"/>
      <c r="AN39" s="1030"/>
      <c r="AO39" s="1030"/>
      <c r="AP39" s="1030"/>
      <c r="AQ39" s="1030"/>
      <c r="AR39" s="1033"/>
      <c r="AS39" s="1033"/>
      <c r="AT39" s="1033"/>
      <c r="AU39" s="1033">
        <f t="shared" si="5"/>
        <v>0</v>
      </c>
      <c r="AV39" s="1033">
        <f t="shared" si="5"/>
        <v>0</v>
      </c>
      <c r="AW39" s="1033"/>
      <c r="AX39" s="1033"/>
      <c r="AY39" s="1033"/>
      <c r="AZ39" s="1033">
        <f t="shared" si="6"/>
        <v>0</v>
      </c>
      <c r="BA39" s="1033">
        <f t="shared" si="6"/>
        <v>0</v>
      </c>
      <c r="BB39" s="1033">
        <f t="shared" si="7"/>
        <v>0</v>
      </c>
      <c r="BC39" s="1033">
        <f t="shared" si="8"/>
        <v>0</v>
      </c>
      <c r="BD39" s="1033">
        <f t="shared" si="9"/>
        <v>0</v>
      </c>
      <c r="BE39" s="1033">
        <f t="shared" si="8"/>
        <v>0</v>
      </c>
      <c r="BF39" s="1033">
        <f t="shared" si="9"/>
        <v>0</v>
      </c>
      <c r="BG39" s="1033">
        <f t="shared" si="10"/>
        <v>0</v>
      </c>
      <c r="BH39" s="1033">
        <f t="shared" si="11"/>
        <v>0</v>
      </c>
      <c r="BI39" s="1033">
        <f t="shared" si="12"/>
        <v>0</v>
      </c>
      <c r="BJ39" s="1033">
        <f t="shared" si="13"/>
        <v>0</v>
      </c>
      <c r="BK39" s="1033">
        <f t="shared" si="14"/>
        <v>0</v>
      </c>
      <c r="BL39" s="1033">
        <f t="shared" si="14"/>
        <v>0</v>
      </c>
      <c r="BM39" s="1033">
        <f t="shared" si="17"/>
        <v>0</v>
      </c>
      <c r="BN39" s="1033">
        <f t="shared" si="16"/>
        <v>0</v>
      </c>
      <c r="BO39" s="1040"/>
      <c r="BP39" s="1034"/>
    </row>
    <row r="40" spans="1:68" ht="15" customHeight="1" x14ac:dyDescent="0.25">
      <c r="A40" s="1057" t="s">
        <v>33</v>
      </c>
      <c r="B40" s="1052">
        <v>1701</v>
      </c>
      <c r="C40" s="1037">
        <f t="shared" si="0"/>
        <v>0</v>
      </c>
      <c r="D40" s="1056"/>
      <c r="E40" s="1033"/>
      <c r="F40" s="1033"/>
      <c r="G40" s="1033"/>
      <c r="H40" s="1033"/>
      <c r="I40" s="1033"/>
      <c r="J40" s="1033"/>
      <c r="K40" s="1033"/>
      <c r="L40" s="1033"/>
      <c r="M40" s="1033"/>
      <c r="N40" s="1033"/>
      <c r="O40" s="1033"/>
      <c r="P40" s="1033"/>
      <c r="Q40" s="1033">
        <f t="shared" si="3"/>
        <v>0</v>
      </c>
      <c r="R40" s="1033">
        <f t="shared" si="3"/>
        <v>0</v>
      </c>
      <c r="S40" s="1033"/>
      <c r="T40" s="1033"/>
      <c r="U40" s="1033"/>
      <c r="V40" s="1033"/>
      <c r="W40" s="1033"/>
      <c r="X40" s="1033"/>
      <c r="Y40" s="1033"/>
      <c r="Z40" s="1033"/>
      <c r="AA40" s="1033"/>
      <c r="AB40" s="1033"/>
      <c r="AC40" s="1033"/>
      <c r="AD40" s="1033"/>
      <c r="AE40" s="1033"/>
      <c r="AF40" s="1033">
        <f t="shared" si="4"/>
        <v>0</v>
      </c>
      <c r="AG40" s="1033">
        <f t="shared" si="4"/>
        <v>0</v>
      </c>
      <c r="AH40" s="1033"/>
      <c r="AI40" s="1033"/>
      <c r="AJ40" s="1033"/>
      <c r="AK40" s="1033"/>
      <c r="AL40" s="1033"/>
      <c r="AM40" s="1033"/>
      <c r="AN40" s="1033"/>
      <c r="AO40" s="1033"/>
      <c r="AP40" s="1033"/>
      <c r="AQ40" s="1033"/>
      <c r="AR40" s="1033"/>
      <c r="AS40" s="1033"/>
      <c r="AT40" s="1033"/>
      <c r="AU40" s="1033">
        <f t="shared" si="5"/>
        <v>0</v>
      </c>
      <c r="AV40" s="1033">
        <f t="shared" si="5"/>
        <v>0</v>
      </c>
      <c r="AW40" s="1033"/>
      <c r="AX40" s="1033"/>
      <c r="AY40" s="1033"/>
      <c r="AZ40" s="1033">
        <f t="shared" si="6"/>
        <v>0</v>
      </c>
      <c r="BA40" s="1033">
        <f t="shared" si="6"/>
        <v>0</v>
      </c>
      <c r="BB40" s="1033">
        <f t="shared" si="7"/>
        <v>0</v>
      </c>
      <c r="BC40" s="1033">
        <f t="shared" si="8"/>
        <v>0</v>
      </c>
      <c r="BD40" s="1033">
        <f t="shared" si="9"/>
        <v>0</v>
      </c>
      <c r="BE40" s="1033">
        <f t="shared" si="8"/>
        <v>0</v>
      </c>
      <c r="BF40" s="1033">
        <f t="shared" si="9"/>
        <v>0</v>
      </c>
      <c r="BG40" s="1033">
        <f t="shared" si="10"/>
        <v>0</v>
      </c>
      <c r="BH40" s="1033">
        <f t="shared" si="11"/>
        <v>0</v>
      </c>
      <c r="BI40" s="1033">
        <f t="shared" si="12"/>
        <v>0</v>
      </c>
      <c r="BJ40" s="1033">
        <f t="shared" si="13"/>
        <v>0</v>
      </c>
      <c r="BK40" s="1033">
        <f t="shared" si="14"/>
        <v>0</v>
      </c>
      <c r="BL40" s="1033">
        <f t="shared" si="14"/>
        <v>0</v>
      </c>
      <c r="BM40" s="1033">
        <f t="shared" si="17"/>
        <v>0</v>
      </c>
      <c r="BN40" s="1033">
        <f t="shared" si="16"/>
        <v>0</v>
      </c>
      <c r="BO40" s="1044"/>
      <c r="BP40" s="1034"/>
    </row>
    <row r="41" spans="1:68" ht="15" customHeight="1" x14ac:dyDescent="0.25">
      <c r="A41" s="1057" t="s">
        <v>34</v>
      </c>
      <c r="B41" s="1052">
        <v>166.57</v>
      </c>
      <c r="C41" s="1037">
        <f t="shared" si="0"/>
        <v>0</v>
      </c>
      <c r="D41" s="1058"/>
      <c r="E41" s="1033"/>
      <c r="F41" s="1033"/>
      <c r="G41" s="1033"/>
      <c r="H41" s="1033"/>
      <c r="I41" s="1033"/>
      <c r="J41" s="1033"/>
      <c r="K41" s="1033"/>
      <c r="L41" s="1033"/>
      <c r="M41" s="1033"/>
      <c r="N41" s="1033"/>
      <c r="O41" s="1033"/>
      <c r="P41" s="1033"/>
      <c r="Q41" s="1033">
        <f t="shared" si="3"/>
        <v>0</v>
      </c>
      <c r="R41" s="1033">
        <f t="shared" si="3"/>
        <v>0</v>
      </c>
      <c r="S41" s="1033"/>
      <c r="T41" s="1033"/>
      <c r="U41" s="1033"/>
      <c r="V41" s="1033"/>
      <c r="W41" s="1033"/>
      <c r="X41" s="1033"/>
      <c r="Y41" s="1033"/>
      <c r="Z41" s="1033"/>
      <c r="AA41" s="1033"/>
      <c r="AB41" s="1033"/>
      <c r="AC41" s="1033"/>
      <c r="AD41" s="1033"/>
      <c r="AE41" s="1033"/>
      <c r="AF41" s="1033">
        <f t="shared" si="4"/>
        <v>0</v>
      </c>
      <c r="AG41" s="1033">
        <f t="shared" si="4"/>
        <v>0</v>
      </c>
      <c r="AH41" s="1033"/>
      <c r="AI41" s="1033"/>
      <c r="AJ41" s="1033"/>
      <c r="AK41" s="1033"/>
      <c r="AL41" s="1033"/>
      <c r="AM41" s="1033"/>
      <c r="AN41" s="1033"/>
      <c r="AO41" s="1033"/>
      <c r="AP41" s="1033"/>
      <c r="AQ41" s="1033"/>
      <c r="AR41" s="1033"/>
      <c r="AS41" s="1033"/>
      <c r="AT41" s="1033"/>
      <c r="AU41" s="1033">
        <f t="shared" si="5"/>
        <v>0</v>
      </c>
      <c r="AV41" s="1033">
        <f t="shared" si="5"/>
        <v>0</v>
      </c>
      <c r="AW41" s="1033"/>
      <c r="AX41" s="1033"/>
      <c r="AY41" s="1033"/>
      <c r="AZ41" s="1033">
        <f t="shared" si="6"/>
        <v>0</v>
      </c>
      <c r="BA41" s="1033">
        <f t="shared" si="6"/>
        <v>0</v>
      </c>
      <c r="BB41" s="1033">
        <f t="shared" si="7"/>
        <v>0</v>
      </c>
      <c r="BC41" s="1033">
        <f t="shared" si="8"/>
        <v>0</v>
      </c>
      <c r="BD41" s="1033">
        <f t="shared" si="9"/>
        <v>0</v>
      </c>
      <c r="BE41" s="1033">
        <f t="shared" si="8"/>
        <v>0</v>
      </c>
      <c r="BF41" s="1033">
        <f t="shared" si="9"/>
        <v>0</v>
      </c>
      <c r="BG41" s="1033">
        <f t="shared" si="10"/>
        <v>0</v>
      </c>
      <c r="BH41" s="1033">
        <f t="shared" si="11"/>
        <v>0</v>
      </c>
      <c r="BI41" s="1033">
        <f t="shared" si="12"/>
        <v>0</v>
      </c>
      <c r="BJ41" s="1033">
        <f t="shared" si="13"/>
        <v>0</v>
      </c>
      <c r="BK41" s="1033">
        <f t="shared" si="14"/>
        <v>0</v>
      </c>
      <c r="BL41" s="1033">
        <f t="shared" si="14"/>
        <v>0</v>
      </c>
      <c r="BM41" s="1033">
        <f t="shared" si="17"/>
        <v>0</v>
      </c>
      <c r="BN41" s="1033">
        <f t="shared" si="16"/>
        <v>0</v>
      </c>
      <c r="BO41" s="1040"/>
      <c r="BP41" s="1034"/>
    </row>
    <row r="42" spans="1:68" ht="15" customHeight="1" x14ac:dyDescent="0.25">
      <c r="A42" s="1057" t="s">
        <v>35</v>
      </c>
      <c r="B42" s="1052">
        <v>1008</v>
      </c>
      <c r="C42" s="1037">
        <f t="shared" si="0"/>
        <v>0</v>
      </c>
      <c r="D42" s="1059"/>
      <c r="E42" s="1033"/>
      <c r="F42" s="1033"/>
      <c r="G42" s="1033"/>
      <c r="H42" s="1033"/>
      <c r="I42" s="1033"/>
      <c r="J42" s="1033"/>
      <c r="K42" s="1033"/>
      <c r="L42" s="1033"/>
      <c r="M42" s="1033"/>
      <c r="N42" s="1033"/>
      <c r="O42" s="1033"/>
      <c r="P42" s="1033"/>
      <c r="Q42" s="1033">
        <f t="shared" si="3"/>
        <v>0</v>
      </c>
      <c r="R42" s="1033">
        <f t="shared" si="3"/>
        <v>0</v>
      </c>
      <c r="S42" s="1033"/>
      <c r="T42" s="1033"/>
      <c r="U42" s="1033"/>
      <c r="V42" s="1033"/>
      <c r="W42" s="1033"/>
      <c r="X42" s="1033"/>
      <c r="Y42" s="1033"/>
      <c r="Z42" s="1033"/>
      <c r="AA42" s="1033"/>
      <c r="AB42" s="1033"/>
      <c r="AC42" s="1033"/>
      <c r="AD42" s="1033"/>
      <c r="AE42" s="1033"/>
      <c r="AF42" s="1033">
        <f t="shared" si="4"/>
        <v>0</v>
      </c>
      <c r="AG42" s="1033">
        <f t="shared" si="4"/>
        <v>0</v>
      </c>
      <c r="AH42" s="1033"/>
      <c r="AI42" s="1033"/>
      <c r="AJ42" s="1033"/>
      <c r="AK42" s="1033"/>
      <c r="AL42" s="1033"/>
      <c r="AM42" s="1033"/>
      <c r="AN42" s="1033"/>
      <c r="AO42" s="1033"/>
      <c r="AP42" s="1033"/>
      <c r="AQ42" s="1033"/>
      <c r="AR42" s="1033"/>
      <c r="AS42" s="1033"/>
      <c r="AT42" s="1033"/>
      <c r="AU42" s="1033">
        <f t="shared" si="5"/>
        <v>0</v>
      </c>
      <c r="AV42" s="1033">
        <f t="shared" si="5"/>
        <v>0</v>
      </c>
      <c r="AW42" s="1033"/>
      <c r="AX42" s="1033"/>
      <c r="AY42" s="1033"/>
      <c r="AZ42" s="1033">
        <f t="shared" si="6"/>
        <v>0</v>
      </c>
      <c r="BA42" s="1033">
        <f t="shared" si="6"/>
        <v>0</v>
      </c>
      <c r="BB42" s="1033">
        <f t="shared" si="7"/>
        <v>0</v>
      </c>
      <c r="BC42" s="1033">
        <f t="shared" si="8"/>
        <v>0</v>
      </c>
      <c r="BD42" s="1033">
        <f t="shared" si="9"/>
        <v>0</v>
      </c>
      <c r="BE42" s="1033">
        <f t="shared" si="8"/>
        <v>0</v>
      </c>
      <c r="BF42" s="1033">
        <f t="shared" si="9"/>
        <v>0</v>
      </c>
      <c r="BG42" s="1033">
        <f t="shared" si="10"/>
        <v>0</v>
      </c>
      <c r="BH42" s="1033">
        <f t="shared" si="11"/>
        <v>0</v>
      </c>
      <c r="BI42" s="1033">
        <f t="shared" si="12"/>
        <v>0</v>
      </c>
      <c r="BJ42" s="1033">
        <f t="shared" si="13"/>
        <v>0</v>
      </c>
      <c r="BK42" s="1033">
        <f t="shared" si="14"/>
        <v>0</v>
      </c>
      <c r="BL42" s="1033">
        <f t="shared" si="14"/>
        <v>0</v>
      </c>
      <c r="BM42" s="1033">
        <f t="shared" si="17"/>
        <v>0</v>
      </c>
      <c r="BN42" s="1033">
        <f t="shared" si="16"/>
        <v>0</v>
      </c>
      <c r="BO42" s="1040"/>
      <c r="BP42" s="1034"/>
    </row>
    <row r="43" spans="1:68" ht="15" customHeight="1" x14ac:dyDescent="0.25">
      <c r="A43" s="1057" t="s">
        <v>36</v>
      </c>
      <c r="B43" s="1052">
        <v>1140.8399999999999</v>
      </c>
      <c r="C43" s="1037">
        <f t="shared" si="0"/>
        <v>0</v>
      </c>
      <c r="D43" s="1054"/>
      <c r="E43" s="1033"/>
      <c r="F43" s="1033"/>
      <c r="G43" s="1033"/>
      <c r="H43" s="1033"/>
      <c r="I43" s="1033"/>
      <c r="J43" s="1033"/>
      <c r="K43" s="1033"/>
      <c r="L43" s="1033"/>
      <c r="M43" s="1033"/>
      <c r="N43" s="1033"/>
      <c r="O43" s="1033"/>
      <c r="P43" s="1033"/>
      <c r="Q43" s="1033">
        <f t="shared" si="3"/>
        <v>0</v>
      </c>
      <c r="R43" s="1033">
        <f t="shared" si="3"/>
        <v>0</v>
      </c>
      <c r="S43" s="1033"/>
      <c r="T43" s="1033"/>
      <c r="U43" s="1033"/>
      <c r="V43" s="1033"/>
      <c r="W43" s="1033"/>
      <c r="X43" s="1033"/>
      <c r="Y43" s="1033"/>
      <c r="Z43" s="1033"/>
      <c r="AA43" s="1033"/>
      <c r="AB43" s="1033"/>
      <c r="AC43" s="1033"/>
      <c r="AD43" s="1033"/>
      <c r="AE43" s="1033"/>
      <c r="AF43" s="1033">
        <f t="shared" si="4"/>
        <v>0</v>
      </c>
      <c r="AG43" s="1033">
        <f t="shared" si="4"/>
        <v>0</v>
      </c>
      <c r="AH43" s="1033"/>
      <c r="AI43" s="1033"/>
      <c r="AJ43" s="1033"/>
      <c r="AK43" s="1033"/>
      <c r="AL43" s="1033"/>
      <c r="AM43" s="1033"/>
      <c r="AN43" s="1033"/>
      <c r="AO43" s="1033"/>
      <c r="AP43" s="1046"/>
      <c r="AQ43" s="1033"/>
      <c r="AR43" s="1033"/>
      <c r="AS43" s="1033"/>
      <c r="AT43" s="1033"/>
      <c r="AU43" s="1033">
        <f t="shared" si="5"/>
        <v>0</v>
      </c>
      <c r="AV43" s="1033">
        <f t="shared" si="5"/>
        <v>0</v>
      </c>
      <c r="AW43" s="1033"/>
      <c r="AX43" s="1033"/>
      <c r="AY43" s="1033"/>
      <c r="AZ43" s="1033">
        <f t="shared" si="6"/>
        <v>0</v>
      </c>
      <c r="BA43" s="1033">
        <f t="shared" si="6"/>
        <v>0</v>
      </c>
      <c r="BB43" s="1033">
        <f t="shared" si="7"/>
        <v>0</v>
      </c>
      <c r="BC43" s="1033">
        <f t="shared" si="8"/>
        <v>0</v>
      </c>
      <c r="BD43" s="1033">
        <f t="shared" si="9"/>
        <v>0</v>
      </c>
      <c r="BE43" s="1033">
        <f t="shared" si="8"/>
        <v>0</v>
      </c>
      <c r="BF43" s="1033">
        <f t="shared" si="9"/>
        <v>0</v>
      </c>
      <c r="BG43" s="1033">
        <f t="shared" si="10"/>
        <v>0</v>
      </c>
      <c r="BH43" s="1033">
        <f t="shared" si="11"/>
        <v>0</v>
      </c>
      <c r="BI43" s="1033">
        <f t="shared" si="12"/>
        <v>0</v>
      </c>
      <c r="BJ43" s="1033">
        <f t="shared" si="13"/>
        <v>0</v>
      </c>
      <c r="BK43" s="1033"/>
      <c r="BL43" s="1033">
        <f t="shared" si="14"/>
        <v>0</v>
      </c>
      <c r="BM43" s="1033">
        <f t="shared" si="17"/>
        <v>0</v>
      </c>
      <c r="BN43" s="1033">
        <f t="shared" si="17"/>
        <v>0</v>
      </c>
      <c r="BO43" s="1044"/>
      <c r="BP43" s="1034"/>
    </row>
    <row r="44" spans="1:68" ht="15" customHeight="1" x14ac:dyDescent="0.25">
      <c r="A44" s="1057" t="s">
        <v>37</v>
      </c>
      <c r="B44" s="1052">
        <v>1657</v>
      </c>
      <c r="C44" s="1037">
        <f t="shared" si="0"/>
        <v>0</v>
      </c>
      <c r="D44" s="1056"/>
      <c r="E44" s="1034"/>
      <c r="F44" s="1033"/>
      <c r="G44" s="1046"/>
      <c r="H44" s="1033"/>
      <c r="I44" s="1033"/>
      <c r="J44" s="1033"/>
      <c r="K44" s="1033"/>
      <c r="L44" s="1033"/>
      <c r="M44" s="1046"/>
      <c r="N44" s="1033"/>
      <c r="O44" s="1033"/>
      <c r="P44" s="1033"/>
      <c r="Q44" s="1033">
        <f t="shared" si="3"/>
        <v>0</v>
      </c>
      <c r="R44" s="1033">
        <f t="shared" si="3"/>
        <v>0</v>
      </c>
      <c r="S44" s="1033"/>
      <c r="T44" s="1033"/>
      <c r="U44" s="1033"/>
      <c r="V44" s="1033"/>
      <c r="W44" s="1033"/>
      <c r="X44" s="1033"/>
      <c r="Y44" s="1033"/>
      <c r="Z44" s="1033"/>
      <c r="AA44" s="1033"/>
      <c r="AB44" s="1033"/>
      <c r="AC44" s="1033"/>
      <c r="AD44" s="1033"/>
      <c r="AE44" s="1033"/>
      <c r="AF44" s="1033">
        <f t="shared" si="4"/>
        <v>0</v>
      </c>
      <c r="AG44" s="1033">
        <f t="shared" si="4"/>
        <v>0</v>
      </c>
      <c r="AH44" s="1033"/>
      <c r="AI44" s="1033"/>
      <c r="AJ44" s="1033"/>
      <c r="AK44" s="1046"/>
      <c r="AL44" s="1033"/>
      <c r="AM44" s="1033"/>
      <c r="AN44" s="1033"/>
      <c r="AO44" s="1033"/>
      <c r="AP44" s="1033"/>
      <c r="AQ44" s="1033"/>
      <c r="AR44" s="1033"/>
      <c r="AS44" s="1033"/>
      <c r="AT44" s="1033"/>
      <c r="AU44" s="1033">
        <f t="shared" si="5"/>
        <v>0</v>
      </c>
      <c r="AV44" s="1033">
        <f t="shared" si="5"/>
        <v>0</v>
      </c>
      <c r="AW44" s="1033"/>
      <c r="AX44" s="1033"/>
      <c r="AY44" s="1033"/>
      <c r="AZ44" s="1033">
        <f t="shared" si="6"/>
        <v>0</v>
      </c>
      <c r="BA44" s="1033">
        <f t="shared" si="6"/>
        <v>0</v>
      </c>
      <c r="BB44" s="1033">
        <f t="shared" si="7"/>
        <v>0</v>
      </c>
      <c r="BC44" s="1033">
        <f t="shared" si="8"/>
        <v>0</v>
      </c>
      <c r="BD44" s="1033">
        <f t="shared" si="9"/>
        <v>0</v>
      </c>
      <c r="BE44" s="1033">
        <f t="shared" si="8"/>
        <v>0</v>
      </c>
      <c r="BF44" s="1033">
        <f t="shared" si="9"/>
        <v>0</v>
      </c>
      <c r="BG44" s="1033">
        <f t="shared" si="10"/>
        <v>0</v>
      </c>
      <c r="BH44" s="1033">
        <f t="shared" si="11"/>
        <v>0</v>
      </c>
      <c r="BI44" s="1033">
        <f t="shared" si="12"/>
        <v>0</v>
      </c>
      <c r="BJ44" s="1033">
        <f t="shared" si="13"/>
        <v>0</v>
      </c>
      <c r="BK44" s="1033">
        <f t="shared" si="14"/>
        <v>0</v>
      </c>
      <c r="BL44" s="1033">
        <f t="shared" si="14"/>
        <v>0</v>
      </c>
      <c r="BM44" s="1033">
        <f t="shared" si="17"/>
        <v>0</v>
      </c>
      <c r="BN44" s="1033">
        <f t="shared" si="17"/>
        <v>0</v>
      </c>
      <c r="BO44" s="1040"/>
      <c r="BP44" s="1034"/>
    </row>
    <row r="45" spans="1:68" ht="15" customHeight="1" x14ac:dyDescent="0.3">
      <c r="A45" s="1057" t="s">
        <v>38</v>
      </c>
      <c r="B45" s="1052">
        <v>3677.73</v>
      </c>
      <c r="C45" s="1037">
        <f t="shared" si="0"/>
        <v>0</v>
      </c>
      <c r="D45" s="1054"/>
      <c r="E45" s="718"/>
      <c r="F45" s="719"/>
      <c r="G45" s="718"/>
      <c r="H45" s="719"/>
      <c r="I45" s="718"/>
      <c r="J45" s="719"/>
      <c r="K45" s="718"/>
      <c r="L45" s="719"/>
      <c r="M45" s="1033"/>
      <c r="N45" s="1033"/>
      <c r="O45" s="718"/>
      <c r="P45" s="719"/>
      <c r="Q45" s="1033">
        <f t="shared" si="3"/>
        <v>0</v>
      </c>
      <c r="R45" s="1033">
        <f t="shared" si="3"/>
        <v>0</v>
      </c>
      <c r="S45" s="1033"/>
      <c r="T45" s="1033"/>
      <c r="U45" s="1033"/>
      <c r="V45" s="1033"/>
      <c r="W45" s="1033"/>
      <c r="X45" s="720"/>
      <c r="Y45" s="721"/>
      <c r="Z45" s="720"/>
      <c r="AA45" s="721"/>
      <c r="AB45" s="720"/>
      <c r="AC45" s="721"/>
      <c r="AD45" s="720"/>
      <c r="AE45" s="721"/>
      <c r="AF45" s="1033">
        <f t="shared" si="4"/>
        <v>0</v>
      </c>
      <c r="AG45" s="1033">
        <f t="shared" si="4"/>
        <v>0</v>
      </c>
      <c r="AH45" s="1033"/>
      <c r="AI45" s="1033"/>
      <c r="AJ45" s="1033"/>
      <c r="AK45" s="506"/>
      <c r="AL45" s="506"/>
      <c r="AM45" s="506"/>
      <c r="AN45" s="506"/>
      <c r="AO45" s="506"/>
      <c r="AP45" s="506"/>
      <c r="AQ45" s="1033"/>
      <c r="AR45" s="1033"/>
      <c r="AS45" s="1033"/>
      <c r="AT45" s="1033"/>
      <c r="AU45" s="1033">
        <f t="shared" si="5"/>
        <v>0</v>
      </c>
      <c r="AV45" s="1033">
        <f t="shared" si="5"/>
        <v>0</v>
      </c>
      <c r="AW45" s="1033"/>
      <c r="AX45" s="1033"/>
      <c r="AY45" s="1033"/>
      <c r="AZ45" s="1033">
        <f t="shared" si="6"/>
        <v>0</v>
      </c>
      <c r="BA45" s="1033">
        <f t="shared" si="6"/>
        <v>0</v>
      </c>
      <c r="BB45" s="1033">
        <f t="shared" si="7"/>
        <v>0</v>
      </c>
      <c r="BC45" s="1033">
        <f t="shared" si="8"/>
        <v>0</v>
      </c>
      <c r="BD45" s="1033">
        <f t="shared" si="9"/>
        <v>0</v>
      </c>
      <c r="BE45" s="1033">
        <f t="shared" si="8"/>
        <v>0</v>
      </c>
      <c r="BF45" s="1033">
        <f t="shared" si="9"/>
        <v>0</v>
      </c>
      <c r="BG45" s="1033">
        <f t="shared" si="10"/>
        <v>0</v>
      </c>
      <c r="BH45" s="1033">
        <f t="shared" si="11"/>
        <v>0</v>
      </c>
      <c r="BI45" s="1033">
        <f t="shared" si="12"/>
        <v>0</v>
      </c>
      <c r="BJ45" s="1033">
        <f t="shared" si="13"/>
        <v>0</v>
      </c>
      <c r="BK45" s="1033">
        <f t="shared" si="14"/>
        <v>0</v>
      </c>
      <c r="BL45" s="1033">
        <f t="shared" si="14"/>
        <v>0</v>
      </c>
      <c r="BM45" s="1033">
        <f t="shared" ref="BM45:BN58" si="18">BA45+BC45+BE45+BG45+BI45+BK45</f>
        <v>0</v>
      </c>
      <c r="BN45" s="1033">
        <f t="shared" si="18"/>
        <v>0</v>
      </c>
      <c r="BO45" s="1044"/>
      <c r="BP45" s="1034"/>
    </row>
    <row r="46" spans="1:68" ht="15" customHeight="1" x14ac:dyDescent="0.25">
      <c r="A46" s="1057" t="s">
        <v>39</v>
      </c>
      <c r="B46" s="1052">
        <v>506.5</v>
      </c>
      <c r="C46" s="1037">
        <f t="shared" si="0"/>
        <v>0</v>
      </c>
      <c r="D46" s="1054"/>
      <c r="E46" s="1033"/>
      <c r="F46" s="1033"/>
      <c r="G46" s="1033"/>
      <c r="H46" s="1033"/>
      <c r="I46" s="1033"/>
      <c r="J46" s="1033"/>
      <c r="K46" s="1033"/>
      <c r="L46" s="1033"/>
      <c r="M46" s="1033"/>
      <c r="N46" s="1033"/>
      <c r="O46" s="1033"/>
      <c r="P46" s="1033"/>
      <c r="Q46" s="1033">
        <f t="shared" si="3"/>
        <v>0</v>
      </c>
      <c r="R46" s="1033">
        <f t="shared" si="3"/>
        <v>0</v>
      </c>
      <c r="S46" s="1033"/>
      <c r="T46" s="1033"/>
      <c r="U46" s="1033"/>
      <c r="V46" s="1033"/>
      <c r="W46" s="1033"/>
      <c r="X46" s="1033"/>
      <c r="Y46" s="1033"/>
      <c r="Z46" s="1033"/>
      <c r="AA46" s="1033"/>
      <c r="AB46" s="1033"/>
      <c r="AC46" s="1033"/>
      <c r="AD46" s="1033"/>
      <c r="AE46" s="1033"/>
      <c r="AF46" s="1033">
        <f t="shared" si="4"/>
        <v>0</v>
      </c>
      <c r="AG46" s="1033">
        <f t="shared" si="4"/>
        <v>0</v>
      </c>
      <c r="AH46" s="1033"/>
      <c r="AI46" s="1033"/>
      <c r="AJ46" s="1033"/>
      <c r="AK46" s="1033"/>
      <c r="AL46" s="1033"/>
      <c r="AM46" s="1033"/>
      <c r="AN46" s="1033"/>
      <c r="AO46" s="1033"/>
      <c r="AP46" s="1033"/>
      <c r="AQ46" s="1033"/>
      <c r="AR46" s="1033"/>
      <c r="AS46" s="1033"/>
      <c r="AT46" s="1033"/>
      <c r="AU46" s="1033">
        <f t="shared" si="5"/>
        <v>0</v>
      </c>
      <c r="AV46" s="1033">
        <f t="shared" si="5"/>
        <v>0</v>
      </c>
      <c r="AW46" s="1033"/>
      <c r="AX46" s="1033"/>
      <c r="AY46" s="1033"/>
      <c r="AZ46" s="1033">
        <f t="shared" si="6"/>
        <v>0</v>
      </c>
      <c r="BA46" s="1033">
        <f t="shared" si="6"/>
        <v>0</v>
      </c>
      <c r="BB46" s="1033">
        <f t="shared" si="7"/>
        <v>0</v>
      </c>
      <c r="BC46" s="1033">
        <f t="shared" si="8"/>
        <v>0</v>
      </c>
      <c r="BD46" s="1033">
        <f t="shared" si="9"/>
        <v>0</v>
      </c>
      <c r="BE46" s="1033">
        <f t="shared" si="8"/>
        <v>0</v>
      </c>
      <c r="BF46" s="1033">
        <f t="shared" si="9"/>
        <v>0</v>
      </c>
      <c r="BG46" s="1033">
        <f t="shared" si="10"/>
        <v>0</v>
      </c>
      <c r="BH46" s="1033">
        <f t="shared" si="11"/>
        <v>0</v>
      </c>
      <c r="BI46" s="1033">
        <f t="shared" si="12"/>
        <v>0</v>
      </c>
      <c r="BJ46" s="1033">
        <f t="shared" si="13"/>
        <v>0</v>
      </c>
      <c r="BK46" s="1033">
        <f t="shared" si="14"/>
        <v>0</v>
      </c>
      <c r="BL46" s="1033">
        <f t="shared" si="14"/>
        <v>0</v>
      </c>
      <c r="BM46" s="1033">
        <f t="shared" si="18"/>
        <v>0</v>
      </c>
      <c r="BN46" s="1033">
        <f t="shared" si="18"/>
        <v>0</v>
      </c>
      <c r="BO46" s="1044"/>
      <c r="BP46" s="1034"/>
    </row>
    <row r="47" spans="1:68" ht="15" customHeight="1" x14ac:dyDescent="0.25">
      <c r="A47" s="1057" t="s">
        <v>40</v>
      </c>
      <c r="B47" s="1052">
        <v>572</v>
      </c>
      <c r="C47" s="1037">
        <f t="shared" si="0"/>
        <v>0</v>
      </c>
      <c r="D47" s="1045"/>
      <c r="E47" s="1033"/>
      <c r="F47" s="1033"/>
      <c r="G47" s="1033"/>
      <c r="H47" s="1033"/>
      <c r="I47" s="1033"/>
      <c r="J47" s="1033"/>
      <c r="K47" s="1033"/>
      <c r="L47" s="1033"/>
      <c r="M47" s="1033"/>
      <c r="N47" s="1033"/>
      <c r="O47" s="1033"/>
      <c r="P47" s="1033"/>
      <c r="Q47" s="1033">
        <f t="shared" si="3"/>
        <v>0</v>
      </c>
      <c r="R47" s="1033">
        <f t="shared" si="3"/>
        <v>0</v>
      </c>
      <c r="S47" s="1033"/>
      <c r="T47" s="1033"/>
      <c r="U47" s="1033"/>
      <c r="V47" s="1033"/>
      <c r="W47" s="1033"/>
      <c r="X47" s="1033"/>
      <c r="Y47" s="1033"/>
      <c r="Z47" s="1033"/>
      <c r="AA47" s="1033"/>
      <c r="AB47" s="1033"/>
      <c r="AC47" s="1033"/>
      <c r="AD47" s="1033"/>
      <c r="AE47" s="1033"/>
      <c r="AF47" s="1033">
        <f t="shared" si="4"/>
        <v>0</v>
      </c>
      <c r="AG47" s="1033">
        <f t="shared" si="4"/>
        <v>0</v>
      </c>
      <c r="AH47" s="1033"/>
      <c r="AI47" s="1033"/>
      <c r="AJ47" s="1033"/>
      <c r="AK47" s="1033"/>
      <c r="AL47" s="1033"/>
      <c r="AM47" s="1033"/>
      <c r="AN47" s="1033"/>
      <c r="AO47" s="1033"/>
      <c r="AP47" s="1033"/>
      <c r="AQ47" s="1033"/>
      <c r="AR47" s="1033"/>
      <c r="AS47" s="1033"/>
      <c r="AT47" s="1033"/>
      <c r="AU47" s="1033">
        <f t="shared" si="5"/>
        <v>0</v>
      </c>
      <c r="AV47" s="1033">
        <f t="shared" si="5"/>
        <v>0</v>
      </c>
      <c r="AW47" s="1033"/>
      <c r="AX47" s="1033"/>
      <c r="AY47" s="1033"/>
      <c r="AZ47" s="1033">
        <f t="shared" si="6"/>
        <v>0</v>
      </c>
      <c r="BA47" s="1033">
        <f t="shared" si="6"/>
        <v>0</v>
      </c>
      <c r="BB47" s="1033">
        <f t="shared" si="7"/>
        <v>0</v>
      </c>
      <c r="BC47" s="1033">
        <f t="shared" si="8"/>
        <v>0</v>
      </c>
      <c r="BD47" s="1033">
        <f t="shared" si="9"/>
        <v>0</v>
      </c>
      <c r="BE47" s="1033">
        <f t="shared" si="8"/>
        <v>0</v>
      </c>
      <c r="BF47" s="1033">
        <f t="shared" si="9"/>
        <v>0</v>
      </c>
      <c r="BG47" s="1033">
        <f t="shared" si="10"/>
        <v>0</v>
      </c>
      <c r="BH47" s="1033">
        <f t="shared" si="11"/>
        <v>0</v>
      </c>
      <c r="BI47" s="1033">
        <f t="shared" si="12"/>
        <v>0</v>
      </c>
      <c r="BJ47" s="1033">
        <f t="shared" si="13"/>
        <v>0</v>
      </c>
      <c r="BK47" s="1033">
        <f t="shared" si="14"/>
        <v>0</v>
      </c>
      <c r="BL47" s="1033">
        <f t="shared" si="14"/>
        <v>0</v>
      </c>
      <c r="BM47" s="1033">
        <f t="shared" si="18"/>
        <v>0</v>
      </c>
      <c r="BN47" s="1033">
        <f t="shared" si="18"/>
        <v>0</v>
      </c>
      <c r="BO47" s="1044"/>
      <c r="BP47" s="1034"/>
    </row>
    <row r="48" spans="1:68" ht="15" customHeight="1" x14ac:dyDescent="0.25">
      <c r="A48" s="1057" t="s">
        <v>103</v>
      </c>
      <c r="B48" s="1052">
        <v>1050</v>
      </c>
      <c r="C48" s="1037">
        <f t="shared" si="0"/>
        <v>0</v>
      </c>
      <c r="D48" s="1045"/>
      <c r="E48" s="1033"/>
      <c r="F48" s="1033"/>
      <c r="G48" s="1033"/>
      <c r="H48" s="1033"/>
      <c r="I48" s="1033"/>
      <c r="J48" s="1033"/>
      <c r="K48" s="1033"/>
      <c r="L48" s="1033"/>
      <c r="M48" s="1033"/>
      <c r="N48" s="1033"/>
      <c r="O48" s="1033"/>
      <c r="P48" s="1033"/>
      <c r="Q48" s="1033">
        <f t="shared" si="3"/>
        <v>0</v>
      </c>
      <c r="R48" s="1033">
        <f t="shared" si="3"/>
        <v>0</v>
      </c>
      <c r="S48" s="1033"/>
      <c r="T48" s="1033"/>
      <c r="U48" s="1033"/>
      <c r="V48" s="1033"/>
      <c r="W48" s="1033"/>
      <c r="X48" s="1033"/>
      <c r="Y48" s="1033"/>
      <c r="Z48" s="1033"/>
      <c r="AA48" s="1033"/>
      <c r="AB48" s="1033"/>
      <c r="AC48" s="1033"/>
      <c r="AD48" s="1033"/>
      <c r="AE48" s="1033"/>
      <c r="AF48" s="1033">
        <f t="shared" si="4"/>
        <v>0</v>
      </c>
      <c r="AG48" s="1033">
        <f t="shared" si="4"/>
        <v>0</v>
      </c>
      <c r="AH48" s="1033"/>
      <c r="AI48" s="1033"/>
      <c r="AJ48" s="1033"/>
      <c r="AK48" s="1033"/>
      <c r="AL48" s="1033"/>
      <c r="AM48" s="1033"/>
      <c r="AN48" s="1033"/>
      <c r="AO48" s="1033"/>
      <c r="AP48" s="1033"/>
      <c r="AQ48" s="1033"/>
      <c r="AR48" s="1033"/>
      <c r="AS48" s="1033"/>
      <c r="AT48" s="1033"/>
      <c r="AU48" s="1033">
        <f t="shared" si="5"/>
        <v>0</v>
      </c>
      <c r="AV48" s="1033">
        <f t="shared" si="5"/>
        <v>0</v>
      </c>
      <c r="AW48" s="1033"/>
      <c r="AX48" s="1033"/>
      <c r="AY48" s="1033"/>
      <c r="AZ48" s="1033">
        <f t="shared" si="6"/>
        <v>0</v>
      </c>
      <c r="BA48" s="1033">
        <f t="shared" si="6"/>
        <v>0</v>
      </c>
      <c r="BB48" s="1033">
        <f t="shared" si="7"/>
        <v>0</v>
      </c>
      <c r="BC48" s="1033">
        <f t="shared" si="8"/>
        <v>0</v>
      </c>
      <c r="BD48" s="1033">
        <f t="shared" si="9"/>
        <v>0</v>
      </c>
      <c r="BE48" s="1033">
        <f t="shared" si="8"/>
        <v>0</v>
      </c>
      <c r="BF48" s="1033">
        <f t="shared" si="9"/>
        <v>0</v>
      </c>
      <c r="BG48" s="1033">
        <f t="shared" si="10"/>
        <v>0</v>
      </c>
      <c r="BH48" s="1033">
        <f t="shared" si="11"/>
        <v>0</v>
      </c>
      <c r="BI48" s="1033">
        <f t="shared" si="12"/>
        <v>0</v>
      </c>
      <c r="BJ48" s="1033">
        <f t="shared" si="13"/>
        <v>0</v>
      </c>
      <c r="BK48" s="1033">
        <f t="shared" si="14"/>
        <v>0</v>
      </c>
      <c r="BL48" s="1033">
        <f t="shared" si="14"/>
        <v>0</v>
      </c>
      <c r="BM48" s="1033">
        <f t="shared" si="18"/>
        <v>0</v>
      </c>
      <c r="BN48" s="1033">
        <f t="shared" si="18"/>
        <v>0</v>
      </c>
      <c r="BO48" s="1044"/>
      <c r="BP48" s="1034"/>
    </row>
    <row r="49" spans="1:69" ht="15" customHeight="1" x14ac:dyDescent="0.25">
      <c r="A49" s="1057" t="s">
        <v>42</v>
      </c>
      <c r="B49" s="1052">
        <v>2479.4499999999998</v>
      </c>
      <c r="C49" s="1037">
        <f t="shared" si="0"/>
        <v>0</v>
      </c>
      <c r="D49" s="1045"/>
      <c r="E49" s="925"/>
      <c r="F49" s="925"/>
      <c r="G49" s="925"/>
      <c r="H49" s="925"/>
      <c r="I49" s="925"/>
      <c r="J49" s="925"/>
      <c r="K49" s="925"/>
      <c r="L49" s="925"/>
      <c r="M49" s="925"/>
      <c r="N49" s="925"/>
      <c r="O49" s="925"/>
      <c r="P49" s="925"/>
      <c r="Q49" s="1033">
        <f t="shared" si="3"/>
        <v>0</v>
      </c>
      <c r="R49" s="1033">
        <f t="shared" si="3"/>
        <v>0</v>
      </c>
      <c r="S49" s="1033"/>
      <c r="T49" s="925"/>
      <c r="U49" s="925"/>
      <c r="V49" s="925"/>
      <c r="W49" s="925"/>
      <c r="X49" s="925"/>
      <c r="Y49" s="925"/>
      <c r="Z49" s="925"/>
      <c r="AA49" s="925"/>
      <c r="AB49" s="910"/>
      <c r="AC49" s="910"/>
      <c r="AD49" s="925"/>
      <c r="AE49" s="925"/>
      <c r="AF49" s="1033">
        <f t="shared" si="4"/>
        <v>0</v>
      </c>
      <c r="AG49" s="1033">
        <f t="shared" si="4"/>
        <v>0</v>
      </c>
      <c r="AH49" s="1033"/>
      <c r="AI49" s="1033"/>
      <c r="AJ49" s="1033"/>
      <c r="AK49" s="1033"/>
      <c r="AL49" s="1033"/>
      <c r="AM49" s="1033"/>
      <c r="AN49" s="1033"/>
      <c r="AO49" s="1033"/>
      <c r="AP49" s="1033"/>
      <c r="AQ49" s="1033"/>
      <c r="AR49" s="1033"/>
      <c r="AS49" s="1033"/>
      <c r="AT49" s="1033"/>
      <c r="AU49" s="1033">
        <f t="shared" si="5"/>
        <v>0</v>
      </c>
      <c r="AV49" s="1033">
        <f t="shared" si="5"/>
        <v>0</v>
      </c>
      <c r="AW49" s="1033"/>
      <c r="AX49" s="1033"/>
      <c r="AY49" s="1033"/>
      <c r="AZ49" s="1033">
        <f t="shared" si="6"/>
        <v>0</v>
      </c>
      <c r="BA49" s="1033">
        <f t="shared" si="6"/>
        <v>0</v>
      </c>
      <c r="BB49" s="1033">
        <f t="shared" si="7"/>
        <v>0</v>
      </c>
      <c r="BC49" s="1033">
        <f t="shared" si="8"/>
        <v>0</v>
      </c>
      <c r="BD49" s="1033">
        <f t="shared" si="9"/>
        <v>0</v>
      </c>
      <c r="BE49" s="1033">
        <f t="shared" si="8"/>
        <v>0</v>
      </c>
      <c r="BF49" s="1033">
        <f t="shared" si="9"/>
        <v>0</v>
      </c>
      <c r="BG49" s="1033">
        <f t="shared" si="10"/>
        <v>0</v>
      </c>
      <c r="BH49" s="1033">
        <f t="shared" si="11"/>
        <v>0</v>
      </c>
      <c r="BI49" s="1033">
        <f t="shared" si="12"/>
        <v>0</v>
      </c>
      <c r="BJ49" s="1033">
        <f t="shared" si="13"/>
        <v>0</v>
      </c>
      <c r="BK49" s="1033">
        <f t="shared" si="14"/>
        <v>0</v>
      </c>
      <c r="BL49" s="1033">
        <f t="shared" si="14"/>
        <v>0</v>
      </c>
      <c r="BM49" s="1033">
        <f t="shared" si="18"/>
        <v>0</v>
      </c>
      <c r="BN49" s="1033">
        <f t="shared" si="18"/>
        <v>0</v>
      </c>
      <c r="BO49" s="1044"/>
      <c r="BP49" s="1034"/>
    </row>
    <row r="50" spans="1:69" ht="15" customHeight="1" x14ac:dyDescent="0.25">
      <c r="A50" s="1057" t="s">
        <v>43</v>
      </c>
      <c r="B50" s="1052">
        <v>849.88</v>
      </c>
      <c r="C50" s="1037">
        <f t="shared" si="0"/>
        <v>0</v>
      </c>
      <c r="D50" s="1041"/>
      <c r="E50" s="926"/>
      <c r="F50" s="926"/>
      <c r="G50" s="926"/>
      <c r="H50" s="926"/>
      <c r="I50" s="926"/>
      <c r="J50" s="926"/>
      <c r="K50" s="926"/>
      <c r="L50" s="926"/>
      <c r="M50" s="926"/>
      <c r="N50" s="926"/>
      <c r="O50" s="926"/>
      <c r="P50" s="926"/>
      <c r="Q50" s="1033">
        <f t="shared" si="3"/>
        <v>0</v>
      </c>
      <c r="R50" s="1033">
        <f t="shared" si="3"/>
        <v>0</v>
      </c>
      <c r="S50" s="1033"/>
      <c r="T50" s="926"/>
      <c r="U50" s="926"/>
      <c r="V50" s="926"/>
      <c r="W50" s="926"/>
      <c r="X50" s="926"/>
      <c r="Y50" s="926"/>
      <c r="Z50" s="926"/>
      <c r="AA50" s="926"/>
      <c r="AB50" s="926"/>
      <c r="AC50" s="926"/>
      <c r="AD50" s="926"/>
      <c r="AE50" s="926"/>
      <c r="AF50" s="1033">
        <f t="shared" si="4"/>
        <v>0</v>
      </c>
      <c r="AG50" s="1033">
        <f t="shared" si="4"/>
        <v>0</v>
      </c>
      <c r="AH50" s="1033"/>
      <c r="AI50" s="1033"/>
      <c r="AJ50" s="1033"/>
      <c r="AK50" s="1033"/>
      <c r="AL50" s="1033"/>
      <c r="AM50" s="1033"/>
      <c r="AN50" s="1033"/>
      <c r="AO50" s="1033"/>
      <c r="AP50" s="1033"/>
      <c r="AQ50" s="1033"/>
      <c r="AR50" s="1033"/>
      <c r="AS50" s="1033"/>
      <c r="AT50" s="1033"/>
      <c r="AU50" s="1033">
        <f t="shared" si="5"/>
        <v>0</v>
      </c>
      <c r="AV50" s="1033">
        <f t="shared" si="5"/>
        <v>0</v>
      </c>
      <c r="AW50" s="1033"/>
      <c r="AX50" s="1033"/>
      <c r="AY50" s="1033"/>
      <c r="AZ50" s="1033">
        <f t="shared" si="6"/>
        <v>0</v>
      </c>
      <c r="BA50" s="1033">
        <f t="shared" si="6"/>
        <v>0</v>
      </c>
      <c r="BB50" s="1033">
        <f t="shared" si="7"/>
        <v>0</v>
      </c>
      <c r="BC50" s="1033">
        <f t="shared" si="8"/>
        <v>0</v>
      </c>
      <c r="BD50" s="1033">
        <f t="shared" si="9"/>
        <v>0</v>
      </c>
      <c r="BE50" s="1033">
        <f t="shared" si="8"/>
        <v>0</v>
      </c>
      <c r="BF50" s="1033">
        <f t="shared" si="9"/>
        <v>0</v>
      </c>
      <c r="BG50" s="1033">
        <f t="shared" si="10"/>
        <v>0</v>
      </c>
      <c r="BH50" s="1033">
        <f t="shared" si="11"/>
        <v>0</v>
      </c>
      <c r="BI50" s="1033">
        <f t="shared" si="12"/>
        <v>0</v>
      </c>
      <c r="BJ50" s="1033">
        <f t="shared" si="13"/>
        <v>0</v>
      </c>
      <c r="BK50" s="1033">
        <f t="shared" si="14"/>
        <v>0</v>
      </c>
      <c r="BL50" s="1033">
        <f t="shared" si="14"/>
        <v>0</v>
      </c>
      <c r="BM50" s="1033">
        <f t="shared" si="18"/>
        <v>0</v>
      </c>
      <c r="BN50" s="1033">
        <f t="shared" si="18"/>
        <v>0</v>
      </c>
      <c r="BO50" s="1044"/>
      <c r="BP50" s="1034"/>
    </row>
    <row r="51" spans="1:69" ht="15" customHeight="1" x14ac:dyDescent="0.25">
      <c r="A51" s="1057" t="s">
        <v>44</v>
      </c>
      <c r="B51" s="1052">
        <v>84</v>
      </c>
      <c r="C51" s="1037">
        <f t="shared" si="0"/>
        <v>0</v>
      </c>
      <c r="D51" s="1043"/>
      <c r="E51" s="1033"/>
      <c r="F51" s="1033"/>
      <c r="G51" s="1033"/>
      <c r="H51" s="1033"/>
      <c r="I51" s="1033"/>
      <c r="J51" s="1033"/>
      <c r="K51" s="1033"/>
      <c r="L51" s="1033"/>
      <c r="M51" s="1033"/>
      <c r="N51" s="1033"/>
      <c r="O51" s="1033"/>
      <c r="P51" s="1033"/>
      <c r="Q51" s="1033">
        <f t="shared" si="3"/>
        <v>0</v>
      </c>
      <c r="R51" s="1033">
        <f t="shared" si="3"/>
        <v>0</v>
      </c>
      <c r="S51" s="507"/>
      <c r="T51" s="1033"/>
      <c r="U51" s="1033"/>
      <c r="V51" s="1033"/>
      <c r="W51" s="1033"/>
      <c r="X51" s="1033"/>
      <c r="Y51" s="1033"/>
      <c r="Z51" s="1033"/>
      <c r="AA51" s="1033"/>
      <c r="AB51" s="1033"/>
      <c r="AC51" s="1033"/>
      <c r="AD51" s="1033"/>
      <c r="AE51" s="1033"/>
      <c r="AF51" s="1033">
        <f t="shared" si="4"/>
        <v>0</v>
      </c>
      <c r="AG51" s="1033">
        <f t="shared" si="4"/>
        <v>0</v>
      </c>
      <c r="AH51" s="1033"/>
      <c r="AI51" s="1033"/>
      <c r="AJ51" s="1033"/>
      <c r="AK51" s="1033"/>
      <c r="AL51" s="1033"/>
      <c r="AM51" s="1033"/>
      <c r="AN51" s="1033"/>
      <c r="AO51" s="1033"/>
      <c r="AP51" s="1033"/>
      <c r="AQ51" s="1033"/>
      <c r="AR51" s="1033"/>
      <c r="AS51" s="1033"/>
      <c r="AT51" s="1033"/>
      <c r="AU51" s="1033">
        <f t="shared" si="5"/>
        <v>0</v>
      </c>
      <c r="AV51" s="1033">
        <f t="shared" si="5"/>
        <v>0</v>
      </c>
      <c r="AW51" s="1033"/>
      <c r="AX51" s="1033"/>
      <c r="AY51" s="1033"/>
      <c r="AZ51" s="1033">
        <f t="shared" si="6"/>
        <v>0</v>
      </c>
      <c r="BA51" s="1033">
        <f t="shared" si="6"/>
        <v>0</v>
      </c>
      <c r="BB51" s="1033">
        <f t="shared" si="7"/>
        <v>0</v>
      </c>
      <c r="BC51" s="1033">
        <f t="shared" si="8"/>
        <v>0</v>
      </c>
      <c r="BD51" s="1033">
        <f t="shared" si="9"/>
        <v>0</v>
      </c>
      <c r="BE51" s="1033">
        <f t="shared" si="8"/>
        <v>0</v>
      </c>
      <c r="BF51" s="1033">
        <f t="shared" si="9"/>
        <v>0</v>
      </c>
      <c r="BG51" s="1033">
        <f t="shared" si="10"/>
        <v>0</v>
      </c>
      <c r="BH51" s="1033">
        <f t="shared" si="11"/>
        <v>0</v>
      </c>
      <c r="BI51" s="1033">
        <f t="shared" si="12"/>
        <v>0</v>
      </c>
      <c r="BJ51" s="1033">
        <f t="shared" si="13"/>
        <v>0</v>
      </c>
      <c r="BK51" s="1033">
        <f t="shared" si="14"/>
        <v>0</v>
      </c>
      <c r="BL51" s="1033">
        <f t="shared" si="14"/>
        <v>0</v>
      </c>
      <c r="BM51" s="1033">
        <f t="shared" si="18"/>
        <v>0</v>
      </c>
      <c r="BN51" s="1033">
        <f t="shared" si="18"/>
        <v>0</v>
      </c>
      <c r="BO51" s="1044"/>
      <c r="BP51" s="1034"/>
    </row>
    <row r="52" spans="1:69" ht="15" customHeight="1" x14ac:dyDescent="0.25">
      <c r="A52" s="1057" t="s">
        <v>45</v>
      </c>
      <c r="B52" s="1052">
        <v>130</v>
      </c>
      <c r="C52" s="1037">
        <f t="shared" si="0"/>
        <v>0</v>
      </c>
      <c r="D52" s="1041"/>
      <c r="E52" s="1033"/>
      <c r="F52" s="1033"/>
      <c r="G52" s="1033"/>
      <c r="H52" s="1033"/>
      <c r="I52" s="1033"/>
      <c r="J52" s="1033"/>
      <c r="K52" s="1033"/>
      <c r="L52" s="1033"/>
      <c r="M52" s="1033"/>
      <c r="N52" s="1033"/>
      <c r="O52" s="1033"/>
      <c r="P52" s="1033"/>
      <c r="Q52" s="1033">
        <f t="shared" si="3"/>
        <v>0</v>
      </c>
      <c r="R52" s="1033">
        <f t="shared" si="3"/>
        <v>0</v>
      </c>
      <c r="S52" s="1033"/>
      <c r="T52" s="1033"/>
      <c r="U52" s="1033"/>
      <c r="V52" s="1033"/>
      <c r="W52" s="1033"/>
      <c r="X52" s="1033"/>
      <c r="Y52" s="1033"/>
      <c r="Z52" s="1033"/>
      <c r="AA52" s="1033"/>
      <c r="AB52" s="1033"/>
      <c r="AC52" s="1033"/>
      <c r="AD52" s="1033"/>
      <c r="AE52" s="1033"/>
      <c r="AF52" s="1033">
        <f t="shared" si="4"/>
        <v>0</v>
      </c>
      <c r="AG52" s="1033">
        <f t="shared" si="4"/>
        <v>0</v>
      </c>
      <c r="AH52" s="1033"/>
      <c r="AI52" s="1033"/>
      <c r="AJ52" s="1033"/>
      <c r="AK52" s="1033"/>
      <c r="AL52" s="1033"/>
      <c r="AM52" s="1033"/>
      <c r="AN52" s="1033"/>
      <c r="AO52" s="1033"/>
      <c r="AP52" s="1033"/>
      <c r="AQ52" s="1033"/>
      <c r="AR52" s="1033"/>
      <c r="AS52" s="1033"/>
      <c r="AT52" s="1033"/>
      <c r="AU52" s="1033">
        <f t="shared" si="5"/>
        <v>0</v>
      </c>
      <c r="AV52" s="1033">
        <f t="shared" si="5"/>
        <v>0</v>
      </c>
      <c r="AW52" s="1033"/>
      <c r="AX52" s="1033"/>
      <c r="AY52" s="1033"/>
      <c r="AZ52" s="1033">
        <f t="shared" si="6"/>
        <v>0</v>
      </c>
      <c r="BA52" s="1033">
        <f t="shared" si="6"/>
        <v>0</v>
      </c>
      <c r="BB52" s="1033">
        <f t="shared" si="7"/>
        <v>0</v>
      </c>
      <c r="BC52" s="1033">
        <f t="shared" si="8"/>
        <v>0</v>
      </c>
      <c r="BD52" s="1033">
        <f t="shared" si="9"/>
        <v>0</v>
      </c>
      <c r="BE52" s="1033">
        <f t="shared" si="8"/>
        <v>0</v>
      </c>
      <c r="BF52" s="1033">
        <f t="shared" si="9"/>
        <v>0</v>
      </c>
      <c r="BG52" s="1033">
        <f t="shared" si="10"/>
        <v>0</v>
      </c>
      <c r="BH52" s="1033">
        <f t="shared" si="11"/>
        <v>0</v>
      </c>
      <c r="BI52" s="1033">
        <f t="shared" si="12"/>
        <v>0</v>
      </c>
      <c r="BJ52" s="1033">
        <f t="shared" si="13"/>
        <v>0</v>
      </c>
      <c r="BK52" s="1033">
        <f t="shared" si="14"/>
        <v>0</v>
      </c>
      <c r="BL52" s="1033">
        <f t="shared" si="14"/>
        <v>0</v>
      </c>
      <c r="BM52" s="1033">
        <f t="shared" si="18"/>
        <v>0</v>
      </c>
      <c r="BN52" s="1033">
        <f t="shared" si="18"/>
        <v>0</v>
      </c>
      <c r="BO52" s="1040"/>
      <c r="BP52" s="1034"/>
    </row>
    <row r="53" spans="1:69" ht="15" customHeight="1" x14ac:dyDescent="0.25">
      <c r="A53" s="1057" t="s">
        <v>46</v>
      </c>
      <c r="B53" s="1052">
        <v>391.65</v>
      </c>
      <c r="C53" s="1037">
        <f t="shared" si="0"/>
        <v>0</v>
      </c>
      <c r="D53" s="1045"/>
      <c r="E53" s="1033"/>
      <c r="F53" s="1033"/>
      <c r="G53" s="1033"/>
      <c r="H53" s="1033"/>
      <c r="I53" s="1033"/>
      <c r="J53" s="1033"/>
      <c r="K53" s="1033"/>
      <c r="L53" s="1033"/>
      <c r="M53" s="1033"/>
      <c r="N53" s="1033"/>
      <c r="O53" s="1033"/>
      <c r="P53" s="1033"/>
      <c r="Q53" s="1033">
        <f t="shared" si="3"/>
        <v>0</v>
      </c>
      <c r="R53" s="1033">
        <f t="shared" si="3"/>
        <v>0</v>
      </c>
      <c r="S53" s="1033"/>
      <c r="T53" s="1033"/>
      <c r="U53" s="1033"/>
      <c r="V53" s="1033"/>
      <c r="W53" s="1033"/>
      <c r="X53" s="1033"/>
      <c r="Y53" s="1033"/>
      <c r="Z53" s="1033"/>
      <c r="AA53" s="1033"/>
      <c r="AB53" s="1033"/>
      <c r="AC53" s="1033"/>
      <c r="AD53" s="1033"/>
      <c r="AE53" s="1033"/>
      <c r="AF53" s="1033">
        <f t="shared" si="4"/>
        <v>0</v>
      </c>
      <c r="AG53" s="1033">
        <f t="shared" si="4"/>
        <v>0</v>
      </c>
      <c r="AH53" s="1033"/>
      <c r="AI53" s="1033"/>
      <c r="AJ53" s="1033"/>
      <c r="AK53" s="1033"/>
      <c r="AL53" s="1033"/>
      <c r="AM53" s="1033"/>
      <c r="AN53" s="1033"/>
      <c r="AO53" s="1033"/>
      <c r="AP53" s="1046"/>
      <c r="AQ53" s="1033"/>
      <c r="AR53" s="1033"/>
      <c r="AS53" s="1033"/>
      <c r="AT53" s="1033"/>
      <c r="AU53" s="1033">
        <f t="shared" si="5"/>
        <v>0</v>
      </c>
      <c r="AV53" s="1033">
        <f t="shared" si="5"/>
        <v>0</v>
      </c>
      <c r="AW53" s="1033"/>
      <c r="AX53" s="1033"/>
      <c r="AY53" s="1033"/>
      <c r="AZ53" s="1033">
        <f t="shared" si="6"/>
        <v>0</v>
      </c>
      <c r="BA53" s="1033">
        <f t="shared" si="6"/>
        <v>0</v>
      </c>
      <c r="BB53" s="1033">
        <f t="shared" si="7"/>
        <v>0</v>
      </c>
      <c r="BC53" s="1033">
        <f t="shared" si="8"/>
        <v>0</v>
      </c>
      <c r="BD53" s="1033">
        <f t="shared" si="9"/>
        <v>0</v>
      </c>
      <c r="BE53" s="1033">
        <f t="shared" si="8"/>
        <v>0</v>
      </c>
      <c r="BF53" s="1033">
        <f t="shared" si="9"/>
        <v>0</v>
      </c>
      <c r="BG53" s="1033">
        <f t="shared" si="10"/>
        <v>0</v>
      </c>
      <c r="BH53" s="1033">
        <f t="shared" si="11"/>
        <v>0</v>
      </c>
      <c r="BI53" s="1033">
        <f t="shared" si="12"/>
        <v>0</v>
      </c>
      <c r="BJ53" s="1033">
        <f t="shared" si="13"/>
        <v>0</v>
      </c>
      <c r="BK53" s="1033">
        <f t="shared" si="14"/>
        <v>0</v>
      </c>
      <c r="BL53" s="1033">
        <f t="shared" si="14"/>
        <v>0</v>
      </c>
      <c r="BM53" s="1033">
        <f t="shared" si="18"/>
        <v>0</v>
      </c>
      <c r="BN53" s="1033">
        <f t="shared" si="18"/>
        <v>0</v>
      </c>
      <c r="BO53" s="1040"/>
      <c r="BP53" s="1034"/>
    </row>
    <row r="54" spans="1:69" ht="15" customHeight="1" x14ac:dyDescent="0.25">
      <c r="A54" s="1057" t="s">
        <v>47</v>
      </c>
      <c r="B54" s="1052">
        <v>1406.05</v>
      </c>
      <c r="C54" s="1037">
        <f t="shared" si="0"/>
        <v>0</v>
      </c>
      <c r="D54" s="1041"/>
      <c r="E54" s="1034"/>
      <c r="F54" s="1033"/>
      <c r="G54" s="1046"/>
      <c r="H54" s="1033"/>
      <c r="I54" s="1033"/>
      <c r="J54" s="1033"/>
      <c r="K54" s="1033"/>
      <c r="L54" s="1033"/>
      <c r="M54" s="1046"/>
      <c r="N54" s="1033"/>
      <c r="O54" s="1033"/>
      <c r="P54" s="1033"/>
      <c r="Q54" s="1033">
        <f t="shared" si="3"/>
        <v>0</v>
      </c>
      <c r="R54" s="1033">
        <f t="shared" si="3"/>
        <v>0</v>
      </c>
      <c r="S54" s="1033"/>
      <c r="T54" s="1033"/>
      <c r="U54" s="1033"/>
      <c r="V54" s="1033"/>
      <c r="W54" s="1033"/>
      <c r="X54" s="1033"/>
      <c r="Y54" s="1033"/>
      <c r="Z54" s="1033"/>
      <c r="AA54" s="1033"/>
      <c r="AB54" s="1033"/>
      <c r="AC54" s="1033"/>
      <c r="AD54" s="1033"/>
      <c r="AE54" s="1033"/>
      <c r="AF54" s="1033">
        <f t="shared" si="4"/>
        <v>0</v>
      </c>
      <c r="AG54" s="1033">
        <f t="shared" si="4"/>
        <v>0</v>
      </c>
      <c r="AH54" s="1033"/>
      <c r="AI54" s="1033"/>
      <c r="AJ54" s="1033"/>
      <c r="AK54" s="1046"/>
      <c r="AL54" s="1033"/>
      <c r="AM54" s="1033"/>
      <c r="AN54" s="1033"/>
      <c r="AO54" s="1033"/>
      <c r="AP54" s="1033"/>
      <c r="AQ54" s="1033"/>
      <c r="AR54" s="1033"/>
      <c r="AS54" s="1033"/>
      <c r="AT54" s="1033"/>
      <c r="AU54" s="1033">
        <f t="shared" si="5"/>
        <v>0</v>
      </c>
      <c r="AV54" s="1033">
        <f t="shared" si="5"/>
        <v>0</v>
      </c>
      <c r="AW54" s="1033"/>
      <c r="AX54" s="1033"/>
      <c r="AY54" s="1033"/>
      <c r="AZ54" s="1033">
        <f t="shared" si="6"/>
        <v>0</v>
      </c>
      <c r="BA54" s="1033">
        <f t="shared" si="6"/>
        <v>0</v>
      </c>
      <c r="BB54" s="1033">
        <f t="shared" si="7"/>
        <v>0</v>
      </c>
      <c r="BC54" s="1033">
        <f t="shared" si="8"/>
        <v>0</v>
      </c>
      <c r="BD54" s="1033">
        <f t="shared" si="9"/>
        <v>0</v>
      </c>
      <c r="BE54" s="1033">
        <f t="shared" si="8"/>
        <v>0</v>
      </c>
      <c r="BF54" s="1033">
        <f t="shared" si="9"/>
        <v>0</v>
      </c>
      <c r="BG54" s="1033">
        <f t="shared" si="10"/>
        <v>0</v>
      </c>
      <c r="BH54" s="1033">
        <f t="shared" si="11"/>
        <v>0</v>
      </c>
      <c r="BI54" s="1033">
        <f t="shared" si="12"/>
        <v>0</v>
      </c>
      <c r="BJ54" s="1033">
        <f t="shared" si="13"/>
        <v>0</v>
      </c>
      <c r="BK54" s="1033">
        <f t="shared" si="14"/>
        <v>0</v>
      </c>
      <c r="BL54" s="1033">
        <f t="shared" si="14"/>
        <v>0</v>
      </c>
      <c r="BM54" s="1033">
        <f t="shared" si="18"/>
        <v>0</v>
      </c>
      <c r="BN54" s="1033">
        <f t="shared" si="18"/>
        <v>0</v>
      </c>
      <c r="BO54" s="1044"/>
      <c r="BP54" s="1034"/>
    </row>
    <row r="55" spans="1:69" ht="15" customHeight="1" x14ac:dyDescent="0.25">
      <c r="A55" s="1057" t="s">
        <v>48</v>
      </c>
      <c r="B55" s="1052">
        <v>3944.61</v>
      </c>
      <c r="C55" s="1037">
        <f t="shared" si="0"/>
        <v>0</v>
      </c>
      <c r="D55" s="1045"/>
      <c r="E55" s="1033"/>
      <c r="F55" s="1033"/>
      <c r="G55" s="1033"/>
      <c r="H55" s="1033"/>
      <c r="I55" s="1033"/>
      <c r="J55" s="1033"/>
      <c r="K55" s="1033"/>
      <c r="L55" s="1033"/>
      <c r="M55" s="1033"/>
      <c r="N55" s="1033"/>
      <c r="O55" s="1033"/>
      <c r="P55" s="1033"/>
      <c r="Q55" s="1033">
        <f t="shared" si="3"/>
        <v>0</v>
      </c>
      <c r="R55" s="1033">
        <f t="shared" si="3"/>
        <v>0</v>
      </c>
      <c r="S55" s="1033"/>
      <c r="T55" s="1033"/>
      <c r="U55" s="1033"/>
      <c r="V55" s="1033"/>
      <c r="W55" s="1033"/>
      <c r="X55" s="1033"/>
      <c r="Y55" s="1033"/>
      <c r="Z55" s="1033"/>
      <c r="AA55" s="1033"/>
      <c r="AB55" s="1033"/>
      <c r="AC55" s="1033"/>
      <c r="AD55" s="1033"/>
      <c r="AE55" s="1033"/>
      <c r="AF55" s="1033">
        <f t="shared" si="4"/>
        <v>0</v>
      </c>
      <c r="AG55" s="1033">
        <f t="shared" si="4"/>
        <v>0</v>
      </c>
      <c r="AH55" s="1033"/>
      <c r="AI55" s="1033"/>
      <c r="AJ55" s="1033"/>
      <c r="AK55" s="1033"/>
      <c r="AL55" s="1033"/>
      <c r="AM55" s="1033"/>
      <c r="AN55" s="1033"/>
      <c r="AO55" s="1033"/>
      <c r="AP55" s="1033"/>
      <c r="AQ55" s="1033"/>
      <c r="AR55" s="1033"/>
      <c r="AS55" s="1033"/>
      <c r="AT55" s="1033"/>
      <c r="AU55" s="1033">
        <f t="shared" si="5"/>
        <v>0</v>
      </c>
      <c r="AV55" s="1033">
        <f t="shared" si="5"/>
        <v>0</v>
      </c>
      <c r="AW55" s="1033"/>
      <c r="AX55" s="1033"/>
      <c r="AY55" s="1033"/>
      <c r="AZ55" s="1033">
        <f t="shared" si="6"/>
        <v>0</v>
      </c>
      <c r="BA55" s="1033">
        <f t="shared" si="6"/>
        <v>0</v>
      </c>
      <c r="BB55" s="1033">
        <f t="shared" si="7"/>
        <v>0</v>
      </c>
      <c r="BC55" s="1033">
        <f t="shared" si="8"/>
        <v>0</v>
      </c>
      <c r="BD55" s="1033">
        <f t="shared" si="9"/>
        <v>0</v>
      </c>
      <c r="BE55" s="1033">
        <f t="shared" si="8"/>
        <v>0</v>
      </c>
      <c r="BF55" s="1033">
        <f t="shared" si="9"/>
        <v>0</v>
      </c>
      <c r="BG55" s="1033">
        <f t="shared" si="10"/>
        <v>0</v>
      </c>
      <c r="BH55" s="1033">
        <f t="shared" si="11"/>
        <v>0</v>
      </c>
      <c r="BI55" s="1033">
        <f t="shared" si="12"/>
        <v>0</v>
      </c>
      <c r="BJ55" s="1033">
        <f t="shared" si="13"/>
        <v>0</v>
      </c>
      <c r="BK55" s="1033">
        <f t="shared" si="14"/>
        <v>0</v>
      </c>
      <c r="BL55" s="1033">
        <f t="shared" si="14"/>
        <v>0</v>
      </c>
      <c r="BM55" s="1033">
        <f t="shared" si="18"/>
        <v>0</v>
      </c>
      <c r="BN55" s="1033">
        <f t="shared" si="18"/>
        <v>0</v>
      </c>
      <c r="BO55" s="1044"/>
      <c r="BP55" s="1034"/>
    </row>
    <row r="56" spans="1:69" ht="15" customHeight="1" x14ac:dyDescent="0.25">
      <c r="A56" s="1057" t="s">
        <v>49</v>
      </c>
      <c r="B56" s="1052">
        <v>558</v>
      </c>
      <c r="C56" s="1037">
        <f t="shared" si="0"/>
        <v>0</v>
      </c>
      <c r="D56" s="1045"/>
      <c r="E56" s="1033"/>
      <c r="F56" s="1033"/>
      <c r="G56" s="1033"/>
      <c r="H56" s="1033"/>
      <c r="I56" s="1033"/>
      <c r="J56" s="1033"/>
      <c r="K56" s="1033"/>
      <c r="L56" s="1033"/>
      <c r="M56" s="1033"/>
      <c r="N56" s="1033"/>
      <c r="O56" s="1033"/>
      <c r="P56" s="1033"/>
      <c r="Q56" s="1033">
        <f t="shared" si="3"/>
        <v>0</v>
      </c>
      <c r="R56" s="1033">
        <f t="shared" si="3"/>
        <v>0</v>
      </c>
      <c r="S56" s="1033"/>
      <c r="T56" s="1033"/>
      <c r="U56" s="1033"/>
      <c r="V56" s="1033"/>
      <c r="W56" s="1033"/>
      <c r="X56" s="1033"/>
      <c r="Y56" s="1033"/>
      <c r="Z56" s="1033"/>
      <c r="AA56" s="1033"/>
      <c r="AB56" s="1033"/>
      <c r="AC56" s="1033"/>
      <c r="AD56" s="1033"/>
      <c r="AE56" s="1033"/>
      <c r="AF56" s="1033">
        <f t="shared" si="4"/>
        <v>0</v>
      </c>
      <c r="AG56" s="1033">
        <f t="shared" si="4"/>
        <v>0</v>
      </c>
      <c r="AH56" s="1033"/>
      <c r="AI56" s="1033"/>
      <c r="AJ56" s="1033"/>
      <c r="AK56" s="1033"/>
      <c r="AL56" s="1033"/>
      <c r="AM56" s="1033"/>
      <c r="AN56" s="1033"/>
      <c r="AO56" s="1033"/>
      <c r="AP56" s="1033"/>
      <c r="AQ56" s="1033"/>
      <c r="AR56" s="1033"/>
      <c r="AS56" s="1033"/>
      <c r="AT56" s="1033"/>
      <c r="AU56" s="1033">
        <f t="shared" si="5"/>
        <v>0</v>
      </c>
      <c r="AV56" s="1033">
        <f t="shared" si="5"/>
        <v>0</v>
      </c>
      <c r="AW56" s="1033"/>
      <c r="AX56" s="1033"/>
      <c r="AY56" s="1033"/>
      <c r="AZ56" s="1033">
        <f t="shared" si="6"/>
        <v>0</v>
      </c>
      <c r="BA56" s="1033">
        <f t="shared" si="6"/>
        <v>0</v>
      </c>
      <c r="BB56" s="1033">
        <f t="shared" si="7"/>
        <v>0</v>
      </c>
      <c r="BC56" s="1033">
        <f t="shared" si="8"/>
        <v>0</v>
      </c>
      <c r="BD56" s="1033">
        <f t="shared" si="9"/>
        <v>0</v>
      </c>
      <c r="BE56" s="1033">
        <f t="shared" si="8"/>
        <v>0</v>
      </c>
      <c r="BF56" s="1033">
        <f t="shared" si="9"/>
        <v>0</v>
      </c>
      <c r="BG56" s="1033">
        <f t="shared" si="10"/>
        <v>0</v>
      </c>
      <c r="BH56" s="1033">
        <f t="shared" si="11"/>
        <v>0</v>
      </c>
      <c r="BI56" s="1033">
        <f t="shared" si="12"/>
        <v>0</v>
      </c>
      <c r="BJ56" s="1033">
        <f t="shared" si="13"/>
        <v>0</v>
      </c>
      <c r="BK56" s="1033">
        <f t="shared" si="14"/>
        <v>0</v>
      </c>
      <c r="BL56" s="1033">
        <f t="shared" si="14"/>
        <v>0</v>
      </c>
      <c r="BM56" s="1033">
        <f t="shared" si="18"/>
        <v>0</v>
      </c>
      <c r="BN56" s="1033">
        <f t="shared" si="18"/>
        <v>0</v>
      </c>
      <c r="BO56" s="1040"/>
      <c r="BP56" s="1034"/>
    </row>
    <row r="57" spans="1:69" ht="15" customHeight="1" x14ac:dyDescent="0.25">
      <c r="A57" s="1057" t="s">
        <v>50</v>
      </c>
      <c r="B57" s="1052">
        <v>2431.71</v>
      </c>
      <c r="C57" s="1037">
        <f t="shared" si="0"/>
        <v>0</v>
      </c>
      <c r="D57" s="1045"/>
      <c r="E57" s="1033"/>
      <c r="F57" s="1033"/>
      <c r="G57" s="1033"/>
      <c r="H57" s="1033"/>
      <c r="I57" s="1033"/>
      <c r="J57" s="1033"/>
      <c r="K57" s="1033"/>
      <c r="L57" s="1033"/>
      <c r="M57" s="1033"/>
      <c r="N57" s="1033"/>
      <c r="O57" s="1033"/>
      <c r="P57" s="1033"/>
      <c r="Q57" s="1033">
        <f t="shared" si="3"/>
        <v>0</v>
      </c>
      <c r="R57" s="1033">
        <f t="shared" si="3"/>
        <v>0</v>
      </c>
      <c r="S57" s="1033"/>
      <c r="T57" s="1033"/>
      <c r="U57" s="1033"/>
      <c r="V57" s="1033"/>
      <c r="W57" s="1033"/>
      <c r="X57" s="1033"/>
      <c r="Y57" s="1033"/>
      <c r="Z57" s="1033"/>
      <c r="AA57" s="1033"/>
      <c r="AB57" s="1033"/>
      <c r="AC57" s="1033"/>
      <c r="AD57" s="1033"/>
      <c r="AE57" s="1033"/>
      <c r="AF57" s="1033">
        <f t="shared" si="4"/>
        <v>0</v>
      </c>
      <c r="AG57" s="1033">
        <f t="shared" si="4"/>
        <v>0</v>
      </c>
      <c r="AH57" s="1033"/>
      <c r="AI57" s="1033"/>
      <c r="AJ57" s="1033"/>
      <c r="AK57" s="1033"/>
      <c r="AL57" s="1033"/>
      <c r="AM57" s="1033"/>
      <c r="AN57" s="1033"/>
      <c r="AO57" s="1033"/>
      <c r="AP57" s="1033"/>
      <c r="AQ57" s="1033"/>
      <c r="AR57" s="1033"/>
      <c r="AS57" s="1033"/>
      <c r="AT57" s="1033"/>
      <c r="AU57" s="1033">
        <f t="shared" si="5"/>
        <v>0</v>
      </c>
      <c r="AV57" s="1033">
        <f t="shared" si="5"/>
        <v>0</v>
      </c>
      <c r="AW57" s="1033"/>
      <c r="AX57" s="1033"/>
      <c r="AY57" s="1033"/>
      <c r="AZ57" s="1033">
        <f t="shared" si="6"/>
        <v>0</v>
      </c>
      <c r="BA57" s="1033">
        <f t="shared" si="6"/>
        <v>0</v>
      </c>
      <c r="BB57" s="1033">
        <f t="shared" si="7"/>
        <v>0</v>
      </c>
      <c r="BC57" s="1033">
        <f t="shared" si="8"/>
        <v>0</v>
      </c>
      <c r="BD57" s="1033">
        <f t="shared" si="9"/>
        <v>0</v>
      </c>
      <c r="BE57" s="1033">
        <f t="shared" si="8"/>
        <v>0</v>
      </c>
      <c r="BF57" s="1033">
        <f t="shared" si="9"/>
        <v>0</v>
      </c>
      <c r="BG57" s="1033">
        <f t="shared" si="10"/>
        <v>0</v>
      </c>
      <c r="BH57" s="1033">
        <f t="shared" si="11"/>
        <v>0</v>
      </c>
      <c r="BI57" s="1033">
        <f t="shared" si="12"/>
        <v>0</v>
      </c>
      <c r="BJ57" s="1033">
        <f t="shared" si="13"/>
        <v>0</v>
      </c>
      <c r="BK57" s="1033">
        <f t="shared" si="14"/>
        <v>0</v>
      </c>
      <c r="BL57" s="1033">
        <f t="shared" si="14"/>
        <v>0</v>
      </c>
      <c r="BM57" s="1033">
        <f t="shared" si="18"/>
        <v>0</v>
      </c>
      <c r="BN57" s="1033">
        <f t="shared" si="18"/>
        <v>0</v>
      </c>
      <c r="BO57" s="1040"/>
      <c r="BP57" s="1034"/>
    </row>
    <row r="58" spans="1:69" ht="15" customHeight="1" x14ac:dyDescent="0.25">
      <c r="A58" s="1057" t="s">
        <v>51</v>
      </c>
      <c r="B58" s="1052">
        <v>818.06</v>
      </c>
      <c r="C58" s="1037">
        <f t="shared" si="0"/>
        <v>0</v>
      </c>
      <c r="D58" s="1045"/>
      <c r="E58" s="1060"/>
      <c r="F58" s="1060"/>
      <c r="G58" s="1060"/>
      <c r="H58" s="1060"/>
      <c r="I58" s="1060"/>
      <c r="J58" s="1060"/>
      <c r="K58" s="1060"/>
      <c r="L58" s="1060"/>
      <c r="M58" s="1060"/>
      <c r="N58" s="1060"/>
      <c r="O58" s="1060"/>
      <c r="P58" s="1060"/>
      <c r="Q58" s="1060">
        <f t="shared" si="3"/>
        <v>0</v>
      </c>
      <c r="R58" s="1060">
        <f t="shared" si="3"/>
        <v>0</v>
      </c>
      <c r="S58" s="1060"/>
      <c r="T58" s="1060"/>
      <c r="U58" s="1060"/>
      <c r="V58" s="1060"/>
      <c r="W58" s="1060"/>
      <c r="X58" s="1060"/>
      <c r="Y58" s="1060"/>
      <c r="Z58" s="1060"/>
      <c r="AA58" s="1060"/>
      <c r="AB58" s="1060"/>
      <c r="AC58" s="1060"/>
      <c r="AD58" s="1060"/>
      <c r="AE58" s="1060"/>
      <c r="AF58" s="1060">
        <f t="shared" si="4"/>
        <v>0</v>
      </c>
      <c r="AG58" s="1060">
        <f t="shared" si="4"/>
        <v>0</v>
      </c>
      <c r="AH58" s="1060"/>
      <c r="AI58" s="1060"/>
      <c r="AJ58" s="1060"/>
      <c r="AK58" s="1060"/>
      <c r="AL58" s="1060"/>
      <c r="AM58" s="1060"/>
      <c r="AN58" s="1060"/>
      <c r="AO58" s="1060"/>
      <c r="AP58" s="1060"/>
      <c r="AQ58" s="1061"/>
      <c r="AR58" s="1061"/>
      <c r="AS58" s="1060"/>
      <c r="AT58" s="1060"/>
      <c r="AU58" s="1060">
        <f t="shared" si="5"/>
        <v>0</v>
      </c>
      <c r="AV58" s="1060">
        <f t="shared" si="5"/>
        <v>0</v>
      </c>
      <c r="AW58" s="1060"/>
      <c r="AX58" s="1060"/>
      <c r="AY58" s="1060"/>
      <c r="AZ58" s="1060">
        <f t="shared" si="6"/>
        <v>0</v>
      </c>
      <c r="BA58" s="1060">
        <f t="shared" si="6"/>
        <v>0</v>
      </c>
      <c r="BB58" s="1060">
        <f>SUM(F58,U58,AJ58,)</f>
        <v>0</v>
      </c>
      <c r="BC58" s="1060">
        <f>SUM(G58,V58,AK58,)</f>
        <v>0</v>
      </c>
      <c r="BD58" s="1060">
        <f>SUM(H58,W58,AL58,)</f>
        <v>0</v>
      </c>
      <c r="BE58" s="1060">
        <f>SUM(I58,X58,AM58,)</f>
        <v>0</v>
      </c>
      <c r="BF58" s="1060">
        <f>SUM(J58,Y58,AN58,)</f>
        <v>0</v>
      </c>
      <c r="BG58" s="1060">
        <f t="shared" si="10"/>
        <v>0</v>
      </c>
      <c r="BH58" s="1060">
        <f>SUM(L58,AA58,AP58,)</f>
        <v>0</v>
      </c>
      <c r="BI58" s="1060">
        <f t="shared" si="12"/>
        <v>0</v>
      </c>
      <c r="BJ58" s="1060">
        <f>SUM(N58,AC58,AR58,)</f>
        <v>0</v>
      </c>
      <c r="BK58" s="1060">
        <f>SUM(O58,AD58,AS58,)</f>
        <v>0</v>
      </c>
      <c r="BL58" s="1060">
        <f>SUM(P58,AE58,AT58,)</f>
        <v>0</v>
      </c>
      <c r="BM58" s="1060">
        <f t="shared" si="18"/>
        <v>0</v>
      </c>
      <c r="BN58" s="1060">
        <f t="shared" si="18"/>
        <v>0</v>
      </c>
      <c r="BO58" s="1044"/>
      <c r="BP58" s="1062"/>
    </row>
    <row r="59" spans="1:69" ht="15" customHeight="1" x14ac:dyDescent="0.25">
      <c r="A59" s="1063"/>
      <c r="B59" s="1064"/>
      <c r="C59" s="1065"/>
      <c r="D59" s="1066"/>
      <c r="E59" s="1067"/>
      <c r="F59" s="1067"/>
      <c r="G59" s="1067"/>
      <c r="H59" s="1067"/>
      <c r="I59" s="1067"/>
      <c r="J59" s="1067"/>
      <c r="K59" s="1067"/>
      <c r="L59" s="1067"/>
      <c r="M59" s="1067"/>
      <c r="N59" s="1067"/>
      <c r="O59" s="1067"/>
      <c r="P59" s="1067"/>
      <c r="Q59" s="1068"/>
      <c r="R59" s="1069"/>
      <c r="S59" s="1070"/>
      <c r="T59" s="1071"/>
      <c r="U59" s="1072"/>
      <c r="V59" s="1073"/>
      <c r="W59" s="1073"/>
      <c r="X59" s="1073"/>
      <c r="Y59" s="1066"/>
      <c r="Z59" s="1066"/>
      <c r="AA59" s="1066"/>
      <c r="AB59" s="1066"/>
      <c r="AC59" s="1074"/>
      <c r="AD59" s="1074"/>
      <c r="AE59" s="1074"/>
      <c r="AF59" s="1068"/>
      <c r="AG59" s="1069"/>
      <c r="AH59" s="1074"/>
      <c r="AI59" s="1075"/>
      <c r="AJ59" s="1074"/>
      <c r="AK59" s="1075"/>
      <c r="AL59" s="1074"/>
      <c r="AM59" s="1074"/>
      <c r="AN59" s="1074"/>
      <c r="AO59" s="1074"/>
      <c r="AP59" s="1074"/>
      <c r="AQ59" s="1076"/>
      <c r="AR59" s="1076"/>
      <c r="AS59" s="1074"/>
      <c r="AT59" s="1074"/>
      <c r="AU59" s="1068"/>
      <c r="AV59" s="1069"/>
      <c r="AW59" s="1074"/>
      <c r="AX59" s="1074"/>
      <c r="AY59" s="1074"/>
      <c r="AZ59" s="1077"/>
      <c r="BA59" s="1078"/>
      <c r="BB59" s="1078"/>
      <c r="BC59" s="1078"/>
      <c r="BD59" s="1078"/>
      <c r="BE59" s="1078"/>
      <c r="BF59" s="1078"/>
      <c r="BG59" s="1078"/>
      <c r="BH59" s="1078"/>
      <c r="BI59" s="1078"/>
      <c r="BJ59" s="1078"/>
      <c r="BK59" s="1078"/>
      <c r="BL59" s="1078"/>
      <c r="BM59" s="1078"/>
      <c r="BN59" s="1078"/>
      <c r="BP59" s="1079"/>
    </row>
    <row r="60" spans="1:69" ht="15" customHeight="1" x14ac:dyDescent="0.25">
      <c r="A60" s="1063"/>
      <c r="B60" s="1064"/>
      <c r="C60" s="1080"/>
      <c r="D60" s="1066"/>
      <c r="E60" s="1067"/>
      <c r="F60" s="1067"/>
      <c r="G60" s="1067"/>
      <c r="H60" s="1067"/>
      <c r="I60" s="1067"/>
      <c r="J60" s="1067"/>
      <c r="K60" s="1067"/>
      <c r="L60" s="1067"/>
      <c r="M60" s="1067"/>
      <c r="N60" s="1067"/>
      <c r="O60" s="1067"/>
      <c r="P60" s="1067"/>
      <c r="Q60" s="1068"/>
      <c r="R60" s="1069"/>
      <c r="S60" s="1070"/>
      <c r="T60" s="1071"/>
      <c r="U60" s="1072"/>
      <c r="V60" s="1073"/>
      <c r="W60" s="1073"/>
      <c r="X60" s="1073"/>
      <c r="Y60" s="1066"/>
      <c r="Z60" s="1066"/>
      <c r="AA60" s="1066"/>
      <c r="AB60" s="1066"/>
      <c r="AC60" s="1074"/>
      <c r="AD60" s="1074"/>
      <c r="AE60" s="1074"/>
      <c r="AF60" s="1068"/>
      <c r="AG60" s="1069"/>
      <c r="AH60" s="1074"/>
      <c r="AI60" s="995" t="s">
        <v>136</v>
      </c>
      <c r="AJ60" s="995"/>
      <c r="AK60" s="995"/>
      <c r="AL60" s="995"/>
      <c r="AM60" s="995" t="s">
        <v>135</v>
      </c>
      <c r="AT60" s="995" t="s">
        <v>137</v>
      </c>
      <c r="AW60" s="995"/>
      <c r="AX60" s="995"/>
      <c r="AY60" s="995"/>
      <c r="BA60" s="1078"/>
      <c r="BB60" s="1078"/>
      <c r="BC60" s="995" t="s">
        <v>155</v>
      </c>
      <c r="BD60" s="1078"/>
      <c r="BE60" s="1078"/>
      <c r="BF60" s="1078"/>
      <c r="BG60" s="1078"/>
      <c r="BH60" s="1078"/>
      <c r="BI60" s="1078"/>
      <c r="BJ60" s="1078"/>
      <c r="BK60" s="1078"/>
      <c r="BL60" s="1078"/>
      <c r="BM60" s="1078"/>
      <c r="BN60" s="1078"/>
      <c r="BO60" s="995"/>
      <c r="BQ60" s="1069"/>
    </row>
    <row r="61" spans="1:69" ht="15.6" customHeight="1" x14ac:dyDescent="0.3">
      <c r="B61" s="1083"/>
      <c r="C61" s="1083"/>
      <c r="E61" s="1084"/>
      <c r="F61" s="1085"/>
      <c r="G61" s="1085"/>
      <c r="H61" s="1085"/>
      <c r="I61" s="1085"/>
      <c r="J61" s="1085"/>
      <c r="K61" s="1085"/>
      <c r="L61" s="1085"/>
      <c r="M61" s="1085"/>
      <c r="N61" s="1085"/>
      <c r="O61" s="1085"/>
      <c r="P61" s="1085"/>
      <c r="Q61" s="1085"/>
      <c r="R61" s="1085"/>
      <c r="S61" s="1085"/>
      <c r="T61" s="1085"/>
      <c r="U61" s="1085"/>
      <c r="V61" s="1085"/>
      <c r="W61" s="1085"/>
      <c r="X61" s="1085"/>
      <c r="Y61" s="1085"/>
      <c r="Z61" s="1085"/>
      <c r="AA61" s="1085"/>
      <c r="AB61" s="1085"/>
      <c r="AC61" s="1085"/>
      <c r="AD61" s="1085"/>
      <c r="AE61" s="1085"/>
      <c r="AF61" s="1085"/>
      <c r="AG61" s="1085"/>
      <c r="AI61" s="961" t="s">
        <v>141</v>
      </c>
      <c r="AJ61" s="961"/>
      <c r="AK61" s="961"/>
      <c r="AL61" s="961"/>
      <c r="AM61" s="961" t="s">
        <v>140</v>
      </c>
      <c r="AT61" s="961" t="s">
        <v>156</v>
      </c>
      <c r="AW61" s="961"/>
      <c r="AX61" s="961"/>
      <c r="AY61" s="961"/>
      <c r="BA61" s="995"/>
      <c r="BC61" s="961" t="s">
        <v>157</v>
      </c>
      <c r="BO61" s="961"/>
    </row>
    <row r="62" spans="1:69" ht="15.6" customHeight="1" x14ac:dyDescent="0.3">
      <c r="B62" s="1086"/>
      <c r="C62" s="1083"/>
      <c r="BA62" s="961"/>
    </row>
    <row r="86" spans="2:69" s="1082" customFormat="1" ht="12.75" customHeight="1" x14ac:dyDescent="0.3">
      <c r="B86" s="1022"/>
      <c r="C86" s="1022"/>
      <c r="D86" s="1022"/>
      <c r="E86" s="1022"/>
      <c r="F86" s="1022"/>
      <c r="G86" s="1022"/>
      <c r="H86" s="1022"/>
      <c r="I86" s="1022"/>
      <c r="J86" s="1022"/>
      <c r="K86" s="1022"/>
      <c r="L86" s="1022"/>
      <c r="M86" s="1022"/>
      <c r="N86" s="1022"/>
      <c r="O86" s="1022"/>
      <c r="P86" s="1022"/>
      <c r="Q86" s="1022"/>
      <c r="R86" s="1022"/>
      <c r="S86" s="1022"/>
      <c r="T86" s="1022"/>
      <c r="U86" s="1022"/>
      <c r="V86" s="1022"/>
      <c r="W86" s="1022"/>
      <c r="X86" s="1022"/>
      <c r="Y86" s="1022"/>
      <c r="Z86" s="1022"/>
      <c r="AA86" s="1022"/>
      <c r="AB86" s="1022"/>
      <c r="AC86" s="1022"/>
      <c r="AD86" s="1022"/>
      <c r="AE86" s="1022"/>
      <c r="AF86" s="1022"/>
      <c r="AG86" s="1022"/>
      <c r="AH86" s="1022"/>
      <c r="AI86" s="1022"/>
      <c r="AJ86" s="1022"/>
      <c r="AK86" s="1022"/>
      <c r="AL86" s="1022"/>
      <c r="AM86" s="1022"/>
      <c r="AN86" s="1022"/>
      <c r="AO86" s="1022"/>
      <c r="AP86" s="1022"/>
      <c r="AQ86" s="1022"/>
      <c r="AR86" s="1022"/>
      <c r="AS86" s="1022"/>
      <c r="AT86" s="1022"/>
      <c r="AU86" s="1022"/>
      <c r="AV86" s="1022"/>
      <c r="AW86" s="1022"/>
      <c r="AX86" s="1022"/>
      <c r="AY86" s="1022"/>
      <c r="AZ86" s="1022"/>
      <c r="BA86" s="1022"/>
      <c r="BB86" s="1022"/>
      <c r="BC86" s="1022"/>
      <c r="BD86" s="1022"/>
      <c r="BE86" s="1022"/>
      <c r="BF86" s="1022"/>
      <c r="BG86" s="1022"/>
      <c r="BH86" s="1022"/>
      <c r="BI86" s="1022"/>
      <c r="BJ86" s="1022"/>
      <c r="BK86" s="1022"/>
      <c r="BL86" s="1022"/>
      <c r="BM86" s="1022"/>
      <c r="BN86" s="1022"/>
      <c r="BO86" s="1022"/>
      <c r="BP86" s="1081"/>
      <c r="BQ86" s="1022"/>
    </row>
  </sheetData>
  <mergeCells count="106">
    <mergeCell ref="AZ6:BN7"/>
    <mergeCell ref="D8:D12"/>
    <mergeCell ref="E8:F9"/>
    <mergeCell ref="G8:J8"/>
    <mergeCell ref="K8:L9"/>
    <mergeCell ref="M8:N9"/>
    <mergeCell ref="O8:P9"/>
    <mergeCell ref="Q8:R9"/>
    <mergeCell ref="A2:AB2"/>
    <mergeCell ref="A3:AB3"/>
    <mergeCell ref="A4:AB4"/>
    <mergeCell ref="A6:A12"/>
    <mergeCell ref="B6:C7"/>
    <mergeCell ref="D6:R7"/>
    <mergeCell ref="S6:AG7"/>
    <mergeCell ref="S8:S12"/>
    <mergeCell ref="T8:U9"/>
    <mergeCell ref="V8:Y8"/>
    <mergeCell ref="AF8:AG9"/>
    <mergeCell ref="AH8:AH12"/>
    <mergeCell ref="AI8:AJ9"/>
    <mergeCell ref="AD10:AD12"/>
    <mergeCell ref="AE10:AE12"/>
    <mergeCell ref="AF10:AF12"/>
    <mergeCell ref="AG10:AG12"/>
    <mergeCell ref="AH6:AV7"/>
    <mergeCell ref="AW6:AY9"/>
    <mergeCell ref="X9:Y9"/>
    <mergeCell ref="AK9:AL9"/>
    <mergeCell ref="AM9:AN9"/>
    <mergeCell ref="BA8:BB9"/>
    <mergeCell ref="BC8:BF8"/>
    <mergeCell ref="BG8:BH9"/>
    <mergeCell ref="Z8:AA9"/>
    <mergeCell ref="AB8:AC9"/>
    <mergeCell ref="AD8:AE9"/>
    <mergeCell ref="AI10:AI12"/>
    <mergeCell ref="AJ10:AJ12"/>
    <mergeCell ref="X10:X12"/>
    <mergeCell ref="Y10:Y12"/>
    <mergeCell ref="Z10:Z12"/>
    <mergeCell ref="AA10:AA12"/>
    <mergeCell ref="AB10:AB12"/>
    <mergeCell ref="AC10:AC12"/>
    <mergeCell ref="BE10:BE12"/>
    <mergeCell ref="AS10:AS12"/>
    <mergeCell ref="AT10:AT12"/>
    <mergeCell ref="AU10:AU12"/>
    <mergeCell ref="BI8:BJ9"/>
    <mergeCell ref="BK8:BL9"/>
    <mergeCell ref="BM8:BN9"/>
    <mergeCell ref="BC9:BD9"/>
    <mergeCell ref="BE9:BF9"/>
    <mergeCell ref="AK8:AN8"/>
    <mergeCell ref="AO8:AP9"/>
    <mergeCell ref="AQ8:AR9"/>
    <mergeCell ref="AS8:AT9"/>
    <mergeCell ref="AU8:AV9"/>
    <mergeCell ref="AZ8:AZ12"/>
    <mergeCell ref="AO10:AO12"/>
    <mergeCell ref="AP10:AP12"/>
    <mergeCell ref="AQ10:AQ12"/>
    <mergeCell ref="AR10:AR12"/>
    <mergeCell ref="AK10:AK12"/>
    <mergeCell ref="AL10:AL12"/>
    <mergeCell ref="AM10:AM12"/>
    <mergeCell ref="AN10:AN12"/>
    <mergeCell ref="AY10:AY12"/>
    <mergeCell ref="BA10:BA12"/>
    <mergeCell ref="BB10:BB12"/>
    <mergeCell ref="BC10:BC12"/>
    <mergeCell ref="BD10:BD12"/>
    <mergeCell ref="E10:E12"/>
    <mergeCell ref="F10:F12"/>
    <mergeCell ref="G10:G12"/>
    <mergeCell ref="H10:H12"/>
    <mergeCell ref="I10:I12"/>
    <mergeCell ref="J10:J12"/>
    <mergeCell ref="G9:H9"/>
    <mergeCell ref="I9:J9"/>
    <mergeCell ref="V9:W9"/>
    <mergeCell ref="Q10:Q12"/>
    <mergeCell ref="R10:R12"/>
    <mergeCell ref="T10:T12"/>
    <mergeCell ref="U10:U12"/>
    <mergeCell ref="V10:V12"/>
    <mergeCell ref="W10:W12"/>
    <mergeCell ref="K10:K12"/>
    <mergeCell ref="L10:L12"/>
    <mergeCell ref="M10:M12"/>
    <mergeCell ref="N10:N12"/>
    <mergeCell ref="O10:O12"/>
    <mergeCell ref="P10:P12"/>
    <mergeCell ref="AV10:AV12"/>
    <mergeCell ref="AW10:AW12"/>
    <mergeCell ref="AX10:AX12"/>
    <mergeCell ref="BL10:BL12"/>
    <mergeCell ref="BM10:BM12"/>
    <mergeCell ref="BN10:BN12"/>
    <mergeCell ref="BP10:BP11"/>
    <mergeCell ref="BF10:BF12"/>
    <mergeCell ref="BG10:BG12"/>
    <mergeCell ref="BH10:BH12"/>
    <mergeCell ref="BI10:BI12"/>
    <mergeCell ref="BJ10:BJ12"/>
    <mergeCell ref="BK10:BK12"/>
  </mergeCells>
  <conditionalFormatting sqref="Z33:AE33 E33:P33">
    <cfRule type="cellIs" dxfId="1" priority="1" stopIfTrue="1" operator="equal">
      <formula>0</formula>
    </cfRule>
  </conditionalFormatting>
  <printOptions horizontalCentered="1"/>
  <pageMargins left="0.25" right="0.75" top="0.53" bottom="0.24" header="0.3" footer="0.17"/>
  <pageSetup paperSize="5" scale="60" orientation="landscape" horizontalDpi="300" verticalDpi="300" r:id="rId1"/>
  <headerFooter alignWithMargins="0">
    <oddHeader>&amp;R&amp;P</oddHeader>
  </headerFooter>
  <colBreaks count="2" manualBreakCount="2">
    <brk id="31" max="1048575" man="1"/>
    <brk id="67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60"/>
  </sheetPr>
  <dimension ref="A1:EJ64"/>
  <sheetViews>
    <sheetView view="pageBreakPreview" zoomScale="90" zoomScaleNormal="50" zoomScaleSheetLayoutView="90" workbookViewId="0">
      <pane xSplit="3" ySplit="13" topLeftCell="BW14" activePane="bottomRight" state="frozen"/>
      <selection sqref="A1:XFD1048576"/>
      <selection pane="topRight" sqref="A1:XFD1048576"/>
      <selection pane="bottomLeft" sqref="A1:XFD1048576"/>
      <selection pane="bottomRight" activeCell="CJ14" sqref="CJ14"/>
    </sheetView>
  </sheetViews>
  <sheetFormatPr defaultColWidth="8.85546875" defaultRowHeight="15" x14ac:dyDescent="0.25"/>
  <cols>
    <col min="1" max="1" width="13.140625" style="961" customWidth="1"/>
    <col min="2" max="2" width="9.140625" style="961" customWidth="1"/>
    <col min="3" max="3" width="10.28515625" style="961" customWidth="1"/>
    <col min="4" max="4" width="11.5703125" style="961" customWidth="1"/>
    <col min="5" max="5" width="9.85546875" style="961" bestFit="1" customWidth="1"/>
    <col min="6" max="6" width="9.140625" style="961" bestFit="1" customWidth="1"/>
    <col min="7" max="7" width="10.140625" style="961" customWidth="1"/>
    <col min="8" max="8" width="9" style="961" customWidth="1"/>
    <col min="9" max="9" width="9.140625" style="961" bestFit="1" customWidth="1"/>
    <col min="10" max="10" width="9.7109375" style="961" customWidth="1"/>
    <col min="11" max="11" width="9.28515625" style="961" bestFit="1" customWidth="1"/>
    <col min="12" max="13" width="9.140625" style="961" bestFit="1" customWidth="1"/>
    <col min="14" max="14" width="9.85546875" style="961" bestFit="1" customWidth="1"/>
    <col min="15" max="15" width="9.140625" style="961" bestFit="1" customWidth="1"/>
    <col min="16" max="16" width="9.85546875" style="961" customWidth="1"/>
    <col min="17" max="17" width="10.7109375" style="961" customWidth="1"/>
    <col min="18" max="19" width="9.140625" style="961" bestFit="1" customWidth="1"/>
    <col min="20" max="20" width="9.42578125" style="961" bestFit="1" customWidth="1"/>
    <col min="21" max="21" width="9.28515625" style="961" bestFit="1" customWidth="1"/>
    <col min="22" max="22" width="9.85546875" style="961" bestFit="1" customWidth="1"/>
    <col min="23" max="23" width="11.28515625" style="961" bestFit="1" customWidth="1"/>
    <col min="24" max="36" width="9.28515625" style="961" bestFit="1" customWidth="1"/>
    <col min="37" max="37" width="9.85546875" style="961" bestFit="1" customWidth="1"/>
    <col min="38" max="38" width="10.7109375" style="961" bestFit="1" customWidth="1"/>
    <col min="39" max="39" width="9.140625" style="961" bestFit="1" customWidth="1"/>
    <col min="40" max="40" width="10.28515625" style="961" bestFit="1" customWidth="1"/>
    <col min="41" max="41" width="10.7109375" style="961" bestFit="1" customWidth="1"/>
    <col min="42" max="42" width="9" style="961" bestFit="1" customWidth="1"/>
    <col min="43" max="43" width="10.140625" style="961" bestFit="1" customWidth="1"/>
    <col min="44" max="44" width="10.5703125" style="961" bestFit="1" customWidth="1"/>
    <col min="45" max="45" width="9" style="961" bestFit="1" customWidth="1"/>
    <col min="46" max="66" width="8.85546875" style="961" customWidth="1"/>
    <col min="67" max="69" width="9" style="961" customWidth="1"/>
    <col min="70" max="74" width="9" style="961" bestFit="1" customWidth="1"/>
    <col min="75" max="90" width="8.85546875" style="961"/>
    <col min="91" max="91" width="21.7109375" style="961" hidden="1" customWidth="1"/>
    <col min="92" max="109" width="0" style="961" hidden="1" customWidth="1"/>
    <col min="110" max="117" width="9.140625" style="962" hidden="1" customWidth="1"/>
    <col min="118" max="136" width="9.140625" style="962" customWidth="1"/>
    <col min="137" max="140" width="9.140625" style="963" customWidth="1"/>
    <col min="141" max="16384" width="8.85546875" style="961"/>
  </cols>
  <sheetData>
    <row r="1" spans="1:140" x14ac:dyDescent="0.25">
      <c r="A1" s="961" t="s">
        <v>115</v>
      </c>
    </row>
    <row r="2" spans="1:140" x14ac:dyDescent="0.25">
      <c r="E2" s="961" t="s">
        <v>71</v>
      </c>
    </row>
    <row r="3" spans="1:140" x14ac:dyDescent="0.25">
      <c r="E3" s="961" t="s">
        <v>116</v>
      </c>
      <c r="DD3" s="962"/>
      <c r="DE3" s="962"/>
      <c r="EE3" s="963"/>
      <c r="EF3" s="963"/>
      <c r="EI3" s="961"/>
      <c r="EJ3" s="961"/>
    </row>
    <row r="4" spans="1:140" x14ac:dyDescent="0.25">
      <c r="E4" s="961" t="s">
        <v>147</v>
      </c>
    </row>
    <row r="5" spans="1:140" x14ac:dyDescent="0.25">
      <c r="A5" s="964"/>
      <c r="B5" s="964"/>
      <c r="C5" s="964"/>
      <c r="D5" s="964"/>
      <c r="E5" s="964" t="s">
        <v>279</v>
      </c>
      <c r="F5" s="964"/>
      <c r="G5" s="964"/>
      <c r="H5" s="964"/>
      <c r="I5" s="964"/>
      <c r="J5" s="964"/>
      <c r="K5" s="964"/>
      <c r="L5" s="964"/>
      <c r="M5" s="964"/>
      <c r="N5" s="964"/>
      <c r="O5" s="964"/>
      <c r="P5" s="964"/>
      <c r="Q5" s="964"/>
      <c r="R5" s="964"/>
      <c r="S5" s="964"/>
      <c r="T5" s="964"/>
      <c r="U5" s="964"/>
      <c r="V5" s="964"/>
      <c r="W5" s="964"/>
      <c r="X5" s="964"/>
      <c r="Y5" s="964"/>
      <c r="Z5" s="964"/>
      <c r="AA5" s="964"/>
      <c r="AB5" s="964"/>
      <c r="AC5" s="964"/>
      <c r="AD5" s="964"/>
      <c r="AE5" s="964"/>
      <c r="AF5" s="964"/>
      <c r="AG5" s="964"/>
      <c r="AH5" s="964"/>
      <c r="AI5" s="964"/>
      <c r="AJ5" s="964"/>
      <c r="AK5" s="964"/>
      <c r="AL5" s="964"/>
      <c r="AM5" s="964"/>
      <c r="AN5" s="964"/>
      <c r="AO5" s="964"/>
      <c r="AP5" s="964"/>
      <c r="AQ5" s="964"/>
      <c r="AR5" s="964"/>
      <c r="AS5" s="964"/>
      <c r="AT5" s="964"/>
      <c r="AU5" s="964"/>
      <c r="AV5" s="964"/>
      <c r="AW5" s="964"/>
      <c r="AX5" s="964"/>
      <c r="AY5" s="964"/>
      <c r="AZ5" s="964"/>
      <c r="BA5" s="964"/>
      <c r="BB5" s="964"/>
      <c r="BC5" s="964"/>
      <c r="BD5" s="964"/>
      <c r="BE5" s="964"/>
      <c r="BF5" s="964"/>
      <c r="BG5" s="964"/>
      <c r="BH5" s="964"/>
      <c r="BI5" s="964"/>
      <c r="BJ5" s="964"/>
      <c r="BK5" s="964"/>
      <c r="BL5" s="964"/>
      <c r="BM5" s="964"/>
      <c r="BN5" s="964"/>
      <c r="BO5" s="964"/>
      <c r="BP5" s="964"/>
      <c r="BQ5" s="964"/>
      <c r="BR5" s="964"/>
      <c r="BS5" s="964"/>
      <c r="BT5" s="964"/>
      <c r="BU5" s="964"/>
      <c r="BV5" s="964"/>
      <c r="BW5" s="964"/>
      <c r="BX5" s="964"/>
      <c r="BY5" s="964"/>
      <c r="BZ5" s="964"/>
      <c r="CA5" s="964"/>
      <c r="CB5" s="964"/>
      <c r="CC5" s="964"/>
      <c r="CD5" s="964"/>
      <c r="CE5" s="964"/>
      <c r="CF5" s="964"/>
      <c r="CG5" s="964"/>
      <c r="CH5" s="964"/>
      <c r="CI5" s="964"/>
      <c r="CJ5" s="964"/>
      <c r="CK5" s="964"/>
      <c r="CL5" s="964"/>
    </row>
    <row r="6" spans="1:140" x14ac:dyDescent="0.25">
      <c r="A6" s="964" t="s">
        <v>75</v>
      </c>
      <c r="B6" s="964"/>
      <c r="C6" s="964"/>
      <c r="D6" s="964"/>
      <c r="E6" s="964"/>
      <c r="F6" s="964"/>
      <c r="G6" s="964"/>
      <c r="I6" s="964"/>
      <c r="J6" s="964"/>
      <c r="K6" s="964"/>
      <c r="L6" s="964"/>
      <c r="M6" s="964"/>
      <c r="N6" s="964"/>
      <c r="O6" s="964"/>
      <c r="P6" s="964"/>
      <c r="Q6" s="964"/>
      <c r="R6" s="964"/>
      <c r="S6" s="964"/>
      <c r="T6" s="964"/>
      <c r="U6" s="964"/>
      <c r="V6" s="964"/>
      <c r="W6" s="964"/>
      <c r="X6" s="964"/>
      <c r="Y6" s="964"/>
      <c r="Z6" s="964"/>
      <c r="AA6" s="964"/>
      <c r="AB6" s="964"/>
      <c r="AC6" s="964"/>
      <c r="AD6" s="964"/>
      <c r="AE6" s="964"/>
      <c r="AF6" s="964"/>
      <c r="AG6" s="964"/>
      <c r="AH6" s="964"/>
      <c r="AI6" s="964"/>
      <c r="AJ6" s="964"/>
      <c r="AK6" s="964"/>
      <c r="AL6" s="964"/>
      <c r="AM6" s="964"/>
      <c r="AN6" s="964"/>
      <c r="AO6" s="964"/>
      <c r="AP6" s="964"/>
      <c r="AQ6" s="964"/>
      <c r="AR6" s="964"/>
      <c r="AS6" s="964"/>
      <c r="AT6" s="964"/>
      <c r="AU6" s="964"/>
      <c r="AV6" s="964"/>
      <c r="AW6" s="964"/>
      <c r="AX6" s="964"/>
      <c r="AY6" s="964"/>
      <c r="AZ6" s="964"/>
      <c r="BA6" s="964"/>
      <c r="BB6" s="964"/>
      <c r="BC6" s="964"/>
      <c r="BD6" s="964"/>
      <c r="BE6" s="964"/>
      <c r="BF6" s="964"/>
      <c r="BG6" s="964"/>
      <c r="BH6" s="964"/>
      <c r="BI6" s="964"/>
      <c r="BJ6" s="964"/>
      <c r="BK6" s="964"/>
      <c r="BL6" s="964"/>
      <c r="BM6" s="964"/>
      <c r="BN6" s="964"/>
      <c r="BO6" s="964"/>
      <c r="BP6" s="964"/>
      <c r="BQ6" s="964"/>
      <c r="BR6" s="964"/>
      <c r="BS6" s="964"/>
      <c r="BT6" s="964"/>
      <c r="BU6" s="964"/>
      <c r="BV6" s="964"/>
      <c r="BW6" s="964"/>
      <c r="BX6" s="964"/>
      <c r="BY6" s="964"/>
      <c r="BZ6" s="964"/>
      <c r="CA6" s="964"/>
      <c r="CB6" s="964"/>
      <c r="CC6" s="964"/>
      <c r="CD6" s="964"/>
      <c r="CE6" s="964"/>
      <c r="CF6" s="964"/>
      <c r="CG6" s="964"/>
      <c r="CH6" s="964"/>
      <c r="CI6" s="964"/>
      <c r="CJ6" s="964"/>
      <c r="CK6" s="964"/>
      <c r="CL6" s="964"/>
    </row>
    <row r="7" spans="1:140" x14ac:dyDescent="0.25">
      <c r="A7" s="964" t="s">
        <v>76</v>
      </c>
      <c r="B7" s="964"/>
      <c r="C7" s="964"/>
      <c r="D7" s="964"/>
      <c r="E7" s="964"/>
      <c r="F7" s="964"/>
      <c r="G7" s="964"/>
      <c r="H7" s="964"/>
      <c r="I7" s="964"/>
      <c r="J7" s="964"/>
      <c r="K7" s="964"/>
      <c r="L7" s="964"/>
      <c r="M7" s="964"/>
      <c r="N7" s="964"/>
      <c r="O7" s="964"/>
      <c r="P7" s="964"/>
      <c r="Q7" s="964"/>
      <c r="R7" s="964"/>
      <c r="S7" s="964"/>
      <c r="T7" s="964"/>
      <c r="U7" s="964"/>
      <c r="V7" s="964"/>
      <c r="W7" s="964"/>
      <c r="X7" s="964"/>
      <c r="Y7" s="964"/>
      <c r="Z7" s="964"/>
      <c r="AA7" s="964"/>
      <c r="AB7" s="964"/>
      <c r="AC7" s="964"/>
      <c r="AD7" s="964"/>
      <c r="AE7" s="964"/>
      <c r="AF7" s="964"/>
      <c r="AG7" s="964"/>
      <c r="AH7" s="964"/>
      <c r="AI7" s="964"/>
      <c r="AJ7" s="964"/>
      <c r="AK7" s="964"/>
      <c r="AL7" s="964"/>
      <c r="AM7" s="964"/>
      <c r="AN7" s="964"/>
      <c r="AO7" s="964"/>
      <c r="AP7" s="964"/>
      <c r="AQ7" s="964"/>
      <c r="AR7" s="964"/>
      <c r="AS7" s="964"/>
      <c r="AT7" s="964"/>
      <c r="AU7" s="964"/>
      <c r="AV7" s="964"/>
      <c r="AW7" s="964"/>
      <c r="AX7" s="964"/>
      <c r="AY7" s="964"/>
      <c r="AZ7" s="964"/>
      <c r="BA7" s="964"/>
      <c r="BB7" s="964"/>
      <c r="BC7" s="964"/>
      <c r="BD7" s="964"/>
      <c r="BE7" s="964"/>
      <c r="BF7" s="964"/>
      <c r="BG7" s="964"/>
      <c r="BH7" s="964"/>
      <c r="BI7" s="964"/>
      <c r="BJ7" s="964"/>
      <c r="BK7" s="964"/>
      <c r="BL7" s="964"/>
      <c r="BM7" s="964"/>
      <c r="BN7" s="964"/>
      <c r="BO7" s="964"/>
      <c r="BP7" s="964"/>
      <c r="BQ7" s="964"/>
      <c r="BR7" s="964"/>
      <c r="BS7" s="964"/>
      <c r="BT7" s="964"/>
      <c r="BU7" s="964"/>
      <c r="BV7" s="964"/>
      <c r="BW7" s="964"/>
      <c r="BX7" s="964"/>
      <c r="BY7" s="964"/>
      <c r="BZ7" s="964"/>
      <c r="CA7" s="964"/>
      <c r="CB7" s="964"/>
      <c r="CC7" s="964"/>
      <c r="CD7" s="964"/>
      <c r="CE7" s="964"/>
      <c r="CF7" s="964"/>
      <c r="CG7" s="964"/>
      <c r="CH7" s="964"/>
      <c r="CI7" s="964"/>
      <c r="CJ7" s="964"/>
      <c r="CK7" s="964"/>
      <c r="CL7" s="964"/>
    </row>
    <row r="8" spans="1:140" s="966" customFormat="1" ht="24" customHeight="1" x14ac:dyDescent="0.2">
      <c r="A8" s="1328" t="s">
        <v>0</v>
      </c>
      <c r="B8" s="965"/>
      <c r="C8" s="965"/>
      <c r="D8" s="1335" t="s">
        <v>77</v>
      </c>
      <c r="E8" s="1336"/>
      <c r="F8" s="1336"/>
      <c r="G8" s="1336"/>
      <c r="H8" s="1336"/>
      <c r="I8" s="1336"/>
      <c r="J8" s="1336"/>
      <c r="K8" s="1336"/>
      <c r="L8" s="1336"/>
      <c r="M8" s="1336"/>
      <c r="N8" s="1336"/>
      <c r="O8" s="1336"/>
      <c r="P8" s="1336"/>
      <c r="Q8" s="1336"/>
      <c r="R8" s="1336"/>
      <c r="S8" s="1336"/>
      <c r="T8" s="1336"/>
      <c r="U8" s="1336"/>
      <c r="V8" s="1336"/>
      <c r="W8" s="1336"/>
      <c r="X8" s="1337"/>
      <c r="Y8" s="1335" t="s">
        <v>78</v>
      </c>
      <c r="Z8" s="1336"/>
      <c r="AA8" s="1336"/>
      <c r="AB8" s="1336"/>
      <c r="AC8" s="1336"/>
      <c r="AD8" s="1336"/>
      <c r="AE8" s="1336"/>
      <c r="AF8" s="1336"/>
      <c r="AG8" s="1336"/>
      <c r="AH8" s="1336"/>
      <c r="AI8" s="1336"/>
      <c r="AJ8" s="1336"/>
      <c r="AK8" s="1336"/>
      <c r="AL8" s="1336"/>
      <c r="AM8" s="1336"/>
      <c r="AN8" s="1336"/>
      <c r="AO8" s="1336"/>
      <c r="AP8" s="1336"/>
      <c r="AQ8" s="1336"/>
      <c r="AR8" s="1336"/>
      <c r="AS8" s="1337"/>
      <c r="AT8" s="1329" t="s">
        <v>79</v>
      </c>
      <c r="AU8" s="1330"/>
      <c r="AV8" s="1330"/>
      <c r="AW8" s="1330"/>
      <c r="AX8" s="1330"/>
      <c r="AY8" s="1330"/>
      <c r="AZ8" s="1330"/>
      <c r="BA8" s="1330"/>
      <c r="BB8" s="1330"/>
      <c r="BC8" s="1330"/>
      <c r="BD8" s="1330"/>
      <c r="BE8" s="1330"/>
      <c r="BF8" s="1330"/>
      <c r="BG8" s="1330"/>
      <c r="BH8" s="1330"/>
      <c r="BI8" s="1330"/>
      <c r="BJ8" s="1330"/>
      <c r="BK8" s="1330"/>
      <c r="BL8" s="1330"/>
      <c r="BM8" s="1330"/>
      <c r="BN8" s="1331"/>
      <c r="BO8" s="1328" t="s">
        <v>79</v>
      </c>
      <c r="BP8" s="1328"/>
      <c r="BQ8" s="1328"/>
      <c r="BR8" s="1329" t="s">
        <v>81</v>
      </c>
      <c r="BS8" s="1330"/>
      <c r="BT8" s="1330"/>
      <c r="BU8" s="1330"/>
      <c r="BV8" s="1330"/>
      <c r="BW8" s="1330"/>
      <c r="BX8" s="1330"/>
      <c r="BY8" s="1330"/>
      <c r="BZ8" s="1330"/>
      <c r="CA8" s="1330"/>
      <c r="CB8" s="1330"/>
      <c r="CC8" s="1330"/>
      <c r="CD8" s="1330"/>
      <c r="CE8" s="1330"/>
      <c r="CF8" s="1330"/>
      <c r="CG8" s="1330"/>
      <c r="CH8" s="1330"/>
      <c r="CI8" s="1330"/>
      <c r="CJ8" s="1330"/>
      <c r="CK8" s="1330"/>
      <c r="CL8" s="1331"/>
      <c r="DF8" s="967"/>
      <c r="DG8" s="967"/>
      <c r="DH8" s="967"/>
      <c r="DI8" s="967"/>
      <c r="DJ8" s="967"/>
      <c r="DK8" s="967"/>
      <c r="DL8" s="967"/>
      <c r="DM8" s="967"/>
      <c r="DN8" s="967"/>
      <c r="DO8" s="967"/>
      <c r="DP8" s="967"/>
      <c r="DQ8" s="967"/>
      <c r="DR8" s="967"/>
      <c r="DS8" s="967"/>
      <c r="DT8" s="967"/>
      <c r="DU8" s="967"/>
      <c r="DV8" s="967"/>
      <c r="DW8" s="967"/>
      <c r="DX8" s="967"/>
      <c r="DY8" s="967"/>
      <c r="DZ8" s="967"/>
      <c r="EA8" s="967"/>
      <c r="EB8" s="967"/>
      <c r="EC8" s="967"/>
      <c r="ED8" s="967"/>
      <c r="EE8" s="967"/>
      <c r="EF8" s="967"/>
      <c r="EG8" s="968"/>
      <c r="EH8" s="968"/>
      <c r="EI8" s="968"/>
      <c r="EJ8" s="968"/>
    </row>
    <row r="9" spans="1:140" s="966" customFormat="1" ht="15" customHeight="1" x14ac:dyDescent="0.2">
      <c r="A9" s="1328"/>
      <c r="B9" s="969"/>
      <c r="C9" s="969"/>
      <c r="D9" s="1338"/>
      <c r="E9" s="1339"/>
      <c r="F9" s="1339"/>
      <c r="G9" s="1339"/>
      <c r="H9" s="1339"/>
      <c r="I9" s="1339"/>
      <c r="J9" s="1339"/>
      <c r="K9" s="1339"/>
      <c r="L9" s="1339"/>
      <c r="M9" s="1339"/>
      <c r="N9" s="1339"/>
      <c r="O9" s="1339"/>
      <c r="P9" s="1339"/>
      <c r="Q9" s="1339"/>
      <c r="R9" s="1339"/>
      <c r="S9" s="1339"/>
      <c r="T9" s="1339"/>
      <c r="U9" s="1339"/>
      <c r="V9" s="1339"/>
      <c r="W9" s="1339"/>
      <c r="X9" s="1340"/>
      <c r="Y9" s="1338"/>
      <c r="Z9" s="1339"/>
      <c r="AA9" s="1339"/>
      <c r="AB9" s="1339"/>
      <c r="AC9" s="1339"/>
      <c r="AD9" s="1339"/>
      <c r="AE9" s="1339"/>
      <c r="AF9" s="1339"/>
      <c r="AG9" s="1339"/>
      <c r="AH9" s="1339"/>
      <c r="AI9" s="1339"/>
      <c r="AJ9" s="1339"/>
      <c r="AK9" s="1339"/>
      <c r="AL9" s="1339"/>
      <c r="AM9" s="1339"/>
      <c r="AN9" s="1339"/>
      <c r="AO9" s="1339"/>
      <c r="AP9" s="1339"/>
      <c r="AQ9" s="1339"/>
      <c r="AR9" s="1339"/>
      <c r="AS9" s="1340"/>
      <c r="AT9" s="1332"/>
      <c r="AU9" s="1333"/>
      <c r="AV9" s="1333"/>
      <c r="AW9" s="1333"/>
      <c r="AX9" s="1333"/>
      <c r="AY9" s="1333"/>
      <c r="AZ9" s="1333"/>
      <c r="BA9" s="1333"/>
      <c r="BB9" s="1333"/>
      <c r="BC9" s="1333"/>
      <c r="BD9" s="1333"/>
      <c r="BE9" s="1333"/>
      <c r="BF9" s="1333"/>
      <c r="BG9" s="1333"/>
      <c r="BH9" s="1333"/>
      <c r="BI9" s="1333"/>
      <c r="BJ9" s="1333"/>
      <c r="BK9" s="1333"/>
      <c r="BL9" s="1333"/>
      <c r="BM9" s="1333"/>
      <c r="BN9" s="1334"/>
      <c r="BO9" s="1328"/>
      <c r="BP9" s="1328"/>
      <c r="BQ9" s="1328"/>
      <c r="BR9" s="1332"/>
      <c r="BS9" s="1333"/>
      <c r="BT9" s="1333"/>
      <c r="BU9" s="1333"/>
      <c r="BV9" s="1333"/>
      <c r="BW9" s="1333"/>
      <c r="BX9" s="1333"/>
      <c r="BY9" s="1333"/>
      <c r="BZ9" s="1333"/>
      <c r="CA9" s="1333"/>
      <c r="CB9" s="1333"/>
      <c r="CC9" s="1333"/>
      <c r="CD9" s="1333"/>
      <c r="CE9" s="1333"/>
      <c r="CF9" s="1333"/>
      <c r="CG9" s="1333"/>
      <c r="CH9" s="1333"/>
      <c r="CI9" s="1333"/>
      <c r="CJ9" s="1333"/>
      <c r="CK9" s="1333"/>
      <c r="CL9" s="1334"/>
      <c r="DF9" s="967"/>
      <c r="DG9" s="967"/>
      <c r="DH9" s="967"/>
      <c r="DI9" s="967"/>
      <c r="DJ9" s="967"/>
      <c r="DK9" s="967"/>
      <c r="DL9" s="967"/>
      <c r="DM9" s="967"/>
      <c r="DN9" s="967"/>
      <c r="DO9" s="967"/>
      <c r="DP9" s="967"/>
      <c r="DQ9" s="967"/>
      <c r="DR9" s="967"/>
      <c r="DS9" s="967"/>
      <c r="DT9" s="967"/>
      <c r="DU9" s="967"/>
      <c r="DV9" s="967"/>
      <c r="DW9" s="967"/>
      <c r="DX9" s="967"/>
      <c r="DY9" s="967"/>
      <c r="DZ9" s="967"/>
      <c r="EA9" s="967"/>
      <c r="EB9" s="967"/>
      <c r="EC9" s="967"/>
      <c r="ED9" s="967"/>
      <c r="EE9" s="967"/>
      <c r="EF9" s="967"/>
      <c r="EG9" s="968"/>
      <c r="EH9" s="968"/>
      <c r="EI9" s="968"/>
      <c r="EJ9" s="968"/>
    </row>
    <row r="10" spans="1:140" s="966" customFormat="1" ht="21.6" customHeight="1" x14ac:dyDescent="0.2">
      <c r="A10" s="1328"/>
      <c r="B10" s="970"/>
      <c r="C10" s="970"/>
      <c r="D10" s="1327" t="s">
        <v>121</v>
      </c>
      <c r="E10" s="1327"/>
      <c r="F10" s="1327"/>
      <c r="G10" s="1327" t="s">
        <v>122</v>
      </c>
      <c r="H10" s="1327"/>
      <c r="I10" s="1327"/>
      <c r="J10" s="1327"/>
      <c r="K10" s="1327"/>
      <c r="L10" s="1327"/>
      <c r="M10" s="1327" t="s">
        <v>85</v>
      </c>
      <c r="N10" s="1327"/>
      <c r="O10" s="1327"/>
      <c r="P10" s="1327" t="s">
        <v>86</v>
      </c>
      <c r="Q10" s="1327"/>
      <c r="R10" s="1327"/>
      <c r="S10" s="1327" t="s">
        <v>123</v>
      </c>
      <c r="T10" s="1327"/>
      <c r="U10" s="1327"/>
      <c r="V10" s="1327" t="s">
        <v>88</v>
      </c>
      <c r="W10" s="1327"/>
      <c r="X10" s="1327"/>
      <c r="Y10" s="1327" t="s">
        <v>121</v>
      </c>
      <c r="Z10" s="1327"/>
      <c r="AA10" s="1327"/>
      <c r="AB10" s="1327" t="s">
        <v>122</v>
      </c>
      <c r="AC10" s="1327"/>
      <c r="AD10" s="1327"/>
      <c r="AE10" s="1327"/>
      <c r="AF10" s="1327"/>
      <c r="AG10" s="1327"/>
      <c r="AH10" s="1327" t="s">
        <v>85</v>
      </c>
      <c r="AI10" s="1327"/>
      <c r="AJ10" s="1327"/>
      <c r="AK10" s="1327" t="s">
        <v>86</v>
      </c>
      <c r="AL10" s="1327"/>
      <c r="AM10" s="1327"/>
      <c r="AN10" s="1327" t="s">
        <v>123</v>
      </c>
      <c r="AO10" s="1327"/>
      <c r="AP10" s="1327"/>
      <c r="AQ10" s="1327" t="s">
        <v>88</v>
      </c>
      <c r="AR10" s="1327"/>
      <c r="AS10" s="1327"/>
      <c r="AT10" s="1327" t="s">
        <v>121</v>
      </c>
      <c r="AU10" s="1327"/>
      <c r="AV10" s="1327"/>
      <c r="AW10" s="1327" t="s">
        <v>122</v>
      </c>
      <c r="AX10" s="1327"/>
      <c r="AY10" s="1327"/>
      <c r="AZ10" s="1327"/>
      <c r="BA10" s="1327"/>
      <c r="BB10" s="1327"/>
      <c r="BC10" s="1327" t="s">
        <v>85</v>
      </c>
      <c r="BD10" s="1327"/>
      <c r="BE10" s="1327"/>
      <c r="BF10" s="1327" t="s">
        <v>86</v>
      </c>
      <c r="BG10" s="1327"/>
      <c r="BH10" s="1327"/>
      <c r="BI10" s="1327" t="s">
        <v>123</v>
      </c>
      <c r="BJ10" s="1327"/>
      <c r="BK10" s="1327"/>
      <c r="BL10" s="1327" t="s">
        <v>88</v>
      </c>
      <c r="BM10" s="1327"/>
      <c r="BN10" s="1327"/>
      <c r="BO10" s="1328"/>
      <c r="BP10" s="1328"/>
      <c r="BQ10" s="1328"/>
      <c r="BR10" s="1327" t="s">
        <v>121</v>
      </c>
      <c r="BS10" s="1327"/>
      <c r="BT10" s="1327"/>
      <c r="BU10" s="1327" t="s">
        <v>122</v>
      </c>
      <c r="BV10" s="1327"/>
      <c r="BW10" s="1327"/>
      <c r="BX10" s="1327"/>
      <c r="BY10" s="1327"/>
      <c r="BZ10" s="1327"/>
      <c r="CA10" s="1327" t="s">
        <v>85</v>
      </c>
      <c r="CB10" s="1327"/>
      <c r="CC10" s="1327"/>
      <c r="CD10" s="1327" t="s">
        <v>86</v>
      </c>
      <c r="CE10" s="1327"/>
      <c r="CF10" s="1327"/>
      <c r="CG10" s="1327" t="s">
        <v>123</v>
      </c>
      <c r="CH10" s="1327"/>
      <c r="CI10" s="1327"/>
      <c r="CJ10" s="1327" t="s">
        <v>88</v>
      </c>
      <c r="CK10" s="1327"/>
      <c r="CL10" s="1327"/>
      <c r="DF10" s="967"/>
      <c r="DG10" s="967"/>
      <c r="DH10" s="967"/>
      <c r="DI10" s="967"/>
      <c r="DJ10" s="967"/>
      <c r="DK10" s="967"/>
      <c r="DL10" s="967"/>
      <c r="DM10" s="967"/>
      <c r="DN10" s="967"/>
      <c r="DO10" s="967"/>
      <c r="DP10" s="967"/>
      <c r="DQ10" s="967"/>
      <c r="DR10" s="967"/>
      <c r="DS10" s="967"/>
      <c r="DT10" s="967"/>
      <c r="DU10" s="967"/>
      <c r="DV10" s="967"/>
      <c r="DW10" s="967"/>
      <c r="DX10" s="967"/>
      <c r="DY10" s="967"/>
      <c r="DZ10" s="967"/>
      <c r="EA10" s="967"/>
      <c r="EB10" s="967"/>
      <c r="EC10" s="967"/>
      <c r="ED10" s="967"/>
      <c r="EE10" s="967"/>
      <c r="EF10" s="967"/>
      <c r="EG10" s="968"/>
      <c r="EH10" s="968"/>
      <c r="EI10" s="968"/>
      <c r="EJ10" s="968"/>
    </row>
    <row r="11" spans="1:140" s="966" customFormat="1" ht="21.6" customHeight="1" x14ac:dyDescent="0.2">
      <c r="A11" s="1328"/>
      <c r="B11" s="970"/>
      <c r="C11" s="970"/>
      <c r="D11" s="1327"/>
      <c r="E11" s="1327"/>
      <c r="F11" s="1327"/>
      <c r="G11" s="1327" t="s">
        <v>93</v>
      </c>
      <c r="H11" s="1327"/>
      <c r="I11" s="1327"/>
      <c r="J11" s="1327" t="s">
        <v>92</v>
      </c>
      <c r="K11" s="1327"/>
      <c r="L11" s="1327"/>
      <c r="M11" s="1327"/>
      <c r="N11" s="1327"/>
      <c r="O11" s="1327"/>
      <c r="P11" s="1327"/>
      <c r="Q11" s="1327"/>
      <c r="R11" s="1327"/>
      <c r="S11" s="1327"/>
      <c r="T11" s="1327"/>
      <c r="U11" s="1327"/>
      <c r="V11" s="1327"/>
      <c r="W11" s="1327"/>
      <c r="X11" s="1327"/>
      <c r="Y11" s="1327"/>
      <c r="Z11" s="1327"/>
      <c r="AA11" s="1327"/>
      <c r="AB11" s="1327" t="s">
        <v>93</v>
      </c>
      <c r="AC11" s="1327"/>
      <c r="AD11" s="1327"/>
      <c r="AE11" s="1327" t="s">
        <v>92</v>
      </c>
      <c r="AF11" s="1327"/>
      <c r="AG11" s="1327"/>
      <c r="AH11" s="1327"/>
      <c r="AI11" s="1327"/>
      <c r="AJ11" s="1327"/>
      <c r="AK11" s="1327"/>
      <c r="AL11" s="1327"/>
      <c r="AM11" s="1327"/>
      <c r="AN11" s="1327"/>
      <c r="AO11" s="1327"/>
      <c r="AP11" s="1327"/>
      <c r="AQ11" s="1327"/>
      <c r="AR11" s="1327"/>
      <c r="AS11" s="1327"/>
      <c r="AT11" s="1327"/>
      <c r="AU11" s="1327"/>
      <c r="AV11" s="1327"/>
      <c r="AW11" s="1327" t="s">
        <v>93</v>
      </c>
      <c r="AX11" s="1327"/>
      <c r="AY11" s="1327"/>
      <c r="AZ11" s="1327" t="s">
        <v>92</v>
      </c>
      <c r="BA11" s="1327"/>
      <c r="BB11" s="1327"/>
      <c r="BC11" s="1327"/>
      <c r="BD11" s="1327"/>
      <c r="BE11" s="1327"/>
      <c r="BF11" s="1327"/>
      <c r="BG11" s="1327"/>
      <c r="BH11" s="1327"/>
      <c r="BI11" s="1327"/>
      <c r="BJ11" s="1327"/>
      <c r="BK11" s="1327"/>
      <c r="BL11" s="1327"/>
      <c r="BM11" s="1327"/>
      <c r="BN11" s="1327"/>
      <c r="BO11" s="1328"/>
      <c r="BP11" s="1328"/>
      <c r="BQ11" s="1328"/>
      <c r="BR11" s="1327"/>
      <c r="BS11" s="1327"/>
      <c r="BT11" s="1327"/>
      <c r="BU11" s="1327" t="s">
        <v>93</v>
      </c>
      <c r="BV11" s="1327"/>
      <c r="BW11" s="1327"/>
      <c r="BX11" s="1327" t="s">
        <v>92</v>
      </c>
      <c r="BY11" s="1327"/>
      <c r="BZ11" s="1327"/>
      <c r="CA11" s="1327"/>
      <c r="CB11" s="1327"/>
      <c r="CC11" s="1327"/>
      <c r="CD11" s="1327"/>
      <c r="CE11" s="1327"/>
      <c r="CF11" s="1327"/>
      <c r="CG11" s="1327"/>
      <c r="CH11" s="1327"/>
      <c r="CI11" s="1327"/>
      <c r="CJ11" s="1327"/>
      <c r="CK11" s="1327"/>
      <c r="CL11" s="1327"/>
      <c r="DF11" s="967"/>
      <c r="DG11" s="967"/>
      <c r="DH11" s="967"/>
      <c r="DI11" s="967"/>
      <c r="DJ11" s="967"/>
      <c r="DK11" s="967"/>
      <c r="DL11" s="967"/>
      <c r="DM11" s="967"/>
      <c r="DN11" s="967"/>
      <c r="DO11" s="967"/>
      <c r="DP11" s="967"/>
      <c r="DQ11" s="967"/>
      <c r="DR11" s="967"/>
      <c r="DS11" s="967"/>
      <c r="DT11" s="967"/>
      <c r="DU11" s="967"/>
      <c r="DV11" s="967"/>
      <c r="DW11" s="967"/>
      <c r="DX11" s="967"/>
      <c r="DY11" s="967"/>
      <c r="DZ11" s="967"/>
      <c r="EA11" s="967"/>
      <c r="EB11" s="967"/>
      <c r="EC11" s="967"/>
      <c r="ED11" s="967"/>
      <c r="EE11" s="967"/>
      <c r="EF11" s="967"/>
      <c r="EG11" s="968"/>
      <c r="EH11" s="968"/>
      <c r="EI11" s="968"/>
      <c r="EJ11" s="968"/>
    </row>
    <row r="12" spans="1:140" s="966" customFormat="1" ht="38.25" x14ac:dyDescent="0.2">
      <c r="A12" s="1328"/>
      <c r="B12" s="970"/>
      <c r="C12" s="970"/>
      <c r="D12" s="971" t="s">
        <v>124</v>
      </c>
      <c r="E12" s="971" t="s">
        <v>125</v>
      </c>
      <c r="F12" s="971" t="s">
        <v>126</v>
      </c>
      <c r="G12" s="971" t="s">
        <v>124</v>
      </c>
      <c r="H12" s="971" t="s">
        <v>125</v>
      </c>
      <c r="I12" s="971" t="s">
        <v>126</v>
      </c>
      <c r="J12" s="971" t="s">
        <v>124</v>
      </c>
      <c r="K12" s="971" t="s">
        <v>125</v>
      </c>
      <c r="L12" s="971" t="s">
        <v>126</v>
      </c>
      <c r="M12" s="971" t="s">
        <v>124</v>
      </c>
      <c r="N12" s="971" t="s">
        <v>125</v>
      </c>
      <c r="O12" s="971" t="s">
        <v>126</v>
      </c>
      <c r="P12" s="971" t="s">
        <v>124</v>
      </c>
      <c r="Q12" s="971" t="s">
        <v>125</v>
      </c>
      <c r="R12" s="971" t="s">
        <v>126</v>
      </c>
      <c r="S12" s="971" t="s">
        <v>124</v>
      </c>
      <c r="T12" s="971" t="s">
        <v>125</v>
      </c>
      <c r="U12" s="971" t="s">
        <v>126</v>
      </c>
      <c r="V12" s="971" t="s">
        <v>124</v>
      </c>
      <c r="W12" s="971" t="s">
        <v>125</v>
      </c>
      <c r="X12" s="971" t="s">
        <v>126</v>
      </c>
      <c r="Y12" s="971" t="s">
        <v>124</v>
      </c>
      <c r="Z12" s="971" t="s">
        <v>125</v>
      </c>
      <c r="AA12" s="971" t="s">
        <v>126</v>
      </c>
      <c r="AB12" s="971" t="s">
        <v>124</v>
      </c>
      <c r="AC12" s="971" t="s">
        <v>125</v>
      </c>
      <c r="AD12" s="971" t="s">
        <v>126</v>
      </c>
      <c r="AE12" s="971" t="s">
        <v>124</v>
      </c>
      <c r="AF12" s="971" t="s">
        <v>125</v>
      </c>
      <c r="AG12" s="971" t="s">
        <v>126</v>
      </c>
      <c r="AH12" s="971" t="s">
        <v>124</v>
      </c>
      <c r="AI12" s="971" t="s">
        <v>125</v>
      </c>
      <c r="AJ12" s="971" t="s">
        <v>126</v>
      </c>
      <c r="AK12" s="971" t="s">
        <v>124</v>
      </c>
      <c r="AL12" s="971" t="s">
        <v>125</v>
      </c>
      <c r="AM12" s="971" t="s">
        <v>126</v>
      </c>
      <c r="AN12" s="971" t="s">
        <v>124</v>
      </c>
      <c r="AO12" s="971" t="s">
        <v>125</v>
      </c>
      <c r="AP12" s="971" t="s">
        <v>126</v>
      </c>
      <c r="AQ12" s="971" t="s">
        <v>124</v>
      </c>
      <c r="AR12" s="971" t="s">
        <v>125</v>
      </c>
      <c r="AS12" s="971" t="s">
        <v>126</v>
      </c>
      <c r="AT12" s="971" t="s">
        <v>124</v>
      </c>
      <c r="AU12" s="971" t="s">
        <v>125</v>
      </c>
      <c r="AV12" s="971" t="s">
        <v>126</v>
      </c>
      <c r="AW12" s="971" t="s">
        <v>124</v>
      </c>
      <c r="AX12" s="971" t="s">
        <v>125</v>
      </c>
      <c r="AY12" s="971" t="s">
        <v>126</v>
      </c>
      <c r="AZ12" s="971" t="s">
        <v>124</v>
      </c>
      <c r="BA12" s="971" t="s">
        <v>125</v>
      </c>
      <c r="BB12" s="971" t="s">
        <v>126</v>
      </c>
      <c r="BC12" s="971" t="s">
        <v>124</v>
      </c>
      <c r="BD12" s="971" t="s">
        <v>125</v>
      </c>
      <c r="BE12" s="971" t="s">
        <v>126</v>
      </c>
      <c r="BF12" s="971" t="s">
        <v>124</v>
      </c>
      <c r="BG12" s="971" t="s">
        <v>125</v>
      </c>
      <c r="BH12" s="971" t="s">
        <v>126</v>
      </c>
      <c r="BI12" s="971" t="s">
        <v>124</v>
      </c>
      <c r="BJ12" s="971" t="s">
        <v>125</v>
      </c>
      <c r="BK12" s="971" t="s">
        <v>126</v>
      </c>
      <c r="BL12" s="971" t="s">
        <v>124</v>
      </c>
      <c r="BM12" s="971" t="s">
        <v>125</v>
      </c>
      <c r="BN12" s="971" t="s">
        <v>126</v>
      </c>
      <c r="BO12" s="971" t="s">
        <v>96</v>
      </c>
      <c r="BP12" s="971" t="s">
        <v>127</v>
      </c>
      <c r="BQ12" s="971" t="s">
        <v>128</v>
      </c>
      <c r="BR12" s="971" t="s">
        <v>124</v>
      </c>
      <c r="BS12" s="971" t="s">
        <v>125</v>
      </c>
      <c r="BT12" s="971" t="s">
        <v>126</v>
      </c>
      <c r="BU12" s="971" t="s">
        <v>124</v>
      </c>
      <c r="BV12" s="971" t="s">
        <v>125</v>
      </c>
      <c r="BW12" s="971" t="s">
        <v>126</v>
      </c>
      <c r="BX12" s="971" t="s">
        <v>124</v>
      </c>
      <c r="BY12" s="971" t="s">
        <v>125</v>
      </c>
      <c r="BZ12" s="971" t="s">
        <v>126</v>
      </c>
      <c r="CA12" s="971" t="s">
        <v>124</v>
      </c>
      <c r="CB12" s="971" t="s">
        <v>125</v>
      </c>
      <c r="CC12" s="971" t="s">
        <v>126</v>
      </c>
      <c r="CD12" s="971" t="s">
        <v>124</v>
      </c>
      <c r="CE12" s="971" t="s">
        <v>125</v>
      </c>
      <c r="CF12" s="971" t="s">
        <v>126</v>
      </c>
      <c r="CG12" s="971" t="s">
        <v>124</v>
      </c>
      <c r="CH12" s="971" t="s">
        <v>125</v>
      </c>
      <c r="CI12" s="971" t="s">
        <v>126</v>
      </c>
      <c r="CJ12" s="971" t="s">
        <v>124</v>
      </c>
      <c r="CK12" s="971" t="s">
        <v>125</v>
      </c>
      <c r="CL12" s="971" t="s">
        <v>126</v>
      </c>
      <c r="DF12" s="967"/>
      <c r="DG12" s="967"/>
      <c r="DH12" s="967"/>
      <c r="DI12" s="967" t="s">
        <v>201</v>
      </c>
      <c r="DJ12" s="967"/>
      <c r="DK12" s="967"/>
      <c r="DL12" s="967"/>
      <c r="DM12" s="967"/>
      <c r="DN12" s="967"/>
      <c r="DO12" s="967"/>
      <c r="DP12" s="967"/>
      <c r="DQ12" s="967"/>
      <c r="DR12" s="967"/>
      <c r="DS12" s="967"/>
      <c r="DT12" s="967"/>
      <c r="DU12" s="967"/>
      <c r="DV12" s="967"/>
      <c r="DW12" s="967"/>
      <c r="DX12" s="967"/>
      <c r="DY12" s="967"/>
      <c r="DZ12" s="967"/>
      <c r="EA12" s="967"/>
      <c r="EB12" s="967"/>
      <c r="EC12" s="967"/>
      <c r="ED12" s="967"/>
      <c r="EE12" s="967"/>
      <c r="EF12" s="967"/>
      <c r="EG12" s="968"/>
      <c r="EH12" s="968"/>
      <c r="EI12" s="968"/>
      <c r="EJ12" s="968"/>
    </row>
    <row r="13" spans="1:140" s="966" customFormat="1" ht="25.9" customHeight="1" x14ac:dyDescent="0.2">
      <c r="A13" s="1328"/>
      <c r="B13" s="970" t="s">
        <v>144</v>
      </c>
      <c r="C13" s="970" t="s">
        <v>146</v>
      </c>
      <c r="D13" s="971" t="s">
        <v>124</v>
      </c>
      <c r="E13" s="971" t="s">
        <v>125</v>
      </c>
      <c r="F13" s="971" t="s">
        <v>126</v>
      </c>
      <c r="G13" s="971" t="s">
        <v>124</v>
      </c>
      <c r="H13" s="971" t="s">
        <v>125</v>
      </c>
      <c r="I13" s="971" t="s">
        <v>126</v>
      </c>
      <c r="J13" s="971" t="s">
        <v>124</v>
      </c>
      <c r="K13" s="971" t="s">
        <v>125</v>
      </c>
      <c r="L13" s="971" t="s">
        <v>126</v>
      </c>
      <c r="M13" s="971" t="s">
        <v>124</v>
      </c>
      <c r="N13" s="971" t="s">
        <v>125</v>
      </c>
      <c r="O13" s="971" t="s">
        <v>126</v>
      </c>
      <c r="P13" s="971" t="s">
        <v>124</v>
      </c>
      <c r="Q13" s="971" t="s">
        <v>125</v>
      </c>
      <c r="R13" s="971" t="s">
        <v>126</v>
      </c>
      <c r="S13" s="971" t="s">
        <v>124</v>
      </c>
      <c r="T13" s="971" t="s">
        <v>125</v>
      </c>
      <c r="U13" s="971" t="s">
        <v>126</v>
      </c>
      <c r="V13" s="971" t="s">
        <v>124</v>
      </c>
      <c r="W13" s="971" t="s">
        <v>125</v>
      </c>
      <c r="X13" s="971" t="s">
        <v>126</v>
      </c>
      <c r="Y13" s="971" t="s">
        <v>124</v>
      </c>
      <c r="Z13" s="971" t="s">
        <v>125</v>
      </c>
      <c r="AA13" s="971" t="s">
        <v>126</v>
      </c>
      <c r="AB13" s="971" t="s">
        <v>124</v>
      </c>
      <c r="AC13" s="971" t="s">
        <v>125</v>
      </c>
      <c r="AD13" s="971" t="s">
        <v>126</v>
      </c>
      <c r="AE13" s="971" t="s">
        <v>124</v>
      </c>
      <c r="AF13" s="971" t="s">
        <v>125</v>
      </c>
      <c r="AG13" s="971" t="s">
        <v>126</v>
      </c>
      <c r="AH13" s="971" t="s">
        <v>124</v>
      </c>
      <c r="AI13" s="971" t="s">
        <v>125</v>
      </c>
      <c r="AJ13" s="971" t="s">
        <v>126</v>
      </c>
      <c r="AK13" s="971" t="s">
        <v>124</v>
      </c>
      <c r="AL13" s="971" t="s">
        <v>125</v>
      </c>
      <c r="AM13" s="971" t="s">
        <v>126</v>
      </c>
      <c r="AN13" s="971" t="s">
        <v>124</v>
      </c>
      <c r="AO13" s="971" t="s">
        <v>125</v>
      </c>
      <c r="AP13" s="971" t="s">
        <v>126</v>
      </c>
      <c r="AQ13" s="971" t="s">
        <v>124</v>
      </c>
      <c r="AR13" s="971" t="s">
        <v>125</v>
      </c>
      <c r="AS13" s="971" t="s">
        <v>126</v>
      </c>
      <c r="AT13" s="971" t="s">
        <v>124</v>
      </c>
      <c r="AU13" s="971" t="s">
        <v>125</v>
      </c>
      <c r="AV13" s="971" t="s">
        <v>126</v>
      </c>
      <c r="AW13" s="971" t="s">
        <v>124</v>
      </c>
      <c r="AX13" s="971" t="s">
        <v>125</v>
      </c>
      <c r="AY13" s="971" t="s">
        <v>126</v>
      </c>
      <c r="AZ13" s="971" t="s">
        <v>124</v>
      </c>
      <c r="BA13" s="971" t="s">
        <v>125</v>
      </c>
      <c r="BB13" s="971" t="s">
        <v>126</v>
      </c>
      <c r="BC13" s="971" t="s">
        <v>124</v>
      </c>
      <c r="BD13" s="971" t="s">
        <v>125</v>
      </c>
      <c r="BE13" s="971" t="s">
        <v>126</v>
      </c>
      <c r="BF13" s="971" t="s">
        <v>124</v>
      </c>
      <c r="BG13" s="971" t="s">
        <v>125</v>
      </c>
      <c r="BH13" s="971" t="s">
        <v>126</v>
      </c>
      <c r="BI13" s="971" t="s">
        <v>124</v>
      </c>
      <c r="BJ13" s="971" t="s">
        <v>125</v>
      </c>
      <c r="BK13" s="971" t="s">
        <v>126</v>
      </c>
      <c r="BL13" s="971" t="s">
        <v>124</v>
      </c>
      <c r="BM13" s="971" t="s">
        <v>125</v>
      </c>
      <c r="BN13" s="971" t="s">
        <v>126</v>
      </c>
      <c r="BO13" s="971" t="s">
        <v>96</v>
      </c>
      <c r="BP13" s="971" t="s">
        <v>127</v>
      </c>
      <c r="BQ13" s="971" t="s">
        <v>128</v>
      </c>
      <c r="BR13" s="971" t="s">
        <v>124</v>
      </c>
      <c r="BS13" s="971" t="s">
        <v>125</v>
      </c>
      <c r="BT13" s="971" t="s">
        <v>126</v>
      </c>
      <c r="BU13" s="971" t="s">
        <v>124</v>
      </c>
      <c r="BV13" s="971" t="s">
        <v>125</v>
      </c>
      <c r="BW13" s="971" t="s">
        <v>126</v>
      </c>
      <c r="BX13" s="971" t="s">
        <v>124</v>
      </c>
      <c r="BY13" s="971" t="s">
        <v>125</v>
      </c>
      <c r="BZ13" s="971" t="s">
        <v>126</v>
      </c>
      <c r="CA13" s="971" t="s">
        <v>124</v>
      </c>
      <c r="CB13" s="971" t="s">
        <v>125</v>
      </c>
      <c r="CC13" s="971" t="s">
        <v>126</v>
      </c>
      <c r="CD13" s="971" t="s">
        <v>124</v>
      </c>
      <c r="CE13" s="971" t="s">
        <v>125</v>
      </c>
      <c r="CF13" s="971" t="s">
        <v>126</v>
      </c>
      <c r="CG13" s="971" t="s">
        <v>124</v>
      </c>
      <c r="CH13" s="971" t="s">
        <v>125</v>
      </c>
      <c r="CI13" s="971" t="s">
        <v>126</v>
      </c>
      <c r="CJ13" s="971" t="s">
        <v>124</v>
      </c>
      <c r="CK13" s="971" t="s">
        <v>125</v>
      </c>
      <c r="CL13" s="971" t="s">
        <v>126</v>
      </c>
      <c r="DF13" s="967"/>
      <c r="DG13" s="967"/>
      <c r="DH13" s="967"/>
      <c r="DI13" s="967"/>
      <c r="DJ13" s="967"/>
      <c r="DK13" s="967"/>
      <c r="DL13" s="967"/>
      <c r="DM13" s="967"/>
      <c r="DN13" s="967"/>
      <c r="DO13" s="967"/>
      <c r="DP13" s="967"/>
      <c r="DQ13" s="967"/>
      <c r="DR13" s="967"/>
      <c r="DS13" s="967"/>
      <c r="DT13" s="967"/>
      <c r="DU13" s="967"/>
      <c r="DV13" s="967"/>
      <c r="DW13" s="967"/>
      <c r="DX13" s="967"/>
      <c r="DY13" s="967"/>
      <c r="DZ13" s="967"/>
      <c r="EA13" s="967"/>
      <c r="EB13" s="967"/>
      <c r="EC13" s="967"/>
      <c r="ED13" s="967"/>
      <c r="EE13" s="967"/>
      <c r="EF13" s="967"/>
      <c r="EG13" s="968"/>
      <c r="EH13" s="968"/>
      <c r="EI13" s="968"/>
      <c r="EJ13" s="968"/>
    </row>
    <row r="14" spans="1:140" s="975" customFormat="1" ht="24.6" customHeight="1" x14ac:dyDescent="0.25">
      <c r="A14" s="972" t="s">
        <v>88</v>
      </c>
      <c r="B14" s="973">
        <v>56913.205199999997</v>
      </c>
      <c r="C14" s="973">
        <f t="shared" ref="C14:C59" si="0">CJ14/B14*100</f>
        <v>40.659856252481802</v>
      </c>
      <c r="D14" s="974">
        <f>SUM(D15:D59)</f>
        <v>2422.9064773000005</v>
      </c>
      <c r="E14" s="974">
        <f>SUM(E15:E59)</f>
        <v>13778.07179785</v>
      </c>
      <c r="F14" s="974">
        <f t="shared" ref="F14:F59" si="1">IF(D14,E14/D14,0)</f>
        <v>5.686588371006291</v>
      </c>
      <c r="G14" s="974">
        <f>SUM(G15:G59)</f>
        <v>264.26</v>
      </c>
      <c r="H14" s="974">
        <f>SUM(H15:H59)</f>
        <v>1233.9400000000003</v>
      </c>
      <c r="I14" s="974">
        <f t="shared" ref="I14:I59" si="2">IF(G14,H14/G14,0)</f>
        <v>4.6694164837659891</v>
      </c>
      <c r="J14" s="974">
        <f>SUM(J15:J59)</f>
        <v>579.15000000000009</v>
      </c>
      <c r="K14" s="974">
        <f>SUM(K15:K59)</f>
        <v>2933.9399999999996</v>
      </c>
      <c r="L14" s="974">
        <f t="shared" ref="L14:L59" si="3">IF(J14,K14/J14,0)</f>
        <v>5.0659414659414645</v>
      </c>
      <c r="M14" s="974">
        <f>SUM(M15:M59)</f>
        <v>2601.8329456999995</v>
      </c>
      <c r="N14" s="974">
        <f>SUM(N15:N59)</f>
        <v>13247.0747828</v>
      </c>
      <c r="O14" s="974">
        <f t="shared" ref="O14:O59" si="4">IF(M14,N14/M14,0)</f>
        <v>5.0914394041682005</v>
      </c>
      <c r="P14" s="974">
        <f>SUM(P15:P59)</f>
        <v>3349.7779999999998</v>
      </c>
      <c r="Q14" s="974">
        <f>SUM(Q15:Q59)</f>
        <v>12440.08</v>
      </c>
      <c r="R14" s="974">
        <f t="shared" ref="R14:R26" si="5">IF(P14,Q14/P14,0)</f>
        <v>3.7137028185151375</v>
      </c>
      <c r="S14" s="974">
        <f>SUM(S15:S59)</f>
        <v>3757.9300000000003</v>
      </c>
      <c r="T14" s="974">
        <f>SUM(T15:T59)</f>
        <v>14368.05</v>
      </c>
      <c r="U14" s="974">
        <f t="shared" ref="U14:U59" si="6">IF(S14,T14/S14,0)</f>
        <v>3.8233947944746172</v>
      </c>
      <c r="V14" s="974">
        <f>SUM(V15:V59)</f>
        <v>12975.857422999998</v>
      </c>
      <c r="W14" s="974">
        <f>SUM(W15:W59)</f>
        <v>58001.156580650008</v>
      </c>
      <c r="X14" s="974">
        <f t="shared" ref="X14:X59" si="7">IF(V14,W14/V14,0)</f>
        <v>4.4699286289815161</v>
      </c>
      <c r="Y14" s="974">
        <f>SUM(Y15:Y59)</f>
        <v>499.43</v>
      </c>
      <c r="Z14" s="974">
        <f>SUM(Z15:Z59)</f>
        <v>1822.1</v>
      </c>
      <c r="AA14" s="974">
        <f t="shared" ref="AA14:AA59" si="8">IF(Y14,Z14/Y14,0)</f>
        <v>3.6483591294075244</v>
      </c>
      <c r="AB14" s="974">
        <f>SUM(AB15:AB59)</f>
        <v>65.58</v>
      </c>
      <c r="AC14" s="974">
        <f>SUM(AC15:AC59)</f>
        <v>270.36</v>
      </c>
      <c r="AD14" s="974">
        <f t="shared" ref="AD14:AD36" si="9">IF(AB14,AC14/AB14,0)</f>
        <v>4.1225983531564507</v>
      </c>
      <c r="AE14" s="974">
        <f>SUM(AE15:AE59)</f>
        <v>130.75</v>
      </c>
      <c r="AF14" s="974">
        <f>SUM(AF15:AF59)</f>
        <v>395.81999999999994</v>
      </c>
      <c r="AG14" s="974">
        <f t="shared" ref="AG14:AG36" si="10">IF(AE14,AF14/AE14,0)</f>
        <v>3.0273040152963668</v>
      </c>
      <c r="AH14" s="974">
        <f>SUM(AH15:AH59)</f>
        <v>841.99</v>
      </c>
      <c r="AI14" s="974">
        <f>SUM(AI15:AI59)</f>
        <v>3371.86</v>
      </c>
      <c r="AJ14" s="974">
        <f t="shared" ref="AJ14:AJ59" si="11">IF(AH14,AI14/AH14,0)</f>
        <v>4.0046318839891208</v>
      </c>
      <c r="AK14" s="974">
        <f>SUM(AK15:AK59)</f>
        <v>2502.1</v>
      </c>
      <c r="AL14" s="974">
        <f>SUM(AL15:AL59)</f>
        <v>7479.9039999999986</v>
      </c>
      <c r="AM14" s="974">
        <f t="shared" ref="AM14:AM59" si="12">IF(AK14,AL14/AK14,0)</f>
        <v>2.9894504616122455</v>
      </c>
      <c r="AN14" s="974">
        <f>SUM(AN15:AN59)</f>
        <v>6104.119999999999</v>
      </c>
      <c r="AO14" s="974">
        <f>SUM(AO15:AO59)</f>
        <v>17967.2435</v>
      </c>
      <c r="AP14" s="974">
        <f t="shared" ref="AP14:AP59" si="13">IF(AN14,AO14/AN14,0)</f>
        <v>2.9434617111065973</v>
      </c>
      <c r="AQ14" s="974">
        <f t="shared" ref="AQ14:AQ59" si="14">SUM(AH14,AN14,AE14,AB14,Y14,AK14)</f>
        <v>10143.969999999999</v>
      </c>
      <c r="AR14" s="974">
        <f>SUM(AR15:AR59)</f>
        <v>31718.167500000003</v>
      </c>
      <c r="AS14" s="974">
        <f t="shared" ref="AS14:AS59" si="15">IF(AQ14,AR14/AQ14,0)</f>
        <v>3.1268002074138632</v>
      </c>
      <c r="AT14" s="974">
        <f>SUM(AT15:AT59)</f>
        <v>0</v>
      </c>
      <c r="AU14" s="974">
        <f>SUM(AU15:AU59)</f>
        <v>0</v>
      </c>
      <c r="AV14" s="974">
        <f t="shared" ref="AV14:AV59" si="16">IF(AT14,AU14/AT14,0)</f>
        <v>0</v>
      </c>
      <c r="AW14" s="974">
        <f>SUM(AW15:AW59)</f>
        <v>2</v>
      </c>
      <c r="AX14" s="974">
        <f>SUM(AX15:AX59)</f>
        <v>8</v>
      </c>
      <c r="AY14" s="974">
        <f t="shared" ref="AY14:AY59" si="17">IF(AW14,AX14/AW14,0)</f>
        <v>4</v>
      </c>
      <c r="AZ14" s="974">
        <f>SUM(AZ15:AZ59)</f>
        <v>0</v>
      </c>
      <c r="BA14" s="974">
        <f>SUM(BA15:BA59)</f>
        <v>0</v>
      </c>
      <c r="BB14" s="974">
        <f t="shared" ref="BB14:BB59" si="18">IF(AZ14,BA14/AZ14,0)</f>
        <v>0</v>
      </c>
      <c r="BC14" s="974">
        <f>SUM(BC15:BC59)</f>
        <v>18.5</v>
      </c>
      <c r="BD14" s="974">
        <f>SUM(BD15:BD59)</f>
        <v>46.25</v>
      </c>
      <c r="BE14" s="974">
        <f t="shared" ref="BE14:BE59" si="19">IF(BC14,BD14/BC14,0)</f>
        <v>2.5</v>
      </c>
      <c r="BF14" s="974">
        <f>SUM(BF15:BF59)</f>
        <v>0</v>
      </c>
      <c r="BG14" s="974">
        <f>SUM(BG15:BG59)</f>
        <v>0</v>
      </c>
      <c r="BH14" s="974">
        <f t="shared" ref="BH14:BH59" si="20">IF(BF14,BG14/BF14,0)</f>
        <v>0</v>
      </c>
      <c r="BI14" s="974">
        <f>SUM(BI15:BI59)</f>
        <v>0.5</v>
      </c>
      <c r="BJ14" s="974">
        <f>SUM(BJ15:BJ59)</f>
        <v>0.91</v>
      </c>
      <c r="BK14" s="974">
        <f t="shared" ref="BK14:BK59" si="21">IF(BI14,BJ14/BI14,0)</f>
        <v>1.82</v>
      </c>
      <c r="BL14" s="974">
        <f>SUM(BL15:BL59)</f>
        <v>21</v>
      </c>
      <c r="BM14" s="974">
        <f>SUM(BM15:BM59)</f>
        <v>55.16</v>
      </c>
      <c r="BN14" s="974">
        <f t="shared" ref="BN14:BN59" si="22">IF(BL14,BM14/BL14,0)</f>
        <v>2.6266666666666665</v>
      </c>
      <c r="BO14" s="974">
        <f>SUM(BO15:BO59)</f>
        <v>0</v>
      </c>
      <c r="BP14" s="974">
        <f>SUM(BP15:BP59)</f>
        <v>0</v>
      </c>
      <c r="BQ14" s="974">
        <f t="shared" ref="BQ14:BQ59" si="23">IF(BO14,BP14/BO14,0)</f>
        <v>0</v>
      </c>
      <c r="BR14" s="974">
        <f>SUM(BR15:BR59)</f>
        <v>2922.3364772999998</v>
      </c>
      <c r="BS14" s="974">
        <f>SUM(BS15:BS59)</f>
        <v>15600.17179785</v>
      </c>
      <c r="BT14" s="974">
        <f t="shared" ref="BT14:BT59" si="24">IF(BR14,BS14/BR14,0)</f>
        <v>5.3382531132292081</v>
      </c>
      <c r="BU14" s="974">
        <f>SUM(BU15:BU59)</f>
        <v>331.84000000000003</v>
      </c>
      <c r="BV14" s="974">
        <f>SUM(BV15:BV59)</f>
        <v>1512.2999999999997</v>
      </c>
      <c r="BW14" s="974">
        <f t="shared" ref="BW14:BW59" si="25">IF(BU14,BV14/BU14,0)</f>
        <v>4.5573167791706837</v>
      </c>
      <c r="BX14" s="974">
        <f>SUM(BX15:BX59)</f>
        <v>709.89999999999986</v>
      </c>
      <c r="BY14" s="974">
        <f>SUM(BY15:BY59)</f>
        <v>3329.76</v>
      </c>
      <c r="BZ14" s="974">
        <f t="shared" ref="BZ14:BZ59" si="26">IF(BX14,BY14/BX14,0)</f>
        <v>4.6904634455557135</v>
      </c>
      <c r="CA14" s="974">
        <f>SUM(CA15:CA59)</f>
        <v>3462.3229456999998</v>
      </c>
      <c r="CB14" s="974">
        <f>SUM(CB15:CB59)</f>
        <v>16665.184782800003</v>
      </c>
      <c r="CC14" s="974">
        <f t="shared" ref="CC14:CC59" si="27">IF(CA14,CB14/CA14,0)</f>
        <v>4.813295883764158</v>
      </c>
      <c r="CD14" s="974">
        <f>SUM(CD15:CD59)</f>
        <v>5851.8780000000006</v>
      </c>
      <c r="CE14" s="974">
        <f>SUM(CE15:CE59)</f>
        <v>19919.984000000004</v>
      </c>
      <c r="CF14" s="974">
        <f t="shared" ref="CF14:CF59" si="28">IF(CD14,CE14/CD14,0)</f>
        <v>3.4040326883096337</v>
      </c>
      <c r="CG14" s="974">
        <f>SUM(CG15:CG59)</f>
        <v>9862.5499999999993</v>
      </c>
      <c r="CH14" s="974">
        <f>SUM(CH15:CH59)</f>
        <v>32336.203499999996</v>
      </c>
      <c r="CI14" s="974">
        <f t="shared" ref="CI14:CI59" si="29">IF(CG14,CH14/CG14,0)</f>
        <v>3.2786858875240172</v>
      </c>
      <c r="CJ14" s="974">
        <f>SUM(CJ15:CJ59)</f>
        <v>23140.827422999995</v>
      </c>
      <c r="CK14" s="974">
        <f>SUM(CK15:CK59)</f>
        <v>89774.484080650014</v>
      </c>
      <c r="CL14" s="974">
        <f t="shared" ref="CL14:CL59" si="30">IF(CJ14,CK14/CJ14,0)</f>
        <v>3.8794846199588302</v>
      </c>
      <c r="DF14" s="976" t="s">
        <v>62</v>
      </c>
      <c r="DG14" s="976" t="s">
        <v>63</v>
      </c>
      <c r="DH14" s="976" t="s">
        <v>64</v>
      </c>
      <c r="DI14" s="977">
        <v>41943</v>
      </c>
      <c r="DJ14" s="976"/>
      <c r="DK14" s="976"/>
      <c r="DL14" s="976"/>
      <c r="DM14" s="976"/>
      <c r="DN14" s="976"/>
      <c r="DO14" s="976"/>
      <c r="DP14" s="976"/>
      <c r="DQ14" s="976"/>
      <c r="DR14" s="976"/>
      <c r="DS14" s="976"/>
      <c r="DT14" s="976"/>
      <c r="DU14" s="976"/>
      <c r="DV14" s="976"/>
      <c r="DW14" s="976"/>
      <c r="DX14" s="976"/>
      <c r="DY14" s="976"/>
      <c r="DZ14" s="976"/>
      <c r="EA14" s="976"/>
      <c r="EB14" s="976"/>
      <c r="EC14" s="976"/>
      <c r="ED14" s="976"/>
      <c r="EE14" s="976"/>
      <c r="EF14" s="976"/>
      <c r="EG14" s="978"/>
      <c r="EH14" s="978"/>
      <c r="EI14" s="978"/>
      <c r="EJ14" s="978"/>
    </row>
    <row r="15" spans="1:140" x14ac:dyDescent="0.25">
      <c r="A15" s="979" t="s">
        <v>5</v>
      </c>
      <c r="B15" s="980">
        <v>78</v>
      </c>
      <c r="C15" s="981">
        <f t="shared" si="0"/>
        <v>0</v>
      </c>
      <c r="D15" s="982"/>
      <c r="E15" s="982"/>
      <c r="F15" s="982">
        <f t="shared" si="1"/>
        <v>0</v>
      </c>
      <c r="G15" s="982"/>
      <c r="H15" s="982"/>
      <c r="I15" s="982">
        <f t="shared" si="2"/>
        <v>0</v>
      </c>
      <c r="J15" s="982"/>
      <c r="K15" s="982"/>
      <c r="L15" s="982">
        <f t="shared" si="3"/>
        <v>0</v>
      </c>
      <c r="M15" s="982"/>
      <c r="N15" s="982"/>
      <c r="O15" s="982">
        <f t="shared" si="4"/>
        <v>0</v>
      </c>
      <c r="P15" s="982"/>
      <c r="Q15" s="982"/>
      <c r="R15" s="982">
        <f t="shared" si="5"/>
        <v>0</v>
      </c>
      <c r="S15" s="982"/>
      <c r="T15" s="982"/>
      <c r="U15" s="982">
        <f t="shared" si="6"/>
        <v>0</v>
      </c>
      <c r="V15" s="982">
        <f t="shared" ref="V15:V26" si="31">SUM(S15,P15,M15,J15,G15,D15)</f>
        <v>0</v>
      </c>
      <c r="W15" s="982">
        <f t="shared" ref="W15:W26" si="32">SUM(T15,N15,Q15,K15,H15,E15)</f>
        <v>0</v>
      </c>
      <c r="X15" s="982">
        <f t="shared" si="7"/>
        <v>0</v>
      </c>
      <c r="Y15" s="982"/>
      <c r="Z15" s="982"/>
      <c r="AA15" s="982">
        <f t="shared" si="8"/>
        <v>0</v>
      </c>
      <c r="AB15" s="982"/>
      <c r="AC15" s="982"/>
      <c r="AD15" s="982">
        <f t="shared" si="9"/>
        <v>0</v>
      </c>
      <c r="AE15" s="982"/>
      <c r="AF15" s="982"/>
      <c r="AG15" s="982">
        <f t="shared" si="10"/>
        <v>0</v>
      </c>
      <c r="AH15" s="982"/>
      <c r="AI15" s="982"/>
      <c r="AJ15" s="982">
        <f t="shared" si="11"/>
        <v>0</v>
      </c>
      <c r="AK15" s="982"/>
      <c r="AL15" s="982"/>
      <c r="AM15" s="982">
        <f t="shared" si="12"/>
        <v>0</v>
      </c>
      <c r="AN15" s="982"/>
      <c r="AO15" s="982"/>
      <c r="AP15" s="982">
        <f t="shared" si="13"/>
        <v>0</v>
      </c>
      <c r="AQ15" s="982">
        <f t="shared" si="14"/>
        <v>0</v>
      </c>
      <c r="AR15" s="982">
        <f t="shared" ref="AR15:AR46" si="33">SUM(AO15,AL15,AI15,AF15,AC15,Z15)</f>
        <v>0</v>
      </c>
      <c r="AS15" s="982">
        <f t="shared" si="15"/>
        <v>0</v>
      </c>
      <c r="AT15" s="982"/>
      <c r="AU15" s="982"/>
      <c r="AV15" s="982">
        <f t="shared" si="16"/>
        <v>0</v>
      </c>
      <c r="AW15" s="982"/>
      <c r="AX15" s="982"/>
      <c r="AY15" s="982">
        <f t="shared" si="17"/>
        <v>0</v>
      </c>
      <c r="AZ15" s="982"/>
      <c r="BA15" s="982"/>
      <c r="BB15" s="982">
        <f t="shared" si="18"/>
        <v>0</v>
      </c>
      <c r="BC15" s="982"/>
      <c r="BD15" s="982"/>
      <c r="BE15" s="982">
        <f t="shared" si="19"/>
        <v>0</v>
      </c>
      <c r="BF15" s="982"/>
      <c r="BG15" s="982"/>
      <c r="BH15" s="982">
        <f t="shared" si="20"/>
        <v>0</v>
      </c>
      <c r="BI15" s="982"/>
      <c r="BJ15" s="983"/>
      <c r="BK15" s="983">
        <f t="shared" si="21"/>
        <v>0</v>
      </c>
      <c r="BL15" s="983">
        <f t="shared" ref="BL15:BL59" si="34">SUM(BI15,BF15,BC15,AZ15,AW15,AT15)</f>
        <v>0</v>
      </c>
      <c r="BM15" s="983">
        <f t="shared" ref="BM15:BM59" si="35">SUM(BJ15,BD15,BG15,BA15,AX15,AU15)</f>
        <v>0</v>
      </c>
      <c r="BN15" s="983">
        <f t="shared" si="22"/>
        <v>0</v>
      </c>
      <c r="BO15" s="983"/>
      <c r="BP15" s="983"/>
      <c r="BQ15" s="983">
        <f t="shared" si="23"/>
        <v>0</v>
      </c>
      <c r="BR15" s="983">
        <f t="shared" ref="BR15:BS59" si="36">SUM(AT15,Y15,D15)</f>
        <v>0</v>
      </c>
      <c r="BS15" s="983">
        <f t="shared" si="36"/>
        <v>0</v>
      </c>
      <c r="BT15" s="983">
        <f t="shared" si="24"/>
        <v>0</v>
      </c>
      <c r="BU15" s="983">
        <f t="shared" ref="BU15:BV59" si="37">SUM(AW15,AB15,G15)</f>
        <v>0</v>
      </c>
      <c r="BV15" s="983">
        <f t="shared" si="37"/>
        <v>0</v>
      </c>
      <c r="BW15" s="983">
        <f t="shared" si="25"/>
        <v>0</v>
      </c>
      <c r="BX15" s="983">
        <f t="shared" ref="BX15:BY59" si="38">SUM(AZ15,AE15,J15)</f>
        <v>0</v>
      </c>
      <c r="BY15" s="983">
        <f t="shared" si="38"/>
        <v>0</v>
      </c>
      <c r="BZ15" s="983">
        <f t="shared" si="26"/>
        <v>0</v>
      </c>
      <c r="CA15" s="983">
        <f t="shared" ref="CA15:CA59" si="39">SUM(AH15,M15,BC15)</f>
        <v>0</v>
      </c>
      <c r="CB15" s="983">
        <f t="shared" ref="CB15:CB59" si="40">SUM(N15,AI15,BD15)</f>
        <v>0</v>
      </c>
      <c r="CC15" s="983">
        <f t="shared" si="27"/>
        <v>0</v>
      </c>
      <c r="CD15" s="983">
        <f t="shared" ref="CD15:CE59" si="41">SUM(P15,AK15,BF15)</f>
        <v>0</v>
      </c>
      <c r="CE15" s="983">
        <f t="shared" si="41"/>
        <v>0</v>
      </c>
      <c r="CF15" s="983">
        <f t="shared" si="28"/>
        <v>0</v>
      </c>
      <c r="CG15" s="983">
        <f t="shared" ref="CG15:CH59" si="42">SUM(S15,AN15,BI15)</f>
        <v>0</v>
      </c>
      <c r="CH15" s="983">
        <f t="shared" si="42"/>
        <v>0</v>
      </c>
      <c r="CI15" s="983">
        <f t="shared" si="29"/>
        <v>0</v>
      </c>
      <c r="CJ15" s="983">
        <f t="shared" ref="CJ15:CK26" si="43">SUM(V15,AQ15,BL15)</f>
        <v>0</v>
      </c>
      <c r="CK15" s="983">
        <f t="shared" si="43"/>
        <v>0</v>
      </c>
      <c r="CL15" s="983">
        <f t="shared" si="30"/>
        <v>0</v>
      </c>
    </row>
    <row r="16" spans="1:140" x14ac:dyDescent="0.25">
      <c r="A16" s="979" t="s">
        <v>6</v>
      </c>
      <c r="B16" s="980">
        <v>607</v>
      </c>
      <c r="C16" s="981">
        <f t="shared" si="0"/>
        <v>92.092257001647454</v>
      </c>
      <c r="D16" s="982">
        <v>7.75</v>
      </c>
      <c r="E16" s="982">
        <v>34.11</v>
      </c>
      <c r="F16" s="982">
        <f t="shared" si="1"/>
        <v>4.4012903225806452</v>
      </c>
      <c r="G16" s="982"/>
      <c r="H16" s="982"/>
      <c r="I16" s="982">
        <f t="shared" si="2"/>
        <v>0</v>
      </c>
      <c r="J16" s="982">
        <v>10</v>
      </c>
      <c r="K16" s="982">
        <v>37.799999999999997</v>
      </c>
      <c r="L16" s="982">
        <f t="shared" si="3"/>
        <v>3.78</v>
      </c>
      <c r="M16" s="982">
        <v>9.75</v>
      </c>
      <c r="N16" s="982">
        <v>31.63</v>
      </c>
      <c r="O16" s="982">
        <f t="shared" si="4"/>
        <v>3.244102564102564</v>
      </c>
      <c r="P16" s="982">
        <v>99.5</v>
      </c>
      <c r="Q16" s="982">
        <v>369.4</v>
      </c>
      <c r="R16" s="982">
        <f t="shared" si="5"/>
        <v>3.7125628140703517</v>
      </c>
      <c r="S16" s="982"/>
      <c r="T16" s="982"/>
      <c r="U16" s="982">
        <f t="shared" si="6"/>
        <v>0</v>
      </c>
      <c r="V16" s="982">
        <f t="shared" si="31"/>
        <v>127</v>
      </c>
      <c r="W16" s="982">
        <f t="shared" si="32"/>
        <v>472.94</v>
      </c>
      <c r="X16" s="982">
        <f t="shared" si="7"/>
        <v>3.7239370078740159</v>
      </c>
      <c r="Y16" s="982"/>
      <c r="Z16" s="982"/>
      <c r="AA16" s="982">
        <f t="shared" si="8"/>
        <v>0</v>
      </c>
      <c r="AB16" s="982"/>
      <c r="AC16" s="982"/>
      <c r="AD16" s="982">
        <f t="shared" si="9"/>
        <v>0</v>
      </c>
      <c r="AE16" s="982">
        <v>4</v>
      </c>
      <c r="AF16" s="982">
        <v>14</v>
      </c>
      <c r="AG16" s="982">
        <f t="shared" si="10"/>
        <v>3.5</v>
      </c>
      <c r="AH16" s="982"/>
      <c r="AI16" s="982"/>
      <c r="AJ16" s="982">
        <f t="shared" si="11"/>
        <v>0</v>
      </c>
      <c r="AK16" s="982">
        <v>428</v>
      </c>
      <c r="AL16" s="982">
        <v>1373</v>
      </c>
      <c r="AM16" s="982">
        <f t="shared" si="12"/>
        <v>3.207943925233645</v>
      </c>
      <c r="AN16" s="982"/>
      <c r="AO16" s="982"/>
      <c r="AP16" s="982">
        <f t="shared" si="13"/>
        <v>0</v>
      </c>
      <c r="AQ16" s="982">
        <f t="shared" si="14"/>
        <v>432</v>
      </c>
      <c r="AR16" s="982">
        <f t="shared" si="33"/>
        <v>1387</v>
      </c>
      <c r="AS16" s="982">
        <f t="shared" si="15"/>
        <v>3.2106481481481484</v>
      </c>
      <c r="AT16" s="982"/>
      <c r="AU16" s="982"/>
      <c r="AV16" s="982">
        <f t="shared" si="16"/>
        <v>0</v>
      </c>
      <c r="AW16" s="982"/>
      <c r="AX16" s="982"/>
      <c r="AY16" s="982">
        <f t="shared" si="17"/>
        <v>0</v>
      </c>
      <c r="AZ16" s="982"/>
      <c r="BA16" s="982"/>
      <c r="BB16" s="982">
        <f t="shared" si="18"/>
        <v>0</v>
      </c>
      <c r="BC16" s="982"/>
      <c r="BD16" s="982"/>
      <c r="BE16" s="982">
        <f t="shared" si="19"/>
        <v>0</v>
      </c>
      <c r="BF16" s="982"/>
      <c r="BG16" s="982"/>
      <c r="BH16" s="982">
        <f t="shared" si="20"/>
        <v>0</v>
      </c>
      <c r="BI16" s="982"/>
      <c r="BJ16" s="983"/>
      <c r="BK16" s="983">
        <f t="shared" si="21"/>
        <v>0</v>
      </c>
      <c r="BL16" s="983">
        <f t="shared" si="34"/>
        <v>0</v>
      </c>
      <c r="BM16" s="983">
        <f t="shared" si="35"/>
        <v>0</v>
      </c>
      <c r="BN16" s="983">
        <f t="shared" si="22"/>
        <v>0</v>
      </c>
      <c r="BO16" s="983"/>
      <c r="BP16" s="983"/>
      <c r="BQ16" s="983">
        <f t="shared" si="23"/>
        <v>0</v>
      </c>
      <c r="BR16" s="983">
        <f t="shared" si="36"/>
        <v>7.75</v>
      </c>
      <c r="BS16" s="983">
        <f t="shared" si="36"/>
        <v>34.11</v>
      </c>
      <c r="BT16" s="983">
        <f t="shared" si="24"/>
        <v>4.4012903225806452</v>
      </c>
      <c r="BU16" s="983">
        <f t="shared" si="37"/>
        <v>0</v>
      </c>
      <c r="BV16" s="983">
        <f t="shared" si="37"/>
        <v>0</v>
      </c>
      <c r="BW16" s="983">
        <f t="shared" si="25"/>
        <v>0</v>
      </c>
      <c r="BX16" s="983">
        <f t="shared" si="38"/>
        <v>14</v>
      </c>
      <c r="BY16" s="983">
        <f t="shared" si="38"/>
        <v>51.8</v>
      </c>
      <c r="BZ16" s="983">
        <f t="shared" si="26"/>
        <v>3.6999999999999997</v>
      </c>
      <c r="CA16" s="983">
        <f t="shared" si="39"/>
        <v>9.75</v>
      </c>
      <c r="CB16" s="983">
        <f t="shared" si="40"/>
        <v>31.63</v>
      </c>
      <c r="CC16" s="983">
        <f t="shared" si="27"/>
        <v>3.244102564102564</v>
      </c>
      <c r="CD16" s="983">
        <f t="shared" si="41"/>
        <v>527.5</v>
      </c>
      <c r="CE16" s="983">
        <f t="shared" si="41"/>
        <v>1742.4</v>
      </c>
      <c r="CF16" s="983">
        <f t="shared" si="28"/>
        <v>3.3031279620853082</v>
      </c>
      <c r="CG16" s="983">
        <f t="shared" si="42"/>
        <v>0</v>
      </c>
      <c r="CH16" s="983">
        <f t="shared" si="42"/>
        <v>0</v>
      </c>
      <c r="CI16" s="983">
        <f t="shared" si="29"/>
        <v>0</v>
      </c>
      <c r="CJ16" s="983">
        <f t="shared" si="43"/>
        <v>559</v>
      </c>
      <c r="CK16" s="983">
        <f t="shared" si="43"/>
        <v>1859.94</v>
      </c>
      <c r="CL16" s="983">
        <f t="shared" si="30"/>
        <v>3.3272629695885509</v>
      </c>
    </row>
    <row r="17" spans="1:114" s="961" customFormat="1" x14ac:dyDescent="0.25">
      <c r="A17" s="979" t="s">
        <v>7</v>
      </c>
      <c r="B17" s="980">
        <v>80</v>
      </c>
      <c r="C17" s="981">
        <f t="shared" si="0"/>
        <v>0</v>
      </c>
      <c r="D17" s="982"/>
      <c r="E17" s="982"/>
      <c r="F17" s="982">
        <f t="shared" si="1"/>
        <v>0</v>
      </c>
      <c r="G17" s="982"/>
      <c r="H17" s="982"/>
      <c r="I17" s="982">
        <f t="shared" si="2"/>
        <v>0</v>
      </c>
      <c r="J17" s="982"/>
      <c r="K17" s="982"/>
      <c r="L17" s="982">
        <f t="shared" si="3"/>
        <v>0</v>
      </c>
      <c r="M17" s="982"/>
      <c r="N17" s="982"/>
      <c r="O17" s="982">
        <f t="shared" si="4"/>
        <v>0</v>
      </c>
      <c r="P17" s="982"/>
      <c r="Q17" s="982"/>
      <c r="R17" s="982">
        <f t="shared" si="5"/>
        <v>0</v>
      </c>
      <c r="S17" s="982"/>
      <c r="T17" s="982"/>
      <c r="U17" s="982">
        <f t="shared" si="6"/>
        <v>0</v>
      </c>
      <c r="V17" s="982">
        <f t="shared" si="31"/>
        <v>0</v>
      </c>
      <c r="W17" s="982">
        <f t="shared" si="32"/>
        <v>0</v>
      </c>
      <c r="X17" s="982">
        <f t="shared" si="7"/>
        <v>0</v>
      </c>
      <c r="Y17" s="982"/>
      <c r="Z17" s="982"/>
      <c r="AA17" s="982">
        <f t="shared" si="8"/>
        <v>0</v>
      </c>
      <c r="AB17" s="982"/>
      <c r="AC17" s="982"/>
      <c r="AD17" s="982">
        <f t="shared" si="9"/>
        <v>0</v>
      </c>
      <c r="AE17" s="982"/>
      <c r="AF17" s="982"/>
      <c r="AG17" s="982">
        <f t="shared" si="10"/>
        <v>0</v>
      </c>
      <c r="AH17" s="982"/>
      <c r="AI17" s="982"/>
      <c r="AJ17" s="982">
        <f t="shared" si="11"/>
        <v>0</v>
      </c>
      <c r="AK17" s="982"/>
      <c r="AL17" s="982"/>
      <c r="AM17" s="982">
        <f t="shared" si="12"/>
        <v>0</v>
      </c>
      <c r="AN17" s="982"/>
      <c r="AO17" s="982"/>
      <c r="AP17" s="982">
        <f t="shared" si="13"/>
        <v>0</v>
      </c>
      <c r="AQ17" s="982">
        <f t="shared" si="14"/>
        <v>0</v>
      </c>
      <c r="AR17" s="982">
        <f t="shared" si="33"/>
        <v>0</v>
      </c>
      <c r="AS17" s="982">
        <f t="shared" si="15"/>
        <v>0</v>
      </c>
      <c r="AT17" s="982"/>
      <c r="AU17" s="982"/>
      <c r="AV17" s="982">
        <f t="shared" si="16"/>
        <v>0</v>
      </c>
      <c r="AW17" s="982"/>
      <c r="AX17" s="982"/>
      <c r="AY17" s="982">
        <f t="shared" si="17"/>
        <v>0</v>
      </c>
      <c r="AZ17" s="982"/>
      <c r="BA17" s="982"/>
      <c r="BB17" s="982">
        <f t="shared" si="18"/>
        <v>0</v>
      </c>
      <c r="BC17" s="982"/>
      <c r="BD17" s="982"/>
      <c r="BE17" s="982">
        <f t="shared" si="19"/>
        <v>0</v>
      </c>
      <c r="BF17" s="982"/>
      <c r="BG17" s="982"/>
      <c r="BH17" s="982">
        <f t="shared" si="20"/>
        <v>0</v>
      </c>
      <c r="BI17" s="982"/>
      <c r="BJ17" s="983"/>
      <c r="BK17" s="983">
        <f t="shared" si="21"/>
        <v>0</v>
      </c>
      <c r="BL17" s="983">
        <f t="shared" si="34"/>
        <v>0</v>
      </c>
      <c r="BM17" s="983">
        <f t="shared" si="35"/>
        <v>0</v>
      </c>
      <c r="BN17" s="983">
        <f t="shared" si="22"/>
        <v>0</v>
      </c>
      <c r="BO17" s="983"/>
      <c r="BP17" s="983"/>
      <c r="BQ17" s="983">
        <f t="shared" si="23"/>
        <v>0</v>
      </c>
      <c r="BR17" s="983">
        <f t="shared" si="36"/>
        <v>0</v>
      </c>
      <c r="BS17" s="983">
        <f t="shared" si="36"/>
        <v>0</v>
      </c>
      <c r="BT17" s="983">
        <f t="shared" si="24"/>
        <v>0</v>
      </c>
      <c r="BU17" s="983">
        <f t="shared" si="37"/>
        <v>0</v>
      </c>
      <c r="BV17" s="983">
        <f t="shared" si="37"/>
        <v>0</v>
      </c>
      <c r="BW17" s="983">
        <f t="shared" si="25"/>
        <v>0</v>
      </c>
      <c r="BX17" s="983">
        <f t="shared" si="38"/>
        <v>0</v>
      </c>
      <c r="BY17" s="983">
        <f t="shared" si="38"/>
        <v>0</v>
      </c>
      <c r="BZ17" s="983">
        <f t="shared" si="26"/>
        <v>0</v>
      </c>
      <c r="CA17" s="983">
        <f t="shared" si="39"/>
        <v>0</v>
      </c>
      <c r="CB17" s="983">
        <f t="shared" si="40"/>
        <v>0</v>
      </c>
      <c r="CC17" s="983">
        <f t="shared" si="27"/>
        <v>0</v>
      </c>
      <c r="CD17" s="983">
        <f t="shared" si="41"/>
        <v>0</v>
      </c>
      <c r="CE17" s="983">
        <f t="shared" si="41"/>
        <v>0</v>
      </c>
      <c r="CF17" s="983">
        <f t="shared" si="28"/>
        <v>0</v>
      </c>
      <c r="CG17" s="983">
        <f t="shared" si="42"/>
        <v>0</v>
      </c>
      <c r="CH17" s="983">
        <f t="shared" si="42"/>
        <v>0</v>
      </c>
      <c r="CI17" s="983">
        <f>D549</f>
        <v>0</v>
      </c>
      <c r="CJ17" s="983">
        <f t="shared" si="43"/>
        <v>0</v>
      </c>
      <c r="CK17" s="983">
        <f t="shared" si="43"/>
        <v>0</v>
      </c>
      <c r="CL17" s="983">
        <f t="shared" si="30"/>
        <v>0</v>
      </c>
      <c r="DF17" s="962"/>
      <c r="DG17" s="962"/>
      <c r="DH17" s="962"/>
      <c r="DI17" s="962"/>
      <c r="DJ17" s="962"/>
    </row>
    <row r="18" spans="1:114" s="961" customFormat="1" x14ac:dyDescent="0.25">
      <c r="A18" s="979" t="s">
        <v>8</v>
      </c>
      <c r="B18" s="980">
        <v>738.61</v>
      </c>
      <c r="C18" s="981">
        <f t="shared" si="0"/>
        <v>30.430809222729188</v>
      </c>
      <c r="D18" s="982"/>
      <c r="E18" s="982"/>
      <c r="F18" s="982">
        <f t="shared" si="1"/>
        <v>0</v>
      </c>
      <c r="G18" s="982"/>
      <c r="H18" s="982"/>
      <c r="I18" s="982">
        <f t="shared" si="2"/>
        <v>0</v>
      </c>
      <c r="J18" s="982"/>
      <c r="K18" s="982"/>
      <c r="L18" s="982">
        <f t="shared" si="3"/>
        <v>0</v>
      </c>
      <c r="M18" s="982"/>
      <c r="N18" s="982"/>
      <c r="O18" s="982">
        <f t="shared" si="4"/>
        <v>0</v>
      </c>
      <c r="P18" s="982"/>
      <c r="Q18" s="982"/>
      <c r="R18" s="982">
        <f t="shared" si="5"/>
        <v>0</v>
      </c>
      <c r="S18" s="982"/>
      <c r="T18" s="982"/>
      <c r="U18" s="982">
        <f t="shared" si="6"/>
        <v>0</v>
      </c>
      <c r="V18" s="982">
        <f t="shared" si="31"/>
        <v>0</v>
      </c>
      <c r="W18" s="982">
        <f t="shared" si="32"/>
        <v>0</v>
      </c>
      <c r="X18" s="982">
        <f t="shared" si="7"/>
        <v>0</v>
      </c>
      <c r="Y18" s="982">
        <v>29.000000000000004</v>
      </c>
      <c r="Z18" s="982">
        <v>122.77000000000001</v>
      </c>
      <c r="AA18" s="982">
        <f t="shared" si="8"/>
        <v>4.2334482758620684</v>
      </c>
      <c r="AB18" s="982">
        <v>0.3</v>
      </c>
      <c r="AC18" s="982">
        <v>1.52</v>
      </c>
      <c r="AD18" s="982">
        <f t="shared" si="9"/>
        <v>5.0666666666666673</v>
      </c>
      <c r="AE18" s="982">
        <v>12</v>
      </c>
      <c r="AF18" s="982">
        <v>50.129999999999995</v>
      </c>
      <c r="AG18" s="982">
        <f t="shared" si="10"/>
        <v>4.1774999999999993</v>
      </c>
      <c r="AH18" s="982"/>
      <c r="AI18" s="982"/>
      <c r="AJ18" s="982">
        <f t="shared" si="11"/>
        <v>0</v>
      </c>
      <c r="AK18" s="982"/>
      <c r="AL18" s="982"/>
      <c r="AM18" s="982">
        <f t="shared" si="12"/>
        <v>0</v>
      </c>
      <c r="AN18" s="982">
        <v>183.46500000000003</v>
      </c>
      <c r="AO18" s="982">
        <v>430.69000000000005</v>
      </c>
      <c r="AP18" s="982">
        <f t="shared" si="13"/>
        <v>2.3475322268552583</v>
      </c>
      <c r="AQ18" s="982">
        <f t="shared" si="14"/>
        <v>224.76500000000004</v>
      </c>
      <c r="AR18" s="982">
        <f t="shared" si="33"/>
        <v>605.11</v>
      </c>
      <c r="AS18" s="982">
        <f t="shared" si="15"/>
        <v>2.6921896202700593</v>
      </c>
      <c r="AT18" s="982"/>
      <c r="AU18" s="982"/>
      <c r="AV18" s="982">
        <f t="shared" si="16"/>
        <v>0</v>
      </c>
      <c r="AW18" s="982"/>
      <c r="AX18" s="982"/>
      <c r="AY18" s="982">
        <f t="shared" si="17"/>
        <v>0</v>
      </c>
      <c r="AZ18" s="982"/>
      <c r="BA18" s="982"/>
      <c r="BB18" s="982">
        <f t="shared" si="18"/>
        <v>0</v>
      </c>
      <c r="BC18" s="982"/>
      <c r="BD18" s="982"/>
      <c r="BE18" s="982">
        <f t="shared" si="19"/>
        <v>0</v>
      </c>
      <c r="BF18" s="982"/>
      <c r="BG18" s="982"/>
      <c r="BH18" s="982">
        <f t="shared" si="20"/>
        <v>0</v>
      </c>
      <c r="BI18" s="982"/>
      <c r="BJ18" s="983"/>
      <c r="BK18" s="983">
        <f t="shared" si="21"/>
        <v>0</v>
      </c>
      <c r="BL18" s="983">
        <f t="shared" si="34"/>
        <v>0</v>
      </c>
      <c r="BM18" s="983">
        <f t="shared" si="35"/>
        <v>0</v>
      </c>
      <c r="BN18" s="983">
        <f t="shared" si="22"/>
        <v>0</v>
      </c>
      <c r="BO18" s="983"/>
      <c r="BP18" s="983"/>
      <c r="BQ18" s="983">
        <f t="shared" si="23"/>
        <v>0</v>
      </c>
      <c r="BR18" s="983">
        <f t="shared" si="36"/>
        <v>29.000000000000004</v>
      </c>
      <c r="BS18" s="983">
        <f t="shared" si="36"/>
        <v>122.77000000000001</v>
      </c>
      <c r="BT18" s="983">
        <f t="shared" si="24"/>
        <v>4.2334482758620684</v>
      </c>
      <c r="BU18" s="983">
        <f t="shared" si="37"/>
        <v>0.3</v>
      </c>
      <c r="BV18" s="983">
        <f t="shared" si="37"/>
        <v>1.52</v>
      </c>
      <c r="BW18" s="983">
        <f t="shared" si="25"/>
        <v>5.0666666666666673</v>
      </c>
      <c r="BX18" s="983">
        <f t="shared" si="38"/>
        <v>12</v>
      </c>
      <c r="BY18" s="983">
        <f t="shared" si="38"/>
        <v>50.129999999999995</v>
      </c>
      <c r="BZ18" s="983">
        <f t="shared" si="26"/>
        <v>4.1774999999999993</v>
      </c>
      <c r="CA18" s="983">
        <f t="shared" si="39"/>
        <v>0</v>
      </c>
      <c r="CB18" s="983">
        <f t="shared" si="40"/>
        <v>0</v>
      </c>
      <c r="CC18" s="983">
        <f t="shared" si="27"/>
        <v>0</v>
      </c>
      <c r="CD18" s="983">
        <f t="shared" si="41"/>
        <v>0</v>
      </c>
      <c r="CE18" s="983">
        <f t="shared" si="41"/>
        <v>0</v>
      </c>
      <c r="CF18" s="983">
        <f t="shared" si="28"/>
        <v>0</v>
      </c>
      <c r="CG18" s="983">
        <f t="shared" si="42"/>
        <v>183.46500000000003</v>
      </c>
      <c r="CH18" s="983">
        <f t="shared" si="42"/>
        <v>430.69000000000005</v>
      </c>
      <c r="CI18" s="983">
        <f t="shared" si="29"/>
        <v>2.3475322268552583</v>
      </c>
      <c r="CJ18" s="983">
        <f t="shared" si="43"/>
        <v>224.76500000000004</v>
      </c>
      <c r="CK18" s="983">
        <f t="shared" si="43"/>
        <v>605.11</v>
      </c>
      <c r="CL18" s="983">
        <f t="shared" si="30"/>
        <v>2.6921896202700593</v>
      </c>
      <c r="DF18" s="962"/>
      <c r="DG18" s="962"/>
      <c r="DH18" s="962"/>
      <c r="DI18" s="962"/>
      <c r="DJ18" s="962"/>
    </row>
    <row r="19" spans="1:114" s="961" customFormat="1" x14ac:dyDescent="0.25">
      <c r="A19" s="979" t="s">
        <v>9</v>
      </c>
      <c r="B19" s="980">
        <v>1294</v>
      </c>
      <c r="C19" s="981">
        <f t="shared" si="0"/>
        <v>33.346213292117469</v>
      </c>
      <c r="D19" s="982">
        <v>12</v>
      </c>
      <c r="E19" s="982">
        <v>72</v>
      </c>
      <c r="F19" s="982">
        <f t="shared" si="1"/>
        <v>6</v>
      </c>
      <c r="G19" s="982"/>
      <c r="H19" s="982"/>
      <c r="I19" s="982">
        <f t="shared" si="2"/>
        <v>0</v>
      </c>
      <c r="J19" s="982">
        <v>14</v>
      </c>
      <c r="K19" s="982">
        <v>76.400000000000006</v>
      </c>
      <c r="L19" s="982">
        <f t="shared" si="3"/>
        <v>5.4571428571428573</v>
      </c>
      <c r="M19" s="982">
        <v>24</v>
      </c>
      <c r="N19" s="982">
        <v>77</v>
      </c>
      <c r="O19" s="982">
        <f t="shared" si="4"/>
        <v>3.2083333333333335</v>
      </c>
      <c r="P19" s="982"/>
      <c r="Q19" s="982"/>
      <c r="R19" s="982">
        <f t="shared" si="5"/>
        <v>0</v>
      </c>
      <c r="S19" s="982">
        <v>148</v>
      </c>
      <c r="T19" s="982">
        <v>495</v>
      </c>
      <c r="U19" s="982">
        <f t="shared" si="6"/>
        <v>3.3445945945945947</v>
      </c>
      <c r="V19" s="982">
        <f t="shared" si="31"/>
        <v>198</v>
      </c>
      <c r="W19" s="982">
        <f t="shared" si="32"/>
        <v>720.4</v>
      </c>
      <c r="X19" s="982">
        <f t="shared" si="7"/>
        <v>3.6383838383838381</v>
      </c>
      <c r="Y19" s="982">
        <v>47</v>
      </c>
      <c r="Z19" s="982">
        <v>5</v>
      </c>
      <c r="AA19" s="982">
        <f t="shared" si="8"/>
        <v>0.10638297872340426</v>
      </c>
      <c r="AB19" s="982"/>
      <c r="AC19" s="982"/>
      <c r="AD19" s="982">
        <f t="shared" si="9"/>
        <v>0</v>
      </c>
      <c r="AE19" s="982">
        <v>9.5</v>
      </c>
      <c r="AF19" s="982">
        <v>38</v>
      </c>
      <c r="AG19" s="982">
        <f t="shared" si="10"/>
        <v>4</v>
      </c>
      <c r="AH19" s="982"/>
      <c r="AI19" s="982"/>
      <c r="AJ19" s="982">
        <f t="shared" si="11"/>
        <v>0</v>
      </c>
      <c r="AK19" s="982"/>
      <c r="AL19" s="982"/>
      <c r="AM19" s="982">
        <f t="shared" si="12"/>
        <v>0</v>
      </c>
      <c r="AN19" s="982">
        <v>177</v>
      </c>
      <c r="AO19" s="982">
        <v>535</v>
      </c>
      <c r="AP19" s="982">
        <f t="shared" si="13"/>
        <v>3.022598870056497</v>
      </c>
      <c r="AQ19" s="982">
        <f t="shared" si="14"/>
        <v>233.5</v>
      </c>
      <c r="AR19" s="982">
        <f t="shared" si="33"/>
        <v>578</v>
      </c>
      <c r="AS19" s="982">
        <f t="shared" si="15"/>
        <v>2.4753747323340471</v>
      </c>
      <c r="AT19" s="982"/>
      <c r="AU19" s="982"/>
      <c r="AV19" s="982">
        <f t="shared" si="16"/>
        <v>0</v>
      </c>
      <c r="AW19" s="982"/>
      <c r="AX19" s="982"/>
      <c r="AY19" s="982">
        <f t="shared" si="17"/>
        <v>0</v>
      </c>
      <c r="AZ19" s="982"/>
      <c r="BA19" s="982"/>
      <c r="BB19" s="982">
        <f t="shared" si="18"/>
        <v>0</v>
      </c>
      <c r="BC19" s="982"/>
      <c r="BD19" s="982"/>
      <c r="BE19" s="982">
        <f t="shared" si="19"/>
        <v>0</v>
      </c>
      <c r="BF19" s="982"/>
      <c r="BG19" s="982"/>
      <c r="BH19" s="982">
        <f t="shared" si="20"/>
        <v>0</v>
      </c>
      <c r="BI19" s="982"/>
      <c r="BJ19" s="983"/>
      <c r="BK19" s="983">
        <f t="shared" si="21"/>
        <v>0</v>
      </c>
      <c r="BL19" s="983">
        <f t="shared" si="34"/>
        <v>0</v>
      </c>
      <c r="BM19" s="983">
        <f t="shared" si="35"/>
        <v>0</v>
      </c>
      <c r="BN19" s="983">
        <f t="shared" si="22"/>
        <v>0</v>
      </c>
      <c r="BO19" s="983"/>
      <c r="BP19" s="983"/>
      <c r="BQ19" s="983">
        <f t="shared" si="23"/>
        <v>0</v>
      </c>
      <c r="BR19" s="983">
        <f t="shared" si="36"/>
        <v>59</v>
      </c>
      <c r="BS19" s="983">
        <f t="shared" si="36"/>
        <v>77</v>
      </c>
      <c r="BT19" s="983">
        <f t="shared" si="24"/>
        <v>1.3050847457627119</v>
      </c>
      <c r="BU19" s="983">
        <f t="shared" si="37"/>
        <v>0</v>
      </c>
      <c r="BV19" s="983">
        <f t="shared" si="37"/>
        <v>0</v>
      </c>
      <c r="BW19" s="983">
        <f t="shared" si="25"/>
        <v>0</v>
      </c>
      <c r="BX19" s="983">
        <f t="shared" si="38"/>
        <v>23.5</v>
      </c>
      <c r="BY19" s="983">
        <f t="shared" si="38"/>
        <v>114.4</v>
      </c>
      <c r="BZ19" s="983">
        <f t="shared" si="26"/>
        <v>4.8680851063829786</v>
      </c>
      <c r="CA19" s="983">
        <f t="shared" si="39"/>
        <v>24</v>
      </c>
      <c r="CB19" s="983">
        <f t="shared" si="40"/>
        <v>77</v>
      </c>
      <c r="CC19" s="983">
        <f t="shared" si="27"/>
        <v>3.2083333333333335</v>
      </c>
      <c r="CD19" s="983">
        <f t="shared" si="41"/>
        <v>0</v>
      </c>
      <c r="CE19" s="983">
        <f t="shared" si="41"/>
        <v>0</v>
      </c>
      <c r="CF19" s="983">
        <f t="shared" si="28"/>
        <v>0</v>
      </c>
      <c r="CG19" s="983">
        <f t="shared" si="42"/>
        <v>325</v>
      </c>
      <c r="CH19" s="983">
        <f t="shared" si="42"/>
        <v>1030</v>
      </c>
      <c r="CI19" s="983">
        <f t="shared" si="29"/>
        <v>3.1692307692307691</v>
      </c>
      <c r="CJ19" s="983">
        <f t="shared" si="43"/>
        <v>431.5</v>
      </c>
      <c r="CK19" s="983">
        <f t="shared" si="43"/>
        <v>1298.4000000000001</v>
      </c>
      <c r="CL19" s="983">
        <f t="shared" si="30"/>
        <v>3.0090382387022019</v>
      </c>
      <c r="DF19" s="962"/>
      <c r="DG19" s="962"/>
      <c r="DH19" s="984" t="s">
        <v>209</v>
      </c>
      <c r="DI19" s="962"/>
      <c r="DJ19" s="962"/>
    </row>
    <row r="20" spans="1:114" s="961" customFormat="1" x14ac:dyDescent="0.25">
      <c r="A20" s="979" t="s">
        <v>10</v>
      </c>
      <c r="B20" s="980">
        <v>1521</v>
      </c>
      <c r="C20" s="981">
        <f t="shared" si="0"/>
        <v>85.486522024983572</v>
      </c>
      <c r="D20" s="982">
        <v>6</v>
      </c>
      <c r="E20" s="982">
        <v>22.8</v>
      </c>
      <c r="F20" s="982">
        <f t="shared" si="1"/>
        <v>3.8000000000000003</v>
      </c>
      <c r="G20" s="982"/>
      <c r="H20" s="982"/>
      <c r="I20" s="982">
        <f t="shared" si="2"/>
        <v>0</v>
      </c>
      <c r="J20" s="982"/>
      <c r="K20" s="982"/>
      <c r="L20" s="982">
        <f t="shared" si="3"/>
        <v>0</v>
      </c>
      <c r="M20" s="779"/>
      <c r="N20" s="779"/>
      <c r="O20" s="982">
        <f t="shared" si="4"/>
        <v>0</v>
      </c>
      <c r="P20" s="982"/>
      <c r="Q20" s="982"/>
      <c r="R20" s="982">
        <f t="shared" si="5"/>
        <v>0</v>
      </c>
      <c r="S20" s="982">
        <v>59.75</v>
      </c>
      <c r="T20" s="982">
        <v>173</v>
      </c>
      <c r="U20" s="982">
        <f t="shared" si="6"/>
        <v>2.8953974895397487</v>
      </c>
      <c r="V20" s="982">
        <f t="shared" si="31"/>
        <v>65.75</v>
      </c>
      <c r="W20" s="982">
        <f t="shared" si="32"/>
        <v>195.8</v>
      </c>
      <c r="X20" s="982">
        <f t="shared" si="7"/>
        <v>2.9779467680608365</v>
      </c>
      <c r="Y20" s="982">
        <v>133.75</v>
      </c>
      <c r="Z20" s="982">
        <v>483.55</v>
      </c>
      <c r="AA20" s="982">
        <f t="shared" si="8"/>
        <v>3.6153271028037386</v>
      </c>
      <c r="AB20" s="779">
        <v>6</v>
      </c>
      <c r="AC20" s="779">
        <v>22.8</v>
      </c>
      <c r="AD20" s="982">
        <f t="shared" si="9"/>
        <v>3.8000000000000003</v>
      </c>
      <c r="AE20" s="982"/>
      <c r="AF20" s="982"/>
      <c r="AG20" s="982">
        <f t="shared" si="10"/>
        <v>0</v>
      </c>
      <c r="AH20" s="982">
        <v>38</v>
      </c>
      <c r="AI20" s="982">
        <v>107.2</v>
      </c>
      <c r="AJ20" s="982">
        <f t="shared" si="11"/>
        <v>2.8210526315789473</v>
      </c>
      <c r="AK20" s="982"/>
      <c r="AL20" s="982"/>
      <c r="AM20" s="982">
        <f t="shared" si="12"/>
        <v>0</v>
      </c>
      <c r="AN20" s="982">
        <v>1056.75</v>
      </c>
      <c r="AO20" s="982">
        <v>2964.75</v>
      </c>
      <c r="AP20" s="982">
        <f t="shared" si="13"/>
        <v>2.8055358410220013</v>
      </c>
      <c r="AQ20" s="982">
        <f t="shared" si="14"/>
        <v>1234.5</v>
      </c>
      <c r="AR20" s="982">
        <f t="shared" si="33"/>
        <v>3578.3</v>
      </c>
      <c r="AS20" s="982">
        <f t="shared" si="15"/>
        <v>2.8985824220332121</v>
      </c>
      <c r="AT20" s="982"/>
      <c r="AU20" s="982"/>
      <c r="AV20" s="982">
        <f t="shared" si="16"/>
        <v>0</v>
      </c>
      <c r="AW20" s="982"/>
      <c r="AX20" s="982"/>
      <c r="AY20" s="982">
        <f t="shared" si="17"/>
        <v>0</v>
      </c>
      <c r="AZ20" s="982"/>
      <c r="BA20" s="982"/>
      <c r="BB20" s="982">
        <f t="shared" si="18"/>
        <v>0</v>
      </c>
      <c r="BC20" s="982"/>
      <c r="BD20" s="982"/>
      <c r="BE20" s="982">
        <f t="shared" si="19"/>
        <v>0</v>
      </c>
      <c r="BF20" s="982"/>
      <c r="BG20" s="982"/>
      <c r="BH20" s="982">
        <f t="shared" si="20"/>
        <v>0</v>
      </c>
      <c r="BI20" s="982"/>
      <c r="BJ20" s="983"/>
      <c r="BK20" s="983">
        <f t="shared" si="21"/>
        <v>0</v>
      </c>
      <c r="BL20" s="983">
        <f t="shared" si="34"/>
        <v>0</v>
      </c>
      <c r="BM20" s="983">
        <f t="shared" si="35"/>
        <v>0</v>
      </c>
      <c r="BN20" s="983">
        <f t="shared" si="22"/>
        <v>0</v>
      </c>
      <c r="BO20" s="983"/>
      <c r="BP20" s="983"/>
      <c r="BQ20" s="983">
        <f t="shared" si="23"/>
        <v>0</v>
      </c>
      <c r="BR20" s="983">
        <f t="shared" si="36"/>
        <v>139.75</v>
      </c>
      <c r="BS20" s="983">
        <f t="shared" si="36"/>
        <v>506.35</v>
      </c>
      <c r="BT20" s="983">
        <f t="shared" si="24"/>
        <v>3.6232558139534885</v>
      </c>
      <c r="BU20" s="983">
        <f t="shared" si="37"/>
        <v>6</v>
      </c>
      <c r="BV20" s="983">
        <f t="shared" si="37"/>
        <v>22.8</v>
      </c>
      <c r="BW20" s="983">
        <f t="shared" si="25"/>
        <v>3.8000000000000003</v>
      </c>
      <c r="BX20" s="983">
        <f t="shared" si="38"/>
        <v>0</v>
      </c>
      <c r="BY20" s="983">
        <f t="shared" si="38"/>
        <v>0</v>
      </c>
      <c r="BZ20" s="983">
        <f t="shared" si="26"/>
        <v>0</v>
      </c>
      <c r="CA20" s="983">
        <f t="shared" si="39"/>
        <v>38</v>
      </c>
      <c r="CB20" s="983">
        <f t="shared" si="40"/>
        <v>107.2</v>
      </c>
      <c r="CC20" s="983">
        <f t="shared" si="27"/>
        <v>2.8210526315789473</v>
      </c>
      <c r="CD20" s="983">
        <f t="shared" si="41"/>
        <v>0</v>
      </c>
      <c r="CE20" s="983">
        <f t="shared" si="41"/>
        <v>0</v>
      </c>
      <c r="CF20" s="983">
        <f t="shared" si="28"/>
        <v>0</v>
      </c>
      <c r="CG20" s="983">
        <f t="shared" si="42"/>
        <v>1116.5</v>
      </c>
      <c r="CH20" s="983">
        <f t="shared" si="42"/>
        <v>3137.75</v>
      </c>
      <c r="CI20" s="983">
        <f t="shared" si="29"/>
        <v>2.8103448275862069</v>
      </c>
      <c r="CJ20" s="985">
        <f t="shared" si="43"/>
        <v>1300.25</v>
      </c>
      <c r="CK20" s="985">
        <f t="shared" si="43"/>
        <v>3774.1000000000004</v>
      </c>
      <c r="CL20" s="985">
        <f t="shared" si="30"/>
        <v>2.9025956546817921</v>
      </c>
      <c r="DF20" s="962"/>
      <c r="DG20" s="962"/>
      <c r="DH20" s="962"/>
      <c r="DI20" s="984" t="s">
        <v>209</v>
      </c>
      <c r="DJ20" s="962" t="s">
        <v>267</v>
      </c>
    </row>
    <row r="21" spans="1:114" s="961" customFormat="1" x14ac:dyDescent="0.25">
      <c r="A21" s="979" t="s">
        <v>11</v>
      </c>
      <c r="B21" s="980">
        <v>184</v>
      </c>
      <c r="C21" s="981">
        <f t="shared" si="0"/>
        <v>0</v>
      </c>
      <c r="D21" s="982"/>
      <c r="E21" s="982"/>
      <c r="F21" s="982">
        <f t="shared" si="1"/>
        <v>0</v>
      </c>
      <c r="G21" s="982"/>
      <c r="H21" s="982"/>
      <c r="I21" s="982">
        <f t="shared" si="2"/>
        <v>0</v>
      </c>
      <c r="J21" s="982"/>
      <c r="K21" s="982"/>
      <c r="L21" s="982">
        <f t="shared" si="3"/>
        <v>0</v>
      </c>
      <c r="M21" s="982"/>
      <c r="N21" s="982"/>
      <c r="O21" s="982">
        <f t="shared" si="4"/>
        <v>0</v>
      </c>
      <c r="P21" s="982"/>
      <c r="Q21" s="982"/>
      <c r="R21" s="982">
        <f t="shared" si="5"/>
        <v>0</v>
      </c>
      <c r="S21" s="982"/>
      <c r="T21" s="982"/>
      <c r="U21" s="982">
        <f t="shared" si="6"/>
        <v>0</v>
      </c>
      <c r="V21" s="982">
        <f t="shared" si="31"/>
        <v>0</v>
      </c>
      <c r="W21" s="982">
        <f t="shared" si="32"/>
        <v>0</v>
      </c>
      <c r="X21" s="982">
        <f t="shared" si="7"/>
        <v>0</v>
      </c>
      <c r="Y21" s="982"/>
      <c r="Z21" s="982"/>
      <c r="AA21" s="982">
        <f t="shared" si="8"/>
        <v>0</v>
      </c>
      <c r="AB21" s="982"/>
      <c r="AC21" s="982"/>
      <c r="AD21" s="982">
        <f t="shared" si="9"/>
        <v>0</v>
      </c>
      <c r="AE21" s="982"/>
      <c r="AF21" s="982"/>
      <c r="AG21" s="982">
        <f t="shared" si="10"/>
        <v>0</v>
      </c>
      <c r="AH21" s="982"/>
      <c r="AI21" s="982"/>
      <c r="AJ21" s="982">
        <f t="shared" si="11"/>
        <v>0</v>
      </c>
      <c r="AK21" s="982"/>
      <c r="AL21" s="982"/>
      <c r="AM21" s="982">
        <f t="shared" si="12"/>
        <v>0</v>
      </c>
      <c r="AN21" s="982"/>
      <c r="AO21" s="982"/>
      <c r="AP21" s="982">
        <f t="shared" si="13"/>
        <v>0</v>
      </c>
      <c r="AQ21" s="982">
        <f t="shared" si="14"/>
        <v>0</v>
      </c>
      <c r="AR21" s="982">
        <f t="shared" si="33"/>
        <v>0</v>
      </c>
      <c r="AS21" s="982">
        <f t="shared" si="15"/>
        <v>0</v>
      </c>
      <c r="AT21" s="982"/>
      <c r="AU21" s="982"/>
      <c r="AV21" s="982">
        <f t="shared" si="16"/>
        <v>0</v>
      </c>
      <c r="AW21" s="982"/>
      <c r="AX21" s="982"/>
      <c r="AY21" s="982">
        <f t="shared" si="17"/>
        <v>0</v>
      </c>
      <c r="AZ21" s="982"/>
      <c r="BA21" s="982"/>
      <c r="BB21" s="982">
        <f t="shared" si="18"/>
        <v>0</v>
      </c>
      <c r="BC21" s="982"/>
      <c r="BD21" s="982"/>
      <c r="BE21" s="982">
        <f t="shared" si="19"/>
        <v>0</v>
      </c>
      <c r="BF21" s="982"/>
      <c r="BG21" s="982"/>
      <c r="BH21" s="982">
        <f t="shared" si="20"/>
        <v>0</v>
      </c>
      <c r="BI21" s="982"/>
      <c r="BJ21" s="983"/>
      <c r="BK21" s="983">
        <f t="shared" si="21"/>
        <v>0</v>
      </c>
      <c r="BL21" s="983">
        <f t="shared" si="34"/>
        <v>0</v>
      </c>
      <c r="BM21" s="983">
        <f t="shared" si="35"/>
        <v>0</v>
      </c>
      <c r="BN21" s="983">
        <f t="shared" si="22"/>
        <v>0</v>
      </c>
      <c r="BO21" s="983"/>
      <c r="BP21" s="983"/>
      <c r="BQ21" s="983">
        <f t="shared" si="23"/>
        <v>0</v>
      </c>
      <c r="BR21" s="983">
        <f t="shared" si="36"/>
        <v>0</v>
      </c>
      <c r="BS21" s="983">
        <f t="shared" si="36"/>
        <v>0</v>
      </c>
      <c r="BT21" s="983">
        <f t="shared" si="24"/>
        <v>0</v>
      </c>
      <c r="BU21" s="983">
        <f t="shared" si="37"/>
        <v>0</v>
      </c>
      <c r="BV21" s="983">
        <f t="shared" si="37"/>
        <v>0</v>
      </c>
      <c r="BW21" s="983">
        <f t="shared" si="25"/>
        <v>0</v>
      </c>
      <c r="BX21" s="983">
        <f t="shared" si="38"/>
        <v>0</v>
      </c>
      <c r="BY21" s="983">
        <f t="shared" si="38"/>
        <v>0</v>
      </c>
      <c r="BZ21" s="983">
        <f t="shared" si="26"/>
        <v>0</v>
      </c>
      <c r="CA21" s="983">
        <f t="shared" si="39"/>
        <v>0</v>
      </c>
      <c r="CB21" s="983">
        <f t="shared" si="40"/>
        <v>0</v>
      </c>
      <c r="CC21" s="983">
        <f t="shared" si="27"/>
        <v>0</v>
      </c>
      <c r="CD21" s="983">
        <f t="shared" si="41"/>
        <v>0</v>
      </c>
      <c r="CE21" s="983">
        <f t="shared" si="41"/>
        <v>0</v>
      </c>
      <c r="CF21" s="983">
        <f t="shared" si="28"/>
        <v>0</v>
      </c>
      <c r="CG21" s="983">
        <f t="shared" si="42"/>
        <v>0</v>
      </c>
      <c r="CH21" s="983">
        <f t="shared" si="42"/>
        <v>0</v>
      </c>
      <c r="CI21" s="983">
        <f t="shared" si="29"/>
        <v>0</v>
      </c>
      <c r="CJ21" s="983">
        <f t="shared" si="43"/>
        <v>0</v>
      </c>
      <c r="CK21" s="983">
        <f t="shared" si="43"/>
        <v>0</v>
      </c>
      <c r="CL21" s="983">
        <f t="shared" si="30"/>
        <v>0</v>
      </c>
      <c r="DF21" s="962"/>
      <c r="DG21" s="962"/>
      <c r="DH21" s="962"/>
      <c r="DI21" s="962"/>
      <c r="DJ21" s="962"/>
    </row>
    <row r="22" spans="1:114" s="961" customFormat="1" x14ac:dyDescent="0.25">
      <c r="A22" s="979" t="s">
        <v>12</v>
      </c>
      <c r="B22" s="980">
        <v>197.5</v>
      </c>
      <c r="C22" s="981">
        <f t="shared" si="0"/>
        <v>37.645569620253163</v>
      </c>
      <c r="D22" s="982">
        <v>14.9</v>
      </c>
      <c r="E22" s="982">
        <v>86.75</v>
      </c>
      <c r="F22" s="982">
        <f t="shared" si="1"/>
        <v>5.8221476510067109</v>
      </c>
      <c r="G22" s="982">
        <v>3.75</v>
      </c>
      <c r="H22" s="982">
        <v>9.1</v>
      </c>
      <c r="I22" s="982">
        <f t="shared" si="2"/>
        <v>2.4266666666666667</v>
      </c>
      <c r="J22" s="982"/>
      <c r="K22" s="982"/>
      <c r="L22" s="982">
        <f t="shared" si="3"/>
        <v>0</v>
      </c>
      <c r="M22" s="982">
        <v>4.25</v>
      </c>
      <c r="N22" s="982">
        <v>10</v>
      </c>
      <c r="O22" s="982">
        <f t="shared" si="4"/>
        <v>2.3529411764705883</v>
      </c>
      <c r="P22" s="982">
        <v>0.5</v>
      </c>
      <c r="Q22" s="982">
        <v>1.2</v>
      </c>
      <c r="R22" s="982">
        <f t="shared" si="5"/>
        <v>2.4</v>
      </c>
      <c r="S22" s="982">
        <v>14.9</v>
      </c>
      <c r="T22" s="982">
        <v>86.75</v>
      </c>
      <c r="U22" s="982">
        <f t="shared" si="6"/>
        <v>5.8221476510067109</v>
      </c>
      <c r="V22" s="982">
        <f t="shared" si="31"/>
        <v>38.299999999999997</v>
      </c>
      <c r="W22" s="982">
        <f t="shared" si="32"/>
        <v>193.8</v>
      </c>
      <c r="X22" s="982">
        <f t="shared" si="7"/>
        <v>5.0600522193211495</v>
      </c>
      <c r="Y22" s="982">
        <v>2</v>
      </c>
      <c r="Z22" s="982">
        <v>4.7</v>
      </c>
      <c r="AA22" s="982">
        <f t="shared" si="8"/>
        <v>2.35</v>
      </c>
      <c r="AB22" s="982"/>
      <c r="AC22" s="982"/>
      <c r="AD22" s="982">
        <f t="shared" si="9"/>
        <v>0</v>
      </c>
      <c r="AE22" s="982">
        <v>5</v>
      </c>
      <c r="AF22" s="982">
        <v>18.62</v>
      </c>
      <c r="AG22" s="982">
        <f t="shared" si="10"/>
        <v>3.7240000000000002</v>
      </c>
      <c r="AH22" s="982"/>
      <c r="AI22" s="982"/>
      <c r="AJ22" s="982">
        <f t="shared" si="11"/>
        <v>0</v>
      </c>
      <c r="AK22" s="982">
        <v>27.05</v>
      </c>
      <c r="AL22" s="982">
        <v>67.02</v>
      </c>
      <c r="AM22" s="982">
        <f t="shared" si="12"/>
        <v>2.477634011090573</v>
      </c>
      <c r="AN22" s="982">
        <v>2</v>
      </c>
      <c r="AO22" s="982">
        <v>4</v>
      </c>
      <c r="AP22" s="982">
        <f t="shared" si="13"/>
        <v>2</v>
      </c>
      <c r="AQ22" s="982">
        <f t="shared" si="14"/>
        <v>36.049999999999997</v>
      </c>
      <c r="AR22" s="982">
        <f t="shared" si="33"/>
        <v>94.34</v>
      </c>
      <c r="AS22" s="982">
        <f t="shared" si="15"/>
        <v>2.6169209431345357</v>
      </c>
      <c r="AT22" s="982"/>
      <c r="AU22" s="982"/>
      <c r="AV22" s="982">
        <f t="shared" si="16"/>
        <v>0</v>
      </c>
      <c r="AW22" s="982"/>
      <c r="AX22" s="982"/>
      <c r="AY22" s="982">
        <f t="shared" si="17"/>
        <v>0</v>
      </c>
      <c r="AZ22" s="982"/>
      <c r="BA22" s="982"/>
      <c r="BB22" s="982">
        <f t="shared" si="18"/>
        <v>0</v>
      </c>
      <c r="BC22" s="982"/>
      <c r="BD22" s="982"/>
      <c r="BE22" s="982">
        <f t="shared" si="19"/>
        <v>0</v>
      </c>
      <c r="BF22" s="982"/>
      <c r="BG22" s="982"/>
      <c r="BH22" s="982">
        <f t="shared" si="20"/>
        <v>0</v>
      </c>
      <c r="BI22" s="982"/>
      <c r="BJ22" s="983"/>
      <c r="BK22" s="983">
        <f t="shared" si="21"/>
        <v>0</v>
      </c>
      <c r="BL22" s="983">
        <f t="shared" si="34"/>
        <v>0</v>
      </c>
      <c r="BM22" s="983">
        <f t="shared" si="35"/>
        <v>0</v>
      </c>
      <c r="BN22" s="983">
        <f t="shared" si="22"/>
        <v>0</v>
      </c>
      <c r="BO22" s="983"/>
      <c r="BP22" s="983"/>
      <c r="BQ22" s="983">
        <f t="shared" si="23"/>
        <v>0</v>
      </c>
      <c r="BR22" s="983">
        <f t="shared" si="36"/>
        <v>16.899999999999999</v>
      </c>
      <c r="BS22" s="983">
        <f t="shared" si="36"/>
        <v>91.45</v>
      </c>
      <c r="BT22" s="983">
        <f t="shared" si="24"/>
        <v>5.4112426035502965</v>
      </c>
      <c r="BU22" s="983">
        <f t="shared" si="37"/>
        <v>3.75</v>
      </c>
      <c r="BV22" s="983">
        <f t="shared" si="37"/>
        <v>9.1</v>
      </c>
      <c r="BW22" s="983">
        <f t="shared" si="25"/>
        <v>2.4266666666666667</v>
      </c>
      <c r="BX22" s="983">
        <f t="shared" si="38"/>
        <v>5</v>
      </c>
      <c r="BY22" s="983">
        <f t="shared" si="38"/>
        <v>18.62</v>
      </c>
      <c r="BZ22" s="983">
        <f t="shared" si="26"/>
        <v>3.7240000000000002</v>
      </c>
      <c r="CA22" s="983">
        <f t="shared" si="39"/>
        <v>4.25</v>
      </c>
      <c r="CB22" s="983">
        <f t="shared" si="40"/>
        <v>10</v>
      </c>
      <c r="CC22" s="983">
        <f t="shared" si="27"/>
        <v>2.3529411764705883</v>
      </c>
      <c r="CD22" s="983">
        <f t="shared" si="41"/>
        <v>27.55</v>
      </c>
      <c r="CE22" s="983">
        <f t="shared" si="41"/>
        <v>68.22</v>
      </c>
      <c r="CF22" s="983">
        <f t="shared" si="28"/>
        <v>2.4762250453720509</v>
      </c>
      <c r="CG22" s="983">
        <f t="shared" si="42"/>
        <v>16.899999999999999</v>
      </c>
      <c r="CH22" s="983">
        <f t="shared" si="42"/>
        <v>90.75</v>
      </c>
      <c r="CI22" s="983">
        <f t="shared" si="29"/>
        <v>5.3698224852071013</v>
      </c>
      <c r="CJ22" s="983">
        <f t="shared" si="43"/>
        <v>74.349999999999994</v>
      </c>
      <c r="CK22" s="983">
        <f t="shared" si="43"/>
        <v>288.14</v>
      </c>
      <c r="CL22" s="983">
        <f t="shared" si="30"/>
        <v>3.8754539340954945</v>
      </c>
      <c r="CM22" s="961" t="s">
        <v>185</v>
      </c>
      <c r="DF22" s="962"/>
      <c r="DG22" s="962"/>
      <c r="DH22" s="962"/>
      <c r="DI22" s="984" t="s">
        <v>209</v>
      </c>
      <c r="DJ22" s="962" t="s">
        <v>268</v>
      </c>
    </row>
    <row r="23" spans="1:114" s="961" customFormat="1" x14ac:dyDescent="0.25">
      <c r="A23" s="979" t="s">
        <v>13</v>
      </c>
      <c r="B23" s="980">
        <v>369</v>
      </c>
      <c r="C23" s="981">
        <f t="shared" si="0"/>
        <v>16.359078590785902</v>
      </c>
      <c r="D23" s="982"/>
      <c r="E23" s="982"/>
      <c r="F23" s="982">
        <f t="shared" si="1"/>
        <v>0</v>
      </c>
      <c r="G23" s="982"/>
      <c r="H23" s="982"/>
      <c r="I23" s="982">
        <f t="shared" si="2"/>
        <v>0</v>
      </c>
      <c r="J23" s="982"/>
      <c r="K23" s="982"/>
      <c r="L23" s="982">
        <f t="shared" si="3"/>
        <v>0</v>
      </c>
      <c r="M23" s="982"/>
      <c r="N23" s="982"/>
      <c r="O23" s="982">
        <f t="shared" si="4"/>
        <v>0</v>
      </c>
      <c r="P23" s="982"/>
      <c r="Q23" s="982"/>
      <c r="R23" s="982">
        <f t="shared" si="5"/>
        <v>0</v>
      </c>
      <c r="S23" s="982"/>
      <c r="T23" s="982"/>
      <c r="U23" s="982">
        <f t="shared" si="6"/>
        <v>0</v>
      </c>
      <c r="V23" s="982">
        <f t="shared" si="31"/>
        <v>0</v>
      </c>
      <c r="W23" s="982">
        <f t="shared" si="32"/>
        <v>0</v>
      </c>
      <c r="X23" s="982">
        <f t="shared" si="7"/>
        <v>0</v>
      </c>
      <c r="Y23" s="982"/>
      <c r="Z23" s="982"/>
      <c r="AA23" s="982">
        <f t="shared" si="8"/>
        <v>0</v>
      </c>
      <c r="AB23" s="982"/>
      <c r="AC23" s="982"/>
      <c r="AD23" s="982">
        <f t="shared" si="9"/>
        <v>0</v>
      </c>
      <c r="AE23" s="982"/>
      <c r="AF23" s="982"/>
      <c r="AG23" s="982">
        <f t="shared" si="10"/>
        <v>0</v>
      </c>
      <c r="AH23" s="982"/>
      <c r="AI23" s="982"/>
      <c r="AJ23" s="982">
        <f t="shared" si="11"/>
        <v>0</v>
      </c>
      <c r="AK23" s="982">
        <v>1.3900000000000001</v>
      </c>
      <c r="AL23" s="982">
        <v>3.7319999999999998</v>
      </c>
      <c r="AM23" s="982">
        <f t="shared" si="12"/>
        <v>2.6848920863309349</v>
      </c>
      <c r="AN23" s="982">
        <v>58.97499999999998</v>
      </c>
      <c r="AO23" s="982">
        <v>144.60550000000006</v>
      </c>
      <c r="AP23" s="982">
        <f t="shared" si="13"/>
        <v>2.4519796523950848</v>
      </c>
      <c r="AQ23" s="982">
        <f t="shared" si="14"/>
        <v>60.364999999999981</v>
      </c>
      <c r="AR23" s="982">
        <f t="shared" si="33"/>
        <v>148.33750000000006</v>
      </c>
      <c r="AS23" s="982">
        <f t="shared" si="15"/>
        <v>2.4573428311107448</v>
      </c>
      <c r="AT23" s="982"/>
      <c r="AU23" s="982"/>
      <c r="AV23" s="982">
        <f t="shared" si="16"/>
        <v>0</v>
      </c>
      <c r="AW23" s="982"/>
      <c r="AX23" s="982"/>
      <c r="AY23" s="982">
        <f t="shared" si="17"/>
        <v>0</v>
      </c>
      <c r="AZ23" s="982"/>
      <c r="BA23" s="982"/>
      <c r="BB23" s="982">
        <f t="shared" si="18"/>
        <v>0</v>
      </c>
      <c r="BC23" s="982"/>
      <c r="BD23" s="982"/>
      <c r="BE23" s="982">
        <f t="shared" si="19"/>
        <v>0</v>
      </c>
      <c r="BF23" s="982"/>
      <c r="BG23" s="982"/>
      <c r="BH23" s="982">
        <f t="shared" si="20"/>
        <v>0</v>
      </c>
      <c r="BI23" s="982"/>
      <c r="BJ23" s="983"/>
      <c r="BK23" s="983">
        <f t="shared" si="21"/>
        <v>0</v>
      </c>
      <c r="BL23" s="983">
        <f t="shared" si="34"/>
        <v>0</v>
      </c>
      <c r="BM23" s="983">
        <f t="shared" si="35"/>
        <v>0</v>
      </c>
      <c r="BN23" s="983">
        <f t="shared" si="22"/>
        <v>0</v>
      </c>
      <c r="BO23" s="983"/>
      <c r="BP23" s="983"/>
      <c r="BQ23" s="983">
        <f t="shared" si="23"/>
        <v>0</v>
      </c>
      <c r="BR23" s="983">
        <f t="shared" si="36"/>
        <v>0</v>
      </c>
      <c r="BS23" s="983">
        <f t="shared" si="36"/>
        <v>0</v>
      </c>
      <c r="BT23" s="983">
        <f t="shared" si="24"/>
        <v>0</v>
      </c>
      <c r="BU23" s="983">
        <f t="shared" si="37"/>
        <v>0</v>
      </c>
      <c r="BV23" s="983">
        <f t="shared" si="37"/>
        <v>0</v>
      </c>
      <c r="BW23" s="983">
        <f t="shared" si="25"/>
        <v>0</v>
      </c>
      <c r="BX23" s="983">
        <f t="shared" si="38"/>
        <v>0</v>
      </c>
      <c r="BY23" s="983">
        <f t="shared" si="38"/>
        <v>0</v>
      </c>
      <c r="BZ23" s="983">
        <f t="shared" si="26"/>
        <v>0</v>
      </c>
      <c r="CA23" s="983">
        <f t="shared" si="39"/>
        <v>0</v>
      </c>
      <c r="CB23" s="983">
        <f t="shared" si="40"/>
        <v>0</v>
      </c>
      <c r="CC23" s="983">
        <f t="shared" si="27"/>
        <v>0</v>
      </c>
      <c r="CD23" s="983">
        <f t="shared" si="41"/>
        <v>1.3900000000000001</v>
      </c>
      <c r="CE23" s="983">
        <f t="shared" si="41"/>
        <v>3.7319999999999998</v>
      </c>
      <c r="CF23" s="983">
        <f t="shared" si="28"/>
        <v>2.6848920863309349</v>
      </c>
      <c r="CG23" s="983">
        <f t="shared" si="42"/>
        <v>58.97499999999998</v>
      </c>
      <c r="CH23" s="983">
        <f t="shared" si="42"/>
        <v>144.60550000000006</v>
      </c>
      <c r="CI23" s="983">
        <f t="shared" si="29"/>
        <v>2.4519796523950848</v>
      </c>
      <c r="CJ23" s="983">
        <f t="shared" si="43"/>
        <v>60.364999999999981</v>
      </c>
      <c r="CK23" s="983">
        <f t="shared" si="43"/>
        <v>148.33750000000006</v>
      </c>
      <c r="CL23" s="983">
        <f t="shared" si="30"/>
        <v>2.4573428311107448</v>
      </c>
      <c r="DF23" s="962"/>
      <c r="DG23" s="962"/>
      <c r="DH23" s="962"/>
      <c r="DI23" s="984" t="s">
        <v>209</v>
      </c>
      <c r="DJ23" s="962" t="s">
        <v>268</v>
      </c>
    </row>
    <row r="24" spans="1:114" s="961" customFormat="1" x14ac:dyDescent="0.25">
      <c r="A24" s="979" t="s">
        <v>14</v>
      </c>
      <c r="B24" s="980">
        <v>146.47999999999999</v>
      </c>
      <c r="C24" s="981">
        <f t="shared" si="0"/>
        <v>4.4989077007099949</v>
      </c>
      <c r="D24" s="982">
        <v>0.3</v>
      </c>
      <c r="E24" s="982">
        <v>0.6</v>
      </c>
      <c r="F24" s="982">
        <f t="shared" si="1"/>
        <v>2</v>
      </c>
      <c r="G24" s="982"/>
      <c r="H24" s="982"/>
      <c r="I24" s="982">
        <f t="shared" si="2"/>
        <v>0</v>
      </c>
      <c r="J24" s="982"/>
      <c r="K24" s="982"/>
      <c r="L24" s="982">
        <f t="shared" si="3"/>
        <v>0</v>
      </c>
      <c r="M24" s="982"/>
      <c r="N24" s="982"/>
      <c r="O24" s="982">
        <f t="shared" si="4"/>
        <v>0</v>
      </c>
      <c r="P24" s="982"/>
      <c r="Q24" s="982"/>
      <c r="R24" s="982">
        <f t="shared" si="5"/>
        <v>0</v>
      </c>
      <c r="S24" s="982">
        <v>6.29</v>
      </c>
      <c r="T24" s="982">
        <v>10.199999999999999</v>
      </c>
      <c r="U24" s="982">
        <f t="shared" si="6"/>
        <v>1.6216216216216215</v>
      </c>
      <c r="V24" s="982">
        <f t="shared" si="31"/>
        <v>6.59</v>
      </c>
      <c r="W24" s="982">
        <f t="shared" si="32"/>
        <v>10.799999999999999</v>
      </c>
      <c r="X24" s="982">
        <f t="shared" si="7"/>
        <v>1.6388467374810318</v>
      </c>
      <c r="Y24" s="982"/>
      <c r="Z24" s="982"/>
      <c r="AA24" s="982">
        <f t="shared" si="8"/>
        <v>0</v>
      </c>
      <c r="AB24" s="982"/>
      <c r="AC24" s="982"/>
      <c r="AD24" s="982">
        <f t="shared" si="9"/>
        <v>0</v>
      </c>
      <c r="AE24" s="982"/>
      <c r="AF24" s="982"/>
      <c r="AG24" s="982">
        <f t="shared" si="10"/>
        <v>0</v>
      </c>
      <c r="AH24" s="982"/>
      <c r="AI24" s="982"/>
      <c r="AJ24" s="982">
        <f t="shared" si="11"/>
        <v>0</v>
      </c>
      <c r="AK24" s="982"/>
      <c r="AL24" s="982"/>
      <c r="AM24" s="982">
        <f t="shared" si="12"/>
        <v>0</v>
      </c>
      <c r="AN24" s="982"/>
      <c r="AO24" s="982"/>
      <c r="AP24" s="982">
        <f t="shared" si="13"/>
        <v>0</v>
      </c>
      <c r="AQ24" s="982">
        <f t="shared" si="14"/>
        <v>0</v>
      </c>
      <c r="AR24" s="982">
        <f t="shared" si="33"/>
        <v>0</v>
      </c>
      <c r="AS24" s="982">
        <f t="shared" si="15"/>
        <v>0</v>
      </c>
      <c r="AT24" s="982"/>
      <c r="AU24" s="982"/>
      <c r="AV24" s="982">
        <f t="shared" si="16"/>
        <v>0</v>
      </c>
      <c r="AW24" s="982"/>
      <c r="AX24" s="982"/>
      <c r="AY24" s="982">
        <f t="shared" si="17"/>
        <v>0</v>
      </c>
      <c r="AZ24" s="982"/>
      <c r="BA24" s="982"/>
      <c r="BB24" s="982">
        <f t="shared" si="18"/>
        <v>0</v>
      </c>
      <c r="BC24" s="982"/>
      <c r="BD24" s="982"/>
      <c r="BE24" s="982">
        <f t="shared" si="19"/>
        <v>0</v>
      </c>
      <c r="BF24" s="982"/>
      <c r="BG24" s="982"/>
      <c r="BH24" s="982">
        <f t="shared" si="20"/>
        <v>0</v>
      </c>
      <c r="BI24" s="982"/>
      <c r="BJ24" s="983"/>
      <c r="BK24" s="983">
        <f t="shared" si="21"/>
        <v>0</v>
      </c>
      <c r="BL24" s="983">
        <f t="shared" si="34"/>
        <v>0</v>
      </c>
      <c r="BM24" s="983">
        <f t="shared" si="35"/>
        <v>0</v>
      </c>
      <c r="BN24" s="983">
        <f t="shared" si="22"/>
        <v>0</v>
      </c>
      <c r="BO24" s="983"/>
      <c r="BP24" s="983"/>
      <c r="BQ24" s="983">
        <f t="shared" si="23"/>
        <v>0</v>
      </c>
      <c r="BR24" s="983">
        <f t="shared" si="36"/>
        <v>0.3</v>
      </c>
      <c r="BS24" s="983">
        <f t="shared" si="36"/>
        <v>0.6</v>
      </c>
      <c r="BT24" s="983">
        <f t="shared" si="24"/>
        <v>2</v>
      </c>
      <c r="BU24" s="983">
        <f t="shared" si="37"/>
        <v>0</v>
      </c>
      <c r="BV24" s="983">
        <f t="shared" si="37"/>
        <v>0</v>
      </c>
      <c r="BW24" s="983">
        <f t="shared" si="25"/>
        <v>0</v>
      </c>
      <c r="BX24" s="983">
        <f t="shared" si="38"/>
        <v>0</v>
      </c>
      <c r="BY24" s="983">
        <f t="shared" si="38"/>
        <v>0</v>
      </c>
      <c r="BZ24" s="983">
        <f t="shared" si="26"/>
        <v>0</v>
      </c>
      <c r="CA24" s="983">
        <f t="shared" si="39"/>
        <v>0</v>
      </c>
      <c r="CB24" s="983">
        <f t="shared" si="40"/>
        <v>0</v>
      </c>
      <c r="CC24" s="983">
        <f t="shared" si="27"/>
        <v>0</v>
      </c>
      <c r="CD24" s="983">
        <f t="shared" si="41"/>
        <v>0</v>
      </c>
      <c r="CE24" s="983">
        <f t="shared" si="41"/>
        <v>0</v>
      </c>
      <c r="CF24" s="983">
        <f t="shared" si="28"/>
        <v>0</v>
      </c>
      <c r="CG24" s="983">
        <f t="shared" si="42"/>
        <v>6.29</v>
      </c>
      <c r="CH24" s="983">
        <f t="shared" si="42"/>
        <v>10.199999999999999</v>
      </c>
      <c r="CI24" s="983">
        <f t="shared" si="29"/>
        <v>1.6216216216216215</v>
      </c>
      <c r="CJ24" s="983">
        <f t="shared" si="43"/>
        <v>6.59</v>
      </c>
      <c r="CK24" s="983">
        <f t="shared" si="43"/>
        <v>10.799999999999999</v>
      </c>
      <c r="CL24" s="983">
        <f t="shared" si="30"/>
        <v>1.6388467374810318</v>
      </c>
      <c r="DF24" s="962"/>
      <c r="DG24" s="962"/>
      <c r="DH24" s="962"/>
      <c r="DI24" s="962"/>
      <c r="DJ24" s="962"/>
    </row>
    <row r="25" spans="1:114" s="961" customFormat="1" x14ac:dyDescent="0.25">
      <c r="A25" s="979" t="s">
        <v>15</v>
      </c>
      <c r="B25" s="980">
        <v>278</v>
      </c>
      <c r="C25" s="981">
        <f t="shared" si="0"/>
        <v>84.406474820143885</v>
      </c>
      <c r="D25" s="982"/>
      <c r="E25" s="982"/>
      <c r="F25" s="982">
        <f t="shared" si="1"/>
        <v>0</v>
      </c>
      <c r="G25" s="982"/>
      <c r="H25" s="982"/>
      <c r="I25" s="982">
        <f t="shared" si="2"/>
        <v>0</v>
      </c>
      <c r="J25" s="982"/>
      <c r="K25" s="982"/>
      <c r="L25" s="982">
        <f t="shared" si="3"/>
        <v>0</v>
      </c>
      <c r="M25" s="982"/>
      <c r="N25" s="982"/>
      <c r="O25" s="982">
        <f t="shared" si="4"/>
        <v>0</v>
      </c>
      <c r="P25" s="982"/>
      <c r="Q25" s="982"/>
      <c r="R25" s="982">
        <f t="shared" si="5"/>
        <v>0</v>
      </c>
      <c r="S25" s="982"/>
      <c r="T25" s="982"/>
      <c r="U25" s="982">
        <f t="shared" si="6"/>
        <v>0</v>
      </c>
      <c r="V25" s="982">
        <f t="shared" si="31"/>
        <v>0</v>
      </c>
      <c r="W25" s="982">
        <f t="shared" si="32"/>
        <v>0</v>
      </c>
      <c r="X25" s="982">
        <f t="shared" si="7"/>
        <v>0</v>
      </c>
      <c r="Y25" s="982">
        <v>30.65</v>
      </c>
      <c r="Z25" s="982">
        <v>67.08</v>
      </c>
      <c r="AA25" s="982">
        <f t="shared" si="8"/>
        <v>2.1885807504078305</v>
      </c>
      <c r="AB25" s="982"/>
      <c r="AC25" s="982"/>
      <c r="AD25" s="982">
        <f t="shared" si="9"/>
        <v>0</v>
      </c>
      <c r="AE25" s="982">
        <v>13.5</v>
      </c>
      <c r="AF25" s="982">
        <v>9.11</v>
      </c>
      <c r="AG25" s="982">
        <f t="shared" si="10"/>
        <v>0.67481481481481476</v>
      </c>
      <c r="AH25" s="982"/>
      <c r="AI25" s="982"/>
      <c r="AJ25" s="982">
        <f t="shared" si="11"/>
        <v>0</v>
      </c>
      <c r="AK25" s="982"/>
      <c r="AL25" s="982"/>
      <c r="AM25" s="982">
        <f t="shared" si="12"/>
        <v>0</v>
      </c>
      <c r="AN25" s="982">
        <v>190.5</v>
      </c>
      <c r="AO25" s="982">
        <v>377.88</v>
      </c>
      <c r="AP25" s="982">
        <f t="shared" si="13"/>
        <v>1.9836220472440944</v>
      </c>
      <c r="AQ25" s="982">
        <f t="shared" si="14"/>
        <v>234.65</v>
      </c>
      <c r="AR25" s="982">
        <f t="shared" si="33"/>
        <v>454.07</v>
      </c>
      <c r="AS25" s="982">
        <f t="shared" si="15"/>
        <v>1.9350948220754314</v>
      </c>
      <c r="AT25" s="982"/>
      <c r="AU25" s="982"/>
      <c r="AV25" s="982">
        <f t="shared" si="16"/>
        <v>0</v>
      </c>
      <c r="AW25" s="982"/>
      <c r="AX25" s="982"/>
      <c r="AY25" s="982">
        <f t="shared" si="17"/>
        <v>0</v>
      </c>
      <c r="AZ25" s="982"/>
      <c r="BA25" s="982"/>
      <c r="BB25" s="982">
        <f t="shared" si="18"/>
        <v>0</v>
      </c>
      <c r="BC25" s="982"/>
      <c r="BD25" s="982"/>
      <c r="BE25" s="982">
        <f t="shared" si="19"/>
        <v>0</v>
      </c>
      <c r="BF25" s="982"/>
      <c r="BG25" s="982"/>
      <c r="BH25" s="982">
        <f t="shared" si="20"/>
        <v>0</v>
      </c>
      <c r="BI25" s="982"/>
      <c r="BJ25" s="983"/>
      <c r="BK25" s="983">
        <f t="shared" si="21"/>
        <v>0</v>
      </c>
      <c r="BL25" s="983">
        <f t="shared" si="34"/>
        <v>0</v>
      </c>
      <c r="BM25" s="983">
        <f t="shared" si="35"/>
        <v>0</v>
      </c>
      <c r="BN25" s="983">
        <f t="shared" si="22"/>
        <v>0</v>
      </c>
      <c r="BO25" s="983"/>
      <c r="BP25" s="983"/>
      <c r="BQ25" s="983">
        <f t="shared" si="23"/>
        <v>0</v>
      </c>
      <c r="BR25" s="983">
        <f t="shared" si="36"/>
        <v>30.65</v>
      </c>
      <c r="BS25" s="983">
        <f t="shared" si="36"/>
        <v>67.08</v>
      </c>
      <c r="BT25" s="983">
        <f t="shared" si="24"/>
        <v>2.1885807504078305</v>
      </c>
      <c r="BU25" s="983">
        <f t="shared" si="37"/>
        <v>0</v>
      </c>
      <c r="BV25" s="983">
        <f t="shared" si="37"/>
        <v>0</v>
      </c>
      <c r="BW25" s="983">
        <f t="shared" si="25"/>
        <v>0</v>
      </c>
      <c r="BX25" s="983">
        <f t="shared" si="38"/>
        <v>13.5</v>
      </c>
      <c r="BY25" s="983">
        <f t="shared" si="38"/>
        <v>9.11</v>
      </c>
      <c r="BZ25" s="983">
        <f t="shared" si="26"/>
        <v>0.67481481481481476</v>
      </c>
      <c r="CA25" s="983">
        <f t="shared" si="39"/>
        <v>0</v>
      </c>
      <c r="CB25" s="983">
        <f t="shared" si="40"/>
        <v>0</v>
      </c>
      <c r="CC25" s="983">
        <f t="shared" si="27"/>
        <v>0</v>
      </c>
      <c r="CD25" s="983">
        <f t="shared" si="41"/>
        <v>0</v>
      </c>
      <c r="CE25" s="983">
        <f t="shared" si="41"/>
        <v>0</v>
      </c>
      <c r="CF25" s="983">
        <f t="shared" si="28"/>
        <v>0</v>
      </c>
      <c r="CG25" s="983">
        <f t="shared" si="42"/>
        <v>190.5</v>
      </c>
      <c r="CH25" s="983">
        <f t="shared" si="42"/>
        <v>377.88</v>
      </c>
      <c r="CI25" s="983">
        <f t="shared" si="29"/>
        <v>1.9836220472440944</v>
      </c>
      <c r="CJ25" s="983">
        <f t="shared" si="43"/>
        <v>234.65</v>
      </c>
      <c r="CK25" s="983">
        <f t="shared" si="43"/>
        <v>454.07</v>
      </c>
      <c r="CL25" s="983">
        <f t="shared" si="30"/>
        <v>1.9350948220754314</v>
      </c>
      <c r="DF25" s="962"/>
      <c r="DG25" s="962"/>
      <c r="DH25" s="962"/>
      <c r="DI25" s="984" t="s">
        <v>209</v>
      </c>
      <c r="DJ25" s="962" t="s">
        <v>269</v>
      </c>
    </row>
    <row r="26" spans="1:114" s="961" customFormat="1" x14ac:dyDescent="0.25">
      <c r="A26" s="979" t="s">
        <v>16</v>
      </c>
      <c r="B26" s="980">
        <v>980.5</v>
      </c>
      <c r="C26" s="981">
        <f t="shared" si="0"/>
        <v>66.152983171851105</v>
      </c>
      <c r="D26" s="982">
        <v>21</v>
      </c>
      <c r="E26" s="982">
        <v>72.7</v>
      </c>
      <c r="F26" s="982">
        <f t="shared" si="1"/>
        <v>3.461904761904762</v>
      </c>
      <c r="G26" s="982"/>
      <c r="H26" s="982"/>
      <c r="I26" s="982">
        <f t="shared" si="2"/>
        <v>0</v>
      </c>
      <c r="J26" s="982">
        <v>33</v>
      </c>
      <c r="K26" s="982">
        <v>107.5</v>
      </c>
      <c r="L26" s="982">
        <f t="shared" si="3"/>
        <v>3.2575757575757578</v>
      </c>
      <c r="M26" s="982">
        <v>91.1</v>
      </c>
      <c r="N26" s="982">
        <v>292.68</v>
      </c>
      <c r="O26" s="982">
        <f t="shared" si="4"/>
        <v>3.2127332601536778</v>
      </c>
      <c r="P26" s="982">
        <v>8.6999999999999993</v>
      </c>
      <c r="Q26" s="982">
        <v>27.01</v>
      </c>
      <c r="R26" s="982">
        <f t="shared" si="5"/>
        <v>3.1045977011494257</v>
      </c>
      <c r="S26" s="982">
        <v>335.08</v>
      </c>
      <c r="T26" s="982">
        <v>971.79</v>
      </c>
      <c r="U26" s="982">
        <f t="shared" si="6"/>
        <v>2.9001730929927181</v>
      </c>
      <c r="V26" s="982">
        <f t="shared" si="31"/>
        <v>488.88</v>
      </c>
      <c r="W26" s="982">
        <f t="shared" si="32"/>
        <v>1471.68</v>
      </c>
      <c r="X26" s="982">
        <f t="shared" si="7"/>
        <v>3.0103092783505154</v>
      </c>
      <c r="Y26" s="982"/>
      <c r="Z26" s="982"/>
      <c r="AA26" s="982">
        <f t="shared" si="8"/>
        <v>0</v>
      </c>
      <c r="AB26" s="982"/>
      <c r="AC26" s="982"/>
      <c r="AD26" s="982">
        <f t="shared" si="9"/>
        <v>0</v>
      </c>
      <c r="AE26" s="982"/>
      <c r="AF26" s="982"/>
      <c r="AG26" s="982">
        <f t="shared" si="10"/>
        <v>0</v>
      </c>
      <c r="AH26" s="982"/>
      <c r="AI26" s="982"/>
      <c r="AJ26" s="982">
        <f t="shared" si="11"/>
        <v>0</v>
      </c>
      <c r="AK26" s="982">
        <v>2.5</v>
      </c>
      <c r="AL26" s="982">
        <v>7.25</v>
      </c>
      <c r="AM26" s="982">
        <f t="shared" si="12"/>
        <v>2.9</v>
      </c>
      <c r="AN26" s="982">
        <v>157.25</v>
      </c>
      <c r="AO26" s="982">
        <v>402.77</v>
      </c>
      <c r="AP26" s="982">
        <f t="shared" si="13"/>
        <v>2.5613354531001589</v>
      </c>
      <c r="AQ26" s="982">
        <f t="shared" si="14"/>
        <v>159.75</v>
      </c>
      <c r="AR26" s="982">
        <f t="shared" si="33"/>
        <v>410.02</v>
      </c>
      <c r="AS26" s="982">
        <f t="shared" si="15"/>
        <v>2.5666353677621281</v>
      </c>
      <c r="AT26" s="982"/>
      <c r="AU26" s="982"/>
      <c r="AV26" s="982">
        <f t="shared" si="16"/>
        <v>0</v>
      </c>
      <c r="AW26" s="982"/>
      <c r="AX26" s="982"/>
      <c r="AY26" s="982">
        <f t="shared" si="17"/>
        <v>0</v>
      </c>
      <c r="AZ26" s="982"/>
      <c r="BA26" s="982"/>
      <c r="BB26" s="982">
        <f t="shared" si="18"/>
        <v>0</v>
      </c>
      <c r="BC26" s="982"/>
      <c r="BD26" s="982"/>
      <c r="BE26" s="982">
        <f t="shared" si="19"/>
        <v>0</v>
      </c>
      <c r="BF26" s="982"/>
      <c r="BG26" s="982"/>
      <c r="BH26" s="982">
        <f t="shared" si="20"/>
        <v>0</v>
      </c>
      <c r="BI26" s="982"/>
      <c r="BJ26" s="983"/>
      <c r="BK26" s="983">
        <f t="shared" si="21"/>
        <v>0</v>
      </c>
      <c r="BL26" s="983">
        <f t="shared" si="34"/>
        <v>0</v>
      </c>
      <c r="BM26" s="983">
        <f t="shared" si="35"/>
        <v>0</v>
      </c>
      <c r="BN26" s="983">
        <f t="shared" si="22"/>
        <v>0</v>
      </c>
      <c r="BO26" s="983"/>
      <c r="BP26" s="983"/>
      <c r="BQ26" s="983">
        <f t="shared" si="23"/>
        <v>0</v>
      </c>
      <c r="BR26" s="983">
        <f t="shared" si="36"/>
        <v>21</v>
      </c>
      <c r="BS26" s="983">
        <f t="shared" si="36"/>
        <v>72.7</v>
      </c>
      <c r="BT26" s="983">
        <f t="shared" si="24"/>
        <v>3.461904761904762</v>
      </c>
      <c r="BU26" s="983">
        <f t="shared" si="37"/>
        <v>0</v>
      </c>
      <c r="BV26" s="983">
        <f t="shared" si="37"/>
        <v>0</v>
      </c>
      <c r="BW26" s="983">
        <f t="shared" si="25"/>
        <v>0</v>
      </c>
      <c r="BX26" s="983">
        <f t="shared" si="38"/>
        <v>33</v>
      </c>
      <c r="BY26" s="983">
        <f t="shared" si="38"/>
        <v>107.5</v>
      </c>
      <c r="BZ26" s="983">
        <f t="shared" si="26"/>
        <v>3.2575757575757578</v>
      </c>
      <c r="CA26" s="983">
        <f t="shared" si="39"/>
        <v>91.1</v>
      </c>
      <c r="CB26" s="983">
        <f t="shared" si="40"/>
        <v>292.68</v>
      </c>
      <c r="CC26" s="983">
        <f t="shared" si="27"/>
        <v>3.2127332601536778</v>
      </c>
      <c r="CD26" s="983">
        <f t="shared" si="41"/>
        <v>11.2</v>
      </c>
      <c r="CE26" s="983">
        <f t="shared" si="41"/>
        <v>34.260000000000005</v>
      </c>
      <c r="CF26" s="983">
        <f t="shared" si="28"/>
        <v>3.0589285714285719</v>
      </c>
      <c r="CG26" s="983">
        <f t="shared" si="42"/>
        <v>492.33</v>
      </c>
      <c r="CH26" s="983">
        <f t="shared" si="42"/>
        <v>1374.56</v>
      </c>
      <c r="CI26" s="983">
        <f t="shared" si="29"/>
        <v>2.7919484898340543</v>
      </c>
      <c r="CJ26" s="983">
        <f t="shared" si="43"/>
        <v>648.63</v>
      </c>
      <c r="CK26" s="983">
        <f t="shared" si="43"/>
        <v>1881.7</v>
      </c>
      <c r="CL26" s="983">
        <f t="shared" si="30"/>
        <v>2.9010375714968473</v>
      </c>
      <c r="DF26" s="962"/>
      <c r="DG26" s="962"/>
      <c r="DH26" s="962"/>
      <c r="DI26" s="984" t="s">
        <v>209</v>
      </c>
      <c r="DJ26" s="986" t="s">
        <v>270</v>
      </c>
    </row>
    <row r="27" spans="1:114" s="961" customFormat="1" x14ac:dyDescent="0.25">
      <c r="A27" s="987" t="s">
        <v>18</v>
      </c>
      <c r="B27" s="980">
        <v>1250</v>
      </c>
      <c r="C27" s="981">
        <f t="shared" si="0"/>
        <v>66.52</v>
      </c>
      <c r="D27" s="982"/>
      <c r="E27" s="982"/>
      <c r="F27" s="982">
        <f t="shared" si="1"/>
        <v>0</v>
      </c>
      <c r="G27" s="982"/>
      <c r="H27" s="982"/>
      <c r="I27" s="982">
        <f t="shared" si="2"/>
        <v>0</v>
      </c>
      <c r="J27" s="982"/>
      <c r="K27" s="982"/>
      <c r="L27" s="982">
        <f t="shared" si="3"/>
        <v>0</v>
      </c>
      <c r="M27" s="982"/>
      <c r="N27" s="982"/>
      <c r="O27" s="982">
        <f t="shared" si="4"/>
        <v>0</v>
      </c>
      <c r="P27" s="982"/>
      <c r="Q27" s="982"/>
      <c r="R27" s="982">
        <v>1.8169811320754716</v>
      </c>
      <c r="S27" s="982"/>
      <c r="T27" s="982"/>
      <c r="U27" s="982">
        <f t="shared" si="6"/>
        <v>0</v>
      </c>
      <c r="V27" s="982">
        <v>0</v>
      </c>
      <c r="W27" s="982">
        <v>0</v>
      </c>
      <c r="X27" s="982">
        <f t="shared" si="7"/>
        <v>0</v>
      </c>
      <c r="Y27" s="982"/>
      <c r="Z27" s="982"/>
      <c r="AA27" s="982">
        <f t="shared" si="8"/>
        <v>0</v>
      </c>
      <c r="AB27" s="982"/>
      <c r="AC27" s="982"/>
      <c r="AD27" s="982">
        <f t="shared" si="9"/>
        <v>0</v>
      </c>
      <c r="AE27" s="982"/>
      <c r="AF27" s="982"/>
      <c r="AG27" s="982">
        <f t="shared" si="10"/>
        <v>0</v>
      </c>
      <c r="AH27" s="982"/>
      <c r="AI27" s="982"/>
      <c r="AJ27" s="982">
        <f t="shared" si="11"/>
        <v>0</v>
      </c>
      <c r="AK27" s="982">
        <v>632.75</v>
      </c>
      <c r="AL27" s="982">
        <v>1269.25</v>
      </c>
      <c r="AM27" s="982">
        <f t="shared" si="12"/>
        <v>2.0059265112603715</v>
      </c>
      <c r="AN27" s="985">
        <v>198.75</v>
      </c>
      <c r="AO27" s="985">
        <v>31.368000000000009</v>
      </c>
      <c r="AP27" s="985">
        <f t="shared" si="13"/>
        <v>0.15782641509433967</v>
      </c>
      <c r="AQ27" s="982">
        <f t="shared" si="14"/>
        <v>831.5</v>
      </c>
      <c r="AR27" s="982">
        <f t="shared" si="33"/>
        <v>1300.6179999999999</v>
      </c>
      <c r="AS27" s="982">
        <f t="shared" si="15"/>
        <v>1.5641828021647624</v>
      </c>
      <c r="AT27" s="982"/>
      <c r="AU27" s="982"/>
      <c r="AV27" s="982">
        <f t="shared" si="16"/>
        <v>0</v>
      </c>
      <c r="AW27" s="982"/>
      <c r="AX27" s="982"/>
      <c r="AY27" s="982">
        <f t="shared" si="17"/>
        <v>0</v>
      </c>
      <c r="AZ27" s="982"/>
      <c r="BA27" s="982"/>
      <c r="BB27" s="982">
        <f t="shared" si="18"/>
        <v>0</v>
      </c>
      <c r="BC27" s="982"/>
      <c r="BD27" s="982"/>
      <c r="BE27" s="982">
        <f t="shared" si="19"/>
        <v>0</v>
      </c>
      <c r="BF27" s="982"/>
      <c r="BG27" s="982"/>
      <c r="BH27" s="982">
        <f t="shared" si="20"/>
        <v>0</v>
      </c>
      <c r="BI27" s="982"/>
      <c r="BJ27" s="983"/>
      <c r="BK27" s="983">
        <f t="shared" si="21"/>
        <v>0</v>
      </c>
      <c r="BL27" s="983">
        <f t="shared" si="34"/>
        <v>0</v>
      </c>
      <c r="BM27" s="983">
        <f t="shared" si="35"/>
        <v>0</v>
      </c>
      <c r="BN27" s="983">
        <f t="shared" si="22"/>
        <v>0</v>
      </c>
      <c r="BO27" s="983"/>
      <c r="BP27" s="983"/>
      <c r="BQ27" s="983">
        <f t="shared" si="23"/>
        <v>0</v>
      </c>
      <c r="BR27" s="983">
        <f t="shared" si="36"/>
        <v>0</v>
      </c>
      <c r="BS27" s="983">
        <f t="shared" si="36"/>
        <v>0</v>
      </c>
      <c r="BT27" s="983">
        <f t="shared" si="24"/>
        <v>0</v>
      </c>
      <c r="BU27" s="983">
        <f t="shared" si="37"/>
        <v>0</v>
      </c>
      <c r="BV27" s="983">
        <f t="shared" si="37"/>
        <v>0</v>
      </c>
      <c r="BW27" s="983">
        <f t="shared" si="25"/>
        <v>0</v>
      </c>
      <c r="BX27" s="983">
        <f t="shared" si="38"/>
        <v>0</v>
      </c>
      <c r="BY27" s="983">
        <f t="shared" si="38"/>
        <v>0</v>
      </c>
      <c r="BZ27" s="983">
        <f t="shared" si="26"/>
        <v>0</v>
      </c>
      <c r="CA27" s="983">
        <f t="shared" si="39"/>
        <v>0</v>
      </c>
      <c r="CB27" s="983">
        <f t="shared" si="40"/>
        <v>0</v>
      </c>
      <c r="CC27" s="983">
        <f t="shared" si="27"/>
        <v>0</v>
      </c>
      <c r="CD27" s="983">
        <f t="shared" si="41"/>
        <v>632.75</v>
      </c>
      <c r="CE27" s="983">
        <f t="shared" si="41"/>
        <v>1269.25</v>
      </c>
      <c r="CF27" s="983">
        <f t="shared" si="28"/>
        <v>2.0059265112603715</v>
      </c>
      <c r="CG27" s="983">
        <f t="shared" si="42"/>
        <v>198.75</v>
      </c>
      <c r="CH27" s="983">
        <f t="shared" si="42"/>
        <v>31.368000000000009</v>
      </c>
      <c r="CI27" s="983">
        <f t="shared" si="29"/>
        <v>0.15782641509433967</v>
      </c>
      <c r="CJ27" s="983">
        <f>SUM(BR27,BU27,BX27,CA27,CD27,CG27)</f>
        <v>831.5</v>
      </c>
      <c r="CK27" s="983">
        <f>SUM(BS27,BV27,BY27,CB27,CE27,CH27)</f>
        <v>1300.6179999999999</v>
      </c>
      <c r="CL27" s="983">
        <f t="shared" si="30"/>
        <v>1.5641828021647624</v>
      </c>
      <c r="DF27" s="962"/>
      <c r="DG27" s="962"/>
      <c r="DH27" s="984" t="s">
        <v>209</v>
      </c>
      <c r="DI27" s="984" t="s">
        <v>209</v>
      </c>
      <c r="DJ27" s="962" t="s">
        <v>271</v>
      </c>
    </row>
    <row r="28" spans="1:114" s="961" customFormat="1" ht="15.75" thickBot="1" x14ac:dyDescent="0.3">
      <c r="A28" s="987" t="s">
        <v>19</v>
      </c>
      <c r="B28" s="980">
        <v>608.35</v>
      </c>
      <c r="C28" s="981">
        <f t="shared" si="0"/>
        <v>27.33623736335991</v>
      </c>
      <c r="D28" s="988">
        <v>11.6</v>
      </c>
      <c r="E28" s="989">
        <v>48.7</v>
      </c>
      <c r="F28" s="982">
        <f t="shared" si="1"/>
        <v>4.1982758620689662</v>
      </c>
      <c r="G28" s="982"/>
      <c r="H28" s="982"/>
      <c r="I28" s="982">
        <f t="shared" si="2"/>
        <v>0</v>
      </c>
      <c r="J28" s="982">
        <v>4</v>
      </c>
      <c r="K28" s="982">
        <v>20.8</v>
      </c>
      <c r="L28" s="982">
        <f t="shared" si="3"/>
        <v>5.2</v>
      </c>
      <c r="M28" s="982">
        <v>4</v>
      </c>
      <c r="N28" s="982">
        <v>9</v>
      </c>
      <c r="O28" s="982">
        <f t="shared" si="4"/>
        <v>2.25</v>
      </c>
      <c r="P28" s="982"/>
      <c r="Q28" s="982"/>
      <c r="R28" s="982">
        <f t="shared" ref="R28:R59" si="44">IF(P28,Q28/P28,0)</f>
        <v>0</v>
      </c>
      <c r="S28" s="989">
        <v>37.700000000000003</v>
      </c>
      <c r="T28" s="989">
        <v>70.2</v>
      </c>
      <c r="U28" s="982">
        <f t="shared" si="6"/>
        <v>1.8620689655172413</v>
      </c>
      <c r="V28" s="982">
        <f t="shared" ref="V28:V59" si="45">SUM(S28,P28,M28,J28,G28,D28)</f>
        <v>57.300000000000004</v>
      </c>
      <c r="W28" s="982">
        <f t="shared" ref="W28:W59" si="46">SUM(T28,N28,Q28,K28,H28,E28)</f>
        <v>148.69999999999999</v>
      </c>
      <c r="X28" s="982">
        <f t="shared" si="7"/>
        <v>2.5951134380453746</v>
      </c>
      <c r="Y28" s="989">
        <v>12.7</v>
      </c>
      <c r="Z28" s="989">
        <v>33.200000000000003</v>
      </c>
      <c r="AA28" s="982">
        <f t="shared" si="8"/>
        <v>2.6141732283464569</v>
      </c>
      <c r="AB28" s="982"/>
      <c r="AC28" s="982"/>
      <c r="AD28" s="982">
        <f t="shared" si="9"/>
        <v>0</v>
      </c>
      <c r="AE28" s="989">
        <v>1.5</v>
      </c>
      <c r="AF28" s="989">
        <v>2.9</v>
      </c>
      <c r="AG28" s="982">
        <f t="shared" si="10"/>
        <v>1.9333333333333333</v>
      </c>
      <c r="AH28" s="989">
        <v>3.75</v>
      </c>
      <c r="AI28" s="989">
        <v>10.6</v>
      </c>
      <c r="AJ28" s="982">
        <f t="shared" si="11"/>
        <v>2.8266666666666667</v>
      </c>
      <c r="AK28" s="982"/>
      <c r="AL28" s="982"/>
      <c r="AM28" s="982">
        <f t="shared" si="12"/>
        <v>0</v>
      </c>
      <c r="AN28" s="989">
        <v>91.050000000000011</v>
      </c>
      <c r="AO28" s="989">
        <v>161.72000000000003</v>
      </c>
      <c r="AP28" s="982">
        <f t="shared" si="13"/>
        <v>1.7761669412410763</v>
      </c>
      <c r="AQ28" s="982">
        <f t="shared" si="14"/>
        <v>109.00000000000001</v>
      </c>
      <c r="AR28" s="982">
        <f t="shared" si="33"/>
        <v>208.42000000000002</v>
      </c>
      <c r="AS28" s="982">
        <f t="shared" si="15"/>
        <v>1.9121100917431191</v>
      </c>
      <c r="AT28" s="982"/>
      <c r="AU28" s="982"/>
      <c r="AV28" s="982">
        <f t="shared" si="16"/>
        <v>0</v>
      </c>
      <c r="AW28" s="982"/>
      <c r="AX28" s="982"/>
      <c r="AY28" s="982">
        <f t="shared" si="17"/>
        <v>0</v>
      </c>
      <c r="AZ28" s="982"/>
      <c r="BA28" s="982"/>
      <c r="BB28" s="982">
        <f t="shared" si="18"/>
        <v>0</v>
      </c>
      <c r="BC28" s="982"/>
      <c r="BD28" s="982"/>
      <c r="BE28" s="982">
        <f t="shared" si="19"/>
        <v>0</v>
      </c>
      <c r="BF28" s="982"/>
      <c r="BG28" s="982"/>
      <c r="BH28" s="982">
        <f t="shared" si="20"/>
        <v>0</v>
      </c>
      <c r="BI28" s="982"/>
      <c r="BJ28" s="983"/>
      <c r="BK28" s="983">
        <f t="shared" si="21"/>
        <v>0</v>
      </c>
      <c r="BL28" s="983">
        <f t="shared" si="34"/>
        <v>0</v>
      </c>
      <c r="BM28" s="983">
        <f t="shared" si="35"/>
        <v>0</v>
      </c>
      <c r="BN28" s="983">
        <f t="shared" si="22"/>
        <v>0</v>
      </c>
      <c r="BO28" s="983"/>
      <c r="BP28" s="983"/>
      <c r="BQ28" s="983">
        <f t="shared" si="23"/>
        <v>0</v>
      </c>
      <c r="BR28" s="983">
        <f t="shared" si="36"/>
        <v>24.299999999999997</v>
      </c>
      <c r="BS28" s="983">
        <f t="shared" si="36"/>
        <v>81.900000000000006</v>
      </c>
      <c r="BT28" s="983">
        <f t="shared" si="24"/>
        <v>3.3703703703703711</v>
      </c>
      <c r="BU28" s="983">
        <f t="shared" si="37"/>
        <v>0</v>
      </c>
      <c r="BV28" s="983">
        <f t="shared" si="37"/>
        <v>0</v>
      </c>
      <c r="BW28" s="983">
        <f t="shared" si="25"/>
        <v>0</v>
      </c>
      <c r="BX28" s="983">
        <f t="shared" si="38"/>
        <v>5.5</v>
      </c>
      <c r="BY28" s="983">
        <f t="shared" si="38"/>
        <v>23.7</v>
      </c>
      <c r="BZ28" s="983">
        <f t="shared" si="26"/>
        <v>4.3090909090909086</v>
      </c>
      <c r="CA28" s="983">
        <f t="shared" si="39"/>
        <v>7.75</v>
      </c>
      <c r="CB28" s="983">
        <f t="shared" si="40"/>
        <v>19.600000000000001</v>
      </c>
      <c r="CC28" s="983">
        <f t="shared" si="27"/>
        <v>2.5290322580645164</v>
      </c>
      <c r="CD28" s="983">
        <f t="shared" si="41"/>
        <v>0</v>
      </c>
      <c r="CE28" s="983">
        <f t="shared" si="41"/>
        <v>0</v>
      </c>
      <c r="CF28" s="983">
        <f t="shared" si="28"/>
        <v>0</v>
      </c>
      <c r="CG28" s="983">
        <f t="shared" si="42"/>
        <v>128.75</v>
      </c>
      <c r="CH28" s="983">
        <f t="shared" si="42"/>
        <v>231.92000000000002</v>
      </c>
      <c r="CI28" s="983">
        <f t="shared" si="29"/>
        <v>1.8013203883495146</v>
      </c>
      <c r="CJ28" s="983">
        <f t="shared" ref="CJ28:CK59" si="47">SUM(V28,AQ28,BL28)</f>
        <v>166.3</v>
      </c>
      <c r="CK28" s="983">
        <f t="shared" si="47"/>
        <v>357.12</v>
      </c>
      <c r="CL28" s="983">
        <f t="shared" si="30"/>
        <v>2.1474443776307877</v>
      </c>
      <c r="DF28" s="962"/>
      <c r="DG28" s="962"/>
      <c r="DH28" s="962"/>
      <c r="DI28" s="984" t="s">
        <v>209</v>
      </c>
      <c r="DJ28" s="962" t="s">
        <v>269</v>
      </c>
    </row>
    <row r="29" spans="1:114" s="961" customFormat="1" x14ac:dyDescent="0.25">
      <c r="A29" s="987" t="s">
        <v>20</v>
      </c>
      <c r="B29" s="980">
        <v>324.49</v>
      </c>
      <c r="C29" s="981">
        <f t="shared" si="0"/>
        <v>73.444482110388606</v>
      </c>
      <c r="D29" s="982">
        <v>31.95</v>
      </c>
      <c r="E29" s="982">
        <v>176.2</v>
      </c>
      <c r="F29" s="982">
        <f t="shared" si="1"/>
        <v>5.5148669796557117</v>
      </c>
      <c r="G29" s="982"/>
      <c r="H29" s="982"/>
      <c r="I29" s="982">
        <f t="shared" si="2"/>
        <v>0</v>
      </c>
      <c r="J29" s="982">
        <v>1.21</v>
      </c>
      <c r="K29" s="982">
        <v>5.56</v>
      </c>
      <c r="L29" s="982">
        <f t="shared" si="3"/>
        <v>4.5950413223140494</v>
      </c>
      <c r="M29" s="982"/>
      <c r="N29" s="982"/>
      <c r="O29" s="982">
        <f t="shared" si="4"/>
        <v>0</v>
      </c>
      <c r="P29" s="982"/>
      <c r="Q29" s="982"/>
      <c r="R29" s="982">
        <f t="shared" si="44"/>
        <v>0</v>
      </c>
      <c r="S29" s="982">
        <v>88.85</v>
      </c>
      <c r="T29" s="982">
        <v>308.64999999999998</v>
      </c>
      <c r="U29" s="982">
        <f t="shared" si="6"/>
        <v>3.4738323016319641</v>
      </c>
      <c r="V29" s="982">
        <f t="shared" si="45"/>
        <v>122.00999999999999</v>
      </c>
      <c r="W29" s="982">
        <f t="shared" si="46"/>
        <v>490.40999999999997</v>
      </c>
      <c r="X29" s="982">
        <f t="shared" si="7"/>
        <v>4.0194246373248097</v>
      </c>
      <c r="Y29" s="982">
        <v>24.32</v>
      </c>
      <c r="Z29" s="982">
        <v>109.78</v>
      </c>
      <c r="AA29" s="982">
        <f t="shared" si="8"/>
        <v>4.5139802631578947</v>
      </c>
      <c r="AB29" s="982"/>
      <c r="AC29" s="982"/>
      <c r="AD29" s="982">
        <f t="shared" si="9"/>
        <v>0</v>
      </c>
      <c r="AE29" s="982"/>
      <c r="AF29" s="982"/>
      <c r="AG29" s="982">
        <f t="shared" si="10"/>
        <v>0</v>
      </c>
      <c r="AH29" s="982"/>
      <c r="AI29" s="982"/>
      <c r="AJ29" s="982">
        <f t="shared" si="11"/>
        <v>0</v>
      </c>
      <c r="AK29" s="982"/>
      <c r="AL29" s="982"/>
      <c r="AM29" s="982">
        <f t="shared" si="12"/>
        <v>0</v>
      </c>
      <c r="AN29" s="982">
        <v>91.99</v>
      </c>
      <c r="AO29" s="982">
        <v>174.34</v>
      </c>
      <c r="AP29" s="982">
        <f t="shared" si="13"/>
        <v>1.8952060006522449</v>
      </c>
      <c r="AQ29" s="982">
        <f t="shared" si="14"/>
        <v>116.31</v>
      </c>
      <c r="AR29" s="982">
        <f t="shared" si="33"/>
        <v>284.12</v>
      </c>
      <c r="AS29" s="982">
        <f t="shared" si="15"/>
        <v>2.4427822199294988</v>
      </c>
      <c r="AT29" s="982"/>
      <c r="AU29" s="982"/>
      <c r="AV29" s="982">
        <f t="shared" si="16"/>
        <v>0</v>
      </c>
      <c r="AW29" s="982"/>
      <c r="AX29" s="982"/>
      <c r="AY29" s="982">
        <f t="shared" si="17"/>
        <v>0</v>
      </c>
      <c r="AZ29" s="982"/>
      <c r="BA29" s="982"/>
      <c r="BB29" s="982">
        <f t="shared" si="18"/>
        <v>0</v>
      </c>
      <c r="BC29" s="982"/>
      <c r="BD29" s="982"/>
      <c r="BE29" s="982">
        <f t="shared" si="19"/>
        <v>0</v>
      </c>
      <c r="BF29" s="982"/>
      <c r="BG29" s="982"/>
      <c r="BH29" s="982">
        <f t="shared" si="20"/>
        <v>0</v>
      </c>
      <c r="BI29" s="982"/>
      <c r="BJ29" s="983"/>
      <c r="BK29" s="983">
        <f t="shared" si="21"/>
        <v>0</v>
      </c>
      <c r="BL29" s="983">
        <f t="shared" si="34"/>
        <v>0</v>
      </c>
      <c r="BM29" s="983">
        <f t="shared" si="35"/>
        <v>0</v>
      </c>
      <c r="BN29" s="983">
        <f t="shared" si="22"/>
        <v>0</v>
      </c>
      <c r="BO29" s="983"/>
      <c r="BP29" s="983"/>
      <c r="BQ29" s="983">
        <f t="shared" si="23"/>
        <v>0</v>
      </c>
      <c r="BR29" s="983">
        <f t="shared" si="36"/>
        <v>56.269999999999996</v>
      </c>
      <c r="BS29" s="983">
        <f t="shared" si="36"/>
        <v>285.98</v>
      </c>
      <c r="BT29" s="983">
        <f t="shared" si="24"/>
        <v>5.082281855340324</v>
      </c>
      <c r="BU29" s="983">
        <f t="shared" si="37"/>
        <v>0</v>
      </c>
      <c r="BV29" s="983">
        <f t="shared" si="37"/>
        <v>0</v>
      </c>
      <c r="BW29" s="983">
        <f t="shared" si="25"/>
        <v>0</v>
      </c>
      <c r="BX29" s="983">
        <f t="shared" si="38"/>
        <v>1.21</v>
      </c>
      <c r="BY29" s="983">
        <f t="shared" si="38"/>
        <v>5.56</v>
      </c>
      <c r="BZ29" s="983">
        <f t="shared" si="26"/>
        <v>4.5950413223140494</v>
      </c>
      <c r="CA29" s="983">
        <f t="shared" si="39"/>
        <v>0</v>
      </c>
      <c r="CB29" s="983">
        <f t="shared" si="40"/>
        <v>0</v>
      </c>
      <c r="CC29" s="983">
        <f t="shared" si="27"/>
        <v>0</v>
      </c>
      <c r="CD29" s="983">
        <f t="shared" si="41"/>
        <v>0</v>
      </c>
      <c r="CE29" s="983">
        <f t="shared" si="41"/>
        <v>0</v>
      </c>
      <c r="CF29" s="983">
        <f t="shared" si="28"/>
        <v>0</v>
      </c>
      <c r="CG29" s="983">
        <f t="shared" si="42"/>
        <v>180.83999999999997</v>
      </c>
      <c r="CH29" s="983">
        <f t="shared" si="42"/>
        <v>482.99</v>
      </c>
      <c r="CI29" s="983">
        <f t="shared" si="29"/>
        <v>2.6708139792081402</v>
      </c>
      <c r="CJ29" s="983">
        <f t="shared" si="47"/>
        <v>238.32</v>
      </c>
      <c r="CK29" s="983">
        <f t="shared" si="47"/>
        <v>774.53</v>
      </c>
      <c r="CL29" s="983">
        <f t="shared" si="30"/>
        <v>3.2499580396106076</v>
      </c>
      <c r="DF29" s="962"/>
      <c r="DG29" s="962"/>
      <c r="DH29" s="962"/>
      <c r="DI29" s="984" t="s">
        <v>209</v>
      </c>
      <c r="DJ29" s="962" t="s">
        <v>269</v>
      </c>
    </row>
    <row r="30" spans="1:114" s="961" customFormat="1" x14ac:dyDescent="0.25">
      <c r="A30" s="987" t="s">
        <v>21</v>
      </c>
      <c r="B30" s="980">
        <v>4130</v>
      </c>
      <c r="C30" s="981">
        <f t="shared" si="0"/>
        <v>82.046973365617433</v>
      </c>
      <c r="D30" s="982">
        <v>69.599999999999994</v>
      </c>
      <c r="E30" s="982">
        <v>345</v>
      </c>
      <c r="F30" s="982">
        <f t="shared" si="1"/>
        <v>4.9568965517241379</v>
      </c>
      <c r="G30" s="982">
        <v>126.94</v>
      </c>
      <c r="H30" s="982">
        <v>595.24</v>
      </c>
      <c r="I30" s="982">
        <f t="shared" si="2"/>
        <v>4.6891444777060034</v>
      </c>
      <c r="J30" s="982"/>
      <c r="K30" s="982"/>
      <c r="L30" s="982">
        <f t="shared" si="3"/>
        <v>0</v>
      </c>
      <c r="M30" s="982">
        <v>498</v>
      </c>
      <c r="N30" s="982">
        <v>2279</v>
      </c>
      <c r="O30" s="982">
        <f t="shared" si="4"/>
        <v>4.5763052208835342</v>
      </c>
      <c r="P30" s="982"/>
      <c r="Q30" s="982"/>
      <c r="R30" s="982">
        <f t="shared" si="44"/>
        <v>0</v>
      </c>
      <c r="S30" s="982">
        <v>1372</v>
      </c>
      <c r="T30" s="982">
        <v>5582.5</v>
      </c>
      <c r="U30" s="982">
        <f t="shared" si="6"/>
        <v>4.0688775510204085</v>
      </c>
      <c r="V30" s="982">
        <f t="shared" si="45"/>
        <v>2066.54</v>
      </c>
      <c r="W30" s="982">
        <f t="shared" si="46"/>
        <v>8801.74</v>
      </c>
      <c r="X30" s="982">
        <f t="shared" si="7"/>
        <v>4.2591674973627418</v>
      </c>
      <c r="Y30" s="982"/>
      <c r="Z30" s="982"/>
      <c r="AA30" s="982">
        <f t="shared" si="8"/>
        <v>0</v>
      </c>
      <c r="AB30" s="982"/>
      <c r="AC30" s="982"/>
      <c r="AD30" s="982">
        <f t="shared" si="9"/>
        <v>0</v>
      </c>
      <c r="AE30" s="982"/>
      <c r="AF30" s="982"/>
      <c r="AG30" s="982">
        <f t="shared" si="10"/>
        <v>0</v>
      </c>
      <c r="AH30" s="982">
        <v>50</v>
      </c>
      <c r="AI30" s="982">
        <v>149</v>
      </c>
      <c r="AJ30" s="982">
        <f t="shared" si="11"/>
        <v>2.98</v>
      </c>
      <c r="AK30" s="982"/>
      <c r="AL30" s="982"/>
      <c r="AM30" s="982">
        <f t="shared" si="12"/>
        <v>0</v>
      </c>
      <c r="AN30" s="982">
        <v>1272</v>
      </c>
      <c r="AO30" s="982">
        <v>3814.5</v>
      </c>
      <c r="AP30" s="982">
        <f t="shared" si="13"/>
        <v>2.9988207547169812</v>
      </c>
      <c r="AQ30" s="982">
        <f t="shared" si="14"/>
        <v>1322</v>
      </c>
      <c r="AR30" s="982">
        <f t="shared" si="33"/>
        <v>3963.5</v>
      </c>
      <c r="AS30" s="982">
        <f t="shared" si="15"/>
        <v>2.9981089258698943</v>
      </c>
      <c r="AT30" s="982"/>
      <c r="AU30" s="982"/>
      <c r="AV30" s="982">
        <f t="shared" si="16"/>
        <v>0</v>
      </c>
      <c r="AW30" s="982"/>
      <c r="AX30" s="982"/>
      <c r="AY30" s="982">
        <f t="shared" si="17"/>
        <v>0</v>
      </c>
      <c r="AZ30" s="982"/>
      <c r="BA30" s="982"/>
      <c r="BB30" s="982">
        <f t="shared" si="18"/>
        <v>0</v>
      </c>
      <c r="BC30" s="982"/>
      <c r="BD30" s="982"/>
      <c r="BE30" s="982">
        <f t="shared" si="19"/>
        <v>0</v>
      </c>
      <c r="BF30" s="982"/>
      <c r="BG30" s="982"/>
      <c r="BH30" s="982">
        <f t="shared" si="20"/>
        <v>0</v>
      </c>
      <c r="BI30" s="982"/>
      <c r="BJ30" s="983"/>
      <c r="BK30" s="983">
        <f t="shared" si="21"/>
        <v>0</v>
      </c>
      <c r="BL30" s="983">
        <f t="shared" si="34"/>
        <v>0</v>
      </c>
      <c r="BM30" s="983">
        <f t="shared" si="35"/>
        <v>0</v>
      </c>
      <c r="BN30" s="983">
        <f t="shared" si="22"/>
        <v>0</v>
      </c>
      <c r="BO30" s="983"/>
      <c r="BP30" s="983"/>
      <c r="BQ30" s="983">
        <f t="shared" si="23"/>
        <v>0</v>
      </c>
      <c r="BR30" s="983">
        <f t="shared" si="36"/>
        <v>69.599999999999994</v>
      </c>
      <c r="BS30" s="983">
        <f t="shared" si="36"/>
        <v>345</v>
      </c>
      <c r="BT30" s="983">
        <f t="shared" si="24"/>
        <v>4.9568965517241379</v>
      </c>
      <c r="BU30" s="983">
        <f t="shared" si="37"/>
        <v>126.94</v>
      </c>
      <c r="BV30" s="983">
        <f t="shared" si="37"/>
        <v>595.24</v>
      </c>
      <c r="BW30" s="983">
        <f t="shared" si="25"/>
        <v>4.6891444777060034</v>
      </c>
      <c r="BX30" s="983">
        <f t="shared" si="38"/>
        <v>0</v>
      </c>
      <c r="BY30" s="983">
        <f t="shared" si="38"/>
        <v>0</v>
      </c>
      <c r="BZ30" s="983">
        <f t="shared" si="26"/>
        <v>0</v>
      </c>
      <c r="CA30" s="983">
        <f t="shared" si="39"/>
        <v>548</v>
      </c>
      <c r="CB30" s="983">
        <f t="shared" si="40"/>
        <v>2428</v>
      </c>
      <c r="CC30" s="983">
        <f t="shared" si="27"/>
        <v>4.4306569343065689</v>
      </c>
      <c r="CD30" s="983">
        <f t="shared" si="41"/>
        <v>0</v>
      </c>
      <c r="CE30" s="983">
        <f t="shared" si="41"/>
        <v>0</v>
      </c>
      <c r="CF30" s="983">
        <f t="shared" si="28"/>
        <v>0</v>
      </c>
      <c r="CG30" s="983">
        <f t="shared" si="42"/>
        <v>2644</v>
      </c>
      <c r="CH30" s="983">
        <f t="shared" si="42"/>
        <v>9397</v>
      </c>
      <c r="CI30" s="983">
        <f t="shared" si="29"/>
        <v>3.5540847201210286</v>
      </c>
      <c r="CJ30" s="983">
        <f t="shared" si="47"/>
        <v>3388.54</v>
      </c>
      <c r="CK30" s="983">
        <f t="shared" si="47"/>
        <v>12765.24</v>
      </c>
      <c r="CL30" s="983">
        <f t="shared" si="30"/>
        <v>3.7671799654128328</v>
      </c>
      <c r="DF30" s="962"/>
      <c r="DG30" s="962"/>
      <c r="DH30" s="962"/>
      <c r="DI30" s="984" t="s">
        <v>209</v>
      </c>
      <c r="DJ30" s="962" t="s">
        <v>269</v>
      </c>
    </row>
    <row r="31" spans="1:114" s="961" customFormat="1" x14ac:dyDescent="0.25">
      <c r="A31" s="987" t="s">
        <v>22</v>
      </c>
      <c r="B31" s="980">
        <v>926</v>
      </c>
      <c r="C31" s="981">
        <f t="shared" si="0"/>
        <v>93.328293736501081</v>
      </c>
      <c r="D31" s="982">
        <v>10.75</v>
      </c>
      <c r="E31" s="982">
        <v>70.28</v>
      </c>
      <c r="F31" s="982">
        <f t="shared" si="1"/>
        <v>6.5376744186046514</v>
      </c>
      <c r="G31" s="982"/>
      <c r="H31" s="982"/>
      <c r="I31" s="982">
        <f t="shared" si="2"/>
        <v>0</v>
      </c>
      <c r="J31" s="990">
        <v>8.5</v>
      </c>
      <c r="K31" s="990">
        <v>45.28</v>
      </c>
      <c r="L31" s="982">
        <f t="shared" si="3"/>
        <v>5.3270588235294118</v>
      </c>
      <c r="M31" s="982">
        <v>17.5</v>
      </c>
      <c r="N31" s="982">
        <v>90.3</v>
      </c>
      <c r="O31" s="982">
        <f t="shared" si="4"/>
        <v>5.16</v>
      </c>
      <c r="P31" s="982">
        <v>3.25</v>
      </c>
      <c r="Q31" s="982">
        <v>15.2</v>
      </c>
      <c r="R31" s="982">
        <f t="shared" si="44"/>
        <v>4.6769230769230763</v>
      </c>
      <c r="S31" s="982">
        <v>194.15</v>
      </c>
      <c r="T31" s="982">
        <v>878.91</v>
      </c>
      <c r="U31" s="982">
        <f t="shared" si="6"/>
        <v>4.5269636878702029</v>
      </c>
      <c r="V31" s="982">
        <f t="shared" si="45"/>
        <v>234.15</v>
      </c>
      <c r="W31" s="982">
        <f t="shared" si="46"/>
        <v>1099.97</v>
      </c>
      <c r="X31" s="982">
        <f t="shared" si="7"/>
        <v>4.697715139867606</v>
      </c>
      <c r="Y31" s="982">
        <v>11.5</v>
      </c>
      <c r="Z31" s="982">
        <v>64.78</v>
      </c>
      <c r="AA31" s="982">
        <f t="shared" si="8"/>
        <v>5.6330434782608698</v>
      </c>
      <c r="AB31" s="982"/>
      <c r="AC31" s="982"/>
      <c r="AD31" s="982">
        <f t="shared" si="9"/>
        <v>0</v>
      </c>
      <c r="AE31" s="982">
        <v>10.75</v>
      </c>
      <c r="AF31" s="982">
        <v>58.88</v>
      </c>
      <c r="AG31" s="982">
        <f t="shared" si="10"/>
        <v>5.4772093023255817</v>
      </c>
      <c r="AH31" s="982">
        <v>24.47</v>
      </c>
      <c r="AI31" s="982">
        <v>124.04</v>
      </c>
      <c r="AJ31" s="982">
        <f t="shared" si="11"/>
        <v>5.0690641601961595</v>
      </c>
      <c r="AK31" s="982">
        <v>22.35</v>
      </c>
      <c r="AL31" s="982">
        <v>103.3</v>
      </c>
      <c r="AM31" s="982">
        <f t="shared" si="12"/>
        <v>4.6219239373601786</v>
      </c>
      <c r="AN31" s="982">
        <v>561</v>
      </c>
      <c r="AO31" s="982">
        <v>2351.86</v>
      </c>
      <c r="AP31" s="982">
        <f t="shared" si="13"/>
        <v>4.1922638146167559</v>
      </c>
      <c r="AQ31" s="982">
        <f t="shared" si="14"/>
        <v>630.07000000000005</v>
      </c>
      <c r="AR31" s="982">
        <f t="shared" si="33"/>
        <v>2702.8600000000006</v>
      </c>
      <c r="AS31" s="982">
        <f t="shared" si="15"/>
        <v>4.2897773263288208</v>
      </c>
      <c r="AT31" s="982">
        <v>0</v>
      </c>
      <c r="AU31" s="982"/>
      <c r="AV31" s="982">
        <f t="shared" si="16"/>
        <v>0</v>
      </c>
      <c r="AW31" s="982"/>
      <c r="AX31" s="982"/>
      <c r="AY31" s="982">
        <f t="shared" si="17"/>
        <v>0</v>
      </c>
      <c r="AZ31" s="982"/>
      <c r="BA31" s="982"/>
      <c r="BB31" s="982">
        <f t="shared" si="18"/>
        <v>0</v>
      </c>
      <c r="BC31" s="982"/>
      <c r="BD31" s="982"/>
      <c r="BE31" s="982">
        <f t="shared" si="19"/>
        <v>0</v>
      </c>
      <c r="BF31" s="982"/>
      <c r="BG31" s="982"/>
      <c r="BH31" s="982">
        <f t="shared" si="20"/>
        <v>0</v>
      </c>
      <c r="BI31" s="982"/>
      <c r="BJ31" s="983"/>
      <c r="BK31" s="983">
        <f t="shared" si="21"/>
        <v>0</v>
      </c>
      <c r="BL31" s="983">
        <f t="shared" si="34"/>
        <v>0</v>
      </c>
      <c r="BM31" s="983">
        <f t="shared" si="35"/>
        <v>0</v>
      </c>
      <c r="BN31" s="983">
        <f t="shared" si="22"/>
        <v>0</v>
      </c>
      <c r="BO31" s="983"/>
      <c r="BP31" s="983"/>
      <c r="BQ31" s="983">
        <f t="shared" si="23"/>
        <v>0</v>
      </c>
      <c r="BR31" s="983">
        <f t="shared" si="36"/>
        <v>22.25</v>
      </c>
      <c r="BS31" s="983">
        <f t="shared" si="36"/>
        <v>135.06</v>
      </c>
      <c r="BT31" s="983">
        <f t="shared" si="24"/>
        <v>6.0701123595505617</v>
      </c>
      <c r="BU31" s="983">
        <f t="shared" si="37"/>
        <v>0</v>
      </c>
      <c r="BV31" s="983">
        <f t="shared" si="37"/>
        <v>0</v>
      </c>
      <c r="BW31" s="983">
        <f t="shared" si="25"/>
        <v>0</v>
      </c>
      <c r="BX31" s="983">
        <f t="shared" si="38"/>
        <v>19.25</v>
      </c>
      <c r="BY31" s="983">
        <f t="shared" si="38"/>
        <v>104.16</v>
      </c>
      <c r="BZ31" s="983">
        <f t="shared" si="26"/>
        <v>5.4109090909090911</v>
      </c>
      <c r="CA31" s="983">
        <f t="shared" si="39"/>
        <v>41.97</v>
      </c>
      <c r="CB31" s="983">
        <f t="shared" si="40"/>
        <v>214.34</v>
      </c>
      <c r="CC31" s="983">
        <f t="shared" si="27"/>
        <v>5.106981177031213</v>
      </c>
      <c r="CD31" s="983">
        <f t="shared" si="41"/>
        <v>25.6</v>
      </c>
      <c r="CE31" s="983">
        <f t="shared" si="41"/>
        <v>118.5</v>
      </c>
      <c r="CF31" s="983">
        <f t="shared" si="28"/>
        <v>4.62890625</v>
      </c>
      <c r="CG31" s="983">
        <f t="shared" si="42"/>
        <v>755.15</v>
      </c>
      <c r="CH31" s="983">
        <f t="shared" si="42"/>
        <v>3230.77</v>
      </c>
      <c r="CI31" s="983">
        <f t="shared" si="29"/>
        <v>4.2783155664437533</v>
      </c>
      <c r="CJ31" s="983">
        <f t="shared" si="47"/>
        <v>864.22</v>
      </c>
      <c r="CK31" s="983">
        <f t="shared" si="47"/>
        <v>3802.8300000000008</v>
      </c>
      <c r="CL31" s="983">
        <f t="shared" si="30"/>
        <v>4.4003031635463197</v>
      </c>
      <c r="DF31" s="962"/>
      <c r="DG31" s="962"/>
      <c r="DH31" s="962"/>
      <c r="DI31" s="991" t="s">
        <v>209</v>
      </c>
      <c r="DJ31" s="962" t="s">
        <v>268</v>
      </c>
    </row>
    <row r="32" spans="1:114" s="961" customFormat="1" x14ac:dyDescent="0.25">
      <c r="A32" s="987" t="s">
        <v>23</v>
      </c>
      <c r="B32" s="980">
        <v>529</v>
      </c>
      <c r="C32" s="981">
        <f t="shared" si="0"/>
        <v>20.708884688090738</v>
      </c>
      <c r="D32" s="982"/>
      <c r="E32" s="982"/>
      <c r="F32" s="982">
        <f t="shared" si="1"/>
        <v>0</v>
      </c>
      <c r="G32" s="982"/>
      <c r="H32" s="982"/>
      <c r="I32" s="982">
        <f t="shared" si="2"/>
        <v>0</v>
      </c>
      <c r="J32" s="982"/>
      <c r="K32" s="982"/>
      <c r="L32" s="982">
        <f t="shared" si="3"/>
        <v>0</v>
      </c>
      <c r="M32" s="982"/>
      <c r="N32" s="982"/>
      <c r="O32" s="982">
        <f t="shared" si="4"/>
        <v>0</v>
      </c>
      <c r="P32" s="982"/>
      <c r="Q32" s="982"/>
      <c r="R32" s="982">
        <f t="shared" si="44"/>
        <v>0</v>
      </c>
      <c r="S32" s="982"/>
      <c r="T32" s="982"/>
      <c r="U32" s="982">
        <f t="shared" si="6"/>
        <v>0</v>
      </c>
      <c r="V32" s="982">
        <f t="shared" si="45"/>
        <v>0</v>
      </c>
      <c r="W32" s="982">
        <f t="shared" si="46"/>
        <v>0</v>
      </c>
      <c r="X32" s="982">
        <f t="shared" si="7"/>
        <v>0</v>
      </c>
      <c r="Y32" s="982">
        <v>2</v>
      </c>
      <c r="Z32" s="982">
        <v>4.7</v>
      </c>
      <c r="AA32" s="982">
        <f t="shared" si="8"/>
        <v>2.35</v>
      </c>
      <c r="AB32" s="982"/>
      <c r="AC32" s="982"/>
      <c r="AD32" s="982">
        <f t="shared" si="9"/>
        <v>0</v>
      </c>
      <c r="AE32" s="982">
        <v>4.5</v>
      </c>
      <c r="AF32" s="982">
        <v>6.63</v>
      </c>
      <c r="AG32" s="982">
        <f t="shared" si="10"/>
        <v>1.4733333333333334</v>
      </c>
      <c r="AH32" s="982"/>
      <c r="AI32" s="982"/>
      <c r="AJ32" s="982">
        <f t="shared" si="11"/>
        <v>0</v>
      </c>
      <c r="AK32" s="982">
        <v>27.05</v>
      </c>
      <c r="AL32" s="982">
        <v>67</v>
      </c>
      <c r="AM32" s="982">
        <f t="shared" si="12"/>
        <v>2.4768946395563769</v>
      </c>
      <c r="AN32" s="982">
        <v>76</v>
      </c>
      <c r="AO32" s="982">
        <v>110</v>
      </c>
      <c r="AP32" s="982">
        <f t="shared" si="13"/>
        <v>1.4473684210526316</v>
      </c>
      <c r="AQ32" s="982">
        <f t="shared" si="14"/>
        <v>109.55</v>
      </c>
      <c r="AR32" s="982">
        <f t="shared" si="33"/>
        <v>188.32999999999998</v>
      </c>
      <c r="AS32" s="982">
        <f t="shared" si="15"/>
        <v>1.7191236878137837</v>
      </c>
      <c r="AT32" s="982"/>
      <c r="AU32" s="982"/>
      <c r="AV32" s="982">
        <f t="shared" si="16"/>
        <v>0</v>
      </c>
      <c r="AW32" s="982"/>
      <c r="AX32" s="982"/>
      <c r="AY32" s="982">
        <f t="shared" si="17"/>
        <v>0</v>
      </c>
      <c r="AZ32" s="982"/>
      <c r="BA32" s="982"/>
      <c r="BB32" s="982">
        <f t="shared" si="18"/>
        <v>0</v>
      </c>
      <c r="BC32" s="982"/>
      <c r="BD32" s="982"/>
      <c r="BE32" s="982">
        <f t="shared" si="19"/>
        <v>0</v>
      </c>
      <c r="BF32" s="982"/>
      <c r="BG32" s="982"/>
      <c r="BH32" s="982">
        <f t="shared" si="20"/>
        <v>0</v>
      </c>
      <c r="BI32" s="982"/>
      <c r="BJ32" s="983"/>
      <c r="BK32" s="983">
        <f t="shared" si="21"/>
        <v>0</v>
      </c>
      <c r="BL32" s="983">
        <f t="shared" si="34"/>
        <v>0</v>
      </c>
      <c r="BM32" s="983">
        <f t="shared" si="35"/>
        <v>0</v>
      </c>
      <c r="BN32" s="983">
        <f t="shared" si="22"/>
        <v>0</v>
      </c>
      <c r="BO32" s="983"/>
      <c r="BP32" s="983"/>
      <c r="BQ32" s="983">
        <f t="shared" si="23"/>
        <v>0</v>
      </c>
      <c r="BR32" s="983">
        <f t="shared" si="36"/>
        <v>2</v>
      </c>
      <c r="BS32" s="983">
        <f t="shared" si="36"/>
        <v>4.7</v>
      </c>
      <c r="BT32" s="983">
        <f t="shared" si="24"/>
        <v>2.35</v>
      </c>
      <c r="BU32" s="983">
        <f t="shared" si="37"/>
        <v>0</v>
      </c>
      <c r="BV32" s="983">
        <f t="shared" si="37"/>
        <v>0</v>
      </c>
      <c r="BW32" s="983">
        <f t="shared" si="25"/>
        <v>0</v>
      </c>
      <c r="BX32" s="983">
        <f t="shared" si="38"/>
        <v>4.5</v>
      </c>
      <c r="BY32" s="983">
        <f t="shared" si="38"/>
        <v>6.63</v>
      </c>
      <c r="BZ32" s="983">
        <f t="shared" si="26"/>
        <v>1.4733333333333334</v>
      </c>
      <c r="CA32" s="983">
        <f t="shared" si="39"/>
        <v>0</v>
      </c>
      <c r="CB32" s="983">
        <f t="shared" si="40"/>
        <v>0</v>
      </c>
      <c r="CC32" s="983">
        <f t="shared" si="27"/>
        <v>0</v>
      </c>
      <c r="CD32" s="983">
        <f t="shared" si="41"/>
        <v>27.05</v>
      </c>
      <c r="CE32" s="983">
        <f t="shared" si="41"/>
        <v>67</v>
      </c>
      <c r="CF32" s="983">
        <f t="shared" si="28"/>
        <v>2.4768946395563769</v>
      </c>
      <c r="CG32" s="983">
        <f t="shared" si="42"/>
        <v>76</v>
      </c>
      <c r="CH32" s="983">
        <f t="shared" si="42"/>
        <v>110</v>
      </c>
      <c r="CI32" s="983">
        <f t="shared" si="29"/>
        <v>1.4473684210526316</v>
      </c>
      <c r="CJ32" s="983">
        <f t="shared" si="47"/>
        <v>109.55</v>
      </c>
      <c r="CK32" s="983">
        <f t="shared" si="47"/>
        <v>188.32999999999998</v>
      </c>
      <c r="CL32" s="983">
        <f t="shared" si="30"/>
        <v>1.7191236878137837</v>
      </c>
      <c r="DF32" s="962"/>
      <c r="DG32" s="962"/>
      <c r="DH32" s="984" t="s">
        <v>209</v>
      </c>
      <c r="DI32" s="984" t="s">
        <v>209</v>
      </c>
      <c r="DJ32" s="962" t="s">
        <v>269</v>
      </c>
    </row>
    <row r="33" spans="1:140" x14ac:dyDescent="0.25">
      <c r="A33" s="987" t="s">
        <v>24</v>
      </c>
      <c r="B33" s="980">
        <v>547</v>
      </c>
      <c r="C33" s="981">
        <f t="shared" si="0"/>
        <v>28.829981718464349</v>
      </c>
      <c r="D33" s="982">
        <v>2</v>
      </c>
      <c r="E33" s="982">
        <v>7.05</v>
      </c>
      <c r="F33" s="982">
        <f t="shared" si="1"/>
        <v>3.5249999999999999</v>
      </c>
      <c r="G33" s="982"/>
      <c r="H33" s="982"/>
      <c r="I33" s="982">
        <f t="shared" si="2"/>
        <v>0</v>
      </c>
      <c r="J33" s="982"/>
      <c r="K33" s="982"/>
      <c r="L33" s="982">
        <f t="shared" si="3"/>
        <v>0</v>
      </c>
      <c r="M33" s="982"/>
      <c r="N33" s="982"/>
      <c r="O33" s="982">
        <f t="shared" si="4"/>
        <v>0</v>
      </c>
      <c r="P33" s="982">
        <v>67.599999999999994</v>
      </c>
      <c r="Q33" s="982">
        <v>143.38</v>
      </c>
      <c r="R33" s="982">
        <f t="shared" si="44"/>
        <v>2.1210059171597635</v>
      </c>
      <c r="S33" s="982"/>
      <c r="T33" s="982"/>
      <c r="U33" s="982">
        <f t="shared" si="6"/>
        <v>0</v>
      </c>
      <c r="V33" s="982">
        <f t="shared" si="45"/>
        <v>69.599999999999994</v>
      </c>
      <c r="W33" s="982">
        <f t="shared" si="46"/>
        <v>150.43</v>
      </c>
      <c r="X33" s="982">
        <f t="shared" si="7"/>
        <v>2.1613505747126438</v>
      </c>
      <c r="Y33" s="982"/>
      <c r="Z33" s="982"/>
      <c r="AA33" s="982">
        <f t="shared" si="8"/>
        <v>0</v>
      </c>
      <c r="AB33" s="982"/>
      <c r="AC33" s="982"/>
      <c r="AD33" s="982">
        <f t="shared" si="9"/>
        <v>0</v>
      </c>
      <c r="AE33" s="982">
        <v>7.5</v>
      </c>
      <c r="AF33" s="982">
        <v>24.3</v>
      </c>
      <c r="AG33" s="982">
        <f t="shared" si="10"/>
        <v>3.24</v>
      </c>
      <c r="AH33" s="982"/>
      <c r="AI33" s="982"/>
      <c r="AJ33" s="982">
        <f t="shared" si="11"/>
        <v>0</v>
      </c>
      <c r="AK33" s="982">
        <v>80.599999999999994</v>
      </c>
      <c r="AL33" s="982">
        <v>191.3</v>
      </c>
      <c r="AM33" s="982">
        <f t="shared" si="12"/>
        <v>2.3734491315136479</v>
      </c>
      <c r="AN33" s="982"/>
      <c r="AO33" s="982"/>
      <c r="AP33" s="982">
        <f t="shared" si="13"/>
        <v>0</v>
      </c>
      <c r="AQ33" s="982">
        <f t="shared" si="14"/>
        <v>88.1</v>
      </c>
      <c r="AR33" s="982">
        <f t="shared" si="33"/>
        <v>215.60000000000002</v>
      </c>
      <c r="AS33" s="982">
        <f t="shared" si="15"/>
        <v>2.4472190692395008</v>
      </c>
      <c r="AT33" s="982"/>
      <c r="AU33" s="982"/>
      <c r="AV33" s="982">
        <f t="shared" si="16"/>
        <v>0</v>
      </c>
      <c r="AW33" s="982"/>
      <c r="AX33" s="982"/>
      <c r="AY33" s="982">
        <f t="shared" si="17"/>
        <v>0</v>
      </c>
      <c r="AZ33" s="982"/>
      <c r="BA33" s="982"/>
      <c r="BB33" s="982">
        <f t="shared" si="18"/>
        <v>0</v>
      </c>
      <c r="BC33" s="982"/>
      <c r="BD33" s="982"/>
      <c r="BE33" s="982">
        <f t="shared" si="19"/>
        <v>0</v>
      </c>
      <c r="BF33" s="982"/>
      <c r="BG33" s="982"/>
      <c r="BH33" s="982">
        <f t="shared" si="20"/>
        <v>0</v>
      </c>
      <c r="BI33" s="982"/>
      <c r="BJ33" s="983"/>
      <c r="BK33" s="983">
        <f t="shared" si="21"/>
        <v>0</v>
      </c>
      <c r="BL33" s="983">
        <f t="shared" si="34"/>
        <v>0</v>
      </c>
      <c r="BM33" s="983">
        <f t="shared" si="35"/>
        <v>0</v>
      </c>
      <c r="BN33" s="983">
        <f t="shared" si="22"/>
        <v>0</v>
      </c>
      <c r="BO33" s="983"/>
      <c r="BP33" s="983"/>
      <c r="BQ33" s="983">
        <f t="shared" si="23"/>
        <v>0</v>
      </c>
      <c r="BR33" s="983">
        <f t="shared" si="36"/>
        <v>2</v>
      </c>
      <c r="BS33" s="983">
        <f t="shared" si="36"/>
        <v>7.05</v>
      </c>
      <c r="BT33" s="983">
        <f t="shared" si="24"/>
        <v>3.5249999999999999</v>
      </c>
      <c r="BU33" s="983">
        <f t="shared" si="37"/>
        <v>0</v>
      </c>
      <c r="BV33" s="983">
        <f t="shared" si="37"/>
        <v>0</v>
      </c>
      <c r="BW33" s="983">
        <f t="shared" si="25"/>
        <v>0</v>
      </c>
      <c r="BX33" s="983">
        <f t="shared" si="38"/>
        <v>7.5</v>
      </c>
      <c r="BY33" s="983">
        <f t="shared" si="38"/>
        <v>24.3</v>
      </c>
      <c r="BZ33" s="983">
        <f t="shared" si="26"/>
        <v>3.24</v>
      </c>
      <c r="CA33" s="983">
        <f t="shared" si="39"/>
        <v>0</v>
      </c>
      <c r="CB33" s="983">
        <f t="shared" si="40"/>
        <v>0</v>
      </c>
      <c r="CC33" s="983">
        <f t="shared" si="27"/>
        <v>0</v>
      </c>
      <c r="CD33" s="983">
        <f t="shared" si="41"/>
        <v>148.19999999999999</v>
      </c>
      <c r="CE33" s="983">
        <f t="shared" si="41"/>
        <v>334.68</v>
      </c>
      <c r="CF33" s="983">
        <f t="shared" si="28"/>
        <v>2.2582995951417004</v>
      </c>
      <c r="CG33" s="983">
        <f t="shared" si="42"/>
        <v>0</v>
      </c>
      <c r="CH33" s="983">
        <f t="shared" si="42"/>
        <v>0</v>
      </c>
      <c r="CI33" s="983">
        <f t="shared" si="29"/>
        <v>0</v>
      </c>
      <c r="CJ33" s="983">
        <f t="shared" si="47"/>
        <v>157.69999999999999</v>
      </c>
      <c r="CK33" s="983">
        <f t="shared" si="47"/>
        <v>366.03000000000003</v>
      </c>
      <c r="CL33" s="983">
        <f t="shared" si="30"/>
        <v>2.3210526315789477</v>
      </c>
    </row>
    <row r="34" spans="1:140" s="964" customFormat="1" ht="12.75" x14ac:dyDescent="0.2">
      <c r="A34" s="987" t="s">
        <v>114</v>
      </c>
      <c r="B34" s="980">
        <v>461</v>
      </c>
      <c r="C34" s="981">
        <f t="shared" si="0"/>
        <v>63.548806941431678</v>
      </c>
      <c r="D34" s="982"/>
      <c r="E34" s="982"/>
      <c r="F34" s="982">
        <f t="shared" si="1"/>
        <v>0</v>
      </c>
      <c r="G34" s="982"/>
      <c r="H34" s="982"/>
      <c r="I34" s="982">
        <f t="shared" si="2"/>
        <v>0</v>
      </c>
      <c r="J34" s="982"/>
      <c r="K34" s="982"/>
      <c r="L34" s="982">
        <f t="shared" si="3"/>
        <v>0</v>
      </c>
      <c r="M34" s="982"/>
      <c r="N34" s="982"/>
      <c r="O34" s="982">
        <f t="shared" si="4"/>
        <v>0</v>
      </c>
      <c r="P34" s="982"/>
      <c r="Q34" s="982"/>
      <c r="R34" s="982">
        <f t="shared" si="44"/>
        <v>0</v>
      </c>
      <c r="S34" s="982"/>
      <c r="T34" s="982"/>
      <c r="U34" s="982">
        <f t="shared" si="6"/>
        <v>0</v>
      </c>
      <c r="V34" s="982">
        <f t="shared" si="45"/>
        <v>0</v>
      </c>
      <c r="W34" s="982">
        <f t="shared" si="46"/>
        <v>0</v>
      </c>
      <c r="X34" s="982">
        <f t="shared" si="7"/>
        <v>0</v>
      </c>
      <c r="Y34" s="1087">
        <v>15.6</v>
      </c>
      <c r="Z34" s="1087">
        <v>50.1</v>
      </c>
      <c r="AA34" s="982">
        <f t="shared" si="8"/>
        <v>3.2115384615384617</v>
      </c>
      <c r="AB34" s="982"/>
      <c r="AC34" s="982"/>
      <c r="AD34" s="982">
        <f t="shared" si="9"/>
        <v>0</v>
      </c>
      <c r="AE34" s="1087">
        <v>10</v>
      </c>
      <c r="AF34" s="1087">
        <v>28.67</v>
      </c>
      <c r="AG34" s="982">
        <f t="shared" si="10"/>
        <v>2.867</v>
      </c>
      <c r="AH34" s="1087">
        <v>2.5</v>
      </c>
      <c r="AI34" s="1087">
        <v>7.25</v>
      </c>
      <c r="AJ34" s="982">
        <f t="shared" si="11"/>
        <v>2.9</v>
      </c>
      <c r="AK34" s="1087">
        <v>7</v>
      </c>
      <c r="AL34" s="1087">
        <v>18.18</v>
      </c>
      <c r="AM34" s="982">
        <f t="shared" si="12"/>
        <v>2.597142857142857</v>
      </c>
      <c r="AN34" s="1087">
        <v>257.86</v>
      </c>
      <c r="AO34" s="1087">
        <v>720.5</v>
      </c>
      <c r="AP34" s="982">
        <f t="shared" si="13"/>
        <v>2.7941518653532924</v>
      </c>
      <c r="AQ34" s="982">
        <f t="shared" si="14"/>
        <v>292.96000000000004</v>
      </c>
      <c r="AR34" s="982">
        <f t="shared" si="33"/>
        <v>824.69999999999993</v>
      </c>
      <c r="AS34" s="982">
        <f t="shared" si="15"/>
        <v>2.8150600764609499</v>
      </c>
      <c r="AT34" s="982"/>
      <c r="AU34" s="982"/>
      <c r="AV34" s="982">
        <f t="shared" si="16"/>
        <v>0</v>
      </c>
      <c r="AW34" s="982"/>
      <c r="AX34" s="982"/>
      <c r="AY34" s="982">
        <f t="shared" si="17"/>
        <v>0</v>
      </c>
      <c r="AZ34" s="982"/>
      <c r="BA34" s="982"/>
      <c r="BB34" s="982">
        <f t="shared" si="18"/>
        <v>0</v>
      </c>
      <c r="BC34" s="982"/>
      <c r="BD34" s="982"/>
      <c r="BE34" s="982">
        <f t="shared" si="19"/>
        <v>0</v>
      </c>
      <c r="BF34" s="982"/>
      <c r="BG34" s="982"/>
      <c r="BH34" s="982">
        <f t="shared" si="20"/>
        <v>0</v>
      </c>
      <c r="BI34" s="982"/>
      <c r="BJ34" s="983"/>
      <c r="BK34" s="983">
        <f t="shared" si="21"/>
        <v>0</v>
      </c>
      <c r="BL34" s="983">
        <f t="shared" si="34"/>
        <v>0</v>
      </c>
      <c r="BM34" s="983">
        <f t="shared" si="35"/>
        <v>0</v>
      </c>
      <c r="BN34" s="983">
        <f t="shared" si="22"/>
        <v>0</v>
      </c>
      <c r="BO34" s="983"/>
      <c r="BP34" s="983"/>
      <c r="BQ34" s="983">
        <f t="shared" si="23"/>
        <v>0</v>
      </c>
      <c r="BR34" s="983">
        <f t="shared" si="36"/>
        <v>15.6</v>
      </c>
      <c r="BS34" s="983">
        <f t="shared" si="36"/>
        <v>50.1</v>
      </c>
      <c r="BT34" s="983">
        <f t="shared" si="24"/>
        <v>3.2115384615384617</v>
      </c>
      <c r="BU34" s="983">
        <f t="shared" si="37"/>
        <v>0</v>
      </c>
      <c r="BV34" s="983">
        <f t="shared" si="37"/>
        <v>0</v>
      </c>
      <c r="BW34" s="983">
        <f t="shared" si="25"/>
        <v>0</v>
      </c>
      <c r="BX34" s="983">
        <f t="shared" si="38"/>
        <v>10</v>
      </c>
      <c r="BY34" s="983">
        <f t="shared" si="38"/>
        <v>28.67</v>
      </c>
      <c r="BZ34" s="983">
        <f t="shared" si="26"/>
        <v>2.867</v>
      </c>
      <c r="CA34" s="983">
        <f t="shared" si="39"/>
        <v>2.5</v>
      </c>
      <c r="CB34" s="983">
        <f t="shared" si="40"/>
        <v>7.25</v>
      </c>
      <c r="CC34" s="983">
        <f t="shared" si="27"/>
        <v>2.9</v>
      </c>
      <c r="CD34" s="983">
        <f t="shared" si="41"/>
        <v>7</v>
      </c>
      <c r="CE34" s="983">
        <f t="shared" si="41"/>
        <v>18.18</v>
      </c>
      <c r="CF34" s="983">
        <f t="shared" si="28"/>
        <v>2.597142857142857</v>
      </c>
      <c r="CG34" s="983">
        <f t="shared" si="42"/>
        <v>257.86</v>
      </c>
      <c r="CH34" s="983">
        <f t="shared" si="42"/>
        <v>720.5</v>
      </c>
      <c r="CI34" s="983">
        <f t="shared" si="29"/>
        <v>2.7941518653532924</v>
      </c>
      <c r="CJ34" s="983">
        <f t="shared" si="47"/>
        <v>292.96000000000004</v>
      </c>
      <c r="CK34" s="983">
        <f t="shared" si="47"/>
        <v>824.69999999999993</v>
      </c>
      <c r="CL34" s="983">
        <f t="shared" si="30"/>
        <v>2.8150600764609499</v>
      </c>
      <c r="DF34" s="1088"/>
      <c r="DG34" s="1088"/>
      <c r="DH34" s="1088"/>
      <c r="DI34" s="984" t="s">
        <v>209</v>
      </c>
      <c r="DJ34" s="1088" t="s">
        <v>272</v>
      </c>
      <c r="DK34" s="1088"/>
      <c r="DL34" s="1088"/>
      <c r="DM34" s="1088"/>
      <c r="DN34" s="1088"/>
      <c r="DO34" s="1088"/>
      <c r="DP34" s="1088"/>
      <c r="DQ34" s="1088"/>
      <c r="DR34" s="1088"/>
      <c r="DS34" s="1088"/>
      <c r="DT34" s="1088"/>
      <c r="DU34" s="1088"/>
      <c r="DV34" s="1088"/>
      <c r="DW34" s="1088"/>
      <c r="DX34" s="1088"/>
      <c r="DY34" s="1088"/>
      <c r="DZ34" s="1088"/>
      <c r="EA34" s="1088"/>
      <c r="EB34" s="1088"/>
      <c r="EC34" s="1088"/>
      <c r="ED34" s="1088"/>
      <c r="EE34" s="1088"/>
      <c r="EF34" s="1088"/>
      <c r="EG34" s="1089"/>
      <c r="EH34" s="1089"/>
      <c r="EI34" s="1089"/>
      <c r="EJ34" s="1089"/>
    </row>
    <row r="35" spans="1:140" x14ac:dyDescent="0.25">
      <c r="A35" s="987" t="s">
        <v>26</v>
      </c>
      <c r="B35" s="980">
        <v>984.53</v>
      </c>
      <c r="C35" s="981">
        <f t="shared" si="0"/>
        <v>0.43167805958172939</v>
      </c>
      <c r="D35" s="982">
        <v>2.25</v>
      </c>
      <c r="E35" s="982">
        <v>3</v>
      </c>
      <c r="F35" s="982">
        <f t="shared" si="1"/>
        <v>1.3333333333333333</v>
      </c>
      <c r="G35" s="982"/>
      <c r="H35" s="982"/>
      <c r="I35" s="982">
        <f t="shared" si="2"/>
        <v>0</v>
      </c>
      <c r="J35" s="982"/>
      <c r="K35" s="982"/>
      <c r="L35" s="982">
        <f t="shared" si="3"/>
        <v>0</v>
      </c>
      <c r="M35" s="982"/>
      <c r="N35" s="982"/>
      <c r="O35" s="982">
        <f t="shared" si="4"/>
        <v>0</v>
      </c>
      <c r="P35" s="982"/>
      <c r="Q35" s="982"/>
      <c r="R35" s="982">
        <f t="shared" si="44"/>
        <v>0</v>
      </c>
      <c r="S35" s="982"/>
      <c r="T35" s="982"/>
      <c r="U35" s="982">
        <f t="shared" si="6"/>
        <v>0</v>
      </c>
      <c r="V35" s="982">
        <f t="shared" si="45"/>
        <v>2.25</v>
      </c>
      <c r="W35" s="982">
        <f t="shared" si="46"/>
        <v>3</v>
      </c>
      <c r="X35" s="982">
        <f t="shared" si="7"/>
        <v>1.3333333333333333</v>
      </c>
      <c r="Y35" s="982">
        <v>2</v>
      </c>
      <c r="Z35" s="982">
        <v>1</v>
      </c>
      <c r="AA35" s="982">
        <f t="shared" si="8"/>
        <v>0.5</v>
      </c>
      <c r="AB35" s="982"/>
      <c r="AC35" s="982"/>
      <c r="AD35" s="982">
        <f t="shared" si="9"/>
        <v>0</v>
      </c>
      <c r="AE35" s="982"/>
      <c r="AF35" s="982"/>
      <c r="AG35" s="982">
        <f t="shared" si="10"/>
        <v>0</v>
      </c>
      <c r="AH35" s="982"/>
      <c r="AI35" s="982"/>
      <c r="AJ35" s="982">
        <f t="shared" si="11"/>
        <v>0</v>
      </c>
      <c r="AK35" s="982"/>
      <c r="AL35" s="982"/>
      <c r="AM35" s="982">
        <f t="shared" si="12"/>
        <v>0</v>
      </c>
      <c r="AN35" s="982"/>
      <c r="AO35" s="982"/>
      <c r="AP35" s="982">
        <f t="shared" si="13"/>
        <v>0</v>
      </c>
      <c r="AQ35" s="982">
        <f t="shared" si="14"/>
        <v>2</v>
      </c>
      <c r="AR35" s="982">
        <f t="shared" si="33"/>
        <v>1</v>
      </c>
      <c r="AS35" s="982">
        <f t="shared" si="15"/>
        <v>0.5</v>
      </c>
      <c r="AT35" s="982"/>
      <c r="AU35" s="982"/>
      <c r="AV35" s="982">
        <f t="shared" si="16"/>
        <v>0</v>
      </c>
      <c r="AW35" s="982"/>
      <c r="AX35" s="982"/>
      <c r="AY35" s="982">
        <f t="shared" si="17"/>
        <v>0</v>
      </c>
      <c r="AZ35" s="982"/>
      <c r="BA35" s="982"/>
      <c r="BB35" s="982">
        <f t="shared" si="18"/>
        <v>0</v>
      </c>
      <c r="BC35" s="982"/>
      <c r="BD35" s="982"/>
      <c r="BE35" s="982">
        <f t="shared" si="19"/>
        <v>0</v>
      </c>
      <c r="BF35" s="982"/>
      <c r="BG35" s="982"/>
      <c r="BH35" s="982">
        <f t="shared" si="20"/>
        <v>0</v>
      </c>
      <c r="BI35" s="982"/>
      <c r="BJ35" s="983"/>
      <c r="BK35" s="983">
        <f t="shared" si="21"/>
        <v>0</v>
      </c>
      <c r="BL35" s="983">
        <f t="shared" si="34"/>
        <v>0</v>
      </c>
      <c r="BM35" s="983">
        <f t="shared" si="35"/>
        <v>0</v>
      </c>
      <c r="BN35" s="983">
        <f t="shared" si="22"/>
        <v>0</v>
      </c>
      <c r="BO35" s="983"/>
      <c r="BP35" s="983"/>
      <c r="BQ35" s="983">
        <f t="shared" si="23"/>
        <v>0</v>
      </c>
      <c r="BR35" s="983">
        <f t="shared" si="36"/>
        <v>4.25</v>
      </c>
      <c r="BS35" s="983">
        <f t="shared" si="36"/>
        <v>4</v>
      </c>
      <c r="BT35" s="983">
        <f t="shared" si="24"/>
        <v>0.94117647058823528</v>
      </c>
      <c r="BU35" s="983">
        <f t="shared" si="37"/>
        <v>0</v>
      </c>
      <c r="BV35" s="983">
        <f t="shared" si="37"/>
        <v>0</v>
      </c>
      <c r="BW35" s="983">
        <f t="shared" si="25"/>
        <v>0</v>
      </c>
      <c r="BX35" s="983">
        <f t="shared" si="38"/>
        <v>0</v>
      </c>
      <c r="BY35" s="983">
        <f t="shared" si="38"/>
        <v>0</v>
      </c>
      <c r="BZ35" s="983">
        <f t="shared" si="26"/>
        <v>0</v>
      </c>
      <c r="CA35" s="983">
        <f t="shared" si="39"/>
        <v>0</v>
      </c>
      <c r="CB35" s="983">
        <f t="shared" si="40"/>
        <v>0</v>
      </c>
      <c r="CC35" s="983">
        <f t="shared" si="27"/>
        <v>0</v>
      </c>
      <c r="CD35" s="983">
        <f t="shared" si="41"/>
        <v>0</v>
      </c>
      <c r="CE35" s="983">
        <f t="shared" si="41"/>
        <v>0</v>
      </c>
      <c r="CF35" s="983">
        <f t="shared" si="28"/>
        <v>0</v>
      </c>
      <c r="CG35" s="983">
        <f t="shared" si="42"/>
        <v>0</v>
      </c>
      <c r="CH35" s="983">
        <f t="shared" si="42"/>
        <v>0</v>
      </c>
      <c r="CI35" s="983">
        <f t="shared" si="29"/>
        <v>0</v>
      </c>
      <c r="CJ35" s="983">
        <f t="shared" si="47"/>
        <v>4.25</v>
      </c>
      <c r="CK35" s="983">
        <f t="shared" si="47"/>
        <v>4</v>
      </c>
      <c r="CL35" s="983">
        <f t="shared" si="30"/>
        <v>0.94117647058823528</v>
      </c>
    </row>
    <row r="36" spans="1:140" x14ac:dyDescent="0.25">
      <c r="A36" s="987" t="s">
        <v>27</v>
      </c>
      <c r="B36" s="980">
        <v>590</v>
      </c>
      <c r="C36" s="981">
        <f t="shared" si="0"/>
        <v>0</v>
      </c>
      <c r="D36" s="982"/>
      <c r="E36" s="982"/>
      <c r="F36" s="982">
        <f t="shared" si="1"/>
        <v>0</v>
      </c>
      <c r="G36" s="982"/>
      <c r="H36" s="982"/>
      <c r="I36" s="982">
        <f t="shared" si="2"/>
        <v>0</v>
      </c>
      <c r="J36" s="982"/>
      <c r="K36" s="982"/>
      <c r="L36" s="982">
        <f t="shared" si="3"/>
        <v>0</v>
      </c>
      <c r="M36" s="982"/>
      <c r="N36" s="982"/>
      <c r="O36" s="982">
        <f t="shared" si="4"/>
        <v>0</v>
      </c>
      <c r="P36" s="982"/>
      <c r="Q36" s="982"/>
      <c r="R36" s="982">
        <f t="shared" si="44"/>
        <v>0</v>
      </c>
      <c r="S36" s="982"/>
      <c r="T36" s="982"/>
      <c r="U36" s="982">
        <f t="shared" si="6"/>
        <v>0</v>
      </c>
      <c r="V36" s="982">
        <f t="shared" si="45"/>
        <v>0</v>
      </c>
      <c r="W36" s="982">
        <f t="shared" si="46"/>
        <v>0</v>
      </c>
      <c r="X36" s="982">
        <f t="shared" si="7"/>
        <v>0</v>
      </c>
      <c r="Y36" s="982"/>
      <c r="Z36" s="982"/>
      <c r="AA36" s="982">
        <f t="shared" si="8"/>
        <v>0</v>
      </c>
      <c r="AB36" s="982"/>
      <c r="AC36" s="982"/>
      <c r="AD36" s="982">
        <f t="shared" si="9"/>
        <v>0</v>
      </c>
      <c r="AE36" s="982"/>
      <c r="AF36" s="982"/>
      <c r="AG36" s="982">
        <f t="shared" si="10"/>
        <v>0</v>
      </c>
      <c r="AH36" s="982"/>
      <c r="AI36" s="982"/>
      <c r="AJ36" s="982">
        <f t="shared" si="11"/>
        <v>0</v>
      </c>
      <c r="AK36" s="982"/>
      <c r="AL36" s="982"/>
      <c r="AM36" s="982">
        <f t="shared" si="12"/>
        <v>0</v>
      </c>
      <c r="AN36" s="982"/>
      <c r="AO36" s="982"/>
      <c r="AP36" s="982">
        <f t="shared" si="13"/>
        <v>0</v>
      </c>
      <c r="AQ36" s="982">
        <f t="shared" si="14"/>
        <v>0</v>
      </c>
      <c r="AR36" s="982">
        <f t="shared" si="33"/>
        <v>0</v>
      </c>
      <c r="AS36" s="982">
        <f t="shared" si="15"/>
        <v>0</v>
      </c>
      <c r="AT36" s="982"/>
      <c r="AU36" s="982"/>
      <c r="AV36" s="982">
        <f t="shared" si="16"/>
        <v>0</v>
      </c>
      <c r="AW36" s="982"/>
      <c r="AX36" s="982"/>
      <c r="AY36" s="982">
        <f t="shared" si="17"/>
        <v>0</v>
      </c>
      <c r="AZ36" s="982"/>
      <c r="BA36" s="982"/>
      <c r="BB36" s="982">
        <f t="shared" si="18"/>
        <v>0</v>
      </c>
      <c r="BC36" s="982"/>
      <c r="BD36" s="982"/>
      <c r="BE36" s="982">
        <f t="shared" si="19"/>
        <v>0</v>
      </c>
      <c r="BF36" s="982"/>
      <c r="BG36" s="982"/>
      <c r="BH36" s="982">
        <f t="shared" si="20"/>
        <v>0</v>
      </c>
      <c r="BI36" s="982"/>
      <c r="BJ36" s="983"/>
      <c r="BK36" s="983">
        <f t="shared" si="21"/>
        <v>0</v>
      </c>
      <c r="BL36" s="983">
        <f t="shared" si="34"/>
        <v>0</v>
      </c>
      <c r="BM36" s="983">
        <f t="shared" si="35"/>
        <v>0</v>
      </c>
      <c r="BN36" s="983">
        <f t="shared" si="22"/>
        <v>0</v>
      </c>
      <c r="BO36" s="983"/>
      <c r="BP36" s="983"/>
      <c r="BQ36" s="983">
        <f t="shared" si="23"/>
        <v>0</v>
      </c>
      <c r="BR36" s="983">
        <f t="shared" si="36"/>
        <v>0</v>
      </c>
      <c r="BS36" s="983">
        <f t="shared" si="36"/>
        <v>0</v>
      </c>
      <c r="BT36" s="983">
        <f t="shared" si="24"/>
        <v>0</v>
      </c>
      <c r="BU36" s="983">
        <f t="shared" si="37"/>
        <v>0</v>
      </c>
      <c r="BV36" s="983">
        <f t="shared" si="37"/>
        <v>0</v>
      </c>
      <c r="BW36" s="983">
        <f t="shared" si="25"/>
        <v>0</v>
      </c>
      <c r="BX36" s="983">
        <f t="shared" si="38"/>
        <v>0</v>
      </c>
      <c r="BY36" s="983">
        <f t="shared" si="38"/>
        <v>0</v>
      </c>
      <c r="BZ36" s="983">
        <f t="shared" si="26"/>
        <v>0</v>
      </c>
      <c r="CA36" s="983">
        <f t="shared" si="39"/>
        <v>0</v>
      </c>
      <c r="CB36" s="983">
        <f t="shared" si="40"/>
        <v>0</v>
      </c>
      <c r="CC36" s="983">
        <f t="shared" si="27"/>
        <v>0</v>
      </c>
      <c r="CD36" s="983">
        <f t="shared" si="41"/>
        <v>0</v>
      </c>
      <c r="CE36" s="983">
        <f t="shared" si="41"/>
        <v>0</v>
      </c>
      <c r="CF36" s="983">
        <f t="shared" si="28"/>
        <v>0</v>
      </c>
      <c r="CG36" s="983">
        <f t="shared" si="42"/>
        <v>0</v>
      </c>
      <c r="CH36" s="983">
        <f t="shared" si="42"/>
        <v>0</v>
      </c>
      <c r="CI36" s="983">
        <f t="shared" si="29"/>
        <v>0</v>
      </c>
      <c r="CJ36" s="983">
        <f t="shared" si="47"/>
        <v>0</v>
      </c>
      <c r="CK36" s="983">
        <f t="shared" si="47"/>
        <v>0</v>
      </c>
      <c r="CL36" s="983">
        <f t="shared" si="30"/>
        <v>0</v>
      </c>
    </row>
    <row r="37" spans="1:140" x14ac:dyDescent="0.25">
      <c r="A37" s="987" t="s">
        <v>28</v>
      </c>
      <c r="B37" s="980">
        <v>3649.92</v>
      </c>
      <c r="C37" s="981">
        <f t="shared" si="0"/>
        <v>6.8494651937576713E-3</v>
      </c>
      <c r="D37" s="982"/>
      <c r="E37" s="982"/>
      <c r="F37" s="982">
        <f t="shared" si="1"/>
        <v>0</v>
      </c>
      <c r="G37" s="982"/>
      <c r="H37" s="982"/>
      <c r="I37" s="982">
        <f t="shared" si="2"/>
        <v>0</v>
      </c>
      <c r="J37" s="982"/>
      <c r="K37" s="982"/>
      <c r="L37" s="982">
        <f t="shared" si="3"/>
        <v>0</v>
      </c>
      <c r="M37" s="982"/>
      <c r="N37" s="982"/>
      <c r="O37" s="982">
        <f t="shared" si="4"/>
        <v>0</v>
      </c>
      <c r="P37" s="982"/>
      <c r="Q37" s="982"/>
      <c r="R37" s="982">
        <f t="shared" si="44"/>
        <v>0</v>
      </c>
      <c r="S37" s="982"/>
      <c r="T37" s="982"/>
      <c r="U37" s="982">
        <f t="shared" si="6"/>
        <v>0</v>
      </c>
      <c r="V37" s="982">
        <f t="shared" si="45"/>
        <v>0</v>
      </c>
      <c r="W37" s="982">
        <f t="shared" si="46"/>
        <v>0</v>
      </c>
      <c r="X37" s="982">
        <f t="shared" si="7"/>
        <v>0</v>
      </c>
      <c r="Y37" s="982"/>
      <c r="Z37" s="982"/>
      <c r="AA37" s="982">
        <f t="shared" si="8"/>
        <v>0</v>
      </c>
      <c r="AB37" s="982"/>
      <c r="AC37" s="982"/>
      <c r="AD37" s="982">
        <v>0</v>
      </c>
      <c r="AE37" s="982"/>
      <c r="AF37" s="982"/>
      <c r="AG37" s="982">
        <v>0</v>
      </c>
      <c r="AH37" s="982"/>
      <c r="AI37" s="982"/>
      <c r="AJ37" s="982">
        <f t="shared" si="11"/>
        <v>0</v>
      </c>
      <c r="AK37" s="982"/>
      <c r="AL37" s="982"/>
      <c r="AM37" s="982">
        <f t="shared" si="12"/>
        <v>0</v>
      </c>
      <c r="AN37" s="982"/>
      <c r="AO37" s="982"/>
      <c r="AP37" s="982">
        <f t="shared" si="13"/>
        <v>0</v>
      </c>
      <c r="AQ37" s="982">
        <f t="shared" si="14"/>
        <v>0</v>
      </c>
      <c r="AR37" s="982">
        <f t="shared" si="33"/>
        <v>0</v>
      </c>
      <c r="AS37" s="982">
        <f t="shared" si="15"/>
        <v>0</v>
      </c>
      <c r="AT37" s="982"/>
      <c r="AU37" s="982"/>
      <c r="AV37" s="982">
        <f t="shared" si="16"/>
        <v>0</v>
      </c>
      <c r="AW37" s="982"/>
      <c r="AX37" s="982"/>
      <c r="AY37" s="982">
        <f t="shared" si="17"/>
        <v>0</v>
      </c>
      <c r="AZ37" s="982"/>
      <c r="BA37" s="982"/>
      <c r="BB37" s="982">
        <f t="shared" si="18"/>
        <v>0</v>
      </c>
      <c r="BC37" s="982"/>
      <c r="BD37" s="982"/>
      <c r="BE37" s="982">
        <f t="shared" si="19"/>
        <v>0</v>
      </c>
      <c r="BF37" s="982"/>
      <c r="BG37" s="982"/>
      <c r="BH37" s="982">
        <f t="shared" si="20"/>
        <v>0</v>
      </c>
      <c r="BI37" s="982">
        <v>0.25</v>
      </c>
      <c r="BJ37" s="983">
        <v>0.55000000000000004</v>
      </c>
      <c r="BK37" s="983">
        <f t="shared" si="21"/>
        <v>2.2000000000000002</v>
      </c>
      <c r="BL37" s="983">
        <f t="shared" si="34"/>
        <v>0.25</v>
      </c>
      <c r="BM37" s="983">
        <f t="shared" si="35"/>
        <v>0.55000000000000004</v>
      </c>
      <c r="BN37" s="983">
        <f t="shared" si="22"/>
        <v>2.2000000000000002</v>
      </c>
      <c r="BO37" s="983"/>
      <c r="BP37" s="983"/>
      <c r="BQ37" s="983">
        <f t="shared" si="23"/>
        <v>0</v>
      </c>
      <c r="BR37" s="983">
        <f t="shared" si="36"/>
        <v>0</v>
      </c>
      <c r="BS37" s="983">
        <f t="shared" si="36"/>
        <v>0</v>
      </c>
      <c r="BT37" s="983">
        <f t="shared" si="24"/>
        <v>0</v>
      </c>
      <c r="BU37" s="983">
        <f t="shared" si="37"/>
        <v>0</v>
      </c>
      <c r="BV37" s="983">
        <f t="shared" si="37"/>
        <v>0</v>
      </c>
      <c r="BW37" s="983">
        <f t="shared" si="25"/>
        <v>0</v>
      </c>
      <c r="BX37" s="983">
        <f t="shared" si="38"/>
        <v>0</v>
      </c>
      <c r="BY37" s="983">
        <f t="shared" si="38"/>
        <v>0</v>
      </c>
      <c r="BZ37" s="983">
        <f t="shared" si="26"/>
        <v>0</v>
      </c>
      <c r="CA37" s="983">
        <f t="shared" si="39"/>
        <v>0</v>
      </c>
      <c r="CB37" s="983">
        <f t="shared" si="40"/>
        <v>0</v>
      </c>
      <c r="CC37" s="983">
        <f t="shared" si="27"/>
        <v>0</v>
      </c>
      <c r="CD37" s="983">
        <f t="shared" si="41"/>
        <v>0</v>
      </c>
      <c r="CE37" s="983">
        <f t="shared" si="41"/>
        <v>0</v>
      </c>
      <c r="CF37" s="983">
        <f t="shared" si="28"/>
        <v>0</v>
      </c>
      <c r="CG37" s="983">
        <f t="shared" si="42"/>
        <v>0.25</v>
      </c>
      <c r="CH37" s="983">
        <f t="shared" si="42"/>
        <v>0.55000000000000004</v>
      </c>
      <c r="CI37" s="983">
        <f t="shared" si="29"/>
        <v>2.2000000000000002</v>
      </c>
      <c r="CJ37" s="983">
        <f t="shared" si="47"/>
        <v>0.25</v>
      </c>
      <c r="CK37" s="983">
        <f t="shared" si="47"/>
        <v>0.55000000000000004</v>
      </c>
      <c r="CL37" s="983">
        <f t="shared" si="30"/>
        <v>2.2000000000000002</v>
      </c>
    </row>
    <row r="38" spans="1:140" s="1094" customFormat="1" x14ac:dyDescent="0.25">
      <c r="A38" s="1090" t="s">
        <v>29</v>
      </c>
      <c r="B38" s="1091">
        <v>2527</v>
      </c>
      <c r="C38" s="1092">
        <f t="shared" si="0"/>
        <v>20.599525128610999</v>
      </c>
      <c r="D38" s="985">
        <v>122</v>
      </c>
      <c r="E38" s="985">
        <v>1154</v>
      </c>
      <c r="F38" s="985">
        <f t="shared" si="1"/>
        <v>9.4590163934426226</v>
      </c>
      <c r="G38" s="985">
        <v>9</v>
      </c>
      <c r="H38" s="985">
        <v>85</v>
      </c>
      <c r="I38" s="985">
        <f t="shared" si="2"/>
        <v>9.4444444444444446</v>
      </c>
      <c r="J38" s="985">
        <v>74</v>
      </c>
      <c r="K38" s="985">
        <v>498</v>
      </c>
      <c r="L38" s="985">
        <f t="shared" si="3"/>
        <v>6.7297297297297298</v>
      </c>
      <c r="M38" s="985">
        <v>257</v>
      </c>
      <c r="N38" s="985">
        <v>2441</v>
      </c>
      <c r="O38" s="985">
        <f t="shared" si="4"/>
        <v>9.4980544747081712</v>
      </c>
      <c r="P38" s="985"/>
      <c r="Q38" s="985"/>
      <c r="R38" s="985">
        <f t="shared" si="44"/>
        <v>0</v>
      </c>
      <c r="S38" s="985"/>
      <c r="T38" s="985"/>
      <c r="U38" s="985">
        <f t="shared" si="6"/>
        <v>0</v>
      </c>
      <c r="V38" s="985">
        <f t="shared" si="45"/>
        <v>462</v>
      </c>
      <c r="W38" s="985">
        <f t="shared" si="46"/>
        <v>4178</v>
      </c>
      <c r="X38" s="985">
        <f t="shared" si="7"/>
        <v>9.0432900432900425</v>
      </c>
      <c r="Y38" s="985">
        <v>5.55</v>
      </c>
      <c r="Z38" s="985">
        <v>51</v>
      </c>
      <c r="AA38" s="985">
        <f t="shared" si="8"/>
        <v>9.1891891891891895</v>
      </c>
      <c r="AB38" s="985"/>
      <c r="AC38" s="985"/>
      <c r="AD38" s="985">
        <f t="shared" ref="AD38:AD59" si="48">IF(AB38,AC38/AB38,0)</f>
        <v>0</v>
      </c>
      <c r="AE38" s="985">
        <v>5</v>
      </c>
      <c r="AF38" s="985">
        <v>21</v>
      </c>
      <c r="AG38" s="985">
        <f t="shared" ref="AG38:AG59" si="49">IF(AE38,AF38/AE38,0)</f>
        <v>4.2</v>
      </c>
      <c r="AH38" s="985">
        <v>48</v>
      </c>
      <c r="AI38" s="985">
        <v>376</v>
      </c>
      <c r="AJ38" s="985">
        <f t="shared" si="11"/>
        <v>7.833333333333333</v>
      </c>
      <c r="AK38" s="985"/>
      <c r="AL38" s="985"/>
      <c r="AM38" s="985">
        <f t="shared" si="12"/>
        <v>0</v>
      </c>
      <c r="AN38" s="985"/>
      <c r="AO38" s="985"/>
      <c r="AP38" s="985">
        <f t="shared" si="13"/>
        <v>0</v>
      </c>
      <c r="AQ38" s="985">
        <f t="shared" si="14"/>
        <v>58.55</v>
      </c>
      <c r="AR38" s="985">
        <f t="shared" si="33"/>
        <v>448</v>
      </c>
      <c r="AS38" s="985">
        <f t="shared" si="15"/>
        <v>7.6515798462852267</v>
      </c>
      <c r="AT38" s="985"/>
      <c r="AU38" s="985"/>
      <c r="AV38" s="985">
        <f t="shared" si="16"/>
        <v>0</v>
      </c>
      <c r="AW38" s="985"/>
      <c r="AX38" s="985"/>
      <c r="AY38" s="985">
        <f t="shared" si="17"/>
        <v>0</v>
      </c>
      <c r="AZ38" s="985"/>
      <c r="BA38" s="985"/>
      <c r="BB38" s="985">
        <f t="shared" si="18"/>
        <v>0</v>
      </c>
      <c r="BC38" s="985"/>
      <c r="BD38" s="985"/>
      <c r="BE38" s="985">
        <f t="shared" si="19"/>
        <v>0</v>
      </c>
      <c r="BF38" s="985"/>
      <c r="BG38" s="985"/>
      <c r="BH38" s="985">
        <f t="shared" si="20"/>
        <v>0</v>
      </c>
      <c r="BI38" s="985"/>
      <c r="BJ38" s="1093"/>
      <c r="BK38" s="1093">
        <f t="shared" si="21"/>
        <v>0</v>
      </c>
      <c r="BL38" s="1093">
        <f t="shared" si="34"/>
        <v>0</v>
      </c>
      <c r="BM38" s="1093">
        <f t="shared" si="35"/>
        <v>0</v>
      </c>
      <c r="BN38" s="1093">
        <f t="shared" si="22"/>
        <v>0</v>
      </c>
      <c r="BO38" s="1093"/>
      <c r="BP38" s="1093"/>
      <c r="BQ38" s="1093">
        <f t="shared" si="23"/>
        <v>0</v>
      </c>
      <c r="BR38" s="1093">
        <f t="shared" si="36"/>
        <v>127.55</v>
      </c>
      <c r="BS38" s="1093">
        <f t="shared" si="36"/>
        <v>1205</v>
      </c>
      <c r="BT38" s="1093">
        <f t="shared" si="24"/>
        <v>9.4472755782046267</v>
      </c>
      <c r="BU38" s="1093">
        <f t="shared" si="37"/>
        <v>9</v>
      </c>
      <c r="BV38" s="1093">
        <f t="shared" si="37"/>
        <v>85</v>
      </c>
      <c r="BW38" s="1093">
        <f t="shared" si="25"/>
        <v>9.4444444444444446</v>
      </c>
      <c r="BX38" s="1093">
        <f t="shared" si="38"/>
        <v>79</v>
      </c>
      <c r="BY38" s="1093">
        <f t="shared" si="38"/>
        <v>519</v>
      </c>
      <c r="BZ38" s="1093">
        <f t="shared" si="26"/>
        <v>6.5696202531645573</v>
      </c>
      <c r="CA38" s="1093">
        <f t="shared" si="39"/>
        <v>305</v>
      </c>
      <c r="CB38" s="1093">
        <f t="shared" si="40"/>
        <v>2817</v>
      </c>
      <c r="CC38" s="1093">
        <f t="shared" si="27"/>
        <v>9.2360655737704924</v>
      </c>
      <c r="CD38" s="1093">
        <f t="shared" si="41"/>
        <v>0</v>
      </c>
      <c r="CE38" s="1093">
        <f t="shared" si="41"/>
        <v>0</v>
      </c>
      <c r="CF38" s="1093">
        <f t="shared" si="28"/>
        <v>0</v>
      </c>
      <c r="CG38" s="1093">
        <f t="shared" si="42"/>
        <v>0</v>
      </c>
      <c r="CH38" s="1093">
        <f t="shared" si="42"/>
        <v>0</v>
      </c>
      <c r="CI38" s="1093">
        <f t="shared" si="29"/>
        <v>0</v>
      </c>
      <c r="CJ38" s="1093">
        <f t="shared" si="47"/>
        <v>520.54999999999995</v>
      </c>
      <c r="CK38" s="1093">
        <f t="shared" si="47"/>
        <v>4626</v>
      </c>
      <c r="CL38" s="1093">
        <f t="shared" si="30"/>
        <v>8.8867543943905485</v>
      </c>
      <c r="DF38" s="986"/>
      <c r="DG38" s="986"/>
      <c r="DH38" s="986"/>
      <c r="DI38" s="991" t="s">
        <v>209</v>
      </c>
      <c r="DJ38" s="986" t="s">
        <v>273</v>
      </c>
      <c r="DK38" s="986"/>
      <c r="DL38" s="986"/>
      <c r="DM38" s="986"/>
      <c r="DN38" s="986"/>
      <c r="DO38" s="986"/>
      <c r="DP38" s="986"/>
      <c r="DQ38" s="986"/>
      <c r="DR38" s="986"/>
      <c r="DS38" s="986"/>
      <c r="DT38" s="986"/>
      <c r="DU38" s="986"/>
      <c r="DV38" s="986"/>
      <c r="DW38" s="986"/>
      <c r="DX38" s="986"/>
      <c r="DY38" s="986"/>
      <c r="DZ38" s="986"/>
      <c r="EA38" s="986"/>
      <c r="EB38" s="986"/>
      <c r="EC38" s="986"/>
      <c r="ED38" s="986"/>
      <c r="EE38" s="986"/>
      <c r="EF38" s="986"/>
      <c r="EG38" s="1095"/>
      <c r="EH38" s="1095"/>
      <c r="EI38" s="1095"/>
      <c r="EJ38" s="1095"/>
    </row>
    <row r="39" spans="1:140" x14ac:dyDescent="0.25">
      <c r="A39" s="987" t="s">
        <v>30</v>
      </c>
      <c r="B39" s="980">
        <v>2182.5</v>
      </c>
      <c r="C39" s="981">
        <f t="shared" si="0"/>
        <v>23.986254295532646</v>
      </c>
      <c r="D39" s="982">
        <v>17</v>
      </c>
      <c r="E39" s="982">
        <v>68</v>
      </c>
      <c r="F39" s="982">
        <f t="shared" si="1"/>
        <v>4</v>
      </c>
      <c r="G39" s="982"/>
      <c r="H39" s="982"/>
      <c r="I39" s="982">
        <f t="shared" si="2"/>
        <v>0</v>
      </c>
      <c r="J39" s="982">
        <v>18</v>
      </c>
      <c r="K39" s="982">
        <v>58.36</v>
      </c>
      <c r="L39" s="982">
        <f t="shared" si="3"/>
        <v>3.2422222222222223</v>
      </c>
      <c r="M39" s="982">
        <v>7.5</v>
      </c>
      <c r="N39" s="982">
        <v>23.56</v>
      </c>
      <c r="O39" s="982">
        <f t="shared" si="4"/>
        <v>3.1413333333333333</v>
      </c>
      <c r="P39" s="982">
        <v>30</v>
      </c>
      <c r="Q39" s="982">
        <v>93</v>
      </c>
      <c r="R39" s="982">
        <f t="shared" si="44"/>
        <v>3.1</v>
      </c>
      <c r="S39" s="982">
        <v>30</v>
      </c>
      <c r="T39" s="982">
        <v>91.6</v>
      </c>
      <c r="U39" s="982">
        <f t="shared" si="6"/>
        <v>3.0533333333333332</v>
      </c>
      <c r="V39" s="982">
        <f t="shared" si="45"/>
        <v>102.5</v>
      </c>
      <c r="W39" s="982">
        <f t="shared" si="46"/>
        <v>334.52</v>
      </c>
      <c r="X39" s="982">
        <f t="shared" si="7"/>
        <v>3.2636097560975608</v>
      </c>
      <c r="Y39" s="982">
        <v>36</v>
      </c>
      <c r="Z39" s="982">
        <v>144</v>
      </c>
      <c r="AA39" s="982">
        <f t="shared" si="8"/>
        <v>4</v>
      </c>
      <c r="AB39" s="982"/>
      <c r="AC39" s="982"/>
      <c r="AD39" s="982">
        <f t="shared" si="48"/>
        <v>0</v>
      </c>
      <c r="AE39" s="982">
        <v>7</v>
      </c>
      <c r="AF39" s="982">
        <v>22.32</v>
      </c>
      <c r="AG39" s="982">
        <f t="shared" si="49"/>
        <v>3.1885714285714286</v>
      </c>
      <c r="AH39" s="982">
        <v>40</v>
      </c>
      <c r="AI39" s="982">
        <v>115</v>
      </c>
      <c r="AJ39" s="982">
        <f t="shared" si="11"/>
        <v>2.875</v>
      </c>
      <c r="AK39" s="982">
        <v>181</v>
      </c>
      <c r="AL39" s="982">
        <v>505.2</v>
      </c>
      <c r="AM39" s="982">
        <f t="shared" si="12"/>
        <v>2.7911602209944752</v>
      </c>
      <c r="AN39" s="982">
        <v>157</v>
      </c>
      <c r="AO39" s="982">
        <v>477.77</v>
      </c>
      <c r="AP39" s="982">
        <f t="shared" si="13"/>
        <v>3.04312101910828</v>
      </c>
      <c r="AQ39" s="982">
        <f t="shared" si="14"/>
        <v>421</v>
      </c>
      <c r="AR39" s="982">
        <f t="shared" si="33"/>
        <v>1264.29</v>
      </c>
      <c r="AS39" s="982">
        <f t="shared" si="15"/>
        <v>3.0030641330166268</v>
      </c>
      <c r="AT39" s="982"/>
      <c r="AU39" s="982"/>
      <c r="AV39" s="982">
        <f t="shared" si="16"/>
        <v>0</v>
      </c>
      <c r="AW39" s="982"/>
      <c r="AX39" s="982"/>
      <c r="AY39" s="982">
        <f t="shared" si="17"/>
        <v>0</v>
      </c>
      <c r="AZ39" s="982"/>
      <c r="BA39" s="982"/>
      <c r="BB39" s="982">
        <f t="shared" si="18"/>
        <v>0</v>
      </c>
      <c r="BC39" s="982"/>
      <c r="BD39" s="982"/>
      <c r="BE39" s="982">
        <f t="shared" si="19"/>
        <v>0</v>
      </c>
      <c r="BF39" s="982"/>
      <c r="BG39" s="982"/>
      <c r="BH39" s="982">
        <f t="shared" si="20"/>
        <v>0</v>
      </c>
      <c r="BI39" s="982"/>
      <c r="BJ39" s="983"/>
      <c r="BK39" s="983">
        <f t="shared" si="21"/>
        <v>0</v>
      </c>
      <c r="BL39" s="983">
        <f t="shared" si="34"/>
        <v>0</v>
      </c>
      <c r="BM39" s="983">
        <f t="shared" si="35"/>
        <v>0</v>
      </c>
      <c r="BN39" s="983">
        <f t="shared" si="22"/>
        <v>0</v>
      </c>
      <c r="BO39" s="983"/>
      <c r="BP39" s="983"/>
      <c r="BQ39" s="983">
        <f t="shared" si="23"/>
        <v>0</v>
      </c>
      <c r="BR39" s="983">
        <f t="shared" si="36"/>
        <v>53</v>
      </c>
      <c r="BS39" s="983">
        <f t="shared" si="36"/>
        <v>212</v>
      </c>
      <c r="BT39" s="983">
        <f t="shared" si="24"/>
        <v>4</v>
      </c>
      <c r="BU39" s="983">
        <f t="shared" si="37"/>
        <v>0</v>
      </c>
      <c r="BV39" s="983">
        <f t="shared" si="37"/>
        <v>0</v>
      </c>
      <c r="BW39" s="983">
        <f t="shared" si="25"/>
        <v>0</v>
      </c>
      <c r="BX39" s="983">
        <f t="shared" si="38"/>
        <v>25</v>
      </c>
      <c r="BY39" s="983">
        <f t="shared" si="38"/>
        <v>80.680000000000007</v>
      </c>
      <c r="BZ39" s="983">
        <f t="shared" si="26"/>
        <v>3.2272000000000003</v>
      </c>
      <c r="CA39" s="983">
        <f t="shared" si="39"/>
        <v>47.5</v>
      </c>
      <c r="CB39" s="983">
        <f t="shared" si="40"/>
        <v>138.56</v>
      </c>
      <c r="CC39" s="983">
        <f t="shared" si="27"/>
        <v>2.9170526315789473</v>
      </c>
      <c r="CD39" s="983">
        <f t="shared" si="41"/>
        <v>211</v>
      </c>
      <c r="CE39" s="983">
        <f t="shared" si="41"/>
        <v>598.20000000000005</v>
      </c>
      <c r="CF39" s="983">
        <f t="shared" si="28"/>
        <v>2.8350710900473937</v>
      </c>
      <c r="CG39" s="983">
        <f t="shared" si="42"/>
        <v>187</v>
      </c>
      <c r="CH39" s="983">
        <f t="shared" si="42"/>
        <v>569.37</v>
      </c>
      <c r="CI39" s="983">
        <f t="shared" si="29"/>
        <v>3.0447593582887702</v>
      </c>
      <c r="CJ39" s="983">
        <f t="shared" si="47"/>
        <v>523.5</v>
      </c>
      <c r="CK39" s="983">
        <f t="shared" si="47"/>
        <v>1598.81</v>
      </c>
      <c r="CL39" s="983">
        <f t="shared" si="30"/>
        <v>3.0540783190066856</v>
      </c>
      <c r="DH39" s="984" t="s">
        <v>209</v>
      </c>
      <c r="DI39" s="984" t="s">
        <v>209</v>
      </c>
      <c r="DJ39" s="962" t="s">
        <v>269</v>
      </c>
    </row>
    <row r="40" spans="1:140" x14ac:dyDescent="0.25">
      <c r="A40" s="987" t="s">
        <v>31</v>
      </c>
      <c r="B40" s="980">
        <v>7199</v>
      </c>
      <c r="C40" s="981">
        <f t="shared" si="0"/>
        <v>0</v>
      </c>
      <c r="D40" s="982"/>
      <c r="E40" s="982"/>
      <c r="F40" s="982">
        <f t="shared" si="1"/>
        <v>0</v>
      </c>
      <c r="G40" s="982"/>
      <c r="H40" s="982"/>
      <c r="I40" s="982">
        <f t="shared" si="2"/>
        <v>0</v>
      </c>
      <c r="J40" s="982"/>
      <c r="K40" s="982"/>
      <c r="L40" s="982">
        <f t="shared" si="3"/>
        <v>0</v>
      </c>
      <c r="M40" s="982"/>
      <c r="N40" s="982"/>
      <c r="O40" s="982">
        <f t="shared" si="4"/>
        <v>0</v>
      </c>
      <c r="P40" s="982"/>
      <c r="Q40" s="982"/>
      <c r="R40" s="982">
        <f t="shared" si="44"/>
        <v>0</v>
      </c>
      <c r="S40" s="982"/>
      <c r="T40" s="982"/>
      <c r="U40" s="982">
        <f t="shared" si="6"/>
        <v>0</v>
      </c>
      <c r="V40" s="982">
        <f t="shared" si="45"/>
        <v>0</v>
      </c>
      <c r="W40" s="982">
        <f t="shared" si="46"/>
        <v>0</v>
      </c>
      <c r="X40" s="982">
        <f t="shared" si="7"/>
        <v>0</v>
      </c>
      <c r="Y40" s="982"/>
      <c r="Z40" s="982"/>
      <c r="AA40" s="982">
        <f t="shared" si="8"/>
        <v>0</v>
      </c>
      <c r="AB40" s="982"/>
      <c r="AC40" s="982"/>
      <c r="AD40" s="982">
        <f t="shared" si="48"/>
        <v>0</v>
      </c>
      <c r="AE40" s="982"/>
      <c r="AF40" s="982"/>
      <c r="AG40" s="982">
        <f t="shared" si="49"/>
        <v>0</v>
      </c>
      <c r="AH40" s="982"/>
      <c r="AI40" s="982"/>
      <c r="AJ40" s="982">
        <f t="shared" si="11"/>
        <v>0</v>
      </c>
      <c r="AK40" s="982"/>
      <c r="AL40" s="982"/>
      <c r="AM40" s="982">
        <f t="shared" si="12"/>
        <v>0</v>
      </c>
      <c r="AN40" s="982"/>
      <c r="AO40" s="982"/>
      <c r="AP40" s="982">
        <f t="shared" si="13"/>
        <v>0</v>
      </c>
      <c r="AQ40" s="982">
        <f t="shared" si="14"/>
        <v>0</v>
      </c>
      <c r="AR40" s="982">
        <f t="shared" si="33"/>
        <v>0</v>
      </c>
      <c r="AS40" s="982">
        <f t="shared" si="15"/>
        <v>0</v>
      </c>
      <c r="AT40" s="982"/>
      <c r="AU40" s="982"/>
      <c r="AV40" s="982">
        <f t="shared" si="16"/>
        <v>0</v>
      </c>
      <c r="AW40" s="982"/>
      <c r="AX40" s="982"/>
      <c r="AY40" s="982">
        <f t="shared" si="17"/>
        <v>0</v>
      </c>
      <c r="AZ40" s="982"/>
      <c r="BA40" s="982"/>
      <c r="BB40" s="982">
        <f t="shared" si="18"/>
        <v>0</v>
      </c>
      <c r="BC40" s="982"/>
      <c r="BD40" s="982"/>
      <c r="BE40" s="982">
        <f t="shared" si="19"/>
        <v>0</v>
      </c>
      <c r="BF40" s="982"/>
      <c r="BG40" s="982"/>
      <c r="BH40" s="982">
        <f t="shared" si="20"/>
        <v>0</v>
      </c>
      <c r="BI40" s="982"/>
      <c r="BJ40" s="983"/>
      <c r="BK40" s="983">
        <f t="shared" si="21"/>
        <v>0</v>
      </c>
      <c r="BL40" s="983">
        <f t="shared" si="34"/>
        <v>0</v>
      </c>
      <c r="BM40" s="983">
        <f t="shared" si="35"/>
        <v>0</v>
      </c>
      <c r="BN40" s="983">
        <f t="shared" si="22"/>
        <v>0</v>
      </c>
      <c r="BO40" s="983"/>
      <c r="BP40" s="983"/>
      <c r="BQ40" s="983">
        <f t="shared" si="23"/>
        <v>0</v>
      </c>
      <c r="BR40" s="983">
        <f t="shared" si="36"/>
        <v>0</v>
      </c>
      <c r="BS40" s="983">
        <f t="shared" si="36"/>
        <v>0</v>
      </c>
      <c r="BT40" s="983">
        <f t="shared" si="24"/>
        <v>0</v>
      </c>
      <c r="BU40" s="983">
        <f t="shared" si="37"/>
        <v>0</v>
      </c>
      <c r="BV40" s="983">
        <f t="shared" si="37"/>
        <v>0</v>
      </c>
      <c r="BW40" s="983">
        <f t="shared" si="25"/>
        <v>0</v>
      </c>
      <c r="BX40" s="983">
        <f t="shared" si="38"/>
        <v>0</v>
      </c>
      <c r="BY40" s="983">
        <f t="shared" si="38"/>
        <v>0</v>
      </c>
      <c r="BZ40" s="983">
        <f t="shared" si="26"/>
        <v>0</v>
      </c>
      <c r="CA40" s="983">
        <f t="shared" si="39"/>
        <v>0</v>
      </c>
      <c r="CB40" s="983">
        <f t="shared" si="40"/>
        <v>0</v>
      </c>
      <c r="CC40" s="983">
        <f t="shared" si="27"/>
        <v>0</v>
      </c>
      <c r="CD40" s="983">
        <f t="shared" si="41"/>
        <v>0</v>
      </c>
      <c r="CE40" s="983">
        <f t="shared" si="41"/>
        <v>0</v>
      </c>
      <c r="CF40" s="983">
        <f t="shared" si="28"/>
        <v>0</v>
      </c>
      <c r="CG40" s="983">
        <f t="shared" si="42"/>
        <v>0</v>
      </c>
      <c r="CH40" s="983">
        <f t="shared" si="42"/>
        <v>0</v>
      </c>
      <c r="CI40" s="983">
        <f t="shared" si="29"/>
        <v>0</v>
      </c>
      <c r="CJ40" s="983">
        <f t="shared" si="47"/>
        <v>0</v>
      </c>
      <c r="CK40" s="983">
        <f t="shared" si="47"/>
        <v>0</v>
      </c>
      <c r="CL40" s="983">
        <f t="shared" si="30"/>
        <v>0</v>
      </c>
    </row>
    <row r="41" spans="1:140" x14ac:dyDescent="0.25">
      <c r="A41" s="992" t="s">
        <v>33</v>
      </c>
      <c r="B41" s="980">
        <v>1701</v>
      </c>
      <c r="C41" s="981">
        <f t="shared" si="0"/>
        <v>14.373897707231039</v>
      </c>
      <c r="D41" s="982">
        <v>31.5</v>
      </c>
      <c r="E41" s="982">
        <v>228.7</v>
      </c>
      <c r="F41" s="982">
        <f t="shared" si="1"/>
        <v>7.2603174603174603</v>
      </c>
      <c r="G41" s="982">
        <v>2</v>
      </c>
      <c r="H41" s="982">
        <v>9.6</v>
      </c>
      <c r="I41" s="982">
        <f t="shared" si="2"/>
        <v>4.8</v>
      </c>
      <c r="J41" s="982">
        <v>17</v>
      </c>
      <c r="K41" s="982">
        <v>100</v>
      </c>
      <c r="L41" s="982">
        <f t="shared" si="3"/>
        <v>5.882352941176471</v>
      </c>
      <c r="M41" s="982">
        <v>56</v>
      </c>
      <c r="N41" s="982">
        <v>271</v>
      </c>
      <c r="O41" s="982">
        <f t="shared" si="4"/>
        <v>4.8392857142857144</v>
      </c>
      <c r="P41" s="982">
        <v>19</v>
      </c>
      <c r="Q41" s="982">
        <v>85.5</v>
      </c>
      <c r="R41" s="982">
        <f t="shared" si="44"/>
        <v>4.5</v>
      </c>
      <c r="S41" s="982">
        <v>119</v>
      </c>
      <c r="T41" s="982">
        <v>515</v>
      </c>
      <c r="U41" s="982">
        <f t="shared" si="6"/>
        <v>4.3277310924369745</v>
      </c>
      <c r="V41" s="982">
        <f t="shared" si="45"/>
        <v>244.5</v>
      </c>
      <c r="W41" s="982">
        <f t="shared" si="46"/>
        <v>1209.8</v>
      </c>
      <c r="X41" s="982">
        <f t="shared" si="7"/>
        <v>4.9480572597137016</v>
      </c>
      <c r="Y41" s="982"/>
      <c r="Z41" s="982"/>
      <c r="AA41" s="982">
        <f t="shared" si="8"/>
        <v>0</v>
      </c>
      <c r="AB41" s="982"/>
      <c r="AC41" s="982"/>
      <c r="AD41" s="982">
        <f t="shared" si="48"/>
        <v>0</v>
      </c>
      <c r="AE41" s="982"/>
      <c r="AF41" s="982"/>
      <c r="AG41" s="982">
        <f t="shared" si="49"/>
        <v>0</v>
      </c>
      <c r="AH41" s="982"/>
      <c r="AI41" s="982"/>
      <c r="AJ41" s="982">
        <f t="shared" si="11"/>
        <v>0</v>
      </c>
      <c r="AK41" s="982"/>
      <c r="AL41" s="982"/>
      <c r="AM41" s="982">
        <f t="shared" si="12"/>
        <v>0</v>
      </c>
      <c r="AN41" s="982"/>
      <c r="AO41" s="982"/>
      <c r="AP41" s="982">
        <f t="shared" si="13"/>
        <v>0</v>
      </c>
      <c r="AQ41" s="982">
        <f t="shared" si="14"/>
        <v>0</v>
      </c>
      <c r="AR41" s="982">
        <f t="shared" si="33"/>
        <v>0</v>
      </c>
      <c r="AS41" s="982">
        <f t="shared" si="15"/>
        <v>0</v>
      </c>
      <c r="AT41" s="982"/>
      <c r="AU41" s="982"/>
      <c r="AV41" s="982">
        <f t="shared" si="16"/>
        <v>0</v>
      </c>
      <c r="AW41" s="982"/>
      <c r="AX41" s="982"/>
      <c r="AY41" s="982">
        <f t="shared" si="17"/>
        <v>0</v>
      </c>
      <c r="AZ41" s="982"/>
      <c r="BA41" s="982"/>
      <c r="BB41" s="982">
        <f t="shared" si="18"/>
        <v>0</v>
      </c>
      <c r="BC41" s="982"/>
      <c r="BD41" s="982"/>
      <c r="BE41" s="982">
        <f t="shared" si="19"/>
        <v>0</v>
      </c>
      <c r="BF41" s="982"/>
      <c r="BG41" s="982"/>
      <c r="BH41" s="982">
        <f t="shared" si="20"/>
        <v>0</v>
      </c>
      <c r="BI41" s="982"/>
      <c r="BJ41" s="983"/>
      <c r="BK41" s="983">
        <f t="shared" si="21"/>
        <v>0</v>
      </c>
      <c r="BL41" s="983">
        <f t="shared" si="34"/>
        <v>0</v>
      </c>
      <c r="BM41" s="983">
        <f t="shared" si="35"/>
        <v>0</v>
      </c>
      <c r="BN41" s="983">
        <f t="shared" si="22"/>
        <v>0</v>
      </c>
      <c r="BO41" s="983"/>
      <c r="BP41" s="983"/>
      <c r="BQ41" s="983">
        <f t="shared" si="23"/>
        <v>0</v>
      </c>
      <c r="BR41" s="983">
        <f t="shared" si="36"/>
        <v>31.5</v>
      </c>
      <c r="BS41" s="983">
        <f t="shared" si="36"/>
        <v>228.7</v>
      </c>
      <c r="BT41" s="983">
        <f t="shared" si="24"/>
        <v>7.2603174603174603</v>
      </c>
      <c r="BU41" s="983">
        <f t="shared" si="37"/>
        <v>2</v>
      </c>
      <c r="BV41" s="983">
        <f t="shared" si="37"/>
        <v>9.6</v>
      </c>
      <c r="BW41" s="983">
        <f t="shared" si="25"/>
        <v>4.8</v>
      </c>
      <c r="BX41" s="983">
        <f t="shared" si="38"/>
        <v>17</v>
      </c>
      <c r="BY41" s="983">
        <f t="shared" si="38"/>
        <v>100</v>
      </c>
      <c r="BZ41" s="983">
        <f t="shared" si="26"/>
        <v>5.882352941176471</v>
      </c>
      <c r="CA41" s="983">
        <f t="shared" si="39"/>
        <v>56</v>
      </c>
      <c r="CB41" s="983">
        <f t="shared" si="40"/>
        <v>271</v>
      </c>
      <c r="CC41" s="983">
        <f t="shared" si="27"/>
        <v>4.8392857142857144</v>
      </c>
      <c r="CD41" s="983">
        <f t="shared" si="41"/>
        <v>19</v>
      </c>
      <c r="CE41" s="983">
        <f t="shared" si="41"/>
        <v>85.5</v>
      </c>
      <c r="CF41" s="983">
        <f t="shared" si="28"/>
        <v>4.5</v>
      </c>
      <c r="CG41" s="983">
        <f t="shared" si="42"/>
        <v>119</v>
      </c>
      <c r="CH41" s="983">
        <f t="shared" si="42"/>
        <v>515</v>
      </c>
      <c r="CI41" s="983">
        <f t="shared" si="29"/>
        <v>4.3277310924369745</v>
      </c>
      <c r="CJ41" s="983">
        <f t="shared" si="47"/>
        <v>244.5</v>
      </c>
      <c r="CK41" s="983">
        <f t="shared" si="47"/>
        <v>1209.8</v>
      </c>
      <c r="CL41" s="983">
        <f t="shared" si="30"/>
        <v>4.9480572597137016</v>
      </c>
      <c r="DH41" s="984" t="s">
        <v>209</v>
      </c>
      <c r="DI41" s="984" t="s">
        <v>209</v>
      </c>
      <c r="DJ41" s="962" t="s">
        <v>269</v>
      </c>
    </row>
    <row r="42" spans="1:140" x14ac:dyDescent="0.25">
      <c r="A42" s="992" t="s">
        <v>34</v>
      </c>
      <c r="B42" s="980">
        <v>166.57</v>
      </c>
      <c r="C42" s="981">
        <f t="shared" si="0"/>
        <v>19.72143843429189</v>
      </c>
      <c r="D42" s="982"/>
      <c r="E42" s="982"/>
      <c r="F42" s="982">
        <f t="shared" si="1"/>
        <v>0</v>
      </c>
      <c r="G42" s="982"/>
      <c r="H42" s="982"/>
      <c r="I42" s="982">
        <f t="shared" si="2"/>
        <v>0</v>
      </c>
      <c r="J42" s="982"/>
      <c r="K42" s="982"/>
      <c r="L42" s="982">
        <f t="shared" si="3"/>
        <v>0</v>
      </c>
      <c r="M42" s="982"/>
      <c r="N42" s="982"/>
      <c r="O42" s="982">
        <f t="shared" si="4"/>
        <v>0</v>
      </c>
      <c r="P42" s="982"/>
      <c r="Q42" s="982"/>
      <c r="R42" s="982">
        <f t="shared" si="44"/>
        <v>0</v>
      </c>
      <c r="S42" s="982"/>
      <c r="T42" s="982"/>
      <c r="U42" s="982">
        <f t="shared" si="6"/>
        <v>0</v>
      </c>
      <c r="V42" s="982">
        <f t="shared" si="45"/>
        <v>0</v>
      </c>
      <c r="W42" s="982">
        <f t="shared" si="46"/>
        <v>0</v>
      </c>
      <c r="X42" s="982">
        <f t="shared" si="7"/>
        <v>0</v>
      </c>
      <c r="Y42" s="982"/>
      <c r="Z42" s="982"/>
      <c r="AA42" s="982">
        <f t="shared" si="8"/>
        <v>0</v>
      </c>
      <c r="AB42" s="982"/>
      <c r="AC42" s="982"/>
      <c r="AD42" s="982">
        <f t="shared" si="48"/>
        <v>0</v>
      </c>
      <c r="AE42" s="982"/>
      <c r="AF42" s="982"/>
      <c r="AG42" s="982">
        <f t="shared" si="49"/>
        <v>0</v>
      </c>
      <c r="AH42" s="982">
        <v>32.85</v>
      </c>
      <c r="AI42" s="982">
        <v>32.85</v>
      </c>
      <c r="AJ42" s="982">
        <f t="shared" si="11"/>
        <v>1</v>
      </c>
      <c r="AK42" s="982"/>
      <c r="AL42" s="982"/>
      <c r="AM42" s="982">
        <f t="shared" si="12"/>
        <v>0</v>
      </c>
      <c r="AN42" s="982"/>
      <c r="AO42" s="982"/>
      <c r="AP42" s="982">
        <f t="shared" si="13"/>
        <v>0</v>
      </c>
      <c r="AQ42" s="982">
        <f t="shared" si="14"/>
        <v>32.85</v>
      </c>
      <c r="AR42" s="982">
        <f t="shared" si="33"/>
        <v>32.85</v>
      </c>
      <c r="AS42" s="982">
        <f t="shared" si="15"/>
        <v>1</v>
      </c>
      <c r="AT42" s="982"/>
      <c r="AU42" s="982"/>
      <c r="AV42" s="982">
        <f t="shared" si="16"/>
        <v>0</v>
      </c>
      <c r="AW42" s="982"/>
      <c r="AX42" s="982"/>
      <c r="AY42" s="982">
        <f t="shared" si="17"/>
        <v>0</v>
      </c>
      <c r="AZ42" s="982"/>
      <c r="BA42" s="982"/>
      <c r="BB42" s="982">
        <f t="shared" si="18"/>
        <v>0</v>
      </c>
      <c r="BC42" s="982"/>
      <c r="BD42" s="982"/>
      <c r="BE42" s="982">
        <f t="shared" si="19"/>
        <v>0</v>
      </c>
      <c r="BF42" s="982"/>
      <c r="BG42" s="982"/>
      <c r="BH42" s="982">
        <f t="shared" si="20"/>
        <v>0</v>
      </c>
      <c r="BI42" s="982"/>
      <c r="BJ42" s="983"/>
      <c r="BK42" s="983">
        <f t="shared" si="21"/>
        <v>0</v>
      </c>
      <c r="BL42" s="983">
        <f t="shared" si="34"/>
        <v>0</v>
      </c>
      <c r="BM42" s="983">
        <f t="shared" si="35"/>
        <v>0</v>
      </c>
      <c r="BN42" s="983">
        <f t="shared" si="22"/>
        <v>0</v>
      </c>
      <c r="BO42" s="983"/>
      <c r="BP42" s="983"/>
      <c r="BQ42" s="983">
        <f t="shared" si="23"/>
        <v>0</v>
      </c>
      <c r="BR42" s="983">
        <f t="shared" si="36"/>
        <v>0</v>
      </c>
      <c r="BS42" s="983">
        <f t="shared" si="36"/>
        <v>0</v>
      </c>
      <c r="BT42" s="983">
        <f t="shared" si="24"/>
        <v>0</v>
      </c>
      <c r="BU42" s="983">
        <f t="shared" si="37"/>
        <v>0</v>
      </c>
      <c r="BV42" s="983">
        <f t="shared" si="37"/>
        <v>0</v>
      </c>
      <c r="BW42" s="983">
        <f t="shared" si="25"/>
        <v>0</v>
      </c>
      <c r="BX42" s="983">
        <f t="shared" si="38"/>
        <v>0</v>
      </c>
      <c r="BY42" s="983">
        <f t="shared" si="38"/>
        <v>0</v>
      </c>
      <c r="BZ42" s="983">
        <f t="shared" si="26"/>
        <v>0</v>
      </c>
      <c r="CA42" s="983">
        <f t="shared" si="39"/>
        <v>32.85</v>
      </c>
      <c r="CB42" s="983">
        <f t="shared" si="40"/>
        <v>32.85</v>
      </c>
      <c r="CC42" s="983">
        <f t="shared" si="27"/>
        <v>1</v>
      </c>
      <c r="CD42" s="983">
        <f t="shared" si="41"/>
        <v>0</v>
      </c>
      <c r="CE42" s="983">
        <f t="shared" si="41"/>
        <v>0</v>
      </c>
      <c r="CF42" s="983">
        <f t="shared" si="28"/>
        <v>0</v>
      </c>
      <c r="CG42" s="983">
        <f t="shared" si="42"/>
        <v>0</v>
      </c>
      <c r="CH42" s="983">
        <f t="shared" si="42"/>
        <v>0</v>
      </c>
      <c r="CI42" s="983">
        <f t="shared" si="29"/>
        <v>0</v>
      </c>
      <c r="CJ42" s="983">
        <f t="shared" si="47"/>
        <v>32.85</v>
      </c>
      <c r="CK42" s="983">
        <f t="shared" si="47"/>
        <v>32.85</v>
      </c>
      <c r="CL42" s="983">
        <f t="shared" si="30"/>
        <v>1</v>
      </c>
      <c r="DI42" s="984" t="s">
        <v>209</v>
      </c>
      <c r="DJ42" s="962" t="s">
        <v>274</v>
      </c>
    </row>
    <row r="43" spans="1:140" x14ac:dyDescent="0.25">
      <c r="A43" s="992" t="s">
        <v>35</v>
      </c>
      <c r="B43" s="980">
        <v>1008</v>
      </c>
      <c r="C43" s="981">
        <f t="shared" si="0"/>
        <v>77.728174603174608</v>
      </c>
      <c r="D43" s="982">
        <v>134</v>
      </c>
      <c r="E43" s="982">
        <v>467.8</v>
      </c>
      <c r="F43" s="982">
        <f t="shared" si="1"/>
        <v>3.491044776119403</v>
      </c>
      <c r="G43" s="982"/>
      <c r="H43" s="982"/>
      <c r="I43" s="982">
        <f t="shared" si="2"/>
        <v>0</v>
      </c>
      <c r="J43" s="982">
        <v>26.5</v>
      </c>
      <c r="K43" s="982">
        <v>77.099999999999994</v>
      </c>
      <c r="L43" s="982">
        <f t="shared" si="3"/>
        <v>2.9094339622641505</v>
      </c>
      <c r="M43" s="982"/>
      <c r="N43" s="982"/>
      <c r="O43" s="982">
        <f t="shared" si="4"/>
        <v>0</v>
      </c>
      <c r="P43" s="982">
        <v>20</v>
      </c>
      <c r="Q43" s="982">
        <v>58.65</v>
      </c>
      <c r="R43" s="982">
        <f t="shared" si="44"/>
        <v>2.9325000000000001</v>
      </c>
      <c r="S43" s="982">
        <v>190</v>
      </c>
      <c r="T43" s="982">
        <v>560.6</v>
      </c>
      <c r="U43" s="982">
        <f t="shared" si="6"/>
        <v>2.9505263157894737</v>
      </c>
      <c r="V43" s="982">
        <f t="shared" si="45"/>
        <v>370.5</v>
      </c>
      <c r="W43" s="982">
        <f t="shared" si="46"/>
        <v>1164.1500000000001</v>
      </c>
      <c r="X43" s="982">
        <f t="shared" si="7"/>
        <v>3.142105263157895</v>
      </c>
      <c r="Y43" s="982">
        <v>33</v>
      </c>
      <c r="Z43" s="982">
        <v>102.3</v>
      </c>
      <c r="AA43" s="982">
        <f t="shared" si="8"/>
        <v>3.1</v>
      </c>
      <c r="AB43" s="982"/>
      <c r="AC43" s="982"/>
      <c r="AD43" s="982">
        <f t="shared" si="48"/>
        <v>0</v>
      </c>
      <c r="AE43" s="982"/>
      <c r="AF43" s="982"/>
      <c r="AG43" s="982">
        <f t="shared" si="49"/>
        <v>0</v>
      </c>
      <c r="AH43" s="982"/>
      <c r="AI43" s="982"/>
      <c r="AJ43" s="982">
        <f t="shared" si="11"/>
        <v>0</v>
      </c>
      <c r="AK43" s="982">
        <v>43</v>
      </c>
      <c r="AL43" s="982">
        <v>126.85</v>
      </c>
      <c r="AM43" s="982">
        <f t="shared" si="12"/>
        <v>2.9499999999999997</v>
      </c>
      <c r="AN43" s="982">
        <v>337</v>
      </c>
      <c r="AO43" s="982">
        <v>980.75</v>
      </c>
      <c r="AP43" s="982">
        <f t="shared" si="13"/>
        <v>2.9102373887240356</v>
      </c>
      <c r="AQ43" s="982">
        <f t="shared" si="14"/>
        <v>413</v>
      </c>
      <c r="AR43" s="982">
        <f t="shared" si="33"/>
        <v>1209.8999999999999</v>
      </c>
      <c r="AS43" s="982">
        <f t="shared" si="15"/>
        <v>2.9295399515738496</v>
      </c>
      <c r="AT43" s="982"/>
      <c r="AU43" s="982"/>
      <c r="AV43" s="982">
        <f t="shared" si="16"/>
        <v>0</v>
      </c>
      <c r="AW43" s="982"/>
      <c r="AX43" s="982"/>
      <c r="AY43" s="982">
        <f t="shared" si="17"/>
        <v>0</v>
      </c>
      <c r="AZ43" s="982"/>
      <c r="BA43" s="982"/>
      <c r="BB43" s="982">
        <f t="shared" si="18"/>
        <v>0</v>
      </c>
      <c r="BC43" s="982"/>
      <c r="BD43" s="982"/>
      <c r="BE43" s="982">
        <f t="shared" si="19"/>
        <v>0</v>
      </c>
      <c r="BF43" s="982"/>
      <c r="BG43" s="982"/>
      <c r="BH43" s="982">
        <f t="shared" si="20"/>
        <v>0</v>
      </c>
      <c r="BI43" s="982"/>
      <c r="BJ43" s="983"/>
      <c r="BK43" s="983">
        <f t="shared" si="21"/>
        <v>0</v>
      </c>
      <c r="BL43" s="983">
        <f t="shared" si="34"/>
        <v>0</v>
      </c>
      <c r="BM43" s="983">
        <f t="shared" si="35"/>
        <v>0</v>
      </c>
      <c r="BN43" s="983">
        <f t="shared" si="22"/>
        <v>0</v>
      </c>
      <c r="BO43" s="983"/>
      <c r="BP43" s="983"/>
      <c r="BQ43" s="983">
        <f t="shared" si="23"/>
        <v>0</v>
      </c>
      <c r="BR43" s="983">
        <f t="shared" si="36"/>
        <v>167</v>
      </c>
      <c r="BS43" s="983">
        <f t="shared" si="36"/>
        <v>570.1</v>
      </c>
      <c r="BT43" s="983">
        <f t="shared" si="24"/>
        <v>3.4137724550898203</v>
      </c>
      <c r="BU43" s="983">
        <f t="shared" si="37"/>
        <v>0</v>
      </c>
      <c r="BV43" s="983">
        <f t="shared" si="37"/>
        <v>0</v>
      </c>
      <c r="BW43" s="983">
        <f t="shared" si="25"/>
        <v>0</v>
      </c>
      <c r="BX43" s="983">
        <f t="shared" si="38"/>
        <v>26.5</v>
      </c>
      <c r="BY43" s="983">
        <f t="shared" si="38"/>
        <v>77.099999999999994</v>
      </c>
      <c r="BZ43" s="983">
        <f t="shared" si="26"/>
        <v>2.9094339622641505</v>
      </c>
      <c r="CA43" s="983">
        <f t="shared" si="39"/>
        <v>0</v>
      </c>
      <c r="CB43" s="983">
        <f t="shared" si="40"/>
        <v>0</v>
      </c>
      <c r="CC43" s="983">
        <f t="shared" si="27"/>
        <v>0</v>
      </c>
      <c r="CD43" s="983">
        <f t="shared" si="41"/>
        <v>63</v>
      </c>
      <c r="CE43" s="983">
        <f t="shared" si="41"/>
        <v>185.5</v>
      </c>
      <c r="CF43" s="983">
        <f t="shared" si="28"/>
        <v>2.9444444444444446</v>
      </c>
      <c r="CG43" s="983">
        <f t="shared" si="42"/>
        <v>527</v>
      </c>
      <c r="CH43" s="983">
        <f t="shared" si="42"/>
        <v>1541.35</v>
      </c>
      <c r="CI43" s="983">
        <f t="shared" si="29"/>
        <v>2.9247628083491461</v>
      </c>
      <c r="CJ43" s="983">
        <f t="shared" si="47"/>
        <v>783.5</v>
      </c>
      <c r="CK43" s="983">
        <f t="shared" si="47"/>
        <v>2374.0500000000002</v>
      </c>
      <c r="CL43" s="983">
        <f t="shared" si="30"/>
        <v>3.0300574345883855</v>
      </c>
      <c r="DI43" s="984" t="s">
        <v>209</v>
      </c>
      <c r="DJ43" s="962" t="s">
        <v>269</v>
      </c>
    </row>
    <row r="44" spans="1:140" x14ac:dyDescent="0.25">
      <c r="A44" s="992" t="s">
        <v>36</v>
      </c>
      <c r="B44" s="980">
        <v>1140.8399999999999</v>
      </c>
      <c r="C44" s="981">
        <f t="shared" si="0"/>
        <v>91.89222853336139</v>
      </c>
      <c r="D44" s="779">
        <v>291.19330000000002</v>
      </c>
      <c r="E44" s="779">
        <v>1422.0349999999999</v>
      </c>
      <c r="F44" s="982">
        <f t="shared" si="1"/>
        <v>4.8834743107070109</v>
      </c>
      <c r="G44" s="779">
        <v>14.97</v>
      </c>
      <c r="H44" s="779">
        <v>49.480000000000004</v>
      </c>
      <c r="I44" s="982">
        <f t="shared" si="2"/>
        <v>3.3052772211088848</v>
      </c>
      <c r="J44" s="993"/>
      <c r="K44" s="993"/>
      <c r="L44" s="982">
        <f t="shared" si="3"/>
        <v>0</v>
      </c>
      <c r="M44" s="982">
        <v>2</v>
      </c>
      <c r="N44" s="982">
        <v>8</v>
      </c>
      <c r="O44" s="982">
        <f t="shared" si="4"/>
        <v>4</v>
      </c>
      <c r="P44" s="982">
        <v>580.01999999999987</v>
      </c>
      <c r="Q44" s="982">
        <v>2114.7550000000001</v>
      </c>
      <c r="R44" s="982">
        <f t="shared" si="44"/>
        <v>3.6460035860832396</v>
      </c>
      <c r="S44" s="982">
        <v>1.5</v>
      </c>
      <c r="T44" s="982">
        <v>4.55</v>
      </c>
      <c r="U44" s="982">
        <f t="shared" si="6"/>
        <v>3.0333333333333332</v>
      </c>
      <c r="V44" s="982">
        <f t="shared" si="45"/>
        <v>889.68329999999992</v>
      </c>
      <c r="W44" s="982">
        <f t="shared" si="46"/>
        <v>3598.82</v>
      </c>
      <c r="X44" s="982">
        <f t="shared" si="7"/>
        <v>4.0450573816547983</v>
      </c>
      <c r="Y44" s="982">
        <v>1.81</v>
      </c>
      <c r="Z44" s="982">
        <v>9</v>
      </c>
      <c r="AA44" s="982">
        <f t="shared" si="8"/>
        <v>4.972375690607735</v>
      </c>
      <c r="AB44" s="982"/>
      <c r="AC44" s="982"/>
      <c r="AD44" s="982">
        <f t="shared" si="48"/>
        <v>0</v>
      </c>
      <c r="AE44" s="982"/>
      <c r="AF44" s="982"/>
      <c r="AG44" s="982">
        <f t="shared" si="49"/>
        <v>0</v>
      </c>
      <c r="AH44" s="982"/>
      <c r="AI44" s="982"/>
      <c r="AJ44" s="982">
        <f t="shared" si="11"/>
        <v>0</v>
      </c>
      <c r="AK44" s="982">
        <v>156.85</v>
      </c>
      <c r="AL44" s="982">
        <v>548.61200000000008</v>
      </c>
      <c r="AM44" s="982">
        <f t="shared" si="12"/>
        <v>3.4976856869620665</v>
      </c>
      <c r="AN44" s="982"/>
      <c r="AO44" s="982"/>
      <c r="AP44" s="982">
        <f t="shared" si="13"/>
        <v>0</v>
      </c>
      <c r="AQ44" s="982">
        <f t="shared" si="14"/>
        <v>158.66</v>
      </c>
      <c r="AR44" s="982">
        <f t="shared" si="33"/>
        <v>557.61200000000008</v>
      </c>
      <c r="AS44" s="982">
        <f t="shared" si="15"/>
        <v>3.5145090129837393</v>
      </c>
      <c r="AT44" s="982"/>
      <c r="AU44" s="982"/>
      <c r="AV44" s="982">
        <f t="shared" si="16"/>
        <v>0</v>
      </c>
      <c r="AW44" s="982"/>
      <c r="AX44" s="982"/>
      <c r="AY44" s="982">
        <f t="shared" si="17"/>
        <v>0</v>
      </c>
      <c r="AZ44" s="982"/>
      <c r="BA44" s="982"/>
      <c r="BB44" s="982">
        <f t="shared" si="18"/>
        <v>0</v>
      </c>
      <c r="BC44" s="982"/>
      <c r="BD44" s="982"/>
      <c r="BE44" s="982">
        <f t="shared" si="19"/>
        <v>0</v>
      </c>
      <c r="BF44" s="982"/>
      <c r="BG44" s="982"/>
      <c r="BH44" s="982">
        <f t="shared" si="20"/>
        <v>0</v>
      </c>
      <c r="BI44" s="982"/>
      <c r="BJ44" s="983"/>
      <c r="BK44" s="983">
        <f t="shared" si="21"/>
        <v>0</v>
      </c>
      <c r="BL44" s="983">
        <f t="shared" si="34"/>
        <v>0</v>
      </c>
      <c r="BM44" s="983">
        <f t="shared" si="35"/>
        <v>0</v>
      </c>
      <c r="BN44" s="983">
        <f t="shared" si="22"/>
        <v>0</v>
      </c>
      <c r="BO44" s="983"/>
      <c r="BP44" s="983"/>
      <c r="BQ44" s="983">
        <f t="shared" si="23"/>
        <v>0</v>
      </c>
      <c r="BR44" s="983">
        <f t="shared" si="36"/>
        <v>293.00330000000002</v>
      </c>
      <c r="BS44" s="983">
        <f t="shared" si="36"/>
        <v>1431.0349999999999</v>
      </c>
      <c r="BT44" s="983">
        <f t="shared" si="24"/>
        <v>4.8840234905204127</v>
      </c>
      <c r="BU44" s="983">
        <f t="shared" si="37"/>
        <v>14.97</v>
      </c>
      <c r="BV44" s="983">
        <f t="shared" si="37"/>
        <v>49.480000000000004</v>
      </c>
      <c r="BW44" s="983">
        <f t="shared" si="25"/>
        <v>3.3052772211088848</v>
      </c>
      <c r="BX44" s="983">
        <f t="shared" si="38"/>
        <v>0</v>
      </c>
      <c r="BY44" s="983">
        <f t="shared" si="38"/>
        <v>0</v>
      </c>
      <c r="BZ44" s="983">
        <f t="shared" si="26"/>
        <v>0</v>
      </c>
      <c r="CA44" s="983">
        <f t="shared" si="39"/>
        <v>2</v>
      </c>
      <c r="CB44" s="983">
        <f t="shared" si="40"/>
        <v>8</v>
      </c>
      <c r="CC44" s="983">
        <f t="shared" si="27"/>
        <v>4</v>
      </c>
      <c r="CD44" s="983">
        <f t="shared" si="41"/>
        <v>736.86999999999989</v>
      </c>
      <c r="CE44" s="983">
        <f t="shared" si="41"/>
        <v>2663.3670000000002</v>
      </c>
      <c r="CF44" s="983">
        <f t="shared" si="28"/>
        <v>3.6144326679061445</v>
      </c>
      <c r="CG44" s="983">
        <f t="shared" si="42"/>
        <v>1.5</v>
      </c>
      <c r="CH44" s="983">
        <f t="shared" si="42"/>
        <v>4.55</v>
      </c>
      <c r="CI44" s="983">
        <f t="shared" si="29"/>
        <v>3.0333333333333332</v>
      </c>
      <c r="CJ44" s="983">
        <f t="shared" si="47"/>
        <v>1048.3433</v>
      </c>
      <c r="CK44" s="983">
        <f t="shared" si="47"/>
        <v>4156.4320000000007</v>
      </c>
      <c r="CL44" s="983">
        <f t="shared" si="30"/>
        <v>3.9647623063933359</v>
      </c>
      <c r="DH44" s="984"/>
      <c r="DI44" s="984" t="s">
        <v>209</v>
      </c>
      <c r="DJ44" s="962" t="s">
        <v>269</v>
      </c>
    </row>
    <row r="45" spans="1:140" x14ac:dyDescent="0.25">
      <c r="A45" s="992" t="s">
        <v>37</v>
      </c>
      <c r="B45" s="980">
        <v>1657</v>
      </c>
      <c r="C45" s="981">
        <f t="shared" si="0"/>
        <v>57.231623415811718</v>
      </c>
      <c r="D45" s="993">
        <v>151.87000000000003</v>
      </c>
      <c r="E45" s="993">
        <v>905.68000000000006</v>
      </c>
      <c r="F45" s="982">
        <f t="shared" si="1"/>
        <v>5.9635214328043711</v>
      </c>
      <c r="G45" s="993">
        <v>4.5</v>
      </c>
      <c r="H45" s="993">
        <v>20.3</v>
      </c>
      <c r="I45" s="982">
        <f t="shared" si="2"/>
        <v>4.5111111111111111</v>
      </c>
      <c r="J45" s="993">
        <v>30.24</v>
      </c>
      <c r="K45" s="993">
        <v>135.25</v>
      </c>
      <c r="L45" s="982">
        <f t="shared" si="3"/>
        <v>4.4725529100529107</v>
      </c>
      <c r="M45" s="993">
        <v>96.97999999999999</v>
      </c>
      <c r="N45" s="993">
        <v>401.90000000000003</v>
      </c>
      <c r="O45" s="982">
        <f t="shared" si="4"/>
        <v>4.14415343369767</v>
      </c>
      <c r="P45" s="993">
        <v>659.33800000000008</v>
      </c>
      <c r="Q45" s="993">
        <v>2479.4349999999999</v>
      </c>
      <c r="R45" s="982">
        <f t="shared" si="44"/>
        <v>3.7604915839827213</v>
      </c>
      <c r="S45" s="982"/>
      <c r="T45" s="982"/>
      <c r="U45" s="982">
        <f t="shared" si="6"/>
        <v>0</v>
      </c>
      <c r="V45" s="982">
        <f t="shared" si="45"/>
        <v>942.92800000000011</v>
      </c>
      <c r="W45" s="982">
        <f t="shared" si="46"/>
        <v>3942.5650000000005</v>
      </c>
      <c r="X45" s="982">
        <f t="shared" si="7"/>
        <v>4.1811941102608046</v>
      </c>
      <c r="Y45" s="982"/>
      <c r="Z45" s="982"/>
      <c r="AA45" s="982">
        <f t="shared" si="8"/>
        <v>0</v>
      </c>
      <c r="AB45" s="982"/>
      <c r="AC45" s="982"/>
      <c r="AD45" s="982">
        <f t="shared" si="48"/>
        <v>0</v>
      </c>
      <c r="AE45" s="993">
        <v>1</v>
      </c>
      <c r="AF45" s="993">
        <v>3.8</v>
      </c>
      <c r="AG45" s="982">
        <f t="shared" si="49"/>
        <v>3.8</v>
      </c>
      <c r="AH45" s="993">
        <v>3.4</v>
      </c>
      <c r="AI45" s="993">
        <v>12.049999999999999</v>
      </c>
      <c r="AJ45" s="982">
        <f t="shared" si="11"/>
        <v>3.5441176470588234</v>
      </c>
      <c r="AK45" s="993">
        <v>1</v>
      </c>
      <c r="AL45" s="993">
        <v>3</v>
      </c>
      <c r="AM45" s="982">
        <f t="shared" si="12"/>
        <v>3</v>
      </c>
      <c r="AN45" s="982"/>
      <c r="AO45" s="982"/>
      <c r="AP45" s="982">
        <f t="shared" si="13"/>
        <v>0</v>
      </c>
      <c r="AQ45" s="982">
        <f t="shared" si="14"/>
        <v>5.4</v>
      </c>
      <c r="AR45" s="982">
        <f t="shared" si="33"/>
        <v>18.849999999999998</v>
      </c>
      <c r="AS45" s="982">
        <f t="shared" si="15"/>
        <v>3.49074074074074</v>
      </c>
      <c r="AT45" s="982"/>
      <c r="AU45" s="982"/>
      <c r="AV45" s="982">
        <f t="shared" si="16"/>
        <v>0</v>
      </c>
      <c r="AW45" s="982"/>
      <c r="AX45" s="982"/>
      <c r="AY45" s="982">
        <f t="shared" si="17"/>
        <v>0</v>
      </c>
      <c r="AZ45" s="982"/>
      <c r="BA45" s="982"/>
      <c r="BB45" s="982">
        <f t="shared" si="18"/>
        <v>0</v>
      </c>
      <c r="BC45" s="982"/>
      <c r="BD45" s="982"/>
      <c r="BE45" s="982">
        <f t="shared" si="19"/>
        <v>0</v>
      </c>
      <c r="BF45" s="982"/>
      <c r="BG45" s="982"/>
      <c r="BH45" s="982">
        <f t="shared" si="20"/>
        <v>0</v>
      </c>
      <c r="BI45" s="982"/>
      <c r="BJ45" s="983"/>
      <c r="BK45" s="983">
        <f t="shared" si="21"/>
        <v>0</v>
      </c>
      <c r="BL45" s="983">
        <f t="shared" si="34"/>
        <v>0</v>
      </c>
      <c r="BM45" s="983">
        <f t="shared" si="35"/>
        <v>0</v>
      </c>
      <c r="BN45" s="983">
        <f t="shared" si="22"/>
        <v>0</v>
      </c>
      <c r="BO45" s="983"/>
      <c r="BP45" s="983"/>
      <c r="BQ45" s="983">
        <f t="shared" si="23"/>
        <v>0</v>
      </c>
      <c r="BR45" s="983">
        <f t="shared" si="36"/>
        <v>151.87000000000003</v>
      </c>
      <c r="BS45" s="983">
        <f t="shared" si="36"/>
        <v>905.68000000000006</v>
      </c>
      <c r="BT45" s="983">
        <f t="shared" si="24"/>
        <v>5.9635214328043711</v>
      </c>
      <c r="BU45" s="983">
        <f t="shared" si="37"/>
        <v>4.5</v>
      </c>
      <c r="BV45" s="983">
        <f t="shared" si="37"/>
        <v>20.3</v>
      </c>
      <c r="BW45" s="983">
        <f t="shared" si="25"/>
        <v>4.5111111111111111</v>
      </c>
      <c r="BX45" s="983">
        <f t="shared" si="38"/>
        <v>31.24</v>
      </c>
      <c r="BY45" s="983">
        <f t="shared" si="38"/>
        <v>139.05000000000001</v>
      </c>
      <c r="BZ45" s="983">
        <f t="shared" si="26"/>
        <v>4.451024327784892</v>
      </c>
      <c r="CA45" s="983">
        <f t="shared" si="39"/>
        <v>100.38</v>
      </c>
      <c r="CB45" s="983">
        <f t="shared" si="40"/>
        <v>413.95000000000005</v>
      </c>
      <c r="CC45" s="983">
        <f t="shared" si="27"/>
        <v>4.1238294480972311</v>
      </c>
      <c r="CD45" s="983">
        <f t="shared" si="41"/>
        <v>660.33800000000008</v>
      </c>
      <c r="CE45" s="983">
        <f t="shared" si="41"/>
        <v>2482.4349999999999</v>
      </c>
      <c r="CF45" s="983">
        <f t="shared" si="28"/>
        <v>3.7593399138017194</v>
      </c>
      <c r="CG45" s="983">
        <f t="shared" si="42"/>
        <v>0</v>
      </c>
      <c r="CH45" s="983">
        <f t="shared" si="42"/>
        <v>0</v>
      </c>
      <c r="CI45" s="983">
        <f t="shared" si="29"/>
        <v>0</v>
      </c>
      <c r="CJ45" s="983">
        <f t="shared" si="47"/>
        <v>948.32800000000009</v>
      </c>
      <c r="CK45" s="983">
        <f t="shared" si="47"/>
        <v>3961.4150000000004</v>
      </c>
      <c r="CL45" s="983">
        <f t="shared" si="30"/>
        <v>4.1772625083304513</v>
      </c>
      <c r="DH45" s="984" t="s">
        <v>209</v>
      </c>
      <c r="DI45" s="984" t="s">
        <v>209</v>
      </c>
      <c r="DJ45" s="962" t="s">
        <v>269</v>
      </c>
    </row>
    <row r="46" spans="1:140" x14ac:dyDescent="0.25">
      <c r="A46" s="992" t="s">
        <v>38</v>
      </c>
      <c r="B46" s="980">
        <v>3677.73</v>
      </c>
      <c r="C46" s="981">
        <f t="shared" si="0"/>
        <v>39.164647758263932</v>
      </c>
      <c r="D46" s="982">
        <v>159.75</v>
      </c>
      <c r="E46" s="982">
        <v>897.43</v>
      </c>
      <c r="F46" s="982">
        <f t="shared" si="1"/>
        <v>5.6177151799687008</v>
      </c>
      <c r="G46" s="982">
        <v>52</v>
      </c>
      <c r="H46" s="982">
        <v>207.35</v>
      </c>
      <c r="I46" s="982">
        <f t="shared" si="2"/>
        <v>3.9874999999999998</v>
      </c>
      <c r="J46" s="982">
        <v>72.25</v>
      </c>
      <c r="K46" s="982">
        <v>313.98</v>
      </c>
      <c r="L46" s="982">
        <f t="shared" si="3"/>
        <v>4.3457439446366788</v>
      </c>
      <c r="M46" s="982">
        <v>119.95</v>
      </c>
      <c r="N46" s="982">
        <v>492.01</v>
      </c>
      <c r="O46" s="982">
        <f t="shared" si="4"/>
        <v>4.1017924135056267</v>
      </c>
      <c r="P46" s="982">
        <v>361.35</v>
      </c>
      <c r="Q46" s="982">
        <v>1443.67</v>
      </c>
      <c r="R46" s="982">
        <f t="shared" si="44"/>
        <v>3.9952123979521241</v>
      </c>
      <c r="S46" s="982">
        <v>355.31</v>
      </c>
      <c r="T46" s="982">
        <v>1440.98</v>
      </c>
      <c r="U46" s="982">
        <f t="shared" si="6"/>
        <v>4.0555571191354032</v>
      </c>
      <c r="V46" s="982">
        <f t="shared" si="45"/>
        <v>1120.6100000000001</v>
      </c>
      <c r="W46" s="982">
        <f t="shared" si="46"/>
        <v>4795.42</v>
      </c>
      <c r="X46" s="982">
        <f t="shared" si="7"/>
        <v>4.2792943129188563</v>
      </c>
      <c r="Y46" s="982"/>
      <c r="Z46" s="982"/>
      <c r="AA46" s="982">
        <f t="shared" si="8"/>
        <v>0</v>
      </c>
      <c r="AB46" s="982"/>
      <c r="AC46" s="982"/>
      <c r="AD46" s="982">
        <f t="shared" si="48"/>
        <v>0</v>
      </c>
      <c r="AE46" s="982"/>
      <c r="AF46" s="982"/>
      <c r="AG46" s="982">
        <f t="shared" si="49"/>
        <v>0</v>
      </c>
      <c r="AH46" s="982">
        <v>5.5</v>
      </c>
      <c r="AI46" s="982">
        <v>21.6</v>
      </c>
      <c r="AJ46" s="982">
        <v>3.93</v>
      </c>
      <c r="AK46" s="982">
        <v>14</v>
      </c>
      <c r="AL46" s="982">
        <v>55.4</v>
      </c>
      <c r="AM46" s="982">
        <f t="shared" si="12"/>
        <v>3.9571428571428569</v>
      </c>
      <c r="AN46" s="982">
        <v>298.01</v>
      </c>
      <c r="AO46" s="982">
        <v>1192.51</v>
      </c>
      <c r="AP46" s="982">
        <f t="shared" si="13"/>
        <v>4.0015771282842856</v>
      </c>
      <c r="AQ46" s="982">
        <f t="shared" si="14"/>
        <v>317.51</v>
      </c>
      <c r="AR46" s="982">
        <f t="shared" si="33"/>
        <v>1269.51</v>
      </c>
      <c r="AS46" s="982">
        <f t="shared" si="15"/>
        <v>3.9983307612358665</v>
      </c>
      <c r="AT46" s="982"/>
      <c r="AU46" s="982"/>
      <c r="AV46" s="982">
        <f t="shared" si="16"/>
        <v>0</v>
      </c>
      <c r="AW46" s="982">
        <v>2</v>
      </c>
      <c r="AX46" s="982">
        <v>8</v>
      </c>
      <c r="AY46" s="982">
        <v>4</v>
      </c>
      <c r="AZ46" s="982"/>
      <c r="BA46" s="982"/>
      <c r="BB46" s="982">
        <f t="shared" si="18"/>
        <v>0</v>
      </c>
      <c r="BC46" s="982"/>
      <c r="BD46" s="982"/>
      <c r="BE46" s="982">
        <f t="shared" si="19"/>
        <v>0</v>
      </c>
      <c r="BF46" s="982"/>
      <c r="BG46" s="982"/>
      <c r="BH46" s="982">
        <f t="shared" si="20"/>
        <v>0</v>
      </c>
      <c r="BI46" s="982">
        <v>0.25</v>
      </c>
      <c r="BJ46" s="983">
        <v>0.36</v>
      </c>
      <c r="BK46" s="983">
        <f t="shared" si="21"/>
        <v>1.44</v>
      </c>
      <c r="BL46" s="983">
        <f t="shared" si="34"/>
        <v>2.25</v>
      </c>
      <c r="BM46" s="983">
        <f t="shared" si="35"/>
        <v>8.36</v>
      </c>
      <c r="BN46" s="983">
        <f t="shared" si="22"/>
        <v>3.7155555555555555</v>
      </c>
      <c r="BO46" s="983"/>
      <c r="BP46" s="983"/>
      <c r="BQ46" s="983">
        <f t="shared" si="23"/>
        <v>0</v>
      </c>
      <c r="BR46" s="983">
        <f t="shared" si="36"/>
        <v>159.75</v>
      </c>
      <c r="BS46" s="983">
        <f t="shared" si="36"/>
        <v>897.43</v>
      </c>
      <c r="BT46" s="983">
        <f t="shared" si="24"/>
        <v>5.6177151799687008</v>
      </c>
      <c r="BU46" s="983">
        <f t="shared" si="37"/>
        <v>54</v>
      </c>
      <c r="BV46" s="983">
        <f t="shared" si="37"/>
        <v>215.35</v>
      </c>
      <c r="BW46" s="983">
        <f t="shared" si="25"/>
        <v>3.9879629629629627</v>
      </c>
      <c r="BX46" s="983">
        <f t="shared" si="38"/>
        <v>72.25</v>
      </c>
      <c r="BY46" s="983">
        <f t="shared" si="38"/>
        <v>313.98</v>
      </c>
      <c r="BZ46" s="983">
        <f t="shared" si="26"/>
        <v>4.3457439446366788</v>
      </c>
      <c r="CA46" s="983">
        <f t="shared" si="39"/>
        <v>125.45</v>
      </c>
      <c r="CB46" s="983">
        <f t="shared" si="40"/>
        <v>513.61</v>
      </c>
      <c r="CC46" s="983">
        <f t="shared" si="27"/>
        <v>4.0941410920685533</v>
      </c>
      <c r="CD46" s="983">
        <f t="shared" si="41"/>
        <v>375.35</v>
      </c>
      <c r="CE46" s="983">
        <f t="shared" si="41"/>
        <v>1499.0700000000002</v>
      </c>
      <c r="CF46" s="983">
        <f t="shared" si="28"/>
        <v>3.9937924603703214</v>
      </c>
      <c r="CG46" s="983">
        <f t="shared" si="42"/>
        <v>653.56999999999994</v>
      </c>
      <c r="CH46" s="983">
        <f t="shared" si="42"/>
        <v>2633.85</v>
      </c>
      <c r="CI46" s="983">
        <f t="shared" si="29"/>
        <v>4.0299432348486013</v>
      </c>
      <c r="CJ46" s="983">
        <f t="shared" si="47"/>
        <v>1440.3700000000001</v>
      </c>
      <c r="CK46" s="983">
        <f t="shared" si="47"/>
        <v>6073.29</v>
      </c>
      <c r="CL46" s="983">
        <f t="shared" si="30"/>
        <v>4.2164790991203649</v>
      </c>
      <c r="DI46" s="984" t="s">
        <v>209</v>
      </c>
      <c r="DJ46" s="962" t="s">
        <v>269</v>
      </c>
    </row>
    <row r="47" spans="1:140" x14ac:dyDescent="0.25">
      <c r="A47" s="992" t="s">
        <v>39</v>
      </c>
      <c r="B47" s="980">
        <v>506.5</v>
      </c>
      <c r="C47" s="981">
        <f t="shared" si="0"/>
        <v>59.340572556762098</v>
      </c>
      <c r="D47" s="982">
        <v>100</v>
      </c>
      <c r="E47" s="982">
        <v>380</v>
      </c>
      <c r="F47" s="982">
        <f t="shared" si="1"/>
        <v>3.8</v>
      </c>
      <c r="G47" s="982">
        <v>10</v>
      </c>
      <c r="H47" s="982">
        <v>40</v>
      </c>
      <c r="I47" s="982">
        <f t="shared" si="2"/>
        <v>4</v>
      </c>
      <c r="J47" s="982">
        <v>2</v>
      </c>
      <c r="K47" s="982">
        <v>8</v>
      </c>
      <c r="L47" s="982">
        <f t="shared" si="3"/>
        <v>4</v>
      </c>
      <c r="M47" s="982">
        <v>65</v>
      </c>
      <c r="N47" s="982">
        <v>264</v>
      </c>
      <c r="O47" s="982">
        <f t="shared" si="4"/>
        <v>4.0615384615384613</v>
      </c>
      <c r="P47" s="982">
        <v>36.64</v>
      </c>
      <c r="Q47" s="982">
        <v>146.56</v>
      </c>
      <c r="R47" s="982">
        <f t="shared" si="44"/>
        <v>4</v>
      </c>
      <c r="S47" s="982">
        <v>41.64</v>
      </c>
      <c r="T47" s="982">
        <v>165.56</v>
      </c>
      <c r="U47" s="982">
        <f t="shared" si="6"/>
        <v>3.9759846301633046</v>
      </c>
      <c r="V47" s="982">
        <f t="shared" si="45"/>
        <v>255.28</v>
      </c>
      <c r="W47" s="982">
        <f t="shared" si="46"/>
        <v>1004.12</v>
      </c>
      <c r="X47" s="982">
        <f t="shared" si="7"/>
        <v>3.933406455656534</v>
      </c>
      <c r="Y47" s="982">
        <v>6</v>
      </c>
      <c r="Z47" s="982">
        <v>60</v>
      </c>
      <c r="AA47" s="982">
        <f t="shared" si="8"/>
        <v>10</v>
      </c>
      <c r="AB47" s="982">
        <v>8</v>
      </c>
      <c r="AC47" s="982">
        <v>24</v>
      </c>
      <c r="AD47" s="982">
        <f t="shared" si="48"/>
        <v>3</v>
      </c>
      <c r="AE47" s="982">
        <v>2</v>
      </c>
      <c r="AF47" s="982">
        <v>8</v>
      </c>
      <c r="AG47" s="982">
        <f t="shared" si="49"/>
        <v>4</v>
      </c>
      <c r="AH47" s="982">
        <v>11.5</v>
      </c>
      <c r="AI47" s="982">
        <v>46</v>
      </c>
      <c r="AJ47" s="982">
        <f t="shared" si="11"/>
        <v>4</v>
      </c>
      <c r="AK47" s="982">
        <v>8.64</v>
      </c>
      <c r="AL47" s="982">
        <v>34.56</v>
      </c>
      <c r="AM47" s="982">
        <f t="shared" si="12"/>
        <v>4</v>
      </c>
      <c r="AN47" s="982">
        <v>9.14</v>
      </c>
      <c r="AO47" s="982">
        <v>36.56</v>
      </c>
      <c r="AP47" s="982">
        <f t="shared" si="13"/>
        <v>4</v>
      </c>
      <c r="AQ47" s="982">
        <f t="shared" si="14"/>
        <v>45.28</v>
      </c>
      <c r="AR47" s="982">
        <v>620</v>
      </c>
      <c r="AS47" s="982">
        <f t="shared" si="15"/>
        <v>13.692579505300353</v>
      </c>
      <c r="AT47" s="982"/>
      <c r="AU47" s="982"/>
      <c r="AV47" s="982">
        <f t="shared" si="16"/>
        <v>0</v>
      </c>
      <c r="AW47" s="982"/>
      <c r="AX47" s="982"/>
      <c r="AY47" s="982">
        <f t="shared" si="17"/>
        <v>0</v>
      </c>
      <c r="AZ47" s="982"/>
      <c r="BA47" s="982"/>
      <c r="BB47" s="982">
        <f t="shared" si="18"/>
        <v>0</v>
      </c>
      <c r="BC47" s="982"/>
      <c r="BD47" s="982"/>
      <c r="BE47" s="982">
        <f t="shared" si="19"/>
        <v>0</v>
      </c>
      <c r="BF47" s="982"/>
      <c r="BG47" s="982"/>
      <c r="BH47" s="982">
        <f t="shared" si="20"/>
        <v>0</v>
      </c>
      <c r="BI47" s="982"/>
      <c r="BJ47" s="983"/>
      <c r="BK47" s="983">
        <f t="shared" si="21"/>
        <v>0</v>
      </c>
      <c r="BL47" s="983">
        <f t="shared" si="34"/>
        <v>0</v>
      </c>
      <c r="BM47" s="983">
        <f t="shared" si="35"/>
        <v>0</v>
      </c>
      <c r="BN47" s="983">
        <f t="shared" si="22"/>
        <v>0</v>
      </c>
      <c r="BO47" s="983"/>
      <c r="BP47" s="983"/>
      <c r="BQ47" s="983">
        <f t="shared" si="23"/>
        <v>0</v>
      </c>
      <c r="BR47" s="983">
        <f t="shared" si="36"/>
        <v>106</v>
      </c>
      <c r="BS47" s="983">
        <f t="shared" si="36"/>
        <v>440</v>
      </c>
      <c r="BT47" s="983">
        <f t="shared" si="24"/>
        <v>4.1509433962264151</v>
      </c>
      <c r="BU47" s="983">
        <f t="shared" si="37"/>
        <v>18</v>
      </c>
      <c r="BV47" s="983">
        <f t="shared" si="37"/>
        <v>64</v>
      </c>
      <c r="BW47" s="983">
        <f t="shared" si="25"/>
        <v>3.5555555555555554</v>
      </c>
      <c r="BX47" s="983">
        <f t="shared" si="38"/>
        <v>4</v>
      </c>
      <c r="BY47" s="983">
        <f t="shared" si="38"/>
        <v>16</v>
      </c>
      <c r="BZ47" s="983">
        <f t="shared" si="26"/>
        <v>4</v>
      </c>
      <c r="CA47" s="983">
        <f t="shared" si="39"/>
        <v>76.5</v>
      </c>
      <c r="CB47" s="983">
        <f t="shared" si="40"/>
        <v>310</v>
      </c>
      <c r="CC47" s="983">
        <f t="shared" si="27"/>
        <v>4.0522875816993462</v>
      </c>
      <c r="CD47" s="983">
        <f t="shared" si="41"/>
        <v>45.28</v>
      </c>
      <c r="CE47" s="983">
        <f t="shared" si="41"/>
        <v>181.12</v>
      </c>
      <c r="CF47" s="983">
        <f t="shared" si="28"/>
        <v>4</v>
      </c>
      <c r="CG47" s="983">
        <f t="shared" si="42"/>
        <v>50.78</v>
      </c>
      <c r="CH47" s="983">
        <f t="shared" si="42"/>
        <v>202.12</v>
      </c>
      <c r="CI47" s="983">
        <f t="shared" si="29"/>
        <v>3.9803072075620323</v>
      </c>
      <c r="CJ47" s="983">
        <f t="shared" si="47"/>
        <v>300.56</v>
      </c>
      <c r="CK47" s="983">
        <f t="shared" si="47"/>
        <v>1624.12</v>
      </c>
      <c r="CL47" s="983">
        <f t="shared" si="30"/>
        <v>5.4036465264838967</v>
      </c>
    </row>
    <row r="48" spans="1:140" x14ac:dyDescent="0.25">
      <c r="A48" s="992" t="s">
        <v>40</v>
      </c>
      <c r="B48" s="980">
        <v>572</v>
      </c>
      <c r="C48" s="981">
        <f t="shared" si="0"/>
        <v>99.327993531468522</v>
      </c>
      <c r="D48" s="982">
        <v>157.52317729999999</v>
      </c>
      <c r="E48" s="982">
        <v>708.79679784999996</v>
      </c>
      <c r="F48" s="982">
        <f t="shared" si="1"/>
        <v>4.4996349743511681</v>
      </c>
      <c r="G48" s="982">
        <v>5</v>
      </c>
      <c r="H48" s="982">
        <v>21</v>
      </c>
      <c r="I48" s="982">
        <f t="shared" si="2"/>
        <v>4.2</v>
      </c>
      <c r="J48" s="982">
        <v>1</v>
      </c>
      <c r="K48" s="982">
        <v>4.2</v>
      </c>
      <c r="L48" s="982">
        <f t="shared" si="3"/>
        <v>4.2</v>
      </c>
      <c r="M48" s="982">
        <v>77.002945699999998</v>
      </c>
      <c r="N48" s="982">
        <v>320.23478280000006</v>
      </c>
      <c r="O48" s="982">
        <f t="shared" si="4"/>
        <v>4.1587341872299319</v>
      </c>
      <c r="P48" s="982">
        <v>178.81</v>
      </c>
      <c r="Q48" s="982">
        <v>656.02</v>
      </c>
      <c r="R48" s="982">
        <f t="shared" si="44"/>
        <v>3.6688104692131311</v>
      </c>
      <c r="S48" s="982"/>
      <c r="T48" s="982"/>
      <c r="U48" s="982">
        <f t="shared" si="6"/>
        <v>0</v>
      </c>
      <c r="V48" s="982">
        <f t="shared" si="45"/>
        <v>419.33612299999999</v>
      </c>
      <c r="W48" s="982">
        <f t="shared" si="46"/>
        <v>1710.2515806500001</v>
      </c>
      <c r="X48" s="982">
        <f t="shared" si="7"/>
        <v>4.0784742521454564</v>
      </c>
      <c r="Y48" s="982"/>
      <c r="Z48" s="982"/>
      <c r="AA48" s="982">
        <f t="shared" si="8"/>
        <v>0</v>
      </c>
      <c r="AB48" s="982"/>
      <c r="AC48" s="982"/>
      <c r="AD48" s="982">
        <f t="shared" si="48"/>
        <v>0</v>
      </c>
      <c r="AE48" s="982">
        <v>9.6999999999999993</v>
      </c>
      <c r="AF48" s="982">
        <v>8.1999999999999993</v>
      </c>
      <c r="AG48" s="982">
        <f t="shared" si="49"/>
        <v>0.84536082474226804</v>
      </c>
      <c r="AH48" s="982">
        <v>7.9</v>
      </c>
      <c r="AI48" s="982">
        <v>33.18</v>
      </c>
      <c r="AJ48" s="982">
        <f t="shared" si="11"/>
        <v>4.2</v>
      </c>
      <c r="AK48" s="982">
        <v>131.22</v>
      </c>
      <c r="AL48" s="982">
        <v>468.36</v>
      </c>
      <c r="AM48" s="982">
        <f t="shared" si="12"/>
        <v>3.5692729766803843</v>
      </c>
      <c r="AN48" s="982"/>
      <c r="AO48" s="982"/>
      <c r="AP48" s="982">
        <f t="shared" si="13"/>
        <v>0</v>
      </c>
      <c r="AQ48" s="982">
        <f t="shared" si="14"/>
        <v>148.82</v>
      </c>
      <c r="AR48" s="982">
        <f t="shared" ref="AR48:AR59" si="50">SUM(AO48,AL48,AI48,AF48,AC48,Z48)</f>
        <v>509.74</v>
      </c>
      <c r="AS48" s="982">
        <f t="shared" si="15"/>
        <v>3.4252116650987774</v>
      </c>
      <c r="AT48" s="982"/>
      <c r="AU48" s="982"/>
      <c r="AV48" s="982">
        <f t="shared" si="16"/>
        <v>0</v>
      </c>
      <c r="AW48" s="982"/>
      <c r="AX48" s="982"/>
      <c r="AY48" s="982">
        <f t="shared" si="17"/>
        <v>0</v>
      </c>
      <c r="AZ48" s="982"/>
      <c r="BA48" s="982"/>
      <c r="BB48" s="982">
        <f t="shared" si="18"/>
        <v>0</v>
      </c>
      <c r="BC48" s="982"/>
      <c r="BD48" s="982"/>
      <c r="BE48" s="982">
        <f t="shared" si="19"/>
        <v>0</v>
      </c>
      <c r="BF48" s="982"/>
      <c r="BG48" s="982"/>
      <c r="BH48" s="982">
        <f t="shared" si="20"/>
        <v>0</v>
      </c>
      <c r="BI48" s="982"/>
      <c r="BJ48" s="983"/>
      <c r="BK48" s="983">
        <f t="shared" si="21"/>
        <v>0</v>
      </c>
      <c r="BL48" s="983">
        <f t="shared" si="34"/>
        <v>0</v>
      </c>
      <c r="BM48" s="983">
        <f t="shared" si="35"/>
        <v>0</v>
      </c>
      <c r="BN48" s="983">
        <f t="shared" si="22"/>
        <v>0</v>
      </c>
      <c r="BO48" s="983"/>
      <c r="BP48" s="983"/>
      <c r="BQ48" s="983">
        <f t="shared" si="23"/>
        <v>0</v>
      </c>
      <c r="BR48" s="983">
        <f t="shared" si="36"/>
        <v>157.52317729999999</v>
      </c>
      <c r="BS48" s="983">
        <f t="shared" si="36"/>
        <v>708.79679784999996</v>
      </c>
      <c r="BT48" s="983">
        <f t="shared" si="24"/>
        <v>4.4996349743511681</v>
      </c>
      <c r="BU48" s="983">
        <f t="shared" si="37"/>
        <v>5</v>
      </c>
      <c r="BV48" s="983">
        <f t="shared" si="37"/>
        <v>21</v>
      </c>
      <c r="BW48" s="983">
        <f t="shared" si="25"/>
        <v>4.2</v>
      </c>
      <c r="BX48" s="983">
        <f t="shared" si="38"/>
        <v>10.7</v>
      </c>
      <c r="BY48" s="983">
        <f t="shared" si="38"/>
        <v>12.399999999999999</v>
      </c>
      <c r="BZ48" s="983">
        <f t="shared" si="26"/>
        <v>1.1588785046728971</v>
      </c>
      <c r="CA48" s="983">
        <f t="shared" si="39"/>
        <v>84.902945700000004</v>
      </c>
      <c r="CB48" s="983">
        <f t="shared" si="40"/>
        <v>353.41478280000007</v>
      </c>
      <c r="CC48" s="983">
        <f t="shared" si="27"/>
        <v>4.1625738646191639</v>
      </c>
      <c r="CD48" s="983">
        <f t="shared" si="41"/>
        <v>310.02999999999997</v>
      </c>
      <c r="CE48" s="983">
        <f t="shared" si="41"/>
        <v>1124.3800000000001</v>
      </c>
      <c r="CF48" s="983">
        <f t="shared" si="28"/>
        <v>3.6266812889075259</v>
      </c>
      <c r="CG48" s="983">
        <f t="shared" si="42"/>
        <v>0</v>
      </c>
      <c r="CH48" s="983">
        <f t="shared" si="42"/>
        <v>0</v>
      </c>
      <c r="CI48" s="983">
        <f t="shared" si="29"/>
        <v>0</v>
      </c>
      <c r="CJ48" s="983">
        <f t="shared" si="47"/>
        <v>568.15612299999998</v>
      </c>
      <c r="CK48" s="983">
        <f t="shared" si="47"/>
        <v>2219.9915806500003</v>
      </c>
      <c r="CL48" s="983">
        <f t="shared" si="30"/>
        <v>3.9073618866024264</v>
      </c>
      <c r="DI48" s="984" t="s">
        <v>209</v>
      </c>
      <c r="DJ48" s="962" t="s">
        <v>269</v>
      </c>
    </row>
    <row r="49" spans="1:140" x14ac:dyDescent="0.25">
      <c r="A49" s="992" t="s">
        <v>103</v>
      </c>
      <c r="B49" s="980">
        <v>1050</v>
      </c>
      <c r="C49" s="981">
        <f t="shared" si="0"/>
        <v>49.379047619047626</v>
      </c>
      <c r="D49" s="982">
        <v>251.75</v>
      </c>
      <c r="E49" s="982">
        <v>1570.17</v>
      </c>
      <c r="F49" s="982">
        <f t="shared" si="1"/>
        <v>6.2370208540218472</v>
      </c>
      <c r="G49" s="982">
        <v>1</v>
      </c>
      <c r="H49" s="982">
        <v>1.25</v>
      </c>
      <c r="I49" s="982">
        <f t="shared" si="2"/>
        <v>1.25</v>
      </c>
      <c r="J49" s="982">
        <v>31.75</v>
      </c>
      <c r="K49" s="982">
        <v>154.6</v>
      </c>
      <c r="L49" s="982">
        <f t="shared" si="3"/>
        <v>4.869291338582677</v>
      </c>
      <c r="M49" s="982">
        <v>99.48</v>
      </c>
      <c r="N49" s="982">
        <v>470.54</v>
      </c>
      <c r="O49" s="982">
        <f t="shared" si="4"/>
        <v>4.7299959790912744</v>
      </c>
      <c r="P49" s="982">
        <v>67.75</v>
      </c>
      <c r="Q49" s="982">
        <v>298</v>
      </c>
      <c r="R49" s="982">
        <f t="shared" si="44"/>
        <v>4.3985239852398523</v>
      </c>
      <c r="S49" s="982">
        <v>54</v>
      </c>
      <c r="T49" s="982">
        <v>199.78</v>
      </c>
      <c r="U49" s="982">
        <f t="shared" si="6"/>
        <v>3.6996296296296296</v>
      </c>
      <c r="V49" s="982">
        <f t="shared" si="45"/>
        <v>505.73</v>
      </c>
      <c r="W49" s="982">
        <f t="shared" si="46"/>
        <v>2694.34</v>
      </c>
      <c r="X49" s="982">
        <f t="shared" si="7"/>
        <v>5.3276254127696596</v>
      </c>
      <c r="Y49" s="982"/>
      <c r="Z49" s="982"/>
      <c r="AA49" s="982">
        <f t="shared" si="8"/>
        <v>0</v>
      </c>
      <c r="AB49" s="982"/>
      <c r="AC49" s="982"/>
      <c r="AD49" s="982">
        <f t="shared" si="48"/>
        <v>0</v>
      </c>
      <c r="AE49" s="982"/>
      <c r="AF49" s="982"/>
      <c r="AG49" s="982">
        <f t="shared" si="49"/>
        <v>0</v>
      </c>
      <c r="AH49" s="982"/>
      <c r="AI49" s="982"/>
      <c r="AJ49" s="982">
        <f t="shared" si="11"/>
        <v>0</v>
      </c>
      <c r="AK49" s="982"/>
      <c r="AL49" s="982"/>
      <c r="AM49" s="982">
        <f t="shared" si="12"/>
        <v>0</v>
      </c>
      <c r="AN49" s="982">
        <v>12.75</v>
      </c>
      <c r="AO49" s="982">
        <v>43.56</v>
      </c>
      <c r="AP49" s="982">
        <f t="shared" si="13"/>
        <v>3.4164705882352941</v>
      </c>
      <c r="AQ49" s="982">
        <f t="shared" si="14"/>
        <v>12.75</v>
      </c>
      <c r="AR49" s="982">
        <f t="shared" si="50"/>
        <v>43.56</v>
      </c>
      <c r="AS49" s="982">
        <f t="shared" si="15"/>
        <v>3.4164705882352941</v>
      </c>
      <c r="AT49" s="982"/>
      <c r="AU49" s="982"/>
      <c r="AV49" s="982">
        <f t="shared" si="16"/>
        <v>0</v>
      </c>
      <c r="AW49" s="982"/>
      <c r="AX49" s="982"/>
      <c r="AY49" s="982">
        <f t="shared" si="17"/>
        <v>0</v>
      </c>
      <c r="AZ49" s="982"/>
      <c r="BA49" s="982"/>
      <c r="BB49" s="982">
        <f t="shared" si="18"/>
        <v>0</v>
      </c>
      <c r="BC49" s="982"/>
      <c r="BD49" s="982"/>
      <c r="BE49" s="982">
        <f t="shared" si="19"/>
        <v>0</v>
      </c>
      <c r="BF49" s="982"/>
      <c r="BG49" s="982"/>
      <c r="BH49" s="982">
        <f t="shared" si="20"/>
        <v>0</v>
      </c>
      <c r="BI49" s="982"/>
      <c r="BJ49" s="983"/>
      <c r="BK49" s="983">
        <f t="shared" si="21"/>
        <v>0</v>
      </c>
      <c r="BL49" s="983">
        <f t="shared" si="34"/>
        <v>0</v>
      </c>
      <c r="BM49" s="983">
        <f t="shared" si="35"/>
        <v>0</v>
      </c>
      <c r="BN49" s="983">
        <f t="shared" si="22"/>
        <v>0</v>
      </c>
      <c r="BO49" s="983"/>
      <c r="BP49" s="983"/>
      <c r="BQ49" s="983">
        <f t="shared" si="23"/>
        <v>0</v>
      </c>
      <c r="BR49" s="983">
        <f t="shared" si="36"/>
        <v>251.75</v>
      </c>
      <c r="BS49" s="983">
        <f t="shared" si="36"/>
        <v>1570.17</v>
      </c>
      <c r="BT49" s="983">
        <f t="shared" si="24"/>
        <v>6.2370208540218472</v>
      </c>
      <c r="BU49" s="983">
        <f t="shared" si="37"/>
        <v>1</v>
      </c>
      <c r="BV49" s="983">
        <f t="shared" si="37"/>
        <v>1.25</v>
      </c>
      <c r="BW49" s="983">
        <f t="shared" si="25"/>
        <v>1.25</v>
      </c>
      <c r="BX49" s="983">
        <f t="shared" si="38"/>
        <v>31.75</v>
      </c>
      <c r="BY49" s="983">
        <f t="shared" si="38"/>
        <v>154.6</v>
      </c>
      <c r="BZ49" s="983">
        <f t="shared" si="26"/>
        <v>4.869291338582677</v>
      </c>
      <c r="CA49" s="983">
        <f t="shared" si="39"/>
        <v>99.48</v>
      </c>
      <c r="CB49" s="983">
        <f t="shared" si="40"/>
        <v>470.54</v>
      </c>
      <c r="CC49" s="983">
        <f t="shared" si="27"/>
        <v>4.7299959790912744</v>
      </c>
      <c r="CD49" s="983">
        <f t="shared" si="41"/>
        <v>67.75</v>
      </c>
      <c r="CE49" s="983">
        <f t="shared" si="41"/>
        <v>298</v>
      </c>
      <c r="CF49" s="983">
        <f t="shared" si="28"/>
        <v>4.3985239852398523</v>
      </c>
      <c r="CG49" s="983">
        <f t="shared" si="42"/>
        <v>66.75</v>
      </c>
      <c r="CH49" s="983">
        <f t="shared" si="42"/>
        <v>243.34</v>
      </c>
      <c r="CI49" s="983">
        <f t="shared" si="29"/>
        <v>3.6455430711610486</v>
      </c>
      <c r="CJ49" s="983">
        <f t="shared" si="47"/>
        <v>518.48</v>
      </c>
      <c r="CK49" s="983">
        <f t="shared" si="47"/>
        <v>2737.9</v>
      </c>
      <c r="CL49" s="983">
        <f t="shared" si="30"/>
        <v>5.2806279895077921</v>
      </c>
      <c r="DI49" s="984" t="s">
        <v>209</v>
      </c>
      <c r="DJ49" s="962" t="s">
        <v>275</v>
      </c>
    </row>
    <row r="50" spans="1:140" s="1094" customFormat="1" x14ac:dyDescent="0.25">
      <c r="A50" s="1096" t="s">
        <v>42</v>
      </c>
      <c r="B50" s="1091">
        <v>2479.4499999999998</v>
      </c>
      <c r="C50" s="1092">
        <f t="shared" si="0"/>
        <v>8.7547641614067633</v>
      </c>
      <c r="D50" s="985">
        <v>52.89</v>
      </c>
      <c r="E50" s="985">
        <v>617.51</v>
      </c>
      <c r="F50" s="985">
        <f t="shared" si="1"/>
        <v>11.675363962941955</v>
      </c>
      <c r="G50" s="985"/>
      <c r="H50" s="985"/>
      <c r="I50" s="985">
        <f t="shared" si="2"/>
        <v>0</v>
      </c>
      <c r="J50" s="985">
        <v>15</v>
      </c>
      <c r="K50" s="985">
        <v>100.84</v>
      </c>
      <c r="L50" s="985">
        <f t="shared" si="3"/>
        <v>6.722666666666667</v>
      </c>
      <c r="M50" s="985"/>
      <c r="N50" s="985"/>
      <c r="O50" s="985">
        <f t="shared" si="4"/>
        <v>0</v>
      </c>
      <c r="P50" s="985"/>
      <c r="Q50" s="985"/>
      <c r="R50" s="985">
        <f t="shared" si="44"/>
        <v>0</v>
      </c>
      <c r="S50" s="985">
        <v>99.12</v>
      </c>
      <c r="T50" s="985">
        <v>807.05</v>
      </c>
      <c r="U50" s="985">
        <f t="shared" si="6"/>
        <v>8.1421509281678759</v>
      </c>
      <c r="V50" s="985">
        <f t="shared" si="45"/>
        <v>167.01</v>
      </c>
      <c r="W50" s="985">
        <f t="shared" si="46"/>
        <v>1525.4</v>
      </c>
      <c r="X50" s="985">
        <f t="shared" si="7"/>
        <v>9.133584815280523</v>
      </c>
      <c r="Y50" s="985">
        <v>0.24</v>
      </c>
      <c r="Z50" s="985">
        <v>4.09</v>
      </c>
      <c r="AA50" s="985">
        <f t="shared" si="8"/>
        <v>17.041666666666668</v>
      </c>
      <c r="AB50" s="985"/>
      <c r="AC50" s="985"/>
      <c r="AD50" s="985">
        <f t="shared" si="48"/>
        <v>0</v>
      </c>
      <c r="AE50" s="985"/>
      <c r="AF50" s="985"/>
      <c r="AG50" s="985">
        <f t="shared" si="49"/>
        <v>0</v>
      </c>
      <c r="AH50" s="985"/>
      <c r="AI50" s="985"/>
      <c r="AJ50" s="985">
        <f t="shared" si="11"/>
        <v>0</v>
      </c>
      <c r="AK50" s="985"/>
      <c r="AL50" s="985"/>
      <c r="AM50" s="985">
        <f t="shared" si="12"/>
        <v>0</v>
      </c>
      <c r="AN50" s="985">
        <v>49.82</v>
      </c>
      <c r="AO50" s="985">
        <v>236.4</v>
      </c>
      <c r="AP50" s="985">
        <f t="shared" si="13"/>
        <v>4.7450822962665598</v>
      </c>
      <c r="AQ50" s="985">
        <f t="shared" si="14"/>
        <v>50.06</v>
      </c>
      <c r="AR50" s="985">
        <f t="shared" si="50"/>
        <v>240.49</v>
      </c>
      <c r="AS50" s="985">
        <f t="shared" si="15"/>
        <v>4.8040351578106275</v>
      </c>
      <c r="AT50" s="985"/>
      <c r="AU50" s="985"/>
      <c r="AV50" s="985">
        <f t="shared" si="16"/>
        <v>0</v>
      </c>
      <c r="AW50" s="985"/>
      <c r="AX50" s="985"/>
      <c r="AY50" s="985">
        <f t="shared" si="17"/>
        <v>0</v>
      </c>
      <c r="AZ50" s="985"/>
      <c r="BA50" s="985"/>
      <c r="BB50" s="985">
        <f t="shared" si="18"/>
        <v>0</v>
      </c>
      <c r="BC50" s="985"/>
      <c r="BD50" s="985"/>
      <c r="BE50" s="985">
        <f t="shared" si="19"/>
        <v>0</v>
      </c>
      <c r="BF50" s="985"/>
      <c r="BG50" s="985"/>
      <c r="BH50" s="985">
        <f t="shared" si="20"/>
        <v>0</v>
      </c>
      <c r="BI50" s="985"/>
      <c r="BJ50" s="1093"/>
      <c r="BK50" s="1093">
        <f t="shared" si="21"/>
        <v>0</v>
      </c>
      <c r="BL50" s="1093">
        <f t="shared" si="34"/>
        <v>0</v>
      </c>
      <c r="BM50" s="1093">
        <f t="shared" si="35"/>
        <v>0</v>
      </c>
      <c r="BN50" s="1093">
        <f t="shared" si="22"/>
        <v>0</v>
      </c>
      <c r="BO50" s="1093"/>
      <c r="BP50" s="1093"/>
      <c r="BQ50" s="1093">
        <f t="shared" si="23"/>
        <v>0</v>
      </c>
      <c r="BR50" s="1093">
        <f t="shared" si="36"/>
        <v>53.13</v>
      </c>
      <c r="BS50" s="1093">
        <f t="shared" si="36"/>
        <v>621.6</v>
      </c>
      <c r="BT50" s="1093">
        <f t="shared" si="24"/>
        <v>11.699604743083004</v>
      </c>
      <c r="BU50" s="1093">
        <f t="shared" si="37"/>
        <v>0</v>
      </c>
      <c r="BV50" s="1093">
        <f t="shared" si="37"/>
        <v>0</v>
      </c>
      <c r="BW50" s="1093">
        <f t="shared" si="25"/>
        <v>0</v>
      </c>
      <c r="BX50" s="1093">
        <f t="shared" si="38"/>
        <v>15</v>
      </c>
      <c r="BY50" s="1093">
        <f t="shared" si="38"/>
        <v>100.84</v>
      </c>
      <c r="BZ50" s="1093">
        <f t="shared" si="26"/>
        <v>6.722666666666667</v>
      </c>
      <c r="CA50" s="1093">
        <f t="shared" si="39"/>
        <v>0</v>
      </c>
      <c r="CB50" s="1093">
        <f t="shared" si="40"/>
        <v>0</v>
      </c>
      <c r="CC50" s="1093">
        <f t="shared" si="27"/>
        <v>0</v>
      </c>
      <c r="CD50" s="1093">
        <f t="shared" si="41"/>
        <v>0</v>
      </c>
      <c r="CE50" s="1093">
        <f t="shared" si="41"/>
        <v>0</v>
      </c>
      <c r="CF50" s="1093">
        <f t="shared" si="28"/>
        <v>0</v>
      </c>
      <c r="CG50" s="1093">
        <f t="shared" si="42"/>
        <v>148.94</v>
      </c>
      <c r="CH50" s="1093">
        <f t="shared" si="42"/>
        <v>1043.45</v>
      </c>
      <c r="CI50" s="1093">
        <f t="shared" si="29"/>
        <v>7.0058412783671278</v>
      </c>
      <c r="CJ50" s="1093">
        <f t="shared" si="47"/>
        <v>217.07</v>
      </c>
      <c r="CK50" s="1093">
        <f t="shared" si="47"/>
        <v>1765.89</v>
      </c>
      <c r="CL50" s="1093">
        <f t="shared" si="30"/>
        <v>8.1351177039664631</v>
      </c>
      <c r="DF50" s="986"/>
      <c r="DG50" s="986"/>
      <c r="DH50" s="986"/>
      <c r="DI50" s="991" t="s">
        <v>209</v>
      </c>
      <c r="DJ50" s="986" t="s">
        <v>276</v>
      </c>
      <c r="DK50" s="986"/>
      <c r="DL50" s="986"/>
      <c r="DM50" s="986"/>
      <c r="DN50" s="986"/>
      <c r="DO50" s="986"/>
      <c r="DP50" s="986"/>
      <c r="DQ50" s="986"/>
      <c r="DR50" s="986"/>
      <c r="DS50" s="986"/>
      <c r="DT50" s="986"/>
      <c r="DU50" s="986"/>
      <c r="DV50" s="986"/>
      <c r="DW50" s="986"/>
      <c r="DX50" s="986"/>
      <c r="DY50" s="986"/>
      <c r="DZ50" s="986"/>
      <c r="EA50" s="986"/>
      <c r="EB50" s="986"/>
      <c r="EC50" s="986"/>
      <c r="ED50" s="986"/>
      <c r="EE50" s="986"/>
      <c r="EF50" s="986"/>
      <c r="EG50" s="1095"/>
      <c r="EH50" s="1095"/>
      <c r="EI50" s="1095"/>
      <c r="EJ50" s="1095"/>
    </row>
    <row r="51" spans="1:140" x14ac:dyDescent="0.25">
      <c r="A51" s="992" t="s">
        <v>43</v>
      </c>
      <c r="B51" s="980">
        <v>849.88</v>
      </c>
      <c r="C51" s="981">
        <f t="shared" si="0"/>
        <v>43.552030874947057</v>
      </c>
      <c r="D51" s="982">
        <v>27.71</v>
      </c>
      <c r="E51" s="982">
        <v>116</v>
      </c>
      <c r="F51" s="982">
        <f t="shared" si="1"/>
        <v>4.1862143630458313</v>
      </c>
      <c r="G51" s="982">
        <v>0.6</v>
      </c>
      <c r="H51" s="982">
        <v>2.2999999999999998</v>
      </c>
      <c r="I51" s="982">
        <f t="shared" si="2"/>
        <v>3.833333333333333</v>
      </c>
      <c r="J51" s="982">
        <v>13</v>
      </c>
      <c r="K51" s="982">
        <v>46</v>
      </c>
      <c r="L51" s="982">
        <f t="shared" si="3"/>
        <v>3.5384615384615383</v>
      </c>
      <c r="M51" s="982">
        <v>29.3</v>
      </c>
      <c r="N51" s="982">
        <v>93</v>
      </c>
      <c r="O51" s="982">
        <f t="shared" si="4"/>
        <v>3.1740614334470987</v>
      </c>
      <c r="P51" s="982">
        <v>245.87</v>
      </c>
      <c r="Q51" s="982">
        <v>749</v>
      </c>
      <c r="R51" s="982">
        <f t="shared" si="44"/>
        <v>3.0463252938544758</v>
      </c>
      <c r="S51" s="982">
        <v>36.619999999999997</v>
      </c>
      <c r="T51" s="982">
        <v>101</v>
      </c>
      <c r="U51" s="982">
        <f t="shared" si="6"/>
        <v>2.7580557072637903</v>
      </c>
      <c r="V51" s="982">
        <f t="shared" si="45"/>
        <v>353.1</v>
      </c>
      <c r="W51" s="982">
        <f t="shared" si="46"/>
        <v>1107.3</v>
      </c>
      <c r="X51" s="982">
        <f t="shared" si="7"/>
        <v>3.1359388275276121</v>
      </c>
      <c r="Y51" s="982">
        <v>0.5</v>
      </c>
      <c r="Z51" s="982">
        <v>1.6</v>
      </c>
      <c r="AA51" s="982">
        <f t="shared" si="8"/>
        <v>3.2</v>
      </c>
      <c r="AB51" s="982">
        <v>0.2</v>
      </c>
      <c r="AC51" s="982">
        <v>0.3</v>
      </c>
      <c r="AD51" s="982">
        <f t="shared" si="48"/>
        <v>1.4999999999999998</v>
      </c>
      <c r="AE51" s="982">
        <v>0.5</v>
      </c>
      <c r="AF51" s="982">
        <v>0.9</v>
      </c>
      <c r="AG51" s="982">
        <f t="shared" si="49"/>
        <v>1.8</v>
      </c>
      <c r="AH51" s="982"/>
      <c r="AI51" s="982"/>
      <c r="AJ51" s="982">
        <f t="shared" si="11"/>
        <v>0</v>
      </c>
      <c r="AK51" s="982">
        <v>2.77</v>
      </c>
      <c r="AL51" s="982">
        <v>4</v>
      </c>
      <c r="AM51" s="982">
        <f t="shared" si="12"/>
        <v>1.4440433212996391</v>
      </c>
      <c r="AN51" s="982">
        <v>13.07</v>
      </c>
      <c r="AO51" s="982">
        <v>40.5</v>
      </c>
      <c r="AP51" s="982">
        <f t="shared" si="13"/>
        <v>3.0986993114001531</v>
      </c>
      <c r="AQ51" s="982">
        <f t="shared" si="14"/>
        <v>17.04</v>
      </c>
      <c r="AR51" s="982">
        <f t="shared" si="50"/>
        <v>47.3</v>
      </c>
      <c r="AS51" s="982">
        <f t="shared" si="15"/>
        <v>2.7758215962441315</v>
      </c>
      <c r="AT51" s="982"/>
      <c r="AU51" s="982"/>
      <c r="AV51" s="982">
        <f t="shared" si="16"/>
        <v>0</v>
      </c>
      <c r="AW51" s="982"/>
      <c r="AX51" s="982"/>
      <c r="AY51" s="982">
        <f t="shared" si="17"/>
        <v>0</v>
      </c>
      <c r="AZ51" s="982"/>
      <c r="BA51" s="982"/>
      <c r="BB51" s="982">
        <f t="shared" si="18"/>
        <v>0</v>
      </c>
      <c r="BC51" s="982"/>
      <c r="BD51" s="982"/>
      <c r="BE51" s="982">
        <f t="shared" si="19"/>
        <v>0</v>
      </c>
      <c r="BF51" s="982"/>
      <c r="BG51" s="982"/>
      <c r="BH51" s="982">
        <f t="shared" si="20"/>
        <v>0</v>
      </c>
      <c r="BI51" s="982"/>
      <c r="BJ51" s="983"/>
      <c r="BK51" s="983">
        <f t="shared" si="21"/>
        <v>0</v>
      </c>
      <c r="BL51" s="983">
        <f t="shared" si="34"/>
        <v>0</v>
      </c>
      <c r="BM51" s="983">
        <f t="shared" si="35"/>
        <v>0</v>
      </c>
      <c r="BN51" s="983">
        <f t="shared" si="22"/>
        <v>0</v>
      </c>
      <c r="BO51" s="983"/>
      <c r="BP51" s="983"/>
      <c r="BQ51" s="983">
        <f t="shared" si="23"/>
        <v>0</v>
      </c>
      <c r="BR51" s="983">
        <f t="shared" si="36"/>
        <v>28.21</v>
      </c>
      <c r="BS51" s="983">
        <f t="shared" si="36"/>
        <v>117.6</v>
      </c>
      <c r="BT51" s="983">
        <f t="shared" si="24"/>
        <v>4.1687344913151358</v>
      </c>
      <c r="BU51" s="983">
        <f t="shared" si="37"/>
        <v>0.8</v>
      </c>
      <c r="BV51" s="983">
        <f t="shared" si="37"/>
        <v>2.5999999999999996</v>
      </c>
      <c r="BW51" s="983">
        <f t="shared" si="25"/>
        <v>3.2499999999999996</v>
      </c>
      <c r="BX51" s="983">
        <f t="shared" si="38"/>
        <v>13.5</v>
      </c>
      <c r="BY51" s="983">
        <f t="shared" si="38"/>
        <v>46.9</v>
      </c>
      <c r="BZ51" s="983">
        <f t="shared" si="26"/>
        <v>3.4740740740740739</v>
      </c>
      <c r="CA51" s="983">
        <f t="shared" si="39"/>
        <v>29.3</v>
      </c>
      <c r="CB51" s="983">
        <f t="shared" si="40"/>
        <v>93</v>
      </c>
      <c r="CC51" s="983">
        <f t="shared" si="27"/>
        <v>3.1740614334470987</v>
      </c>
      <c r="CD51" s="983">
        <f t="shared" si="41"/>
        <v>248.64000000000001</v>
      </c>
      <c r="CE51" s="983">
        <f t="shared" si="41"/>
        <v>753</v>
      </c>
      <c r="CF51" s="983">
        <f t="shared" si="28"/>
        <v>3.0284749034749034</v>
      </c>
      <c r="CG51" s="983">
        <f t="shared" si="42"/>
        <v>49.69</v>
      </c>
      <c r="CH51" s="983">
        <f t="shared" si="42"/>
        <v>141.5</v>
      </c>
      <c r="CI51" s="983">
        <f t="shared" si="29"/>
        <v>2.8476554638760314</v>
      </c>
      <c r="CJ51" s="983">
        <f t="shared" si="47"/>
        <v>370.14000000000004</v>
      </c>
      <c r="CK51" s="983">
        <f t="shared" si="47"/>
        <v>1154.5999999999999</v>
      </c>
      <c r="CL51" s="983">
        <f t="shared" si="30"/>
        <v>3.1193602420705675</v>
      </c>
    </row>
    <row r="52" spans="1:140" x14ac:dyDescent="0.25">
      <c r="A52" s="992" t="s">
        <v>44</v>
      </c>
      <c r="B52" s="980">
        <v>84</v>
      </c>
      <c r="C52" s="981">
        <f t="shared" si="0"/>
        <v>0</v>
      </c>
      <c r="D52" s="982"/>
      <c r="E52" s="982"/>
      <c r="F52" s="982">
        <f t="shared" si="1"/>
        <v>0</v>
      </c>
      <c r="G52" s="982"/>
      <c r="H52" s="982"/>
      <c r="I52" s="982">
        <f t="shared" si="2"/>
        <v>0</v>
      </c>
      <c r="J52" s="982"/>
      <c r="K52" s="982"/>
      <c r="L52" s="982">
        <f t="shared" si="3"/>
        <v>0</v>
      </c>
      <c r="M52" s="982"/>
      <c r="N52" s="982"/>
      <c r="O52" s="982">
        <f t="shared" si="4"/>
        <v>0</v>
      </c>
      <c r="P52" s="982"/>
      <c r="Q52" s="982"/>
      <c r="R52" s="982">
        <f t="shared" si="44"/>
        <v>0</v>
      </c>
      <c r="S52" s="982"/>
      <c r="T52" s="982"/>
      <c r="U52" s="982">
        <f t="shared" si="6"/>
        <v>0</v>
      </c>
      <c r="V52" s="982">
        <f t="shared" si="45"/>
        <v>0</v>
      </c>
      <c r="W52" s="982">
        <f t="shared" si="46"/>
        <v>0</v>
      </c>
      <c r="X52" s="982">
        <f t="shared" si="7"/>
        <v>0</v>
      </c>
      <c r="Y52" s="982"/>
      <c r="Z52" s="982"/>
      <c r="AA52" s="982">
        <f t="shared" si="8"/>
        <v>0</v>
      </c>
      <c r="AB52" s="982"/>
      <c r="AC52" s="982"/>
      <c r="AD52" s="982">
        <f t="shared" si="48"/>
        <v>0</v>
      </c>
      <c r="AE52" s="982"/>
      <c r="AF52" s="982"/>
      <c r="AG52" s="982">
        <f t="shared" si="49"/>
        <v>0</v>
      </c>
      <c r="AH52" s="982"/>
      <c r="AI52" s="982"/>
      <c r="AJ52" s="982">
        <f t="shared" si="11"/>
        <v>0</v>
      </c>
      <c r="AK52" s="982"/>
      <c r="AL52" s="982"/>
      <c r="AM52" s="982">
        <f t="shared" si="12"/>
        <v>0</v>
      </c>
      <c r="AN52" s="982"/>
      <c r="AO52" s="982"/>
      <c r="AP52" s="982">
        <f t="shared" si="13"/>
        <v>0</v>
      </c>
      <c r="AQ52" s="982">
        <f t="shared" si="14"/>
        <v>0</v>
      </c>
      <c r="AR52" s="982">
        <f t="shared" si="50"/>
        <v>0</v>
      </c>
      <c r="AS52" s="982">
        <f t="shared" si="15"/>
        <v>0</v>
      </c>
      <c r="AT52" s="982"/>
      <c r="AU52" s="982"/>
      <c r="AV52" s="982">
        <f t="shared" si="16"/>
        <v>0</v>
      </c>
      <c r="AW52" s="982"/>
      <c r="AX52" s="982"/>
      <c r="AY52" s="982">
        <f t="shared" si="17"/>
        <v>0</v>
      </c>
      <c r="AZ52" s="982"/>
      <c r="BA52" s="982"/>
      <c r="BB52" s="982">
        <f t="shared" si="18"/>
        <v>0</v>
      </c>
      <c r="BC52" s="982"/>
      <c r="BD52" s="982"/>
      <c r="BE52" s="982">
        <f t="shared" si="19"/>
        <v>0</v>
      </c>
      <c r="BF52" s="982"/>
      <c r="BG52" s="982"/>
      <c r="BH52" s="982">
        <f t="shared" si="20"/>
        <v>0</v>
      </c>
      <c r="BI52" s="982"/>
      <c r="BJ52" s="982"/>
      <c r="BK52" s="982">
        <f t="shared" si="21"/>
        <v>0</v>
      </c>
      <c r="BL52" s="983">
        <f t="shared" si="34"/>
        <v>0</v>
      </c>
      <c r="BM52" s="983">
        <f t="shared" si="35"/>
        <v>0</v>
      </c>
      <c r="BN52" s="983">
        <f t="shared" si="22"/>
        <v>0</v>
      </c>
      <c r="BO52" s="983"/>
      <c r="BP52" s="983"/>
      <c r="BQ52" s="983">
        <f t="shared" si="23"/>
        <v>0</v>
      </c>
      <c r="BR52" s="983">
        <f t="shared" si="36"/>
        <v>0</v>
      </c>
      <c r="BS52" s="983">
        <f t="shared" si="36"/>
        <v>0</v>
      </c>
      <c r="BT52" s="983">
        <f t="shared" si="24"/>
        <v>0</v>
      </c>
      <c r="BU52" s="983">
        <f t="shared" si="37"/>
        <v>0</v>
      </c>
      <c r="BV52" s="983">
        <f t="shared" si="37"/>
        <v>0</v>
      </c>
      <c r="BW52" s="983">
        <f t="shared" si="25"/>
        <v>0</v>
      </c>
      <c r="BX52" s="983">
        <f t="shared" si="38"/>
        <v>0</v>
      </c>
      <c r="BY52" s="983">
        <f t="shared" si="38"/>
        <v>0</v>
      </c>
      <c r="BZ52" s="983">
        <f t="shared" si="26"/>
        <v>0</v>
      </c>
      <c r="CA52" s="983">
        <f t="shared" si="39"/>
        <v>0</v>
      </c>
      <c r="CB52" s="983">
        <f t="shared" si="40"/>
        <v>0</v>
      </c>
      <c r="CC52" s="983">
        <f t="shared" si="27"/>
        <v>0</v>
      </c>
      <c r="CD52" s="983">
        <f t="shared" si="41"/>
        <v>0</v>
      </c>
      <c r="CE52" s="983">
        <f t="shared" si="41"/>
        <v>0</v>
      </c>
      <c r="CF52" s="983">
        <f t="shared" si="28"/>
        <v>0</v>
      </c>
      <c r="CG52" s="983">
        <f t="shared" si="42"/>
        <v>0</v>
      </c>
      <c r="CH52" s="983">
        <f t="shared" si="42"/>
        <v>0</v>
      </c>
      <c r="CI52" s="983">
        <f t="shared" si="29"/>
        <v>0</v>
      </c>
      <c r="CJ52" s="983">
        <f t="shared" si="47"/>
        <v>0</v>
      </c>
      <c r="CK52" s="983">
        <f t="shared" si="47"/>
        <v>0</v>
      </c>
      <c r="CL52" s="983">
        <f t="shared" si="30"/>
        <v>0</v>
      </c>
      <c r="CM52" s="994"/>
      <c r="CN52" s="994"/>
      <c r="DI52" s="984" t="s">
        <v>209</v>
      </c>
      <c r="DJ52" s="962" t="s">
        <v>277</v>
      </c>
    </row>
    <row r="53" spans="1:140" x14ac:dyDescent="0.25">
      <c r="A53" s="992" t="s">
        <v>45</v>
      </c>
      <c r="B53" s="980">
        <v>130</v>
      </c>
      <c r="C53" s="981">
        <f t="shared" si="0"/>
        <v>2.6</v>
      </c>
      <c r="D53" s="982"/>
      <c r="E53" s="982"/>
      <c r="F53" s="982">
        <f t="shared" si="1"/>
        <v>0</v>
      </c>
      <c r="G53" s="982"/>
      <c r="H53" s="982"/>
      <c r="I53" s="982">
        <f t="shared" si="2"/>
        <v>0</v>
      </c>
      <c r="J53" s="982"/>
      <c r="K53" s="982"/>
      <c r="L53" s="982">
        <f t="shared" si="3"/>
        <v>0</v>
      </c>
      <c r="M53" s="982"/>
      <c r="N53" s="982"/>
      <c r="O53" s="982">
        <f t="shared" si="4"/>
        <v>0</v>
      </c>
      <c r="P53" s="982"/>
      <c r="Q53" s="982"/>
      <c r="R53" s="982">
        <f t="shared" si="44"/>
        <v>0</v>
      </c>
      <c r="S53" s="982"/>
      <c r="T53" s="982"/>
      <c r="U53" s="982">
        <f t="shared" si="6"/>
        <v>0</v>
      </c>
      <c r="V53" s="982">
        <f t="shared" si="45"/>
        <v>0</v>
      </c>
      <c r="W53" s="982">
        <f t="shared" si="46"/>
        <v>0</v>
      </c>
      <c r="X53" s="982">
        <f t="shared" si="7"/>
        <v>0</v>
      </c>
      <c r="Y53" s="982">
        <v>0.2</v>
      </c>
      <c r="Z53" s="982">
        <v>0.82</v>
      </c>
      <c r="AA53" s="982">
        <f t="shared" si="8"/>
        <v>4.0999999999999996</v>
      </c>
      <c r="AB53" s="982">
        <v>0.68</v>
      </c>
      <c r="AC53" s="982">
        <v>2.5</v>
      </c>
      <c r="AD53" s="982">
        <f t="shared" si="48"/>
        <v>3.6764705882352939</v>
      </c>
      <c r="AE53" s="982"/>
      <c r="AF53" s="982"/>
      <c r="AG53" s="982">
        <f t="shared" si="49"/>
        <v>0</v>
      </c>
      <c r="AH53" s="982"/>
      <c r="AI53" s="982"/>
      <c r="AJ53" s="982">
        <f t="shared" si="11"/>
        <v>0</v>
      </c>
      <c r="AK53" s="982"/>
      <c r="AL53" s="982"/>
      <c r="AM53" s="982">
        <f t="shared" si="12"/>
        <v>0</v>
      </c>
      <c r="AN53" s="982">
        <v>2.5</v>
      </c>
      <c r="AO53" s="982">
        <v>5.15</v>
      </c>
      <c r="AP53" s="982">
        <f t="shared" si="13"/>
        <v>2.06</v>
      </c>
      <c r="AQ53" s="982">
        <f t="shared" si="14"/>
        <v>3.3800000000000003</v>
      </c>
      <c r="AR53" s="982">
        <f t="shared" si="50"/>
        <v>8.4700000000000006</v>
      </c>
      <c r="AS53" s="982">
        <f t="shared" si="15"/>
        <v>2.5059171597633134</v>
      </c>
      <c r="AT53" s="982"/>
      <c r="AU53" s="982"/>
      <c r="AV53" s="982">
        <f t="shared" si="16"/>
        <v>0</v>
      </c>
      <c r="AW53" s="982"/>
      <c r="AX53" s="982"/>
      <c r="AY53" s="982">
        <f t="shared" si="17"/>
        <v>0</v>
      </c>
      <c r="AZ53" s="982"/>
      <c r="BA53" s="982"/>
      <c r="BB53" s="982">
        <f t="shared" si="18"/>
        <v>0</v>
      </c>
      <c r="BC53" s="982"/>
      <c r="BD53" s="982"/>
      <c r="BE53" s="982">
        <f t="shared" si="19"/>
        <v>0</v>
      </c>
      <c r="BF53" s="982"/>
      <c r="BG53" s="982"/>
      <c r="BH53" s="982">
        <f t="shared" si="20"/>
        <v>0</v>
      </c>
      <c r="BI53" s="982"/>
      <c r="BJ53" s="983"/>
      <c r="BK53" s="983">
        <f t="shared" si="21"/>
        <v>0</v>
      </c>
      <c r="BL53" s="983">
        <f t="shared" si="34"/>
        <v>0</v>
      </c>
      <c r="BM53" s="983">
        <f t="shared" si="35"/>
        <v>0</v>
      </c>
      <c r="BN53" s="983">
        <f t="shared" si="22"/>
        <v>0</v>
      </c>
      <c r="BO53" s="983"/>
      <c r="BP53" s="983"/>
      <c r="BQ53" s="983">
        <f t="shared" si="23"/>
        <v>0</v>
      </c>
      <c r="BR53" s="983">
        <f t="shared" si="36"/>
        <v>0.2</v>
      </c>
      <c r="BS53" s="983">
        <f t="shared" si="36"/>
        <v>0.82</v>
      </c>
      <c r="BT53" s="983">
        <f t="shared" si="24"/>
        <v>4.0999999999999996</v>
      </c>
      <c r="BU53" s="983">
        <f t="shared" si="37"/>
        <v>0.68</v>
      </c>
      <c r="BV53" s="983">
        <f t="shared" si="37"/>
        <v>2.5</v>
      </c>
      <c r="BW53" s="983">
        <f t="shared" si="25"/>
        <v>3.6764705882352939</v>
      </c>
      <c r="BX53" s="983">
        <f t="shared" si="38"/>
        <v>0</v>
      </c>
      <c r="BY53" s="983">
        <f t="shared" si="38"/>
        <v>0</v>
      </c>
      <c r="BZ53" s="983">
        <f t="shared" si="26"/>
        <v>0</v>
      </c>
      <c r="CA53" s="983">
        <f t="shared" si="39"/>
        <v>0</v>
      </c>
      <c r="CB53" s="983">
        <f t="shared" si="40"/>
        <v>0</v>
      </c>
      <c r="CC53" s="983">
        <f t="shared" si="27"/>
        <v>0</v>
      </c>
      <c r="CD53" s="983">
        <f t="shared" si="41"/>
        <v>0</v>
      </c>
      <c r="CE53" s="983">
        <f t="shared" si="41"/>
        <v>0</v>
      </c>
      <c r="CF53" s="983">
        <f t="shared" si="28"/>
        <v>0</v>
      </c>
      <c r="CG53" s="983">
        <f t="shared" si="42"/>
        <v>2.5</v>
      </c>
      <c r="CH53" s="983">
        <f t="shared" si="42"/>
        <v>5.15</v>
      </c>
      <c r="CI53" s="983">
        <f t="shared" si="29"/>
        <v>2.06</v>
      </c>
      <c r="CJ53" s="983">
        <f t="shared" si="47"/>
        <v>3.3800000000000003</v>
      </c>
      <c r="CK53" s="983">
        <f t="shared" si="47"/>
        <v>8.4700000000000006</v>
      </c>
      <c r="CL53" s="983">
        <f t="shared" si="30"/>
        <v>2.5059171597633134</v>
      </c>
      <c r="DI53" s="984" t="s">
        <v>209</v>
      </c>
      <c r="DJ53" s="962" t="s">
        <v>269</v>
      </c>
    </row>
    <row r="54" spans="1:140" x14ac:dyDescent="0.25">
      <c r="A54" s="992" t="s">
        <v>46</v>
      </c>
      <c r="B54" s="980">
        <v>391.65</v>
      </c>
      <c r="C54" s="981">
        <f t="shared" si="0"/>
        <v>100.05106600280864</v>
      </c>
      <c r="D54" s="982">
        <v>9.5</v>
      </c>
      <c r="E54" s="982">
        <v>51.26</v>
      </c>
      <c r="F54" s="982">
        <f t="shared" si="1"/>
        <v>5.3957894736842107</v>
      </c>
      <c r="G54" s="982"/>
      <c r="H54" s="982"/>
      <c r="I54" s="982">
        <f t="shared" si="2"/>
        <v>0</v>
      </c>
      <c r="J54" s="982">
        <v>10</v>
      </c>
      <c r="K54" s="982">
        <v>40</v>
      </c>
      <c r="L54" s="982">
        <f t="shared" si="3"/>
        <v>4</v>
      </c>
      <c r="M54" s="982">
        <v>6.3</v>
      </c>
      <c r="N54" s="982">
        <v>25.2</v>
      </c>
      <c r="O54" s="982">
        <f t="shared" si="4"/>
        <v>4</v>
      </c>
      <c r="P54" s="982">
        <v>49.45</v>
      </c>
      <c r="Q54" s="982">
        <v>156.38</v>
      </c>
      <c r="R54" s="982">
        <f t="shared" si="44"/>
        <v>3.1623862487360967</v>
      </c>
      <c r="S54" s="982"/>
      <c r="T54" s="982"/>
      <c r="U54" s="982">
        <f t="shared" si="6"/>
        <v>0</v>
      </c>
      <c r="V54" s="982">
        <f t="shared" si="45"/>
        <v>75.25</v>
      </c>
      <c r="W54" s="982">
        <f t="shared" si="46"/>
        <v>272.83999999999997</v>
      </c>
      <c r="X54" s="982">
        <f t="shared" si="7"/>
        <v>3.6257807308970098</v>
      </c>
      <c r="Y54" s="982">
        <v>8</v>
      </c>
      <c r="Z54" s="982">
        <v>40</v>
      </c>
      <c r="AA54" s="982">
        <f t="shared" si="8"/>
        <v>5</v>
      </c>
      <c r="AB54" s="982"/>
      <c r="AC54" s="982"/>
      <c r="AD54" s="982">
        <f t="shared" si="48"/>
        <v>0</v>
      </c>
      <c r="AE54" s="982">
        <v>3</v>
      </c>
      <c r="AF54" s="982">
        <v>12</v>
      </c>
      <c r="AG54" s="982">
        <f t="shared" si="49"/>
        <v>4</v>
      </c>
      <c r="AH54" s="982">
        <v>14</v>
      </c>
      <c r="AI54" s="982">
        <v>52.69</v>
      </c>
      <c r="AJ54" s="982">
        <f t="shared" si="11"/>
        <v>3.7635714285714283</v>
      </c>
      <c r="AK54" s="982">
        <v>291.60000000000002</v>
      </c>
      <c r="AL54" s="982">
        <v>1027.32</v>
      </c>
      <c r="AM54" s="982">
        <f t="shared" si="12"/>
        <v>3.5230452674897115</v>
      </c>
      <c r="AN54" s="982"/>
      <c r="AO54" s="982"/>
      <c r="AP54" s="982">
        <f t="shared" si="13"/>
        <v>0</v>
      </c>
      <c r="AQ54" s="982">
        <f t="shared" si="14"/>
        <v>316.60000000000002</v>
      </c>
      <c r="AR54" s="982">
        <f t="shared" si="50"/>
        <v>1132.01</v>
      </c>
      <c r="AS54" s="982">
        <f t="shared" si="15"/>
        <v>3.5755211623499683</v>
      </c>
      <c r="AT54" s="982"/>
      <c r="AU54" s="982"/>
      <c r="AV54" s="982">
        <f t="shared" si="16"/>
        <v>0</v>
      </c>
      <c r="AW54" s="982"/>
      <c r="AX54" s="982"/>
      <c r="AY54" s="982">
        <f t="shared" si="17"/>
        <v>0</v>
      </c>
      <c r="AZ54" s="982"/>
      <c r="BA54" s="982"/>
      <c r="BB54" s="982">
        <f t="shared" si="18"/>
        <v>0</v>
      </c>
      <c r="BC54" s="982"/>
      <c r="BD54" s="982"/>
      <c r="BE54" s="982">
        <f t="shared" si="19"/>
        <v>0</v>
      </c>
      <c r="BF54" s="982"/>
      <c r="BG54" s="982"/>
      <c r="BH54" s="982">
        <f t="shared" si="20"/>
        <v>0</v>
      </c>
      <c r="BI54" s="982"/>
      <c r="BJ54" s="983"/>
      <c r="BK54" s="983">
        <f t="shared" si="21"/>
        <v>0</v>
      </c>
      <c r="BL54" s="983">
        <f t="shared" si="34"/>
        <v>0</v>
      </c>
      <c r="BM54" s="983">
        <f t="shared" si="35"/>
        <v>0</v>
      </c>
      <c r="BN54" s="983">
        <f t="shared" si="22"/>
        <v>0</v>
      </c>
      <c r="BO54" s="983"/>
      <c r="BP54" s="983"/>
      <c r="BQ54" s="983">
        <f t="shared" si="23"/>
        <v>0</v>
      </c>
      <c r="BR54" s="983">
        <f t="shared" si="36"/>
        <v>17.5</v>
      </c>
      <c r="BS54" s="983">
        <f t="shared" si="36"/>
        <v>91.259999999999991</v>
      </c>
      <c r="BT54" s="983">
        <f t="shared" si="24"/>
        <v>5.2148571428571424</v>
      </c>
      <c r="BU54" s="983">
        <f t="shared" si="37"/>
        <v>0</v>
      </c>
      <c r="BV54" s="983">
        <f t="shared" si="37"/>
        <v>0</v>
      </c>
      <c r="BW54" s="983">
        <f t="shared" si="25"/>
        <v>0</v>
      </c>
      <c r="BX54" s="983">
        <f t="shared" si="38"/>
        <v>13</v>
      </c>
      <c r="BY54" s="983">
        <f t="shared" si="38"/>
        <v>52</v>
      </c>
      <c r="BZ54" s="983">
        <f t="shared" si="26"/>
        <v>4</v>
      </c>
      <c r="CA54" s="983">
        <f t="shared" si="39"/>
        <v>20.3</v>
      </c>
      <c r="CB54" s="983">
        <f t="shared" si="40"/>
        <v>77.89</v>
      </c>
      <c r="CC54" s="983">
        <f t="shared" si="27"/>
        <v>3.8369458128078815</v>
      </c>
      <c r="CD54" s="983">
        <f t="shared" si="41"/>
        <v>341.05</v>
      </c>
      <c r="CE54" s="983">
        <f t="shared" si="41"/>
        <v>1183.6999999999998</v>
      </c>
      <c r="CF54" s="983">
        <f t="shared" si="28"/>
        <v>3.4707520891364898</v>
      </c>
      <c r="CG54" s="983">
        <f t="shared" si="42"/>
        <v>0</v>
      </c>
      <c r="CH54" s="983">
        <f t="shared" si="42"/>
        <v>0</v>
      </c>
      <c r="CI54" s="983">
        <f t="shared" si="29"/>
        <v>0</v>
      </c>
      <c r="CJ54" s="983">
        <f t="shared" si="47"/>
        <v>391.85</v>
      </c>
      <c r="CK54" s="983">
        <f t="shared" si="47"/>
        <v>1404.85</v>
      </c>
      <c r="CL54" s="983">
        <f t="shared" si="30"/>
        <v>3.5851728977925221</v>
      </c>
    </row>
    <row r="55" spans="1:140" x14ac:dyDescent="0.25">
      <c r="A55" s="992" t="s">
        <v>47</v>
      </c>
      <c r="B55" s="980">
        <v>1406.05</v>
      </c>
      <c r="C55" s="981">
        <f t="shared" si="0"/>
        <v>0</v>
      </c>
      <c r="D55" s="982"/>
      <c r="E55" s="982"/>
      <c r="F55" s="982">
        <f t="shared" si="1"/>
        <v>0</v>
      </c>
      <c r="G55" s="982"/>
      <c r="H55" s="982"/>
      <c r="I55" s="982">
        <f t="shared" si="2"/>
        <v>0</v>
      </c>
      <c r="J55" s="982"/>
      <c r="K55" s="982"/>
      <c r="L55" s="982">
        <f t="shared" si="3"/>
        <v>0</v>
      </c>
      <c r="M55" s="982"/>
      <c r="N55" s="982"/>
      <c r="O55" s="982">
        <f t="shared" si="4"/>
        <v>0</v>
      </c>
      <c r="P55" s="982"/>
      <c r="Q55" s="982"/>
      <c r="R55" s="982">
        <f t="shared" si="44"/>
        <v>0</v>
      </c>
      <c r="S55" s="982"/>
      <c r="T55" s="982"/>
      <c r="U55" s="982">
        <f t="shared" si="6"/>
        <v>0</v>
      </c>
      <c r="V55" s="982">
        <f t="shared" si="45"/>
        <v>0</v>
      </c>
      <c r="W55" s="982">
        <f t="shared" si="46"/>
        <v>0</v>
      </c>
      <c r="X55" s="982">
        <f t="shared" si="7"/>
        <v>0</v>
      </c>
      <c r="Y55" s="982"/>
      <c r="Z55" s="982"/>
      <c r="AA55" s="982">
        <f t="shared" si="8"/>
        <v>0</v>
      </c>
      <c r="AB55" s="982"/>
      <c r="AC55" s="982"/>
      <c r="AD55" s="982">
        <f t="shared" si="48"/>
        <v>0</v>
      </c>
      <c r="AE55" s="982"/>
      <c r="AF55" s="982"/>
      <c r="AG55" s="982">
        <f t="shared" si="49"/>
        <v>0</v>
      </c>
      <c r="AH55" s="982"/>
      <c r="AI55" s="982"/>
      <c r="AJ55" s="982">
        <f t="shared" si="11"/>
        <v>0</v>
      </c>
      <c r="AK55" s="982"/>
      <c r="AL55" s="982"/>
      <c r="AM55" s="982">
        <f t="shared" si="12"/>
        <v>0</v>
      </c>
      <c r="AN55" s="982"/>
      <c r="AO55" s="982"/>
      <c r="AP55" s="982">
        <f t="shared" si="13"/>
        <v>0</v>
      </c>
      <c r="AQ55" s="982">
        <f t="shared" si="14"/>
        <v>0</v>
      </c>
      <c r="AR55" s="982">
        <f t="shared" si="50"/>
        <v>0</v>
      </c>
      <c r="AS55" s="982">
        <f t="shared" si="15"/>
        <v>0</v>
      </c>
      <c r="AT55" s="982"/>
      <c r="AU55" s="982"/>
      <c r="AV55" s="982">
        <f t="shared" si="16"/>
        <v>0</v>
      </c>
      <c r="AW55" s="982"/>
      <c r="AX55" s="982"/>
      <c r="AY55" s="982">
        <f t="shared" si="17"/>
        <v>0</v>
      </c>
      <c r="AZ55" s="982"/>
      <c r="BA55" s="982"/>
      <c r="BB55" s="982">
        <f t="shared" si="18"/>
        <v>0</v>
      </c>
      <c r="BC55" s="982"/>
      <c r="BD55" s="982"/>
      <c r="BE55" s="982">
        <f t="shared" si="19"/>
        <v>0</v>
      </c>
      <c r="BF55" s="982"/>
      <c r="BG55" s="982"/>
      <c r="BH55" s="982">
        <f t="shared" si="20"/>
        <v>0</v>
      </c>
      <c r="BI55" s="982"/>
      <c r="BJ55" s="983"/>
      <c r="BK55" s="983">
        <f t="shared" si="21"/>
        <v>0</v>
      </c>
      <c r="BL55" s="983">
        <f t="shared" si="34"/>
        <v>0</v>
      </c>
      <c r="BM55" s="983">
        <f t="shared" si="35"/>
        <v>0</v>
      </c>
      <c r="BN55" s="983">
        <f t="shared" si="22"/>
        <v>0</v>
      </c>
      <c r="BO55" s="983"/>
      <c r="BP55" s="983"/>
      <c r="BQ55" s="983">
        <f t="shared" si="23"/>
        <v>0</v>
      </c>
      <c r="BR55" s="983">
        <f t="shared" si="36"/>
        <v>0</v>
      </c>
      <c r="BS55" s="983">
        <f t="shared" si="36"/>
        <v>0</v>
      </c>
      <c r="BT55" s="983">
        <f t="shared" si="24"/>
        <v>0</v>
      </c>
      <c r="BU55" s="983">
        <f t="shared" si="37"/>
        <v>0</v>
      </c>
      <c r="BV55" s="983">
        <f t="shared" si="37"/>
        <v>0</v>
      </c>
      <c r="BW55" s="983">
        <f t="shared" si="25"/>
        <v>0</v>
      </c>
      <c r="BX55" s="983">
        <f t="shared" si="38"/>
        <v>0</v>
      </c>
      <c r="BY55" s="983">
        <f t="shared" si="38"/>
        <v>0</v>
      </c>
      <c r="BZ55" s="983">
        <f t="shared" si="26"/>
        <v>0</v>
      </c>
      <c r="CA55" s="983">
        <f t="shared" si="39"/>
        <v>0</v>
      </c>
      <c r="CB55" s="983">
        <f t="shared" si="40"/>
        <v>0</v>
      </c>
      <c r="CC55" s="983">
        <f t="shared" si="27"/>
        <v>0</v>
      </c>
      <c r="CD55" s="983">
        <f t="shared" si="41"/>
        <v>0</v>
      </c>
      <c r="CE55" s="983">
        <f t="shared" si="41"/>
        <v>0</v>
      </c>
      <c r="CF55" s="983">
        <f t="shared" si="28"/>
        <v>0</v>
      </c>
      <c r="CG55" s="983">
        <f t="shared" si="42"/>
        <v>0</v>
      </c>
      <c r="CH55" s="983">
        <f t="shared" si="42"/>
        <v>0</v>
      </c>
      <c r="CI55" s="983">
        <f t="shared" si="29"/>
        <v>0</v>
      </c>
      <c r="CJ55" s="983">
        <f t="shared" si="47"/>
        <v>0</v>
      </c>
      <c r="CK55" s="983">
        <f t="shared" si="47"/>
        <v>0</v>
      </c>
      <c r="CL55" s="983">
        <f t="shared" si="30"/>
        <v>0</v>
      </c>
    </row>
    <row r="56" spans="1:140" x14ac:dyDescent="0.25">
      <c r="A56" s="992" t="s">
        <v>48</v>
      </c>
      <c r="B56" s="980">
        <v>3944.61</v>
      </c>
      <c r="C56" s="981">
        <f t="shared" si="0"/>
        <v>103.48754376224771</v>
      </c>
      <c r="D56" s="982">
        <v>420.81</v>
      </c>
      <c r="E56" s="982">
        <v>2453.77</v>
      </c>
      <c r="F56" s="982">
        <f t="shared" si="1"/>
        <v>5.8310639005727047</v>
      </c>
      <c r="G56" s="982">
        <v>25</v>
      </c>
      <c r="H56" s="982">
        <v>164.42</v>
      </c>
      <c r="I56" s="982">
        <f t="shared" si="2"/>
        <v>6.5767999999999995</v>
      </c>
      <c r="J56" s="982">
        <v>166.45</v>
      </c>
      <c r="K56" s="982">
        <v>959.07</v>
      </c>
      <c r="L56" s="982">
        <f t="shared" si="3"/>
        <v>5.7619104836287178</v>
      </c>
      <c r="M56" s="982">
        <v>997.04</v>
      </c>
      <c r="N56" s="982">
        <v>5005.91</v>
      </c>
      <c r="O56" s="982">
        <f t="shared" si="4"/>
        <v>5.0207714835914308</v>
      </c>
      <c r="P56" s="982">
        <v>633.75</v>
      </c>
      <c r="Q56" s="982">
        <v>2441.35</v>
      </c>
      <c r="R56" s="982">
        <f t="shared" si="44"/>
        <v>3.8522287968441815</v>
      </c>
      <c r="S56" s="982">
        <v>370.26</v>
      </c>
      <c r="T56" s="982">
        <v>1179.6600000000001</v>
      </c>
      <c r="U56" s="982">
        <f t="shared" si="6"/>
        <v>3.1860314373683361</v>
      </c>
      <c r="V56" s="982">
        <f t="shared" si="45"/>
        <v>2613.31</v>
      </c>
      <c r="W56" s="982">
        <f t="shared" si="46"/>
        <v>12204.18</v>
      </c>
      <c r="X56" s="982">
        <f t="shared" si="7"/>
        <v>4.6700085332394554</v>
      </c>
      <c r="Y56" s="982">
        <v>71.400000000000006</v>
      </c>
      <c r="Z56" s="982">
        <v>360.9</v>
      </c>
      <c r="AA56" s="982">
        <f t="shared" si="8"/>
        <v>5.0546218487394947</v>
      </c>
      <c r="AB56" s="982">
        <v>50.4</v>
      </c>
      <c r="AC56" s="982">
        <v>219.24</v>
      </c>
      <c r="AD56" s="982">
        <f t="shared" si="48"/>
        <v>4.3500000000000005</v>
      </c>
      <c r="AE56" s="982">
        <v>20</v>
      </c>
      <c r="AF56" s="982">
        <v>53.71</v>
      </c>
      <c r="AG56" s="982">
        <f t="shared" si="49"/>
        <v>2.6855000000000002</v>
      </c>
      <c r="AH56" s="982">
        <v>559.62</v>
      </c>
      <c r="AI56" s="982">
        <v>2282.8000000000002</v>
      </c>
      <c r="AJ56" s="982">
        <f t="shared" si="11"/>
        <v>4.0791965976912907</v>
      </c>
      <c r="AK56" s="982">
        <v>443.33</v>
      </c>
      <c r="AL56" s="982">
        <v>1606.57</v>
      </c>
      <c r="AM56" s="982">
        <f t="shared" si="12"/>
        <v>3.623869352401146</v>
      </c>
      <c r="AN56" s="982">
        <v>324.12</v>
      </c>
      <c r="AO56" s="982">
        <v>1145.02</v>
      </c>
      <c r="AP56" s="982">
        <f t="shared" si="13"/>
        <v>3.5327039368135256</v>
      </c>
      <c r="AQ56" s="982">
        <f t="shared" si="14"/>
        <v>1468.87</v>
      </c>
      <c r="AR56" s="982">
        <f t="shared" si="50"/>
        <v>5668.24</v>
      </c>
      <c r="AS56" s="982">
        <f t="shared" si="15"/>
        <v>3.8589119527255646</v>
      </c>
      <c r="AT56" s="982"/>
      <c r="AU56" s="982"/>
      <c r="AV56" s="982">
        <f t="shared" si="16"/>
        <v>0</v>
      </c>
      <c r="AW56" s="982"/>
      <c r="AX56" s="982"/>
      <c r="AY56" s="982">
        <f t="shared" si="17"/>
        <v>0</v>
      </c>
      <c r="AZ56" s="982"/>
      <c r="BA56" s="982"/>
      <c r="BB56" s="982">
        <f t="shared" si="18"/>
        <v>0</v>
      </c>
      <c r="BC56" s="982"/>
      <c r="BD56" s="982"/>
      <c r="BE56" s="982">
        <f t="shared" si="19"/>
        <v>0</v>
      </c>
      <c r="BF56" s="982"/>
      <c r="BG56" s="982"/>
      <c r="BH56" s="982">
        <f t="shared" si="20"/>
        <v>0</v>
      </c>
      <c r="BI56" s="982"/>
      <c r="BJ56" s="983"/>
      <c r="BK56" s="983">
        <f t="shared" si="21"/>
        <v>0</v>
      </c>
      <c r="BL56" s="983">
        <f t="shared" si="34"/>
        <v>0</v>
      </c>
      <c r="BM56" s="983">
        <f t="shared" si="35"/>
        <v>0</v>
      </c>
      <c r="BN56" s="983">
        <f t="shared" si="22"/>
        <v>0</v>
      </c>
      <c r="BO56" s="983"/>
      <c r="BP56" s="983"/>
      <c r="BQ56" s="983">
        <f t="shared" si="23"/>
        <v>0</v>
      </c>
      <c r="BR56" s="983">
        <f t="shared" si="36"/>
        <v>492.21000000000004</v>
      </c>
      <c r="BS56" s="983">
        <f t="shared" si="36"/>
        <v>2814.67</v>
      </c>
      <c r="BT56" s="983">
        <f t="shared" si="24"/>
        <v>5.7184331890859585</v>
      </c>
      <c r="BU56" s="983">
        <f t="shared" si="37"/>
        <v>75.400000000000006</v>
      </c>
      <c r="BV56" s="983">
        <f t="shared" si="37"/>
        <v>383.65999999999997</v>
      </c>
      <c r="BW56" s="983">
        <f t="shared" si="25"/>
        <v>5.0883289124668423</v>
      </c>
      <c r="BX56" s="983">
        <f t="shared" si="38"/>
        <v>186.45</v>
      </c>
      <c r="BY56" s="983">
        <f t="shared" si="38"/>
        <v>1012.7800000000001</v>
      </c>
      <c r="BZ56" s="983">
        <f t="shared" si="26"/>
        <v>5.4319120407615991</v>
      </c>
      <c r="CA56" s="983">
        <f t="shared" si="39"/>
        <v>1556.6599999999999</v>
      </c>
      <c r="CB56" s="983">
        <f t="shared" si="40"/>
        <v>7288.71</v>
      </c>
      <c r="CC56" s="983">
        <f t="shared" si="27"/>
        <v>4.6822748705561912</v>
      </c>
      <c r="CD56" s="983">
        <f t="shared" si="41"/>
        <v>1077.08</v>
      </c>
      <c r="CE56" s="983">
        <f t="shared" si="41"/>
        <v>4047.92</v>
      </c>
      <c r="CF56" s="983">
        <f t="shared" si="28"/>
        <v>3.7582352285809786</v>
      </c>
      <c r="CG56" s="983">
        <f t="shared" si="42"/>
        <v>694.38</v>
      </c>
      <c r="CH56" s="983">
        <f t="shared" si="42"/>
        <v>2324.6800000000003</v>
      </c>
      <c r="CI56" s="983">
        <f t="shared" si="29"/>
        <v>3.3478498804689081</v>
      </c>
      <c r="CJ56" s="983">
        <f t="shared" si="47"/>
        <v>4082.18</v>
      </c>
      <c r="CK56" s="983">
        <f t="shared" si="47"/>
        <v>17872.419999999998</v>
      </c>
      <c r="CL56" s="983">
        <f t="shared" si="30"/>
        <v>4.3781557893086536</v>
      </c>
    </row>
    <row r="57" spans="1:140" x14ac:dyDescent="0.25">
      <c r="A57" s="992" t="s">
        <v>49</v>
      </c>
      <c r="B57" s="980">
        <v>558</v>
      </c>
      <c r="C57" s="981">
        <f t="shared" si="0"/>
        <v>91.279569892473106</v>
      </c>
      <c r="D57" s="982"/>
      <c r="E57" s="982"/>
      <c r="F57" s="982">
        <f t="shared" si="1"/>
        <v>0</v>
      </c>
      <c r="G57" s="982"/>
      <c r="H57" s="982"/>
      <c r="I57" s="982">
        <f t="shared" si="2"/>
        <v>0</v>
      </c>
      <c r="J57" s="982"/>
      <c r="K57" s="982"/>
      <c r="L57" s="982">
        <f t="shared" si="3"/>
        <v>0</v>
      </c>
      <c r="M57" s="982"/>
      <c r="N57" s="982"/>
      <c r="O57" s="982">
        <f t="shared" si="4"/>
        <v>0</v>
      </c>
      <c r="P57" s="982"/>
      <c r="Q57" s="982"/>
      <c r="R57" s="982">
        <f t="shared" si="44"/>
        <v>0</v>
      </c>
      <c r="S57" s="982"/>
      <c r="T57" s="982"/>
      <c r="U57" s="982">
        <f t="shared" si="6"/>
        <v>0</v>
      </c>
      <c r="V57" s="982">
        <f t="shared" si="45"/>
        <v>0</v>
      </c>
      <c r="W57" s="982">
        <f t="shared" si="46"/>
        <v>0</v>
      </c>
      <c r="X57" s="982">
        <f t="shared" si="7"/>
        <v>0</v>
      </c>
      <c r="Y57" s="982">
        <v>25.96</v>
      </c>
      <c r="Z57" s="982">
        <v>100.83</v>
      </c>
      <c r="AA57" s="982">
        <f t="shared" si="8"/>
        <v>3.884052388289676</v>
      </c>
      <c r="AB57" s="982"/>
      <c r="AC57" s="982"/>
      <c r="AD57" s="982">
        <f t="shared" si="48"/>
        <v>0</v>
      </c>
      <c r="AE57" s="982">
        <v>4.3</v>
      </c>
      <c r="AF57" s="982">
        <v>14.65</v>
      </c>
      <c r="AG57" s="982">
        <f t="shared" si="49"/>
        <v>3.4069767441860468</v>
      </c>
      <c r="AH57" s="982">
        <v>0.5</v>
      </c>
      <c r="AI57" s="982">
        <v>1.6</v>
      </c>
      <c r="AJ57" s="982">
        <f t="shared" si="11"/>
        <v>3.2</v>
      </c>
      <c r="AK57" s="982"/>
      <c r="AL57" s="982"/>
      <c r="AM57" s="982">
        <f t="shared" si="12"/>
        <v>0</v>
      </c>
      <c r="AN57" s="982">
        <v>478.58</v>
      </c>
      <c r="AO57" s="982">
        <v>1418.95</v>
      </c>
      <c r="AP57" s="982">
        <f t="shared" si="13"/>
        <v>2.9649170462618581</v>
      </c>
      <c r="AQ57" s="982">
        <f t="shared" si="14"/>
        <v>509.34</v>
      </c>
      <c r="AR57" s="982">
        <f t="shared" si="50"/>
        <v>1536.03</v>
      </c>
      <c r="AS57" s="982">
        <f t="shared" si="15"/>
        <v>3.0157262339498176</v>
      </c>
      <c r="AT57" s="982"/>
      <c r="AU57" s="982"/>
      <c r="AV57" s="982">
        <f t="shared" si="16"/>
        <v>0</v>
      </c>
      <c r="AW57" s="982"/>
      <c r="AX57" s="982"/>
      <c r="AY57" s="982">
        <f t="shared" si="17"/>
        <v>0</v>
      </c>
      <c r="AZ57" s="982"/>
      <c r="BA57" s="982"/>
      <c r="BB57" s="982">
        <f t="shared" si="18"/>
        <v>0</v>
      </c>
      <c r="BC57" s="982"/>
      <c r="BD57" s="982"/>
      <c r="BE57" s="982">
        <f t="shared" si="19"/>
        <v>0</v>
      </c>
      <c r="BF57" s="982"/>
      <c r="BG57" s="982"/>
      <c r="BH57" s="982">
        <f t="shared" si="20"/>
        <v>0</v>
      </c>
      <c r="BI57" s="982"/>
      <c r="BJ57" s="983"/>
      <c r="BK57" s="983">
        <f t="shared" si="21"/>
        <v>0</v>
      </c>
      <c r="BL57" s="983">
        <f t="shared" si="34"/>
        <v>0</v>
      </c>
      <c r="BM57" s="983">
        <f t="shared" si="35"/>
        <v>0</v>
      </c>
      <c r="BN57" s="983">
        <f t="shared" si="22"/>
        <v>0</v>
      </c>
      <c r="BO57" s="983"/>
      <c r="BP57" s="983"/>
      <c r="BQ57" s="983">
        <f t="shared" si="23"/>
        <v>0</v>
      </c>
      <c r="BR57" s="983">
        <f t="shared" si="36"/>
        <v>25.96</v>
      </c>
      <c r="BS57" s="983">
        <f t="shared" si="36"/>
        <v>100.83</v>
      </c>
      <c r="BT57" s="983">
        <f t="shared" si="24"/>
        <v>3.884052388289676</v>
      </c>
      <c r="BU57" s="983">
        <f t="shared" si="37"/>
        <v>0</v>
      </c>
      <c r="BV57" s="983">
        <f t="shared" si="37"/>
        <v>0</v>
      </c>
      <c r="BW57" s="983">
        <f t="shared" si="25"/>
        <v>0</v>
      </c>
      <c r="BX57" s="983">
        <f t="shared" si="38"/>
        <v>4.3</v>
      </c>
      <c r="BY57" s="983">
        <f t="shared" si="38"/>
        <v>14.65</v>
      </c>
      <c r="BZ57" s="983">
        <f t="shared" si="26"/>
        <v>3.4069767441860468</v>
      </c>
      <c r="CA57" s="983">
        <f t="shared" si="39"/>
        <v>0.5</v>
      </c>
      <c r="CB57" s="983">
        <f t="shared" si="40"/>
        <v>1.6</v>
      </c>
      <c r="CC57" s="983">
        <f t="shared" si="27"/>
        <v>3.2</v>
      </c>
      <c r="CD57" s="983">
        <f t="shared" si="41"/>
        <v>0</v>
      </c>
      <c r="CE57" s="983">
        <f t="shared" si="41"/>
        <v>0</v>
      </c>
      <c r="CF57" s="983">
        <f t="shared" si="28"/>
        <v>0</v>
      </c>
      <c r="CG57" s="983">
        <f t="shared" si="42"/>
        <v>478.58</v>
      </c>
      <c r="CH57" s="983">
        <f t="shared" si="42"/>
        <v>1418.95</v>
      </c>
      <c r="CI57" s="983">
        <f t="shared" si="29"/>
        <v>2.9649170462618581</v>
      </c>
      <c r="CJ57" s="983">
        <f t="shared" si="47"/>
        <v>509.34</v>
      </c>
      <c r="CK57" s="983">
        <f t="shared" si="47"/>
        <v>1536.03</v>
      </c>
      <c r="CL57" s="983">
        <f t="shared" si="30"/>
        <v>3.0157262339498176</v>
      </c>
    </row>
    <row r="58" spans="1:140" x14ac:dyDescent="0.25">
      <c r="A58" s="992" t="s">
        <v>50</v>
      </c>
      <c r="B58" s="980">
        <v>2431.71</v>
      </c>
      <c r="C58" s="981">
        <f t="shared" si="0"/>
        <v>37.240460416743772</v>
      </c>
      <c r="D58" s="982">
        <v>286.31</v>
      </c>
      <c r="E58" s="982">
        <v>1723.56</v>
      </c>
      <c r="F58" s="982">
        <f t="shared" si="1"/>
        <v>6.0199084907966887</v>
      </c>
      <c r="G58" s="982">
        <v>9.5</v>
      </c>
      <c r="H58" s="982">
        <v>28.9</v>
      </c>
      <c r="I58" s="982">
        <f t="shared" si="2"/>
        <v>3.0421052631578944</v>
      </c>
      <c r="J58" s="982">
        <v>31.25</v>
      </c>
      <c r="K58" s="982">
        <v>145.19999999999999</v>
      </c>
      <c r="L58" s="982">
        <f t="shared" si="3"/>
        <v>4.6463999999999999</v>
      </c>
      <c r="M58" s="982">
        <v>138.93</v>
      </c>
      <c r="N58" s="982">
        <v>638.48</v>
      </c>
      <c r="O58" s="982">
        <f t="shared" si="4"/>
        <v>4.5956956740804724</v>
      </c>
      <c r="P58" s="982">
        <v>284.75</v>
      </c>
      <c r="Q58" s="982">
        <v>1148.97</v>
      </c>
      <c r="R58" s="982">
        <f t="shared" si="44"/>
        <v>4.0350131694468834</v>
      </c>
      <c r="S58" s="982">
        <v>89.3</v>
      </c>
      <c r="T58" s="982">
        <v>312.19</v>
      </c>
      <c r="U58" s="982">
        <f t="shared" si="6"/>
        <v>3.4959686450167973</v>
      </c>
      <c r="V58" s="982">
        <f t="shared" si="45"/>
        <v>840.04</v>
      </c>
      <c r="W58" s="982">
        <f t="shared" si="46"/>
        <v>3997.3</v>
      </c>
      <c r="X58" s="982">
        <f t="shared" si="7"/>
        <v>4.7584638826722543</v>
      </c>
      <c r="Y58" s="982"/>
      <c r="Z58" s="982"/>
      <c r="AA58" s="982">
        <f t="shared" si="8"/>
        <v>0</v>
      </c>
      <c r="AB58" s="982"/>
      <c r="AC58" s="982"/>
      <c r="AD58" s="982">
        <f t="shared" si="48"/>
        <v>0</v>
      </c>
      <c r="AE58" s="982"/>
      <c r="AF58" s="982"/>
      <c r="AG58" s="982">
        <f t="shared" si="49"/>
        <v>0</v>
      </c>
      <c r="AH58" s="982"/>
      <c r="AI58" s="982"/>
      <c r="AJ58" s="982">
        <f t="shared" si="11"/>
        <v>0</v>
      </c>
      <c r="AK58" s="982"/>
      <c r="AL58" s="982"/>
      <c r="AM58" s="982">
        <f t="shared" si="12"/>
        <v>0</v>
      </c>
      <c r="AN58" s="982">
        <v>47.04</v>
      </c>
      <c r="AO58" s="982">
        <v>164.64</v>
      </c>
      <c r="AP58" s="982">
        <f t="shared" si="13"/>
        <v>3.4999999999999996</v>
      </c>
      <c r="AQ58" s="982">
        <f t="shared" si="14"/>
        <v>47.04</v>
      </c>
      <c r="AR58" s="982">
        <f t="shared" si="50"/>
        <v>164.64</v>
      </c>
      <c r="AS58" s="982">
        <f t="shared" si="15"/>
        <v>3.4999999999999996</v>
      </c>
      <c r="AT58" s="982"/>
      <c r="AU58" s="982"/>
      <c r="AV58" s="982">
        <f t="shared" si="16"/>
        <v>0</v>
      </c>
      <c r="AW58" s="982"/>
      <c r="AX58" s="982"/>
      <c r="AY58" s="982">
        <f t="shared" si="17"/>
        <v>0</v>
      </c>
      <c r="AZ58" s="982"/>
      <c r="BA58" s="982"/>
      <c r="BB58" s="982">
        <f t="shared" si="18"/>
        <v>0</v>
      </c>
      <c r="BC58" s="982">
        <v>18.5</v>
      </c>
      <c r="BD58" s="982">
        <v>46.25</v>
      </c>
      <c r="BE58" s="982">
        <f t="shared" si="19"/>
        <v>2.5</v>
      </c>
      <c r="BF58" s="982"/>
      <c r="BG58" s="982"/>
      <c r="BH58" s="982">
        <f t="shared" si="20"/>
        <v>0</v>
      </c>
      <c r="BI58" s="982"/>
      <c r="BJ58" s="983"/>
      <c r="BK58" s="983">
        <f t="shared" si="21"/>
        <v>0</v>
      </c>
      <c r="BL58" s="983">
        <f t="shared" si="34"/>
        <v>18.5</v>
      </c>
      <c r="BM58" s="983">
        <f t="shared" si="35"/>
        <v>46.25</v>
      </c>
      <c r="BN58" s="983">
        <f t="shared" si="22"/>
        <v>2.5</v>
      </c>
      <c r="BO58" s="983"/>
      <c r="BP58" s="983"/>
      <c r="BQ58" s="983">
        <f t="shared" si="23"/>
        <v>0</v>
      </c>
      <c r="BR58" s="983">
        <f t="shared" si="36"/>
        <v>286.31</v>
      </c>
      <c r="BS58" s="983">
        <f t="shared" si="36"/>
        <v>1723.56</v>
      </c>
      <c r="BT58" s="983">
        <f t="shared" si="24"/>
        <v>6.0199084907966887</v>
      </c>
      <c r="BU58" s="983">
        <f t="shared" si="37"/>
        <v>9.5</v>
      </c>
      <c r="BV58" s="983">
        <f t="shared" si="37"/>
        <v>28.9</v>
      </c>
      <c r="BW58" s="983">
        <f t="shared" si="25"/>
        <v>3.0421052631578944</v>
      </c>
      <c r="BX58" s="983">
        <f t="shared" si="38"/>
        <v>31.25</v>
      </c>
      <c r="BY58" s="983">
        <f t="shared" si="38"/>
        <v>145.19999999999999</v>
      </c>
      <c r="BZ58" s="983">
        <f t="shared" si="26"/>
        <v>4.6463999999999999</v>
      </c>
      <c r="CA58" s="983">
        <f t="shared" si="39"/>
        <v>157.43</v>
      </c>
      <c r="CB58" s="983">
        <f t="shared" si="40"/>
        <v>684.73</v>
      </c>
      <c r="CC58" s="983">
        <f t="shared" si="27"/>
        <v>4.3494251413326559</v>
      </c>
      <c r="CD58" s="983">
        <f t="shared" si="41"/>
        <v>284.75</v>
      </c>
      <c r="CE58" s="983">
        <f t="shared" si="41"/>
        <v>1148.97</v>
      </c>
      <c r="CF58" s="983">
        <f t="shared" si="28"/>
        <v>4.0350131694468834</v>
      </c>
      <c r="CG58" s="983">
        <f t="shared" si="42"/>
        <v>136.34</v>
      </c>
      <c r="CH58" s="983">
        <f t="shared" si="42"/>
        <v>476.83</v>
      </c>
      <c r="CI58" s="983">
        <f t="shared" si="29"/>
        <v>3.4973595423206687</v>
      </c>
      <c r="CJ58" s="983">
        <f t="shared" si="47"/>
        <v>905.57999999999993</v>
      </c>
      <c r="CK58" s="983">
        <f t="shared" si="47"/>
        <v>4208.1900000000005</v>
      </c>
      <c r="CL58" s="983">
        <f t="shared" si="30"/>
        <v>4.6469555423043802</v>
      </c>
      <c r="DH58" s="984" t="s">
        <v>209</v>
      </c>
      <c r="DI58" s="984" t="s">
        <v>209</v>
      </c>
      <c r="DJ58" s="962" t="s">
        <v>269</v>
      </c>
    </row>
    <row r="59" spans="1:140" x14ac:dyDescent="0.25">
      <c r="A59" s="992" t="s">
        <v>51</v>
      </c>
      <c r="B59" s="980">
        <v>818.06</v>
      </c>
      <c r="C59" s="981">
        <f t="shared" si="0"/>
        <v>16.925408894213138</v>
      </c>
      <c r="D59" s="982">
        <v>19</v>
      </c>
      <c r="E59" s="982">
        <v>74.17</v>
      </c>
      <c r="F59" s="982">
        <f t="shared" si="1"/>
        <v>3.9036842105263161</v>
      </c>
      <c r="G59" s="982"/>
      <c r="H59" s="982"/>
      <c r="I59" s="982">
        <f t="shared" si="2"/>
        <v>0</v>
      </c>
      <c r="J59" s="982"/>
      <c r="K59" s="982"/>
      <c r="L59" s="982">
        <f t="shared" si="3"/>
        <v>0</v>
      </c>
      <c r="M59" s="982">
        <v>0.75</v>
      </c>
      <c r="N59" s="982">
        <v>2.63</v>
      </c>
      <c r="O59" s="982">
        <f t="shared" si="4"/>
        <v>3.5066666666666664</v>
      </c>
      <c r="P59" s="982">
        <v>3.5</v>
      </c>
      <c r="Q59" s="982">
        <v>12.6</v>
      </c>
      <c r="R59" s="982">
        <f t="shared" si="44"/>
        <v>3.6</v>
      </c>
      <c r="S59" s="982">
        <v>114.46</v>
      </c>
      <c r="T59" s="982">
        <v>413.08</v>
      </c>
      <c r="U59" s="982">
        <f t="shared" si="6"/>
        <v>3.6089463568058711</v>
      </c>
      <c r="V59" s="982">
        <f t="shared" si="45"/>
        <v>137.70999999999998</v>
      </c>
      <c r="W59" s="982">
        <f t="shared" si="46"/>
        <v>502.48</v>
      </c>
      <c r="X59" s="982">
        <f t="shared" si="7"/>
        <v>3.6488272456611726</v>
      </c>
      <c r="Y59" s="982">
        <v>0.25</v>
      </c>
      <c r="Z59" s="982">
        <v>0.9</v>
      </c>
      <c r="AA59" s="982">
        <f t="shared" si="8"/>
        <v>3.6</v>
      </c>
      <c r="AB59" s="982"/>
      <c r="AC59" s="982"/>
      <c r="AD59" s="982">
        <f t="shared" si="48"/>
        <v>0</v>
      </c>
      <c r="AE59" s="982"/>
      <c r="AF59" s="982"/>
      <c r="AG59" s="982">
        <f t="shared" si="49"/>
        <v>0</v>
      </c>
      <c r="AH59" s="982"/>
      <c r="AI59" s="982"/>
      <c r="AJ59" s="982">
        <f t="shared" si="11"/>
        <v>0</v>
      </c>
      <c r="AK59" s="982"/>
      <c r="AL59" s="982"/>
      <c r="AM59" s="982">
        <f t="shared" si="12"/>
        <v>0</v>
      </c>
      <c r="AN59" s="982">
        <v>0.5</v>
      </c>
      <c r="AO59" s="982">
        <v>1.45</v>
      </c>
      <c r="AP59" s="982">
        <f t="shared" si="13"/>
        <v>2.9</v>
      </c>
      <c r="AQ59" s="982">
        <f t="shared" si="14"/>
        <v>0.75</v>
      </c>
      <c r="AR59" s="982">
        <f t="shared" si="50"/>
        <v>2.35</v>
      </c>
      <c r="AS59" s="982">
        <f t="shared" si="15"/>
        <v>3.1333333333333333</v>
      </c>
      <c r="AT59" s="982"/>
      <c r="AU59" s="982"/>
      <c r="AV59" s="982">
        <f t="shared" si="16"/>
        <v>0</v>
      </c>
      <c r="AW59" s="982"/>
      <c r="AX59" s="982"/>
      <c r="AY59" s="982">
        <f t="shared" si="17"/>
        <v>0</v>
      </c>
      <c r="AZ59" s="982"/>
      <c r="BA59" s="982"/>
      <c r="BB59" s="982">
        <f t="shared" si="18"/>
        <v>0</v>
      </c>
      <c r="BC59" s="982"/>
      <c r="BD59" s="982"/>
      <c r="BE59" s="982">
        <f t="shared" si="19"/>
        <v>0</v>
      </c>
      <c r="BF59" s="982"/>
      <c r="BG59" s="982"/>
      <c r="BH59" s="982">
        <f t="shared" si="20"/>
        <v>0</v>
      </c>
      <c r="BI59" s="982"/>
      <c r="BJ59" s="983"/>
      <c r="BK59" s="983">
        <f t="shared" si="21"/>
        <v>0</v>
      </c>
      <c r="BL59" s="983">
        <f t="shared" si="34"/>
        <v>0</v>
      </c>
      <c r="BM59" s="983">
        <f t="shared" si="35"/>
        <v>0</v>
      </c>
      <c r="BN59" s="983">
        <f t="shared" si="22"/>
        <v>0</v>
      </c>
      <c r="BO59" s="983"/>
      <c r="BP59" s="983"/>
      <c r="BQ59" s="983">
        <f t="shared" si="23"/>
        <v>0</v>
      </c>
      <c r="BR59" s="983">
        <f t="shared" si="36"/>
        <v>19.25</v>
      </c>
      <c r="BS59" s="983">
        <f t="shared" si="36"/>
        <v>75.070000000000007</v>
      </c>
      <c r="BT59" s="983">
        <f t="shared" si="24"/>
        <v>3.89974025974026</v>
      </c>
      <c r="BU59" s="983">
        <f t="shared" si="37"/>
        <v>0</v>
      </c>
      <c r="BV59" s="983">
        <f t="shared" si="37"/>
        <v>0</v>
      </c>
      <c r="BW59" s="983">
        <f t="shared" si="25"/>
        <v>0</v>
      </c>
      <c r="BX59" s="983">
        <f t="shared" si="38"/>
        <v>0</v>
      </c>
      <c r="BY59" s="983">
        <f t="shared" si="38"/>
        <v>0</v>
      </c>
      <c r="BZ59" s="983">
        <f t="shared" si="26"/>
        <v>0</v>
      </c>
      <c r="CA59" s="983">
        <f t="shared" si="39"/>
        <v>0.75</v>
      </c>
      <c r="CB59" s="983">
        <f t="shared" si="40"/>
        <v>2.63</v>
      </c>
      <c r="CC59" s="983">
        <f t="shared" si="27"/>
        <v>3.5066666666666664</v>
      </c>
      <c r="CD59" s="983">
        <f t="shared" si="41"/>
        <v>3.5</v>
      </c>
      <c r="CE59" s="983">
        <f t="shared" si="41"/>
        <v>12.6</v>
      </c>
      <c r="CF59" s="983">
        <f t="shared" si="28"/>
        <v>3.6</v>
      </c>
      <c r="CG59" s="983">
        <f t="shared" si="42"/>
        <v>114.96</v>
      </c>
      <c r="CH59" s="983">
        <f t="shared" si="42"/>
        <v>414.53</v>
      </c>
      <c r="CI59" s="983">
        <f t="shared" si="29"/>
        <v>3.6058629088378567</v>
      </c>
      <c r="CJ59" s="983">
        <f t="shared" si="47"/>
        <v>138.45999999999998</v>
      </c>
      <c r="CK59" s="983">
        <f t="shared" si="47"/>
        <v>504.83000000000004</v>
      </c>
      <c r="CL59" s="983">
        <f t="shared" si="30"/>
        <v>3.6460349559439558</v>
      </c>
      <c r="DI59" s="984" t="s">
        <v>209</v>
      </c>
      <c r="DJ59" s="962" t="s">
        <v>269</v>
      </c>
    </row>
    <row r="63" spans="1:140" ht="15.75" x14ac:dyDescent="0.25">
      <c r="BP63" s="995" t="s">
        <v>136</v>
      </c>
      <c r="BQ63" s="995"/>
      <c r="BR63" s="995"/>
      <c r="BS63" s="995"/>
      <c r="BT63" s="995" t="s">
        <v>135</v>
      </c>
      <c r="BU63" s="1022"/>
      <c r="BV63" s="1022"/>
      <c r="BW63" s="1022"/>
      <c r="BX63" s="1022"/>
      <c r="BY63" s="1022"/>
      <c r="BZ63" s="1022"/>
      <c r="CA63" s="995" t="s">
        <v>137</v>
      </c>
      <c r="CB63" s="1022"/>
      <c r="CC63" s="1022"/>
      <c r="CD63" s="995"/>
      <c r="CE63" s="995"/>
      <c r="CF63" s="995"/>
      <c r="CG63" s="1022"/>
      <c r="CH63" s="1078"/>
      <c r="CI63" s="1078"/>
      <c r="CJ63" s="995" t="s">
        <v>155</v>
      </c>
      <c r="CK63" s="1078"/>
      <c r="CL63" s="1078"/>
      <c r="CM63" s="1078"/>
      <c r="CN63" s="1078"/>
    </row>
    <row r="64" spans="1:140" s="995" customFormat="1" ht="15.75" x14ac:dyDescent="0.25">
      <c r="BP64" s="961" t="s">
        <v>141</v>
      </c>
      <c r="BQ64" s="961"/>
      <c r="BR64" s="961"/>
      <c r="BS64" s="961"/>
      <c r="BT64" s="961" t="s">
        <v>140</v>
      </c>
      <c r="BU64" s="1022"/>
      <c r="BV64" s="1022"/>
      <c r="BW64" s="1022"/>
      <c r="BX64" s="1022"/>
      <c r="BY64" s="1022"/>
      <c r="BZ64" s="1022"/>
      <c r="CA64" s="961" t="s">
        <v>156</v>
      </c>
      <c r="CB64" s="1022"/>
      <c r="CC64" s="1022"/>
      <c r="CD64" s="961"/>
      <c r="CE64" s="961"/>
      <c r="CF64" s="961"/>
      <c r="CG64" s="1022"/>
      <c r="CI64" s="1022"/>
      <c r="CJ64" s="961" t="s">
        <v>157</v>
      </c>
      <c r="CK64" s="1022"/>
      <c r="CL64" s="1022"/>
      <c r="CM64" s="1022"/>
      <c r="CN64" s="1022"/>
      <c r="DF64" s="996"/>
      <c r="DG64" s="996"/>
      <c r="DH64" s="996"/>
      <c r="DI64" s="996"/>
      <c r="DJ64" s="996"/>
      <c r="DK64" s="996"/>
      <c r="DL64" s="996"/>
      <c r="DM64" s="996"/>
      <c r="DN64" s="996"/>
      <c r="DO64" s="996"/>
      <c r="DP64" s="996"/>
      <c r="DQ64" s="996"/>
      <c r="DR64" s="996"/>
      <c r="DS64" s="996"/>
      <c r="DT64" s="996"/>
      <c r="DU64" s="996"/>
      <c r="DV64" s="996"/>
      <c r="DW64" s="996"/>
      <c r="DX64" s="996"/>
      <c r="DY64" s="996"/>
      <c r="DZ64" s="996"/>
      <c r="EA64" s="996"/>
      <c r="EB64" s="996"/>
      <c r="EC64" s="996"/>
      <c r="ED64" s="996"/>
      <c r="EE64" s="996"/>
      <c r="EF64" s="996"/>
      <c r="EG64" s="997"/>
      <c r="EH64" s="997"/>
      <c r="EI64" s="997"/>
      <c r="EJ64" s="997"/>
    </row>
  </sheetData>
  <mergeCells count="39">
    <mergeCell ref="AH10:AJ11"/>
    <mergeCell ref="A8:A13"/>
    <mergeCell ref="D8:X9"/>
    <mergeCell ref="Y8:AS9"/>
    <mergeCell ref="AT8:BN9"/>
    <mergeCell ref="D10:F11"/>
    <mergeCell ref="G10:I10"/>
    <mergeCell ref="J10:L10"/>
    <mergeCell ref="M10:O11"/>
    <mergeCell ref="P10:R11"/>
    <mergeCell ref="S10:U11"/>
    <mergeCell ref="V10:X11"/>
    <mergeCell ref="Y10:AA11"/>
    <mergeCell ref="AB10:AG10"/>
    <mergeCell ref="G11:I11"/>
    <mergeCell ref="J11:L11"/>
    <mergeCell ref="BC10:BE11"/>
    <mergeCell ref="BO8:BQ11"/>
    <mergeCell ref="BR8:CL9"/>
    <mergeCell ref="CD10:CF11"/>
    <mergeCell ref="CG10:CI11"/>
    <mergeCell ref="CJ10:CL11"/>
    <mergeCell ref="CA10:CC11"/>
    <mergeCell ref="AB11:AD11"/>
    <mergeCell ref="AE11:AG11"/>
    <mergeCell ref="AW11:AY11"/>
    <mergeCell ref="AZ11:BB11"/>
    <mergeCell ref="BU11:BW11"/>
    <mergeCell ref="BF10:BH11"/>
    <mergeCell ref="BI10:BK11"/>
    <mergeCell ref="BL10:BN11"/>
    <mergeCell ref="BR10:BT11"/>
    <mergeCell ref="BU10:BZ10"/>
    <mergeCell ref="BX11:BZ11"/>
    <mergeCell ref="AK10:AM11"/>
    <mergeCell ref="AN10:AP11"/>
    <mergeCell ref="AQ10:AS11"/>
    <mergeCell ref="AT10:AV11"/>
    <mergeCell ref="AW10:BB10"/>
  </mergeCells>
  <conditionalFormatting sqref="M20:N20 AB20:AC20 D44:E44 G44:H44">
    <cfRule type="cellIs" dxfId="0" priority="1" operator="equal">
      <formula>0</formula>
    </cfRule>
  </conditionalFormatting>
  <pageMargins left="0.2" right="0.7" top="0.25" bottom="0.25" header="0.3" footer="0.3"/>
  <pageSetup paperSize="5" scale="53" orientation="landscape" horizontalDpi="300" verticalDpi="300" r:id="rId1"/>
  <headerFooter alignWithMargins="0"/>
  <colBreaks count="2" manualBreakCount="2">
    <brk id="33" max="1048575" man="1"/>
    <brk id="10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C72"/>
  <sheetViews>
    <sheetView tabSelected="1" topLeftCell="A5" zoomScale="115" zoomScaleNormal="115" zoomScaleSheetLayoutView="120" workbookViewId="0">
      <pane xSplit="5" ySplit="3" topLeftCell="T8" activePane="bottomRight" state="frozen"/>
      <selection activeCell="A5" sqref="A5"/>
      <selection pane="topRight" activeCell="F5" sqref="F5"/>
      <selection pane="bottomLeft" activeCell="A8" sqref="A8"/>
      <selection pane="bottomRight" activeCell="B43" sqref="B43"/>
    </sheetView>
  </sheetViews>
  <sheetFormatPr defaultColWidth="9.140625" defaultRowHeight="15" x14ac:dyDescent="0.2"/>
  <cols>
    <col min="1" max="1" width="3.7109375" style="11" customWidth="1"/>
    <col min="2" max="2" width="19.5703125" style="1" customWidth="1"/>
    <col min="3" max="5" width="12.7109375" style="3" customWidth="1"/>
    <col min="6" max="6" width="12.42578125" style="3" customWidth="1"/>
    <col min="7" max="12" width="12.5703125" style="1" customWidth="1"/>
    <col min="13" max="13" width="12.5703125" style="3" customWidth="1"/>
    <col min="14" max="29" width="12.5703125" style="1" customWidth="1"/>
    <col min="30" max="16384" width="9.140625" style="1"/>
  </cols>
  <sheetData>
    <row r="1" spans="1:29" ht="15.75" x14ac:dyDescent="0.2">
      <c r="A1" s="1125" t="s">
        <v>55</v>
      </c>
      <c r="B1" s="1125"/>
      <c r="C1" s="1125"/>
      <c r="D1" s="1125"/>
      <c r="E1" s="1125"/>
      <c r="F1" s="1125"/>
      <c r="G1" s="1125"/>
      <c r="H1" s="1125"/>
      <c r="I1" s="1125"/>
      <c r="J1" s="1125"/>
      <c r="K1" s="1125"/>
      <c r="L1" s="1125"/>
      <c r="M1" s="1125"/>
      <c r="N1" s="1125"/>
      <c r="O1" s="1125"/>
      <c r="P1" s="1125"/>
      <c r="Q1" s="1125"/>
      <c r="R1" s="1125"/>
      <c r="S1" s="1125"/>
      <c r="T1" s="1125"/>
      <c r="U1" s="1125"/>
      <c r="V1" s="1125"/>
      <c r="W1" s="1125"/>
      <c r="X1" s="1125"/>
      <c r="Y1" s="1125"/>
      <c r="Z1" s="1125"/>
      <c r="AA1" s="1125"/>
      <c r="AB1" s="1125"/>
      <c r="AC1" s="1125"/>
    </row>
    <row r="2" spans="1:29" ht="15.75" x14ac:dyDescent="0.2">
      <c r="A2" s="1125" t="s">
        <v>54</v>
      </c>
      <c r="B2" s="1125"/>
      <c r="C2" s="1125"/>
      <c r="D2" s="1125"/>
      <c r="E2" s="1125"/>
      <c r="F2" s="1125"/>
      <c r="G2" s="1125"/>
      <c r="H2" s="1125"/>
      <c r="I2" s="1125"/>
      <c r="J2" s="1125"/>
      <c r="K2" s="1125"/>
      <c r="L2" s="1125"/>
      <c r="M2" s="1125"/>
      <c r="N2" s="1125"/>
      <c r="O2" s="1125"/>
      <c r="P2" s="1125"/>
      <c r="Q2" s="1125"/>
      <c r="R2" s="1125"/>
      <c r="S2" s="1125"/>
      <c r="T2" s="1125"/>
      <c r="U2" s="1125"/>
      <c r="V2" s="1125"/>
      <c r="W2" s="1125"/>
      <c r="X2" s="1125"/>
      <c r="Y2" s="1125"/>
      <c r="Z2" s="1125"/>
      <c r="AA2" s="1125"/>
      <c r="AB2" s="1125"/>
      <c r="AC2" s="1125"/>
    </row>
    <row r="3" spans="1:29" ht="15.75" x14ac:dyDescent="0.2">
      <c r="A3" s="1127" t="s">
        <v>69</v>
      </c>
      <c r="B3" s="1127"/>
      <c r="C3" s="1127"/>
      <c r="D3" s="1127"/>
      <c r="E3" s="1127"/>
      <c r="F3" s="1127"/>
      <c r="G3" s="1127"/>
      <c r="H3" s="1127"/>
      <c r="I3" s="1127"/>
      <c r="J3" s="1127"/>
      <c r="K3" s="1127"/>
      <c r="L3" s="1127"/>
      <c r="M3" s="1127"/>
      <c r="N3" s="1127"/>
      <c r="O3" s="1127"/>
      <c r="P3" s="1127"/>
      <c r="Q3" s="1127"/>
      <c r="R3" s="1127"/>
      <c r="S3" s="1127"/>
      <c r="T3" s="1127"/>
      <c r="U3" s="1127"/>
      <c r="V3" s="1127"/>
      <c r="W3" s="1127"/>
      <c r="X3" s="1127"/>
      <c r="Y3" s="1127"/>
      <c r="Z3" s="1127"/>
      <c r="AA3" s="1127"/>
      <c r="AB3" s="1127"/>
      <c r="AC3" s="1127"/>
    </row>
    <row r="4" spans="1:29" ht="15" customHeight="1" x14ac:dyDescent="0.2">
      <c r="A4" s="2"/>
      <c r="D4" s="4"/>
    </row>
    <row r="5" spans="1:29" ht="16.149999999999999" customHeight="1" x14ac:dyDescent="0.2">
      <c r="A5" s="1128" t="s">
        <v>0</v>
      </c>
      <c r="B5" s="1128"/>
      <c r="C5" s="1129" t="s">
        <v>1</v>
      </c>
      <c r="D5" s="1129"/>
      <c r="E5" s="1129"/>
      <c r="F5" s="1130" t="s">
        <v>53</v>
      </c>
      <c r="G5" s="1131"/>
      <c r="H5" s="1131"/>
      <c r="I5" s="1131"/>
      <c r="J5" s="1131"/>
      <c r="K5" s="1131"/>
      <c r="L5" s="1131"/>
      <c r="M5" s="1131"/>
      <c r="N5" s="1131"/>
      <c r="O5" s="1131"/>
      <c r="P5" s="1131"/>
      <c r="Q5" s="1131"/>
      <c r="R5" s="1136" t="s">
        <v>68</v>
      </c>
      <c r="S5" s="1136"/>
      <c r="T5" s="1136"/>
      <c r="U5" s="1136"/>
      <c r="V5" s="1136"/>
      <c r="W5" s="1136"/>
      <c r="X5" s="1136"/>
      <c r="Y5" s="1136"/>
      <c r="Z5" s="1136"/>
      <c r="AA5" s="1136"/>
      <c r="AB5" s="1136"/>
      <c r="AC5" s="1136"/>
    </row>
    <row r="6" spans="1:29" ht="16.149999999999999" customHeight="1" x14ac:dyDescent="0.2">
      <c r="A6" s="1128"/>
      <c r="B6" s="1128"/>
      <c r="C6" s="13" t="s">
        <v>52</v>
      </c>
      <c r="D6" s="13" t="s">
        <v>2</v>
      </c>
      <c r="E6" s="13" t="s">
        <v>3</v>
      </c>
      <c r="F6" s="816" t="s">
        <v>58</v>
      </c>
      <c r="G6" s="817" t="s">
        <v>59</v>
      </c>
      <c r="H6" s="817" t="s">
        <v>60</v>
      </c>
      <c r="I6" s="817" t="s">
        <v>61</v>
      </c>
      <c r="J6" s="817" t="s">
        <v>56</v>
      </c>
      <c r="K6" s="817" t="s">
        <v>57</v>
      </c>
      <c r="L6" s="817" t="s">
        <v>62</v>
      </c>
      <c r="M6" s="816" t="s">
        <v>63</v>
      </c>
      <c r="N6" s="817" t="s">
        <v>64</v>
      </c>
      <c r="O6" s="817" t="s">
        <v>65</v>
      </c>
      <c r="P6" s="817" t="s">
        <v>66</v>
      </c>
      <c r="Q6" s="817" t="s">
        <v>67</v>
      </c>
      <c r="R6" s="845" t="s">
        <v>58</v>
      </c>
      <c r="S6" s="845" t="s">
        <v>59</v>
      </c>
      <c r="T6" s="845" t="s">
        <v>60</v>
      </c>
      <c r="U6" s="845" t="s">
        <v>61</v>
      </c>
      <c r="V6" s="845" t="s">
        <v>56</v>
      </c>
      <c r="W6" s="845" t="s">
        <v>57</v>
      </c>
      <c r="X6" s="845" t="s">
        <v>62</v>
      </c>
      <c r="Y6" s="845" t="s">
        <v>63</v>
      </c>
      <c r="Z6" s="845" t="s">
        <v>64</v>
      </c>
      <c r="AA6" s="845" t="s">
        <v>65</v>
      </c>
      <c r="AB6" s="845" t="s">
        <v>66</v>
      </c>
      <c r="AC6" s="845" t="s">
        <v>67</v>
      </c>
    </row>
    <row r="7" spans="1:29" s="552" customFormat="1" ht="14.45" customHeight="1" x14ac:dyDescent="0.25">
      <c r="A7" s="824"/>
      <c r="B7" s="825" t="s">
        <v>3</v>
      </c>
      <c r="C7" s="826">
        <v>23993.676599999999</v>
      </c>
      <c r="D7" s="826">
        <v>32919.528600000005</v>
      </c>
      <c r="E7" s="826">
        <v>56913.205199999997</v>
      </c>
      <c r="F7" s="826">
        <f>F8+F21+F36</f>
        <v>14845.22</v>
      </c>
      <c r="G7" s="826">
        <f>G8+G21+G36</f>
        <v>3200.1099999999997</v>
      </c>
      <c r="H7" s="826">
        <f>H8+H21+H36</f>
        <v>40811.141999999993</v>
      </c>
      <c r="I7" s="826">
        <f t="shared" ref="I7:AC7" si="0">I8+I21+I36</f>
        <v>42601.354299999992</v>
      </c>
      <c r="J7" s="826">
        <f t="shared" si="0"/>
        <v>270.25</v>
      </c>
      <c r="K7" s="826">
        <f t="shared" si="0"/>
        <v>6339.16</v>
      </c>
      <c r="L7" s="826">
        <f t="shared" si="0"/>
        <v>8317.99</v>
      </c>
      <c r="M7" s="826">
        <f t="shared" si="0"/>
        <v>35240.486700000009</v>
      </c>
      <c r="N7" s="826">
        <f t="shared" si="0"/>
        <v>45949.801766666671</v>
      </c>
      <c r="O7" s="826">
        <f t="shared" si="0"/>
        <v>46520.801766666671</v>
      </c>
      <c r="P7" s="826">
        <f t="shared" si="0"/>
        <v>538.81999999999994</v>
      </c>
      <c r="Q7" s="827">
        <f t="shared" si="0"/>
        <v>0</v>
      </c>
      <c r="R7" s="828">
        <f t="shared" si="0"/>
        <v>0</v>
      </c>
      <c r="S7" s="826">
        <f t="shared" si="0"/>
        <v>379.56</v>
      </c>
      <c r="T7" s="826">
        <f t="shared" si="0"/>
        <v>7152.3509999999997</v>
      </c>
      <c r="U7" s="826">
        <f t="shared" si="0"/>
        <v>43515.156000000003</v>
      </c>
      <c r="V7" s="826">
        <f t="shared" si="0"/>
        <v>36730.027799999996</v>
      </c>
      <c r="W7" s="826">
        <f t="shared" si="0"/>
        <v>504.73</v>
      </c>
      <c r="X7" s="826">
        <f t="shared" si="0"/>
        <v>504.73</v>
      </c>
      <c r="Y7" s="826">
        <f t="shared" si="0"/>
        <v>1143.0500000000002</v>
      </c>
      <c r="Z7" s="826">
        <f t="shared" si="0"/>
        <v>4888.01</v>
      </c>
      <c r="AA7" s="826">
        <f t="shared" si="0"/>
        <v>12619.0363</v>
      </c>
      <c r="AB7" s="826">
        <f t="shared" si="0"/>
        <v>22276.477423000004</v>
      </c>
      <c r="AC7" s="827">
        <f t="shared" si="0"/>
        <v>0</v>
      </c>
    </row>
    <row r="8" spans="1:29" s="797" customFormat="1" ht="15.6" customHeight="1" x14ac:dyDescent="0.25">
      <c r="A8" s="829" t="s">
        <v>4</v>
      </c>
      <c r="B8" s="830">
        <v>12</v>
      </c>
      <c r="C8" s="793">
        <v>1308.9015999999999</v>
      </c>
      <c r="D8" s="793">
        <v>5122.463600000001</v>
      </c>
      <c r="E8" s="793">
        <v>6431.3652000000002</v>
      </c>
      <c r="F8" s="793">
        <f>SUM(F9:F20)</f>
        <v>2300.1900000000005</v>
      </c>
      <c r="G8" s="793">
        <f>SUM(G9:G20)</f>
        <v>885.55000000000007</v>
      </c>
      <c r="H8" s="793">
        <f>SUM(H9:H20)</f>
        <v>4428.8419999999996</v>
      </c>
      <c r="I8" s="793">
        <f t="shared" ref="I8:Q8" si="1">SUM(I9:I20)</f>
        <v>4428.8419999999996</v>
      </c>
      <c r="J8" s="793">
        <f t="shared" si="1"/>
        <v>177.62</v>
      </c>
      <c r="K8" s="793">
        <f t="shared" si="1"/>
        <v>2297.4699999999998</v>
      </c>
      <c r="L8" s="793">
        <f t="shared" si="1"/>
        <v>2509.5700000000002</v>
      </c>
      <c r="M8" s="793">
        <f t="shared" si="1"/>
        <v>3893.06</v>
      </c>
      <c r="N8" s="793">
        <f t="shared" si="1"/>
        <v>4685.3600000000006</v>
      </c>
      <c r="O8" s="793">
        <f t="shared" si="1"/>
        <v>4685.3600000000006</v>
      </c>
      <c r="P8" s="793">
        <f t="shared" si="1"/>
        <v>135.07</v>
      </c>
      <c r="Q8" s="831">
        <f t="shared" si="1"/>
        <v>0</v>
      </c>
      <c r="R8" s="821">
        <f>SUM(R9:R20)</f>
        <v>0</v>
      </c>
      <c r="S8" s="793">
        <f t="shared" ref="S8:AC8" si="2">SUM(S9:S20)</f>
        <v>0</v>
      </c>
      <c r="T8" s="793">
        <f t="shared" si="2"/>
        <v>971.59099999999989</v>
      </c>
      <c r="U8" s="793">
        <f t="shared" si="2"/>
        <v>5408.9760000000006</v>
      </c>
      <c r="V8" s="793">
        <f>SUM(V9:V20)</f>
        <v>3985.9578000000001</v>
      </c>
      <c r="W8" s="793">
        <f t="shared" si="2"/>
        <v>70.949999999999989</v>
      </c>
      <c r="X8" s="793">
        <f t="shared" si="2"/>
        <v>70.949999999999989</v>
      </c>
      <c r="Y8" s="793">
        <f t="shared" si="2"/>
        <v>74.949999999999989</v>
      </c>
      <c r="Z8" s="793">
        <f t="shared" si="2"/>
        <v>475.12</v>
      </c>
      <c r="AA8" s="793">
        <f t="shared" si="2"/>
        <v>2320.3449999999998</v>
      </c>
      <c r="AB8" s="793">
        <f t="shared" si="2"/>
        <v>3540.1000000000004</v>
      </c>
      <c r="AC8" s="831">
        <f t="shared" si="2"/>
        <v>0</v>
      </c>
    </row>
    <row r="9" spans="1:29" ht="15.75" x14ac:dyDescent="0.25">
      <c r="A9" s="798">
        <v>1</v>
      </c>
      <c r="B9" s="788" t="s">
        <v>5</v>
      </c>
      <c r="C9" s="787">
        <v>1.5</v>
      </c>
      <c r="D9" s="787">
        <v>76.5</v>
      </c>
      <c r="E9" s="787">
        <v>78</v>
      </c>
      <c r="F9" s="787">
        <f>'jan planting'!BK19</f>
        <v>0</v>
      </c>
      <c r="G9" s="548">
        <f>'feb planting'!BK19</f>
        <v>0</v>
      </c>
      <c r="H9" s="548">
        <f>'Mar planting'!BN15</f>
        <v>0</v>
      </c>
      <c r="I9" s="548">
        <f>'April planting '!BM19</f>
        <v>0</v>
      </c>
      <c r="J9" s="548">
        <f>'May planting '!BM16</f>
        <v>0</v>
      </c>
      <c r="K9" s="548">
        <f>'June Planting'!BM16</f>
        <v>0</v>
      </c>
      <c r="L9" s="548">
        <f>'Jul planting '!BM16</f>
        <v>0</v>
      </c>
      <c r="M9" s="548">
        <f>'Aug planting'!BM14</f>
        <v>28.1</v>
      </c>
      <c r="N9" s="548">
        <f>'Sep planting'!BM14</f>
        <v>34</v>
      </c>
      <c r="O9" s="1097">
        <f>'Oct 31 planting'!BM14</f>
        <v>34</v>
      </c>
      <c r="P9" s="1097">
        <f>'Nov 29 DS planting'!BM14</f>
        <v>0</v>
      </c>
      <c r="Q9" s="805"/>
      <c r="R9" s="803"/>
      <c r="S9" s="548">
        <f>'feb harvesting'!CI17</f>
        <v>0</v>
      </c>
      <c r="T9" s="548">
        <f>'Mar harvesting'!CL14</f>
        <v>0</v>
      </c>
      <c r="U9" s="548">
        <f>'April harvesting '!CN15</f>
        <v>56.5</v>
      </c>
      <c r="V9" s="563">
        <f>'May harvesting'!CM14</f>
        <v>0</v>
      </c>
      <c r="W9" s="548">
        <f>'june harvesting'!CJ15</f>
        <v>0</v>
      </c>
      <c r="X9" s="548">
        <f>'Jul harvesting'!CJ15</f>
        <v>0</v>
      </c>
      <c r="Y9" s="548">
        <f>'Aug harvesting'!CJ15</f>
        <v>0</v>
      </c>
      <c r="Z9" s="548">
        <f>'Sep harvesting'!CK15</f>
        <v>0</v>
      </c>
      <c r="AA9" s="548">
        <f>'Oct 31 harvesting'!CJ15</f>
        <v>0</v>
      </c>
      <c r="AB9" s="548">
        <f>'Nov 29 harvesting'!CJ15</f>
        <v>0</v>
      </c>
      <c r="AC9" s="813"/>
    </row>
    <row r="10" spans="1:29" ht="15.75" x14ac:dyDescent="0.25">
      <c r="A10" s="798">
        <v>2</v>
      </c>
      <c r="B10" s="788" t="s">
        <v>6</v>
      </c>
      <c r="C10" s="787">
        <v>101</v>
      </c>
      <c r="D10" s="787">
        <v>506</v>
      </c>
      <c r="E10" s="787">
        <v>607</v>
      </c>
      <c r="F10" s="787">
        <f>'jan planting'!BK20</f>
        <v>0</v>
      </c>
      <c r="G10" s="548">
        <f>'feb planting'!BK20</f>
        <v>0</v>
      </c>
      <c r="H10" s="548">
        <f>'Mar planting'!BN16</f>
        <v>607.5</v>
      </c>
      <c r="I10" s="548">
        <f>'April planting '!BM20</f>
        <v>607.5</v>
      </c>
      <c r="J10" s="548">
        <f>'May planting '!BM17</f>
        <v>19.5</v>
      </c>
      <c r="K10" s="548">
        <f>'June Planting'!BM17</f>
        <v>168.25</v>
      </c>
      <c r="L10" s="548">
        <f>'Jul planting '!BM17</f>
        <v>365.25</v>
      </c>
      <c r="M10" s="548">
        <f>'Aug planting'!BM15</f>
        <v>546.5</v>
      </c>
      <c r="N10" s="548">
        <f>'Sep planting'!BM15</f>
        <v>546.5</v>
      </c>
      <c r="O10" s="1097">
        <f>'Oct 31 planting'!BM15</f>
        <v>546.5</v>
      </c>
      <c r="P10" s="1097">
        <f>'Nov 29 DS planting'!BM15</f>
        <v>0</v>
      </c>
      <c r="Q10" s="805"/>
      <c r="R10" s="803"/>
      <c r="S10" s="548">
        <f>'feb harvesting'!CI18</f>
        <v>0</v>
      </c>
      <c r="T10" s="548">
        <f>'Mar harvesting'!CL15</f>
        <v>71.5</v>
      </c>
      <c r="U10" s="548">
        <f>'April harvesting '!CN16</f>
        <v>607</v>
      </c>
      <c r="V10" s="563">
        <f>'May harvesting'!CM15</f>
        <v>546.75</v>
      </c>
      <c r="W10" s="548">
        <f>'june harvesting'!CJ16</f>
        <v>0</v>
      </c>
      <c r="X10" s="548">
        <f>'Jul harvesting'!CJ16</f>
        <v>0</v>
      </c>
      <c r="Y10" s="548">
        <f>'Aug harvesting'!CJ16</f>
        <v>0</v>
      </c>
      <c r="Z10" s="548">
        <f>'Sep harvesting'!CK16</f>
        <v>0</v>
      </c>
      <c r="AA10" s="548">
        <f>'Oct 31 harvesting'!CJ16</f>
        <v>0</v>
      </c>
      <c r="AB10" s="548">
        <f>'Nov 29 harvesting'!CJ16</f>
        <v>559</v>
      </c>
      <c r="AC10" s="813"/>
    </row>
    <row r="11" spans="1:29" ht="15.75" x14ac:dyDescent="0.25">
      <c r="A11" s="798">
        <v>3</v>
      </c>
      <c r="B11" s="788" t="s">
        <v>7</v>
      </c>
      <c r="C11" s="787">
        <v>0</v>
      </c>
      <c r="D11" s="787">
        <v>80</v>
      </c>
      <c r="E11" s="787">
        <v>80</v>
      </c>
      <c r="F11" s="787">
        <f>'jan planting'!BK21</f>
        <v>0</v>
      </c>
      <c r="G11" s="548">
        <f>'feb planting'!BK21</f>
        <v>0</v>
      </c>
      <c r="H11" s="548">
        <f>'Mar planting'!BN17</f>
        <v>77</v>
      </c>
      <c r="I11" s="548">
        <f>'April planting '!BM21</f>
        <v>77</v>
      </c>
      <c r="J11" s="548">
        <f>'May planting '!BM18</f>
        <v>0</v>
      </c>
      <c r="K11" s="548">
        <f>'June Planting'!BM18</f>
        <v>0</v>
      </c>
      <c r="L11" s="548">
        <f>'Jul planting '!BM18</f>
        <v>0</v>
      </c>
      <c r="M11" s="548">
        <f>'Aug planting'!BM16</f>
        <v>0</v>
      </c>
      <c r="N11" s="548">
        <f>'Sep planting'!BM16</f>
        <v>0</v>
      </c>
      <c r="O11" s="1097">
        <f>'Oct 31 planting'!BM16</f>
        <v>0</v>
      </c>
      <c r="P11" s="1097">
        <f>'Nov 29 DS planting'!BM16</f>
        <v>24.64</v>
      </c>
      <c r="Q11" s="805"/>
      <c r="R11" s="803"/>
      <c r="S11" s="548">
        <f>'feb harvesting'!CI19</f>
        <v>0</v>
      </c>
      <c r="T11" s="548">
        <f>'Mar harvesting'!CL16</f>
        <v>0</v>
      </c>
      <c r="U11" s="548">
        <f>'April harvesting '!CN17</f>
        <v>58.6</v>
      </c>
      <c r="V11" s="563">
        <f>'May harvesting'!CM16</f>
        <v>69.3</v>
      </c>
      <c r="W11" s="548">
        <f>'june harvesting'!CJ17</f>
        <v>0</v>
      </c>
      <c r="X11" s="548">
        <f>'Jul harvesting'!CJ17</f>
        <v>0</v>
      </c>
      <c r="Y11" s="548">
        <f>'Aug harvesting'!CJ17</f>
        <v>0</v>
      </c>
      <c r="Z11" s="548">
        <f>'Sep harvesting'!CK17</f>
        <v>0</v>
      </c>
      <c r="AA11" s="548">
        <f>'Oct 31 harvesting'!CJ17</f>
        <v>0</v>
      </c>
      <c r="AB11" s="548">
        <f>'Nov 29 harvesting'!CJ17</f>
        <v>0</v>
      </c>
      <c r="AC11" s="813"/>
    </row>
    <row r="12" spans="1:29" ht="15.75" x14ac:dyDescent="0.25">
      <c r="A12" s="798">
        <v>4</v>
      </c>
      <c r="B12" s="788" t="s">
        <v>8</v>
      </c>
      <c r="C12" s="787">
        <v>183</v>
      </c>
      <c r="D12" s="787">
        <v>555.61</v>
      </c>
      <c r="E12" s="787">
        <v>738.61</v>
      </c>
      <c r="F12" s="787">
        <f>'jan planting'!BK22</f>
        <v>7.2</v>
      </c>
      <c r="G12" s="548">
        <f>'feb planting'!BK22</f>
        <v>0</v>
      </c>
      <c r="H12" s="548">
        <f>'Mar planting'!BN18</f>
        <v>26</v>
      </c>
      <c r="I12" s="548">
        <f>'April planting '!BM22</f>
        <v>26</v>
      </c>
      <c r="J12" s="548">
        <f>'May planting '!BM19</f>
        <v>0</v>
      </c>
      <c r="K12" s="548">
        <f>'June Planting'!BM19</f>
        <v>427.53999999999996</v>
      </c>
      <c r="L12" s="548">
        <f>'Jul planting '!BM19</f>
        <v>427.53999999999996</v>
      </c>
      <c r="M12" s="548">
        <f>'Aug planting'!BM17</f>
        <v>628.5</v>
      </c>
      <c r="N12" s="548">
        <f>'Sep planting'!BM17</f>
        <v>628.5</v>
      </c>
      <c r="O12" s="1097">
        <f>'Oct 31 planting'!BM17</f>
        <v>628.5</v>
      </c>
      <c r="P12" s="1097">
        <f>'Nov 29 DS planting'!BM17</f>
        <v>0</v>
      </c>
      <c r="Q12" s="805"/>
      <c r="R12" s="803"/>
      <c r="S12" s="548">
        <f>'feb harvesting'!CI20</f>
        <v>0</v>
      </c>
      <c r="T12" s="548">
        <f>'Mar harvesting'!CL17</f>
        <v>11</v>
      </c>
      <c r="U12" s="548">
        <f>'April harvesting '!CN18</f>
        <v>528</v>
      </c>
      <c r="V12" s="563">
        <f>'May harvesting'!CM17</f>
        <v>23.400000000000002</v>
      </c>
      <c r="W12" s="548">
        <f>'june harvesting'!CJ18</f>
        <v>0</v>
      </c>
      <c r="X12" s="548">
        <f>'Jul harvesting'!CJ18</f>
        <v>0</v>
      </c>
      <c r="Y12" s="548">
        <f>'Aug harvesting'!CJ18</f>
        <v>0</v>
      </c>
      <c r="Z12" s="548">
        <f>'Sep harvesting'!CK18</f>
        <v>0</v>
      </c>
      <c r="AA12" s="548">
        <f>'Oct 31 harvesting'!CJ18</f>
        <v>0</v>
      </c>
      <c r="AB12" s="548">
        <f>'Nov 29 harvesting'!CJ18</f>
        <v>224.76500000000004</v>
      </c>
      <c r="AC12" s="813"/>
    </row>
    <row r="13" spans="1:29" ht="15.75" x14ac:dyDescent="0.25">
      <c r="A13" s="798">
        <v>5</v>
      </c>
      <c r="B13" s="788" t="s">
        <v>9</v>
      </c>
      <c r="C13" s="787">
        <v>278</v>
      </c>
      <c r="D13" s="787">
        <v>1016</v>
      </c>
      <c r="E13" s="787">
        <v>1294</v>
      </c>
      <c r="F13" s="787">
        <f>'jan planting'!BK23</f>
        <v>588</v>
      </c>
      <c r="G13" s="548">
        <f>'feb planting'!BK23</f>
        <v>663</v>
      </c>
      <c r="H13" s="548">
        <f>'Mar planting'!BN19</f>
        <v>1251</v>
      </c>
      <c r="I13" s="548">
        <f>'April planting '!BM23</f>
        <v>1251</v>
      </c>
      <c r="J13" s="548">
        <f>'May planting '!BM20</f>
        <v>80</v>
      </c>
      <c r="K13" s="548">
        <f>'June Planting'!BM20</f>
        <v>120</v>
      </c>
      <c r="L13" s="548">
        <f>'Jul planting '!BM20</f>
        <v>120</v>
      </c>
      <c r="M13" s="548">
        <f>'Aug planting'!BM18</f>
        <v>656.3</v>
      </c>
      <c r="N13" s="548">
        <f>'Sep planting'!BM18</f>
        <v>656.3</v>
      </c>
      <c r="O13" s="1097">
        <f>'Oct 31 planting'!BM18</f>
        <v>656.3</v>
      </c>
      <c r="P13" s="1097">
        <f>'Nov 29 DS planting'!BM18</f>
        <v>0</v>
      </c>
      <c r="Q13" s="805"/>
      <c r="R13" s="803"/>
      <c r="S13" s="548">
        <f>'feb harvesting'!CI21</f>
        <v>0</v>
      </c>
      <c r="T13" s="548">
        <f>'Mar harvesting'!CL18</f>
        <v>588.54999999999995</v>
      </c>
      <c r="U13" s="548">
        <f>'April harvesting '!CN19</f>
        <v>905.4</v>
      </c>
      <c r="V13" s="563">
        <f>'May harvesting'!CM18</f>
        <v>1125.9000000000001</v>
      </c>
      <c r="W13" s="548">
        <f>'june harvesting'!CJ19</f>
        <v>31.4</v>
      </c>
      <c r="X13" s="548">
        <f>'Jul harvesting'!CJ19</f>
        <v>31.4</v>
      </c>
      <c r="Y13" s="548">
        <f>'Aug harvesting'!CJ19</f>
        <v>35.4</v>
      </c>
      <c r="Z13" s="548">
        <f>'Sep harvesting'!CK19</f>
        <v>379.1</v>
      </c>
      <c r="AA13" s="548">
        <f>'Oct 31 harvesting'!CJ19</f>
        <v>126.85</v>
      </c>
      <c r="AB13" s="548">
        <f>'Nov 29 harvesting'!CJ19</f>
        <v>431.5</v>
      </c>
      <c r="AC13" s="813"/>
    </row>
    <row r="14" spans="1:29" ht="15.75" x14ac:dyDescent="0.25">
      <c r="A14" s="798">
        <v>6</v>
      </c>
      <c r="B14" s="788" t="s">
        <v>10</v>
      </c>
      <c r="C14" s="787">
        <v>97</v>
      </c>
      <c r="D14" s="787">
        <v>1424</v>
      </c>
      <c r="E14" s="787">
        <v>1521</v>
      </c>
      <c r="F14" s="787">
        <f>'jan planting'!BK24</f>
        <v>0</v>
      </c>
      <c r="G14" s="548">
        <f>'feb planting'!BK24</f>
        <v>0</v>
      </c>
      <c r="H14" s="548">
        <f>'Mar planting'!BN20</f>
        <v>391.25</v>
      </c>
      <c r="I14" s="548">
        <f>'April planting '!BM24</f>
        <v>391.25</v>
      </c>
      <c r="J14" s="548">
        <f>'May planting '!BM21</f>
        <v>0</v>
      </c>
      <c r="K14" s="548">
        <f>'June Planting'!BM21</f>
        <v>1405</v>
      </c>
      <c r="L14" s="548">
        <f>'Jul planting '!BM21</f>
        <v>1405</v>
      </c>
      <c r="M14" s="548">
        <f>'Aug planting'!BM19</f>
        <v>1521</v>
      </c>
      <c r="N14" s="548">
        <f>'Sep planting'!BM19</f>
        <v>1521</v>
      </c>
      <c r="O14" s="1097">
        <f>'Oct 31 planting'!BM19</f>
        <v>1521</v>
      </c>
      <c r="P14" s="1097">
        <f>'Nov 29 DS planting'!BM19</f>
        <v>33</v>
      </c>
      <c r="Q14" s="805"/>
      <c r="R14" s="803"/>
      <c r="S14" s="548">
        <f>'feb harvesting'!CI22</f>
        <v>0</v>
      </c>
      <c r="T14" s="548">
        <f>'Mar harvesting'!CL19</f>
        <v>125.35</v>
      </c>
      <c r="U14" s="548">
        <f>'April harvesting '!CN20</f>
        <v>1521</v>
      </c>
      <c r="V14" s="563">
        <f>'May harvesting'!CM19</f>
        <v>352.125</v>
      </c>
      <c r="W14" s="548">
        <f>'june harvesting'!CJ20</f>
        <v>0</v>
      </c>
      <c r="X14" s="548">
        <f>'Jul harvesting'!CJ20</f>
        <v>0</v>
      </c>
      <c r="Y14" s="548">
        <f>'Aug harvesting'!CJ20</f>
        <v>0</v>
      </c>
      <c r="Z14" s="548">
        <f>'Sep harvesting'!CK20</f>
        <v>0</v>
      </c>
      <c r="AA14" s="548">
        <f>'Oct 31 harvesting'!CJ20</f>
        <v>1300.25</v>
      </c>
      <c r="AB14" s="548">
        <f>'Nov 29 harvesting'!CJ20</f>
        <v>1300.25</v>
      </c>
      <c r="AC14" s="813"/>
    </row>
    <row r="15" spans="1:29" ht="15.75" x14ac:dyDescent="0.25">
      <c r="A15" s="798">
        <v>7</v>
      </c>
      <c r="B15" s="788" t="s">
        <v>11</v>
      </c>
      <c r="C15" s="787">
        <v>0</v>
      </c>
      <c r="D15" s="787">
        <v>184</v>
      </c>
      <c r="E15" s="787">
        <v>184</v>
      </c>
      <c r="F15" s="787">
        <f>'jan planting'!BK25</f>
        <v>168.1</v>
      </c>
      <c r="G15" s="548">
        <f>'feb planting'!BK25</f>
        <v>168.1</v>
      </c>
      <c r="H15" s="548">
        <f>'Mar planting'!BN21</f>
        <v>167.60000000000002</v>
      </c>
      <c r="I15" s="548">
        <f>'April planting '!BM25</f>
        <v>167.60000000000002</v>
      </c>
      <c r="J15" s="548">
        <f>'May planting '!BM22</f>
        <v>0</v>
      </c>
      <c r="K15" s="548">
        <f>'June Planting'!BM22</f>
        <v>0</v>
      </c>
      <c r="L15" s="548">
        <f>'Jul planting '!BM22</f>
        <v>0</v>
      </c>
      <c r="M15" s="548">
        <f>'Aug planting'!BM20</f>
        <v>37</v>
      </c>
      <c r="N15" s="548">
        <f>'Sep planting'!BM20</f>
        <v>37</v>
      </c>
      <c r="O15" s="1097">
        <f>'Oct 31 planting'!BM20</f>
        <v>37</v>
      </c>
      <c r="P15" s="1097">
        <f>'Nov 29 DS planting'!BM20</f>
        <v>37</v>
      </c>
      <c r="Q15" s="805"/>
      <c r="R15" s="803"/>
      <c r="S15" s="548">
        <f>'feb harvesting'!CI23</f>
        <v>0</v>
      </c>
      <c r="T15" s="548">
        <f>'Mar harvesting'!CL20</f>
        <v>0</v>
      </c>
      <c r="U15" s="548">
        <f>'April harvesting '!CN21</f>
        <v>156.75</v>
      </c>
      <c r="V15" s="563">
        <f>'May harvesting'!CM20</f>
        <v>150.84000000000003</v>
      </c>
      <c r="W15" s="548">
        <f>'june harvesting'!CJ21</f>
        <v>0</v>
      </c>
      <c r="X15" s="548">
        <f>'Jul harvesting'!CJ21</f>
        <v>0</v>
      </c>
      <c r="Y15" s="548">
        <f>'Aug harvesting'!CJ21</f>
        <v>0</v>
      </c>
      <c r="Z15" s="548">
        <f>'Sep harvesting'!CK21</f>
        <v>0</v>
      </c>
      <c r="AA15" s="548">
        <f>'Oct 31 harvesting'!CJ21</f>
        <v>0</v>
      </c>
      <c r="AB15" s="548">
        <f>'Nov 29 harvesting'!CJ21</f>
        <v>0</v>
      </c>
      <c r="AC15" s="813"/>
    </row>
    <row r="16" spans="1:29" ht="15.75" x14ac:dyDescent="0.25">
      <c r="A16" s="798">
        <v>8</v>
      </c>
      <c r="B16" s="788" t="s">
        <v>12</v>
      </c>
      <c r="C16" s="787">
        <v>35</v>
      </c>
      <c r="D16" s="787">
        <v>162.5</v>
      </c>
      <c r="E16" s="787">
        <v>197.5</v>
      </c>
      <c r="F16" s="787">
        <f>'jan planting'!BK26</f>
        <v>50.2</v>
      </c>
      <c r="G16" s="548">
        <f>'feb planting'!BK26</f>
        <v>3</v>
      </c>
      <c r="H16" s="548">
        <f>'Mar planting'!BN22</f>
        <v>98.85</v>
      </c>
      <c r="I16" s="548">
        <f>'April planting '!BM26</f>
        <v>98.85</v>
      </c>
      <c r="J16" s="548">
        <f>'May planting '!BM23</f>
        <v>78.12</v>
      </c>
      <c r="K16" s="548">
        <f>'June Planting'!BM23</f>
        <v>83.87</v>
      </c>
      <c r="L16" s="548">
        <f>'Jul planting '!BM23</f>
        <v>83.87</v>
      </c>
      <c r="M16" s="548">
        <f>'Aug planting'!BM21</f>
        <v>93.07</v>
      </c>
      <c r="N16" s="548">
        <f>'Sep planting'!BM21</f>
        <v>93.07</v>
      </c>
      <c r="O16" s="1097">
        <f>'Oct 31 planting'!BM21</f>
        <v>93.07</v>
      </c>
      <c r="P16" s="1097">
        <f>'Nov 29 DS planting'!BM21</f>
        <v>40.43</v>
      </c>
      <c r="Q16" s="805"/>
      <c r="R16" s="803"/>
      <c r="S16" s="548">
        <f>'feb harvesting'!CI24</f>
        <v>0</v>
      </c>
      <c r="T16" s="548">
        <f>'Mar harvesting'!CL21</f>
        <v>0</v>
      </c>
      <c r="U16" s="548">
        <f>'April harvesting '!CN22</f>
        <v>98</v>
      </c>
      <c r="V16" s="563">
        <f>'May harvesting'!CM21</f>
        <v>88.965000000000003</v>
      </c>
      <c r="W16" s="548">
        <f>'june harvesting'!CJ22</f>
        <v>39.549999999999997</v>
      </c>
      <c r="X16" s="548">
        <f>'Jul harvesting'!CJ22</f>
        <v>39.549999999999997</v>
      </c>
      <c r="Y16" s="548">
        <f>'Aug harvesting'!CJ22</f>
        <v>39.549999999999997</v>
      </c>
      <c r="Z16" s="548">
        <f>'Sep harvesting'!CK22</f>
        <v>96.02</v>
      </c>
      <c r="AA16" s="548">
        <f>'Oct 31 harvesting'!CJ22</f>
        <v>74.349999999999994</v>
      </c>
      <c r="AB16" s="548">
        <f>'Nov 29 harvesting'!CJ22</f>
        <v>74.349999999999994</v>
      </c>
      <c r="AC16" s="813"/>
    </row>
    <row r="17" spans="1:29" ht="15.75" x14ac:dyDescent="0.25">
      <c r="A17" s="798">
        <v>9</v>
      </c>
      <c r="B17" s="788" t="s">
        <v>13</v>
      </c>
      <c r="C17" s="787">
        <v>0</v>
      </c>
      <c r="D17" s="787">
        <v>369</v>
      </c>
      <c r="E17" s="787">
        <v>369</v>
      </c>
      <c r="F17" s="787">
        <f>'jan planting'!BK27</f>
        <v>57.87</v>
      </c>
      <c r="G17" s="548">
        <f>'feb planting'!BK27</f>
        <v>0</v>
      </c>
      <c r="H17" s="548">
        <f>'Mar planting'!BN23</f>
        <v>251.072</v>
      </c>
      <c r="I17" s="548">
        <f>'April planting '!BM27</f>
        <v>251.072</v>
      </c>
      <c r="J17" s="548">
        <f>'May planting '!BM24</f>
        <v>0</v>
      </c>
      <c r="K17" s="548">
        <f>'June Planting'!BM24</f>
        <v>13.81</v>
      </c>
      <c r="L17" s="548">
        <f>'Jul planting '!BM24</f>
        <v>13.81</v>
      </c>
      <c r="M17" s="548">
        <f>'Aug planting'!BM22</f>
        <v>111.05</v>
      </c>
      <c r="N17" s="548">
        <f>'Sep planting'!BM22</f>
        <v>111.05</v>
      </c>
      <c r="O17" s="1097">
        <f>'Oct 31 planting'!BM22</f>
        <v>111.05</v>
      </c>
      <c r="P17" s="1097">
        <f>'Nov 29 DS planting'!BM22</f>
        <v>0</v>
      </c>
      <c r="Q17" s="805"/>
      <c r="R17" s="803"/>
      <c r="S17" s="548">
        <f>'feb harvesting'!CI25</f>
        <v>0</v>
      </c>
      <c r="T17" s="548">
        <f>'Mar harvesting'!CL22</f>
        <v>175.19099999999997</v>
      </c>
      <c r="U17" s="548">
        <f>'April harvesting '!CN23</f>
        <v>203.46599999999995</v>
      </c>
      <c r="V17" s="563">
        <f>'May harvesting'!CM22</f>
        <v>225.9648</v>
      </c>
      <c r="W17" s="548">
        <f>'june harvesting'!CJ23</f>
        <v>0</v>
      </c>
      <c r="X17" s="548">
        <f>'Jul harvesting'!CJ23</f>
        <v>0</v>
      </c>
      <c r="Y17" s="548">
        <f>'Aug harvesting'!CJ23</f>
        <v>0</v>
      </c>
      <c r="Z17" s="548">
        <f>'Sep harvesting'!CK23</f>
        <v>0</v>
      </c>
      <c r="AA17" s="548">
        <f>'Oct 31 harvesting'!CJ23</f>
        <v>60.364999999999981</v>
      </c>
      <c r="AB17" s="548">
        <f>'Nov 29 harvesting'!CJ23</f>
        <v>60.364999999999981</v>
      </c>
      <c r="AC17" s="813"/>
    </row>
    <row r="18" spans="1:29" ht="15.75" x14ac:dyDescent="0.25">
      <c r="A18" s="798">
        <v>10</v>
      </c>
      <c r="B18" s="788" t="s">
        <v>14</v>
      </c>
      <c r="C18" s="787">
        <v>79.401600000000002</v>
      </c>
      <c r="D18" s="787">
        <v>24.3536</v>
      </c>
      <c r="E18" s="787">
        <v>103.7552</v>
      </c>
      <c r="F18" s="787">
        <f>'jan planting'!BK28</f>
        <v>46</v>
      </c>
      <c r="G18" s="548">
        <f>'feb planting'!BK28</f>
        <v>51.45</v>
      </c>
      <c r="H18" s="548">
        <f>'Mar planting'!BN24</f>
        <v>52.199999999999996</v>
      </c>
      <c r="I18" s="548">
        <f>'April planting '!BM28</f>
        <v>52.199999999999996</v>
      </c>
      <c r="J18" s="548">
        <f>'May planting '!BM25</f>
        <v>0</v>
      </c>
      <c r="K18" s="548">
        <f>'June Planting'!BM25</f>
        <v>52.199999999999996</v>
      </c>
      <c r="L18" s="548">
        <f>'Jul planting '!BM25</f>
        <v>67.3</v>
      </c>
      <c r="M18" s="548">
        <f>'Aug planting'!BM23</f>
        <v>33.64</v>
      </c>
      <c r="N18" s="548">
        <f>'Sep planting'!BM23</f>
        <v>33.64</v>
      </c>
      <c r="O18" s="1097">
        <f>'Oct 31 planting'!BM23</f>
        <v>33.64</v>
      </c>
      <c r="P18" s="1097">
        <f>'Nov 29 DS planting'!BM23</f>
        <v>0</v>
      </c>
      <c r="Q18" s="805"/>
      <c r="R18" s="803"/>
      <c r="S18" s="548">
        <f>'feb harvesting'!CI26</f>
        <v>0</v>
      </c>
      <c r="T18" s="548">
        <f>'Mar harvesting'!CL23</f>
        <v>0</v>
      </c>
      <c r="U18" s="548">
        <f>'April harvesting '!CN24</f>
        <v>25.41</v>
      </c>
      <c r="V18" s="563">
        <f>'May harvesting'!CM23</f>
        <v>46.98</v>
      </c>
      <c r="W18" s="548">
        <f>'june harvesting'!CJ24</f>
        <v>0</v>
      </c>
      <c r="X18" s="548">
        <f>'Jul harvesting'!CJ24</f>
        <v>0</v>
      </c>
      <c r="Y18" s="548">
        <f>'Aug harvesting'!CJ24</f>
        <v>0</v>
      </c>
      <c r="Z18" s="548">
        <f>'Sep harvesting'!CK24</f>
        <v>0</v>
      </c>
      <c r="AA18" s="548">
        <f>'Oct 31 harvesting'!CJ24</f>
        <v>0</v>
      </c>
      <c r="AB18" s="548">
        <f>'Nov 29 harvesting'!CJ24</f>
        <v>6.59</v>
      </c>
      <c r="AC18" s="813"/>
    </row>
    <row r="19" spans="1:29" ht="15.75" x14ac:dyDescent="0.25">
      <c r="A19" s="798">
        <v>11</v>
      </c>
      <c r="B19" s="788" t="s">
        <v>15</v>
      </c>
      <c r="C19" s="787">
        <v>0</v>
      </c>
      <c r="D19" s="787">
        <v>278</v>
      </c>
      <c r="E19" s="787">
        <v>278</v>
      </c>
      <c r="F19" s="787">
        <f>'jan planting'!BK29</f>
        <v>141.62</v>
      </c>
      <c r="G19" s="548">
        <f>'feb planting'!BK29</f>
        <v>0</v>
      </c>
      <c r="H19" s="548">
        <f>'Mar planting'!BN25</f>
        <v>265.17</v>
      </c>
      <c r="I19" s="548">
        <f>'April planting '!BM29</f>
        <v>265.17</v>
      </c>
      <c r="J19" s="548">
        <f>'May planting '!BM26</f>
        <v>0</v>
      </c>
      <c r="K19" s="548">
        <f>'June Planting'!BM26</f>
        <v>26.799999999999997</v>
      </c>
      <c r="L19" s="548">
        <f>'Jul planting '!BM26</f>
        <v>26.799999999999997</v>
      </c>
      <c r="M19" s="548">
        <f>'Aug planting'!BM24</f>
        <v>237.9</v>
      </c>
      <c r="N19" s="548">
        <f>'Sep planting'!BM24</f>
        <v>237.9</v>
      </c>
      <c r="O19" s="1097">
        <f>'Oct 31 planting'!BM24</f>
        <v>237.9</v>
      </c>
      <c r="P19" s="1097">
        <f>'Nov 29 DS planting'!BM24</f>
        <v>0</v>
      </c>
      <c r="Q19" s="805"/>
      <c r="R19" s="803"/>
      <c r="S19" s="548">
        <f>'feb harvesting'!CI27</f>
        <v>0</v>
      </c>
      <c r="T19" s="548">
        <f>'Mar harvesting'!CL24</f>
        <v>0</v>
      </c>
      <c r="U19" s="548">
        <f>'April harvesting '!CN25</f>
        <v>263.75</v>
      </c>
      <c r="V19" s="563">
        <f>'May harvesting'!CM24</f>
        <v>238.65300000000002</v>
      </c>
      <c r="W19" s="548">
        <f>'june harvesting'!CJ25</f>
        <v>0</v>
      </c>
      <c r="X19" s="548">
        <f>'Jul harvesting'!CJ25</f>
        <v>0</v>
      </c>
      <c r="Y19" s="548">
        <f>'Aug harvesting'!CJ25</f>
        <v>0</v>
      </c>
      <c r="Z19" s="548">
        <f>'Sep harvesting'!CK25</f>
        <v>0</v>
      </c>
      <c r="AA19" s="548">
        <f>'Oct 31 harvesting'!CJ25</f>
        <v>109.9</v>
      </c>
      <c r="AB19" s="548">
        <f>'Nov 29 harvesting'!CJ25</f>
        <v>234.65</v>
      </c>
      <c r="AC19" s="813"/>
    </row>
    <row r="20" spans="1:29" ht="15.75" x14ac:dyDescent="0.25">
      <c r="A20" s="798">
        <v>12</v>
      </c>
      <c r="B20" s="788" t="s">
        <v>16</v>
      </c>
      <c r="C20" s="787">
        <v>534</v>
      </c>
      <c r="D20" s="787">
        <v>446.5</v>
      </c>
      <c r="E20" s="787">
        <v>980.5</v>
      </c>
      <c r="F20" s="787">
        <f>'jan planting'!BK30</f>
        <v>1241.2</v>
      </c>
      <c r="G20" s="548">
        <f>'feb planting'!BK30</f>
        <v>0</v>
      </c>
      <c r="H20" s="548">
        <f>'Mar planting'!BN26</f>
        <v>1241.2</v>
      </c>
      <c r="I20" s="548">
        <f>'April planting '!BM30</f>
        <v>1241.2</v>
      </c>
      <c r="J20" s="548">
        <f>'May planting '!BM27</f>
        <v>0</v>
      </c>
      <c r="K20" s="548">
        <f>'June Planting'!BM27</f>
        <v>0</v>
      </c>
      <c r="L20" s="548">
        <f>'Jul planting '!BM27</f>
        <v>0</v>
      </c>
      <c r="M20" s="548">
        <f>'Aug planting'!BM25</f>
        <v>0</v>
      </c>
      <c r="N20" s="548">
        <f>'Sep planting'!BM25</f>
        <v>786.4</v>
      </c>
      <c r="O20" s="1097">
        <f>'Oct 31 planting'!BM25</f>
        <v>786.4</v>
      </c>
      <c r="P20" s="1097">
        <f>'Nov 29 DS planting'!BM25</f>
        <v>0</v>
      </c>
      <c r="Q20" s="805"/>
      <c r="R20" s="803"/>
      <c r="S20" s="548">
        <f>'feb harvesting'!CI28</f>
        <v>0</v>
      </c>
      <c r="T20" s="548">
        <f>'Mar harvesting'!CL25</f>
        <v>0</v>
      </c>
      <c r="U20" s="548">
        <f>'April harvesting '!CN26</f>
        <v>985.1</v>
      </c>
      <c r="V20" s="563">
        <f>'May harvesting'!CM25</f>
        <v>1117.0800000000002</v>
      </c>
      <c r="W20" s="548">
        <f>'june harvesting'!CJ26</f>
        <v>0</v>
      </c>
      <c r="X20" s="548">
        <f>'Jul harvesting'!CJ26</f>
        <v>0</v>
      </c>
      <c r="Y20" s="548">
        <f>'Aug harvesting'!CJ26</f>
        <v>0</v>
      </c>
      <c r="Z20" s="548">
        <f>'Sep harvesting'!CK26</f>
        <v>0</v>
      </c>
      <c r="AA20" s="548">
        <f>'Oct 31 harvesting'!CJ26</f>
        <v>648.63</v>
      </c>
      <c r="AB20" s="548">
        <f>'Nov 29 harvesting'!CJ26</f>
        <v>648.63</v>
      </c>
      <c r="AC20" s="813"/>
    </row>
    <row r="21" spans="1:29" s="797" customFormat="1" ht="15.75" x14ac:dyDescent="0.25">
      <c r="A21" s="834" t="s">
        <v>17</v>
      </c>
      <c r="B21" s="835">
        <v>14</v>
      </c>
      <c r="C21" s="836">
        <v>10115</v>
      </c>
      <c r="D21" s="836">
        <v>15793.79</v>
      </c>
      <c r="E21" s="836">
        <v>25908.79</v>
      </c>
      <c r="F21" s="796">
        <f>SUM(F22:F35)</f>
        <v>2926.0699999999997</v>
      </c>
      <c r="G21" s="796">
        <f>SUM(G22:G35)</f>
        <v>905.3599999999999</v>
      </c>
      <c r="H21" s="796">
        <f t="shared" ref="H21:Q21" si="3">SUM(H22:H35)</f>
        <v>15596.544999999998</v>
      </c>
      <c r="I21" s="796">
        <f t="shared" si="3"/>
        <v>17370.768299999996</v>
      </c>
      <c r="J21" s="796">
        <f t="shared" si="3"/>
        <v>10.7</v>
      </c>
      <c r="K21" s="796">
        <f t="shared" si="3"/>
        <v>1302.3600000000001</v>
      </c>
      <c r="L21" s="796">
        <f t="shared" si="3"/>
        <v>2115.62</v>
      </c>
      <c r="M21" s="796">
        <f t="shared" si="3"/>
        <v>11572.816700000001</v>
      </c>
      <c r="N21" s="796">
        <f t="shared" si="3"/>
        <v>18275.176766666667</v>
      </c>
      <c r="O21" s="796">
        <f t="shared" si="3"/>
        <v>20566.676766666667</v>
      </c>
      <c r="P21" s="796">
        <f t="shared" si="3"/>
        <v>403.75</v>
      </c>
      <c r="Q21" s="837">
        <f t="shared" si="3"/>
        <v>0</v>
      </c>
      <c r="R21" s="822">
        <f>SUM(R22:R35)</f>
        <v>0</v>
      </c>
      <c r="S21" s="796">
        <f t="shared" ref="S21:AC21" si="4">SUM(S22:S35)</f>
        <v>223.36</v>
      </c>
      <c r="T21" s="796">
        <f t="shared" si="4"/>
        <v>2073.0099999999998</v>
      </c>
      <c r="U21" s="796">
        <f t="shared" si="4"/>
        <v>20068.580000000002</v>
      </c>
      <c r="V21" s="796">
        <f t="shared" si="4"/>
        <v>14036.8905</v>
      </c>
      <c r="W21" s="796">
        <f t="shared" si="4"/>
        <v>429.78000000000003</v>
      </c>
      <c r="X21" s="796">
        <f t="shared" si="4"/>
        <v>429.78000000000003</v>
      </c>
      <c r="Y21" s="796">
        <f t="shared" si="4"/>
        <v>429.78000000000003</v>
      </c>
      <c r="Z21" s="796">
        <f t="shared" si="4"/>
        <v>880.14999999999986</v>
      </c>
      <c r="AA21" s="796">
        <f t="shared" si="4"/>
        <v>3743.71</v>
      </c>
      <c r="AB21" s="796">
        <f t="shared" si="4"/>
        <v>6510.64</v>
      </c>
      <c r="AC21" s="837">
        <f t="shared" si="4"/>
        <v>0</v>
      </c>
    </row>
    <row r="22" spans="1:29" ht="15.75" x14ac:dyDescent="0.25">
      <c r="A22" s="798">
        <v>1</v>
      </c>
      <c r="B22" s="788" t="s">
        <v>18</v>
      </c>
      <c r="C22" s="787">
        <v>10</v>
      </c>
      <c r="D22" s="787">
        <v>1240</v>
      </c>
      <c r="E22" s="787">
        <v>1250</v>
      </c>
      <c r="F22" s="787">
        <f>'jan planting'!BK31</f>
        <v>0</v>
      </c>
      <c r="G22" s="787">
        <f>'feb planting'!BK31</f>
        <v>0</v>
      </c>
      <c r="H22" s="787">
        <f>'Mar planting'!BN27</f>
        <v>1170</v>
      </c>
      <c r="I22" s="787">
        <f>'April planting '!BM31</f>
        <v>1170</v>
      </c>
      <c r="J22" s="787">
        <f>'May planting '!BM28</f>
        <v>0</v>
      </c>
      <c r="K22" s="787">
        <f>'June Planting'!BM28</f>
        <v>0</v>
      </c>
      <c r="L22" s="787">
        <f>'Jul planting '!BM28</f>
        <v>0</v>
      </c>
      <c r="M22" s="787">
        <f>'Aug planting'!BM26</f>
        <v>115</v>
      </c>
      <c r="N22" s="787">
        <f>'Sep planting'!BM26</f>
        <v>115</v>
      </c>
      <c r="O22" s="788">
        <f>'Oct 31 planting'!BM27</f>
        <v>404.21999999999997</v>
      </c>
      <c r="P22" s="788">
        <f>'Nov 29 DS planting'!BM27</f>
        <v>0</v>
      </c>
      <c r="Q22" s="807"/>
      <c r="R22" s="804"/>
      <c r="S22" s="787">
        <f>'feb harvesting'!CI29</f>
        <v>200.68</v>
      </c>
      <c r="T22" s="787">
        <f>'Mar harvesting'!CL26</f>
        <v>1170.25</v>
      </c>
      <c r="U22" s="787">
        <f>'April harvesting '!CN27</f>
        <v>1202.25</v>
      </c>
      <c r="V22" s="787">
        <f>'May harvesting'!CM26</f>
        <v>1053</v>
      </c>
      <c r="W22" s="787">
        <f>'june harvesting'!CJ27</f>
        <v>0</v>
      </c>
      <c r="X22" s="787">
        <f>'Jul harvesting'!CJ27</f>
        <v>0</v>
      </c>
      <c r="Y22" s="787">
        <f>'Aug harvesting'!CJ27</f>
        <v>0</v>
      </c>
      <c r="Z22" s="787">
        <f>'Sep harvesting'!CK27</f>
        <v>0</v>
      </c>
      <c r="AA22" s="787">
        <f>'Oct 31 harvesting'!CJ28</f>
        <v>27.95</v>
      </c>
      <c r="AB22" s="787">
        <f>'Nov 29 harvesting'!CJ28</f>
        <v>166.3</v>
      </c>
      <c r="AC22" s="814"/>
    </row>
    <row r="23" spans="1:29" ht="15.75" x14ac:dyDescent="0.25">
      <c r="A23" s="798">
        <v>2</v>
      </c>
      <c r="B23" s="788" t="s">
        <v>19</v>
      </c>
      <c r="C23" s="787">
        <v>46.75</v>
      </c>
      <c r="D23" s="787">
        <v>561.6</v>
      </c>
      <c r="E23" s="787">
        <v>608.35</v>
      </c>
      <c r="F23" s="787">
        <f>'jan planting'!BK32</f>
        <v>753.15</v>
      </c>
      <c r="G23" s="787">
        <f>'feb planting'!BK32</f>
        <v>125.7</v>
      </c>
      <c r="H23" s="787">
        <f>'Mar planting'!BN28</f>
        <v>506.75</v>
      </c>
      <c r="I23" s="787">
        <f>'April planting '!BM32</f>
        <v>506.75</v>
      </c>
      <c r="J23" s="787">
        <f>'May planting '!BM29</f>
        <v>0</v>
      </c>
      <c r="K23" s="787">
        <f>'June Planting'!BM29</f>
        <v>0</v>
      </c>
      <c r="L23" s="787">
        <f>'Jul planting '!BM29</f>
        <v>49.1</v>
      </c>
      <c r="M23" s="787">
        <f>'Aug planting'!BM27</f>
        <v>234.42</v>
      </c>
      <c r="N23" s="787">
        <f>'Sep planting'!BM27</f>
        <v>404.21999999999997</v>
      </c>
      <c r="O23" s="788">
        <f>'Oct 31 planting'!BM28</f>
        <v>240.27000000000004</v>
      </c>
      <c r="P23" s="788">
        <f>'Nov 29 DS planting'!BM28</f>
        <v>0</v>
      </c>
      <c r="Q23" s="807"/>
      <c r="R23" s="804"/>
      <c r="S23" s="787">
        <f>'feb harvesting'!CI30</f>
        <v>0</v>
      </c>
      <c r="T23" s="787">
        <f>'Mar harvesting'!CL27</f>
        <v>47.25</v>
      </c>
      <c r="U23" s="787">
        <f>'April harvesting '!CN28</f>
        <v>425.7</v>
      </c>
      <c r="V23" s="787">
        <f>'May harvesting'!CM27</f>
        <v>456.07499999999999</v>
      </c>
      <c r="W23" s="787">
        <f>'june harvesting'!CJ28</f>
        <v>293.23</v>
      </c>
      <c r="X23" s="787">
        <f>'Jul harvesting'!CJ28</f>
        <v>293.23</v>
      </c>
      <c r="Y23" s="787">
        <f>'Aug harvesting'!CJ28</f>
        <v>293.23</v>
      </c>
      <c r="Z23" s="787">
        <f>'Sep harvesting'!CK28</f>
        <v>352.09999999999997</v>
      </c>
      <c r="AA23" s="787">
        <f>'Oct 31 harvesting'!CJ29</f>
        <v>238.32</v>
      </c>
      <c r="AB23" s="787">
        <f>'Nov 29 harvesting'!CJ29</f>
        <v>238.32</v>
      </c>
      <c r="AC23" s="814"/>
    </row>
    <row r="24" spans="1:29" ht="15.75" x14ac:dyDescent="0.25">
      <c r="A24" s="798">
        <v>3</v>
      </c>
      <c r="B24" s="788" t="s">
        <v>20</v>
      </c>
      <c r="C24" s="787">
        <v>183</v>
      </c>
      <c r="D24" s="787">
        <v>141.49</v>
      </c>
      <c r="E24" s="787">
        <v>324.49</v>
      </c>
      <c r="F24" s="787">
        <f>'jan planting'!BK33</f>
        <v>264.08999999999997</v>
      </c>
      <c r="G24" s="787">
        <f>'feb planting'!BK33</f>
        <v>166.82999999999998</v>
      </c>
      <c r="H24" s="787">
        <f>'Mar planting'!BN29</f>
        <v>465.11500000000001</v>
      </c>
      <c r="I24" s="787">
        <f>'April planting '!BM33</f>
        <v>465.11500000000001</v>
      </c>
      <c r="J24" s="787">
        <f>'May planting '!BM30</f>
        <v>10.7</v>
      </c>
      <c r="K24" s="787">
        <f>'June Planting'!BM30</f>
        <v>59.19</v>
      </c>
      <c r="L24" s="787">
        <f>'Jul planting '!BM30</f>
        <v>154.63999999999999</v>
      </c>
      <c r="M24" s="787">
        <f>'Aug planting'!BM28</f>
        <v>240.27000000000004</v>
      </c>
      <c r="N24" s="787">
        <f>'Sep planting'!BM28</f>
        <v>240.27000000000004</v>
      </c>
      <c r="O24" s="788">
        <f>'Oct 31 planting'!BM29</f>
        <v>4072.07</v>
      </c>
      <c r="P24" s="788">
        <f>'Nov 29 DS planting'!BM29</f>
        <v>0</v>
      </c>
      <c r="Q24" s="807"/>
      <c r="R24" s="804"/>
      <c r="S24" s="787">
        <f>'feb harvesting'!CI31</f>
        <v>0</v>
      </c>
      <c r="T24" s="787">
        <f>'Mar harvesting'!CL28</f>
        <v>35.369999999999997</v>
      </c>
      <c r="U24" s="787">
        <f>'April harvesting '!CN29</f>
        <v>348.43</v>
      </c>
      <c r="V24" s="787">
        <f>'May harvesting'!CM28</f>
        <v>418.6035</v>
      </c>
      <c r="W24" s="787">
        <f>'june harvesting'!CJ29</f>
        <v>0</v>
      </c>
      <c r="X24" s="787">
        <f>'Jul harvesting'!CJ29</f>
        <v>0</v>
      </c>
      <c r="Y24" s="787">
        <f>'Aug harvesting'!CJ29</f>
        <v>0</v>
      </c>
      <c r="Z24" s="787">
        <f>'Sep harvesting'!CK29</f>
        <v>0</v>
      </c>
      <c r="AA24" s="787">
        <f>'Oct 31 harvesting'!CJ30</f>
        <v>2066.54</v>
      </c>
      <c r="AB24" s="787">
        <f>'Nov 29 harvesting'!CJ30</f>
        <v>3388.54</v>
      </c>
      <c r="AC24" s="814"/>
    </row>
    <row r="25" spans="1:29" ht="15.75" x14ac:dyDescent="0.25">
      <c r="A25" s="798">
        <v>4</v>
      </c>
      <c r="B25" s="788" t="s">
        <v>21</v>
      </c>
      <c r="C25" s="787">
        <v>2768.5</v>
      </c>
      <c r="D25" s="787">
        <v>1361.5</v>
      </c>
      <c r="E25" s="787">
        <v>4130</v>
      </c>
      <c r="F25" s="787">
        <f>'jan planting'!BK34</f>
        <v>22</v>
      </c>
      <c r="G25" s="787">
        <f>'feb planting'!BK34</f>
        <v>0</v>
      </c>
      <c r="H25" s="787">
        <f>'Mar planting'!BN30</f>
        <v>785</v>
      </c>
      <c r="I25" s="787">
        <f>'April planting '!BM34</f>
        <v>2559.2233000000001</v>
      </c>
      <c r="J25" s="787">
        <f>'May planting '!BM31</f>
        <v>0</v>
      </c>
      <c r="K25" s="787">
        <f>'June Planting'!BM31</f>
        <v>124.57</v>
      </c>
      <c r="L25" s="787">
        <f>'Jul planting '!BM31</f>
        <v>440.99</v>
      </c>
      <c r="M25" s="787">
        <f>'Aug planting'!BM29</f>
        <v>3351.17</v>
      </c>
      <c r="N25" s="787">
        <f>'Sep planting'!BM29</f>
        <v>3351.17</v>
      </c>
      <c r="O25" s="788">
        <f>'Oct 31 planting'!BM30</f>
        <v>909.23</v>
      </c>
      <c r="P25" s="788">
        <f>'Nov 29 DS planting'!BM30</f>
        <v>0</v>
      </c>
      <c r="Q25" s="807"/>
      <c r="R25" s="804"/>
      <c r="S25" s="787">
        <f>'feb harvesting'!CI32</f>
        <v>0</v>
      </c>
      <c r="T25" s="787">
        <f>'Mar harvesting'!CL29</f>
        <v>33.75</v>
      </c>
      <c r="U25" s="787">
        <f>'April harvesting '!CN30</f>
        <v>2891.5</v>
      </c>
      <c r="V25" s="787">
        <f>'May harvesting'!CM29</f>
        <v>706.5</v>
      </c>
      <c r="W25" s="787">
        <f>'june harvesting'!CJ30</f>
        <v>0</v>
      </c>
      <c r="X25" s="787">
        <f>'Jul harvesting'!CJ30</f>
        <v>0</v>
      </c>
      <c r="Y25" s="787">
        <f>'Aug harvesting'!CJ30</f>
        <v>0</v>
      </c>
      <c r="Z25" s="787">
        <f>'Sep harvesting'!CK30</f>
        <v>0</v>
      </c>
      <c r="AA25" s="787">
        <f>'Oct 31 harvesting'!CJ31</f>
        <v>12.55</v>
      </c>
      <c r="AB25" s="787">
        <f>'Nov 29 harvesting'!CJ31</f>
        <v>864.22</v>
      </c>
      <c r="AC25" s="814"/>
    </row>
    <row r="26" spans="1:29" ht="15.75" x14ac:dyDescent="0.25">
      <c r="A26" s="798">
        <v>5</v>
      </c>
      <c r="B26" s="788" t="s">
        <v>22</v>
      </c>
      <c r="C26" s="787">
        <v>186</v>
      </c>
      <c r="D26" s="787">
        <v>740</v>
      </c>
      <c r="E26" s="787">
        <v>926</v>
      </c>
      <c r="F26" s="787">
        <f>'jan planting'!BK35</f>
        <v>177.7</v>
      </c>
      <c r="G26" s="787">
        <f>'feb planting'!BK35</f>
        <v>0</v>
      </c>
      <c r="H26" s="787">
        <f>'Mar planting'!BN31</f>
        <v>796.3</v>
      </c>
      <c r="I26" s="787">
        <f>'April planting '!BM35</f>
        <v>796.3</v>
      </c>
      <c r="J26" s="787">
        <f>'May planting '!BM32</f>
        <v>0</v>
      </c>
      <c r="K26" s="787">
        <f>'June Planting'!BM32</f>
        <v>0</v>
      </c>
      <c r="L26" s="787">
        <f>'Jul planting '!BM32</f>
        <v>110.07</v>
      </c>
      <c r="M26" s="787">
        <f>'Aug planting'!BM30</f>
        <v>909.23</v>
      </c>
      <c r="N26" s="787">
        <f>'Sep planting'!BM30</f>
        <v>909.23</v>
      </c>
      <c r="O26" s="788">
        <f>'Oct 31 planting'!BM31</f>
        <v>226.75</v>
      </c>
      <c r="P26" s="788">
        <f>'Nov 29 DS planting'!BM31</f>
        <v>0</v>
      </c>
      <c r="Q26" s="807"/>
      <c r="R26" s="804"/>
      <c r="S26" s="787">
        <f>'feb harvesting'!CI33</f>
        <v>0</v>
      </c>
      <c r="T26" s="787">
        <f>'Mar harvesting'!CL30</f>
        <v>86.1</v>
      </c>
      <c r="U26" s="787">
        <f>'April harvesting '!CN31</f>
        <v>647.95000000000005</v>
      </c>
      <c r="V26" s="787">
        <f>'May harvesting'!CM30</f>
        <v>716.67</v>
      </c>
      <c r="W26" s="787">
        <f>'june harvesting'!CJ31</f>
        <v>0</v>
      </c>
      <c r="X26" s="787">
        <f>'Jul harvesting'!CJ31</f>
        <v>0</v>
      </c>
      <c r="Y26" s="787">
        <f>'Aug harvesting'!CJ31</f>
        <v>0</v>
      </c>
      <c r="Z26" s="787">
        <f>'Sep harvesting'!CK31</f>
        <v>0</v>
      </c>
      <c r="AA26" s="787">
        <f>'Oct 31 harvesting'!CJ32</f>
        <v>109.55</v>
      </c>
      <c r="AB26" s="787">
        <f>'Nov 29 harvesting'!CJ32</f>
        <v>109.55</v>
      </c>
      <c r="AC26" s="814"/>
    </row>
    <row r="27" spans="1:29" ht="15.75" x14ac:dyDescent="0.25">
      <c r="A27" s="798">
        <v>6</v>
      </c>
      <c r="B27" s="788" t="s">
        <v>23</v>
      </c>
      <c r="C27" s="787">
        <v>0</v>
      </c>
      <c r="D27" s="787">
        <v>529</v>
      </c>
      <c r="E27" s="787">
        <v>529</v>
      </c>
      <c r="F27" s="787">
        <f>'jan planting'!BK36</f>
        <v>330.05</v>
      </c>
      <c r="G27" s="787">
        <f>'feb planting'!BK36</f>
        <v>0</v>
      </c>
      <c r="H27" s="787">
        <f>'Mar planting'!BN32</f>
        <v>410.55</v>
      </c>
      <c r="I27" s="787">
        <f>'April planting '!BM36</f>
        <v>410.55</v>
      </c>
      <c r="J27" s="787">
        <f>'May planting '!BM33</f>
        <v>0</v>
      </c>
      <c r="K27" s="787">
        <f>'June Planting'!BM33</f>
        <v>0</v>
      </c>
      <c r="L27" s="787">
        <f>'Jul planting '!BM33</f>
        <v>0</v>
      </c>
      <c r="M27" s="787">
        <f>'Aug planting'!BM31</f>
        <v>103.75</v>
      </c>
      <c r="N27" s="787">
        <f>'Sep planting'!BM31</f>
        <v>226.75</v>
      </c>
      <c r="O27" s="788">
        <f>'Oct 31 planting'!BM32</f>
        <v>374.5</v>
      </c>
      <c r="P27" s="788">
        <f>'Nov 29 DS planting'!BM32</f>
        <v>382.07</v>
      </c>
      <c r="Q27" s="807"/>
      <c r="R27" s="804"/>
      <c r="S27" s="787">
        <f>'feb harvesting'!CI34</f>
        <v>0</v>
      </c>
      <c r="T27" s="787">
        <f>'Mar harvesting'!CL31</f>
        <v>80.5</v>
      </c>
      <c r="U27" s="787">
        <f>'April harvesting '!CN32</f>
        <v>477.75</v>
      </c>
      <c r="V27" s="787">
        <f>'May harvesting'!CM31</f>
        <v>369.495</v>
      </c>
      <c r="W27" s="787">
        <f>'june harvesting'!CJ32</f>
        <v>31.05</v>
      </c>
      <c r="X27" s="787">
        <f>'Jul harvesting'!CJ32</f>
        <v>31.05</v>
      </c>
      <c r="Y27" s="787">
        <f>'Aug harvesting'!CJ32</f>
        <v>31.05</v>
      </c>
      <c r="Z27" s="787">
        <f>'Sep harvesting'!CK32</f>
        <v>75.7</v>
      </c>
      <c r="AA27" s="787">
        <f>'Oct 31 harvesting'!CJ33</f>
        <v>0</v>
      </c>
      <c r="AB27" s="787">
        <f>'Nov 29 harvesting'!CJ33</f>
        <v>157.69999999999999</v>
      </c>
      <c r="AC27" s="814"/>
    </row>
    <row r="28" spans="1:29" ht="15.75" x14ac:dyDescent="0.25">
      <c r="A28" s="798">
        <v>7</v>
      </c>
      <c r="B28" s="788" t="s">
        <v>24</v>
      </c>
      <c r="C28" s="787">
        <v>0</v>
      </c>
      <c r="D28" s="787">
        <v>547</v>
      </c>
      <c r="E28" s="787">
        <v>547</v>
      </c>
      <c r="F28" s="787">
        <f>'jan planting'!BK37</f>
        <v>20.079999999999998</v>
      </c>
      <c r="G28" s="787">
        <f>'feb planting'!BK37</f>
        <v>12.8</v>
      </c>
      <c r="H28" s="787">
        <f>'Mar planting'!BN33</f>
        <v>340.08000000000004</v>
      </c>
      <c r="I28" s="787">
        <f>'April planting '!BM37</f>
        <v>340.08000000000004</v>
      </c>
      <c r="J28" s="787">
        <f>'May planting '!BM34</f>
        <v>0</v>
      </c>
      <c r="K28" s="787">
        <f>'June Planting'!BM34</f>
        <v>0</v>
      </c>
      <c r="L28" s="787">
        <f>'Jul planting '!BM34</f>
        <v>0</v>
      </c>
      <c r="M28" s="787">
        <f>'Aug planting'!BM32</f>
        <v>0</v>
      </c>
      <c r="N28" s="787">
        <f>'Sep planting'!BM32</f>
        <v>374.5</v>
      </c>
      <c r="O28" s="788">
        <f>'Oct 31 planting'!BM33</f>
        <v>395.62</v>
      </c>
      <c r="P28" s="788">
        <f>'Nov 29 DS planting'!BM33</f>
        <v>0</v>
      </c>
      <c r="Q28" s="807"/>
      <c r="R28" s="804"/>
      <c r="S28" s="787">
        <f>'feb harvesting'!CI35</f>
        <v>0</v>
      </c>
      <c r="T28" s="787">
        <f>'Mar harvesting'!CL32</f>
        <v>0</v>
      </c>
      <c r="U28" s="787">
        <f>'April harvesting '!CN33</f>
        <v>455.25</v>
      </c>
      <c r="V28" s="787">
        <f>'May harvesting'!CM32</f>
        <v>306.07200000000006</v>
      </c>
      <c r="W28" s="787">
        <f>'june harvesting'!CJ33</f>
        <v>0</v>
      </c>
      <c r="X28" s="787">
        <f>'Jul harvesting'!CJ33</f>
        <v>0</v>
      </c>
      <c r="Y28" s="787">
        <f>'Aug harvesting'!CJ33</f>
        <v>0</v>
      </c>
      <c r="Z28" s="787">
        <f>'Sep harvesting'!CK33</f>
        <v>0</v>
      </c>
      <c r="AA28" s="787">
        <f>'Oct 31 harvesting'!CJ34</f>
        <v>0</v>
      </c>
      <c r="AB28" s="787">
        <f>'Nov 29 harvesting'!CJ34</f>
        <v>292.96000000000004</v>
      </c>
      <c r="AC28" s="814"/>
    </row>
    <row r="29" spans="1:29" ht="15.75" x14ac:dyDescent="0.25">
      <c r="A29" s="798">
        <v>8</v>
      </c>
      <c r="B29" s="788" t="s">
        <v>25</v>
      </c>
      <c r="C29" s="787">
        <v>0</v>
      </c>
      <c r="D29" s="787">
        <v>461</v>
      </c>
      <c r="E29" s="787">
        <v>461</v>
      </c>
      <c r="F29" s="787">
        <f>'jan planting'!BK38</f>
        <v>4.7</v>
      </c>
      <c r="G29" s="787">
        <f>'feb planting'!BK38</f>
        <v>483.48</v>
      </c>
      <c r="H29" s="787">
        <f>'Mar planting'!BN34</f>
        <v>82</v>
      </c>
      <c r="I29" s="787">
        <f>'April planting '!BM38</f>
        <v>82</v>
      </c>
      <c r="J29" s="787">
        <f>'May planting '!BM35</f>
        <v>0</v>
      </c>
      <c r="K29" s="787">
        <f>'June Planting'!BM35</f>
        <v>0</v>
      </c>
      <c r="L29" s="787">
        <f>'Jul planting '!BM35</f>
        <v>0</v>
      </c>
      <c r="M29" s="787">
        <f>'Aug planting'!BM33</f>
        <v>256.24</v>
      </c>
      <c r="N29" s="787">
        <f>'Sep planting'!BM33</f>
        <v>395.62</v>
      </c>
      <c r="O29" s="788">
        <f>'Oct 31 planting'!BM34</f>
        <v>108.98</v>
      </c>
      <c r="P29" s="788">
        <f>'Nov 29 DS planting'!BM34</f>
        <v>21.68</v>
      </c>
      <c r="Q29" s="807"/>
      <c r="R29" s="804"/>
      <c r="S29" s="787">
        <f>'feb harvesting'!CI36</f>
        <v>0</v>
      </c>
      <c r="T29" s="787">
        <f>'Mar harvesting'!CL33</f>
        <v>517.02</v>
      </c>
      <c r="U29" s="787">
        <f>'April harvesting '!CN34</f>
        <v>86</v>
      </c>
      <c r="V29" s="787">
        <f>'May harvesting'!CM33</f>
        <v>73.8</v>
      </c>
      <c r="W29" s="787">
        <f>'june harvesting'!CJ34</f>
        <v>0</v>
      </c>
      <c r="X29" s="787">
        <f>'Jul harvesting'!CJ34</f>
        <v>0</v>
      </c>
      <c r="Y29" s="787">
        <f>'Aug harvesting'!CJ34</f>
        <v>0</v>
      </c>
      <c r="Z29" s="787">
        <f>'Sep harvesting'!CK34</f>
        <v>0</v>
      </c>
      <c r="AA29" s="787">
        <f>'Oct 31 harvesting'!CJ35</f>
        <v>0</v>
      </c>
      <c r="AB29" s="787">
        <f>'Nov 29 harvesting'!CJ35</f>
        <v>4.25</v>
      </c>
      <c r="AC29" s="814"/>
    </row>
    <row r="30" spans="1:29" ht="15.75" x14ac:dyDescent="0.25">
      <c r="A30" s="798">
        <v>9</v>
      </c>
      <c r="B30" s="788" t="s">
        <v>26</v>
      </c>
      <c r="C30" s="787">
        <v>130.75</v>
      </c>
      <c r="D30" s="787">
        <v>853.78</v>
      </c>
      <c r="E30" s="787">
        <v>984.53</v>
      </c>
      <c r="F30" s="787">
        <f>'jan planting'!BK39</f>
        <v>2</v>
      </c>
      <c r="G30" s="787">
        <f>'feb planting'!BK39</f>
        <v>0</v>
      </c>
      <c r="H30" s="787">
        <f>'Mar planting'!BN35</f>
        <v>63.25</v>
      </c>
      <c r="I30" s="787">
        <f>'April planting '!BM39</f>
        <v>63.25</v>
      </c>
      <c r="J30" s="787">
        <f>'May planting '!BM36</f>
        <v>0</v>
      </c>
      <c r="K30" s="787">
        <f>'June Planting'!BM36</f>
        <v>17.75</v>
      </c>
      <c r="L30" s="787">
        <f>'Jul planting '!BM36</f>
        <v>109.48</v>
      </c>
      <c r="M30" s="787">
        <f>'Aug planting'!BM34</f>
        <v>108.98</v>
      </c>
      <c r="N30" s="787">
        <f>'Sep planting'!BM34</f>
        <v>108.98</v>
      </c>
      <c r="O30" s="788">
        <f>'Oct 31 planting'!BM35</f>
        <v>582</v>
      </c>
      <c r="P30" s="788">
        <f>'Nov 29 DS planting'!BM35</f>
        <v>0</v>
      </c>
      <c r="Q30" s="807"/>
      <c r="R30" s="804"/>
      <c r="S30" s="787">
        <f>'feb harvesting'!CI37</f>
        <v>0</v>
      </c>
      <c r="T30" s="787">
        <f>'Mar harvesting'!CL34</f>
        <v>0</v>
      </c>
      <c r="U30" s="787">
        <f>'April harvesting '!CN35</f>
        <v>523</v>
      </c>
      <c r="V30" s="787">
        <f>'May harvesting'!CM34</f>
        <v>56.925000000000004</v>
      </c>
      <c r="W30" s="787">
        <f>'june harvesting'!CJ35</f>
        <v>0</v>
      </c>
      <c r="X30" s="787">
        <f>'Jul harvesting'!CJ35</f>
        <v>0</v>
      </c>
      <c r="Y30" s="787">
        <f>'Aug harvesting'!CJ35</f>
        <v>0</v>
      </c>
      <c r="Z30" s="787">
        <f>'Sep harvesting'!CK35</f>
        <v>0</v>
      </c>
      <c r="AA30" s="787">
        <f>'Oct 31 harvesting'!CJ36</f>
        <v>0</v>
      </c>
      <c r="AB30" s="787">
        <f>'Nov 29 harvesting'!CJ36</f>
        <v>0</v>
      </c>
      <c r="AC30" s="814"/>
    </row>
    <row r="31" spans="1:29" ht="15.75" x14ac:dyDescent="0.25">
      <c r="A31" s="798">
        <v>10</v>
      </c>
      <c r="B31" s="788" t="s">
        <v>27</v>
      </c>
      <c r="C31" s="787">
        <v>0</v>
      </c>
      <c r="D31" s="787">
        <v>590</v>
      </c>
      <c r="E31" s="787">
        <v>590</v>
      </c>
      <c r="F31" s="787">
        <f>'jan planting'!BK40</f>
        <v>0</v>
      </c>
      <c r="G31" s="787">
        <f>'feb planting'!BK40</f>
        <v>0</v>
      </c>
      <c r="H31" s="787">
        <f>'Mar planting'!BN36</f>
        <v>176</v>
      </c>
      <c r="I31" s="787">
        <f>'April planting '!BM40</f>
        <v>176</v>
      </c>
      <c r="J31" s="787">
        <f>'May planting '!BM37</f>
        <v>0</v>
      </c>
      <c r="K31" s="787">
        <f>'June Planting'!BM37</f>
        <v>553</v>
      </c>
      <c r="L31" s="787">
        <f>'Jul planting '!BM37</f>
        <v>553</v>
      </c>
      <c r="M31" s="787">
        <f>'Aug planting'!BM35</f>
        <v>582</v>
      </c>
      <c r="N31" s="787">
        <f>'Sep planting'!BM35</f>
        <v>582</v>
      </c>
      <c r="O31" s="788">
        <f>'Oct 31 planting'!BM36</f>
        <v>2502.13</v>
      </c>
      <c r="P31" s="788">
        <f>'Nov 29 DS planting'!BM36</f>
        <v>0</v>
      </c>
      <c r="Q31" s="807"/>
      <c r="R31" s="804"/>
      <c r="S31" s="787">
        <f>'feb harvesting'!CI38</f>
        <v>0</v>
      </c>
      <c r="T31" s="787">
        <f>'Mar harvesting'!CL35</f>
        <v>0</v>
      </c>
      <c r="U31" s="787">
        <f>'April harvesting '!CN36</f>
        <v>410</v>
      </c>
      <c r="V31" s="787">
        <f>'May harvesting'!CM35</f>
        <v>158.4</v>
      </c>
      <c r="W31" s="787">
        <f>'june harvesting'!CJ36</f>
        <v>0</v>
      </c>
      <c r="X31" s="787">
        <f>'Jul harvesting'!CJ36</f>
        <v>0</v>
      </c>
      <c r="Y31" s="787">
        <f>'Aug harvesting'!CJ36</f>
        <v>0</v>
      </c>
      <c r="Z31" s="787">
        <f>'Sep harvesting'!CK36</f>
        <v>0</v>
      </c>
      <c r="AA31" s="787">
        <f>'Oct 31 harvesting'!CJ37</f>
        <v>0.25</v>
      </c>
      <c r="AB31" s="787">
        <f>'Nov 29 harvesting'!CJ37</f>
        <v>0.25</v>
      </c>
      <c r="AC31" s="814"/>
    </row>
    <row r="32" spans="1:29" ht="15.75" x14ac:dyDescent="0.25">
      <c r="A32" s="798">
        <v>11</v>
      </c>
      <c r="B32" s="788" t="s">
        <v>28</v>
      </c>
      <c r="C32" s="787">
        <v>2787</v>
      </c>
      <c r="D32" s="787">
        <v>862.92000000000007</v>
      </c>
      <c r="E32" s="787">
        <v>3649.92</v>
      </c>
      <c r="F32" s="787">
        <f>'jan planting'!BK41</f>
        <v>462.6</v>
      </c>
      <c r="G32" s="787">
        <f>'feb planting'!BK41</f>
        <v>0</v>
      </c>
      <c r="H32" s="787">
        <f>'Mar planting'!BN37</f>
        <v>3649.5499999999997</v>
      </c>
      <c r="I32" s="787">
        <f>'April planting '!BM41</f>
        <v>3649.5499999999997</v>
      </c>
      <c r="J32" s="787">
        <f>'May planting '!BM38</f>
        <v>0</v>
      </c>
      <c r="K32" s="787">
        <f>'June Planting'!BM38</f>
        <v>0</v>
      </c>
      <c r="L32" s="787">
        <f>'Jul planting '!BM38</f>
        <v>150.49</v>
      </c>
      <c r="M32" s="787">
        <f>'Aug planting'!BM36</f>
        <v>150.49</v>
      </c>
      <c r="N32" s="787">
        <f>'Sep planting'!BM36</f>
        <v>2502.13</v>
      </c>
      <c r="O32" s="788">
        <f>'Oct 31 planting'!BM37</f>
        <v>2415.5027</v>
      </c>
      <c r="P32" s="788">
        <f>'Nov 29 DS planting'!BM37</f>
        <v>0</v>
      </c>
      <c r="Q32" s="807"/>
      <c r="R32" s="804"/>
      <c r="S32" s="787">
        <f>'feb harvesting'!CI39</f>
        <v>0</v>
      </c>
      <c r="T32" s="787">
        <f>'Mar harvesting'!CL36</f>
        <v>95.27</v>
      </c>
      <c r="U32" s="787">
        <f>'April harvesting '!CN37</f>
        <v>3076.9399999999996</v>
      </c>
      <c r="V32" s="787">
        <f>'May harvesting'!CM36</f>
        <v>3284.5949999999998</v>
      </c>
      <c r="W32" s="787">
        <f>'june harvesting'!CJ37</f>
        <v>0.25</v>
      </c>
      <c r="X32" s="787">
        <f>'Jul harvesting'!CJ37</f>
        <v>0.25</v>
      </c>
      <c r="Y32" s="787">
        <f>'Aug harvesting'!CJ37</f>
        <v>0.25</v>
      </c>
      <c r="Z32" s="787">
        <f>'Sep harvesting'!CK37</f>
        <v>0.55000000000000004</v>
      </c>
      <c r="AA32" s="787">
        <f>'Oct 31 harvesting'!CJ38</f>
        <v>520.54999999999995</v>
      </c>
      <c r="AB32" s="787">
        <f>'Nov 29 harvesting'!CJ38</f>
        <v>520.54999999999995</v>
      </c>
      <c r="AC32" s="814"/>
    </row>
    <row r="33" spans="1:29" ht="15.75" x14ac:dyDescent="0.25">
      <c r="A33" s="798">
        <v>12</v>
      </c>
      <c r="B33" s="788" t="s">
        <v>29</v>
      </c>
      <c r="C33" s="787">
        <v>710</v>
      </c>
      <c r="D33" s="787">
        <v>1817</v>
      </c>
      <c r="E33" s="787">
        <v>2527</v>
      </c>
      <c r="F33" s="787">
        <f>'jan planting'!BK42</f>
        <v>0</v>
      </c>
      <c r="G33" s="787">
        <f>'feb planting'!BK42</f>
        <v>116.55</v>
      </c>
      <c r="H33" s="787">
        <f>'Mar planting'!BN38</f>
        <v>317.8</v>
      </c>
      <c r="I33" s="787">
        <f>'April planting '!BM42</f>
        <v>317.8</v>
      </c>
      <c r="J33" s="787">
        <f>'May planting '!BM39</f>
        <v>0</v>
      </c>
      <c r="K33" s="787">
        <f>'June Planting'!BM39</f>
        <v>533.1</v>
      </c>
      <c r="L33" s="787">
        <f>'Jul planting '!BM39</f>
        <v>533.1</v>
      </c>
      <c r="M33" s="787">
        <f>'Aug planting'!BM37</f>
        <v>750.0027</v>
      </c>
      <c r="N33" s="787">
        <f>'Sep planting'!BM37</f>
        <v>2415.5027</v>
      </c>
      <c r="O33" s="788">
        <f>'Oct 31 planting'!BM38</f>
        <v>1419.5</v>
      </c>
      <c r="P33" s="788">
        <f>'Nov 29 DS planting'!BM38</f>
        <v>0</v>
      </c>
      <c r="Q33" s="807"/>
      <c r="R33" s="804"/>
      <c r="S33" s="787">
        <f>'feb harvesting'!CI40</f>
        <v>0</v>
      </c>
      <c r="T33" s="787">
        <f>'Mar harvesting'!CL37</f>
        <v>0</v>
      </c>
      <c r="U33" s="787">
        <f>'April harvesting '!CN38</f>
        <v>2077.75</v>
      </c>
      <c r="V33" s="787">
        <f>'May harvesting'!CM37</f>
        <v>286.02000000000004</v>
      </c>
      <c r="W33" s="787">
        <f>'june harvesting'!CJ38</f>
        <v>105.25</v>
      </c>
      <c r="X33" s="787">
        <f>'Jul harvesting'!CJ38</f>
        <v>105.25</v>
      </c>
      <c r="Y33" s="787">
        <f>'Aug harvesting'!CJ38</f>
        <v>105.25</v>
      </c>
      <c r="Z33" s="787">
        <f>'Sep harvesting'!CK38</f>
        <v>427.52</v>
      </c>
      <c r="AA33" s="787">
        <f>'Oct 31 harvesting'!CJ39</f>
        <v>523.5</v>
      </c>
      <c r="AB33" s="787">
        <f>'Nov 29 harvesting'!CJ39</f>
        <v>523.5</v>
      </c>
      <c r="AC33" s="814"/>
    </row>
    <row r="34" spans="1:29" ht="15.75" x14ac:dyDescent="0.25">
      <c r="A34" s="798">
        <v>13</v>
      </c>
      <c r="B34" s="788" t="s">
        <v>30</v>
      </c>
      <c r="C34" s="787">
        <v>138</v>
      </c>
      <c r="D34" s="787">
        <v>2044.5</v>
      </c>
      <c r="E34" s="787">
        <v>2182.5</v>
      </c>
      <c r="F34" s="787">
        <f>'jan planting'!BK43</f>
        <v>33</v>
      </c>
      <c r="G34" s="787">
        <f>'feb planting'!BK43</f>
        <v>0</v>
      </c>
      <c r="H34" s="787">
        <f>'Mar planting'!BN39</f>
        <v>1009.5</v>
      </c>
      <c r="I34" s="787">
        <f>'April planting '!BM43</f>
        <v>1009.5</v>
      </c>
      <c r="J34" s="787">
        <f>'May planting '!BM40</f>
        <v>0</v>
      </c>
      <c r="K34" s="787">
        <f>'June Planting'!BM40</f>
        <v>14.75</v>
      </c>
      <c r="L34" s="787">
        <f>'Jul planting '!BM40</f>
        <v>14.75</v>
      </c>
      <c r="M34" s="787">
        <f>'Aug planting'!BM38</f>
        <v>1419.5</v>
      </c>
      <c r="N34" s="787">
        <f>'Sep planting'!BM38</f>
        <v>1419.5</v>
      </c>
      <c r="O34" s="788">
        <f>'Oct 31 planting'!BM39</f>
        <v>5230.3040666666675</v>
      </c>
      <c r="P34" s="788">
        <f>'Nov 29 DS planting'!BM39</f>
        <v>0</v>
      </c>
      <c r="Q34" s="807"/>
      <c r="R34" s="804"/>
      <c r="S34" s="787">
        <f>'feb harvesting'!CI41</f>
        <v>22.68</v>
      </c>
      <c r="T34" s="787">
        <f>'Mar harvesting'!CL38</f>
        <v>7.5</v>
      </c>
      <c r="U34" s="787">
        <f>'April harvesting '!CN39</f>
        <v>1649.76</v>
      </c>
      <c r="V34" s="787">
        <f>'May harvesting'!CM38</f>
        <v>908.55000000000007</v>
      </c>
      <c r="W34" s="787">
        <f>'june harvesting'!CJ39</f>
        <v>0</v>
      </c>
      <c r="X34" s="787">
        <f>'Jul harvesting'!CJ39</f>
        <v>0</v>
      </c>
      <c r="Y34" s="787">
        <f>'Aug harvesting'!CJ39</f>
        <v>0</v>
      </c>
      <c r="Z34" s="787">
        <f>'Sep harvesting'!CK39</f>
        <v>24.279999999999998</v>
      </c>
      <c r="AA34" s="787">
        <f>'Oct 31 harvesting'!CJ40</f>
        <v>0</v>
      </c>
      <c r="AB34" s="787">
        <f>'Nov 29 harvesting'!CJ40</f>
        <v>0</v>
      </c>
      <c r="AC34" s="814"/>
    </row>
    <row r="35" spans="1:29" ht="15.75" x14ac:dyDescent="0.25">
      <c r="A35" s="798">
        <v>14</v>
      </c>
      <c r="B35" s="788" t="s">
        <v>31</v>
      </c>
      <c r="C35" s="787">
        <v>3155</v>
      </c>
      <c r="D35" s="787">
        <v>4044</v>
      </c>
      <c r="E35" s="787">
        <v>7199</v>
      </c>
      <c r="F35" s="787">
        <f>'jan planting'!BK44</f>
        <v>856.7</v>
      </c>
      <c r="G35" s="787">
        <f>'feb planting'!BK44</f>
        <v>0</v>
      </c>
      <c r="H35" s="787">
        <f>'Mar planting'!BN40</f>
        <v>5824.65</v>
      </c>
      <c r="I35" s="787">
        <f>'April planting '!BM44</f>
        <v>5824.65</v>
      </c>
      <c r="J35" s="787">
        <f>'May planting '!BM41</f>
        <v>0</v>
      </c>
      <c r="K35" s="787">
        <f>'June Planting'!BM41</f>
        <v>0</v>
      </c>
      <c r="L35" s="787">
        <f>'Jul planting '!BM41</f>
        <v>0</v>
      </c>
      <c r="M35" s="787">
        <f>'Aug planting'!BM39</f>
        <v>3351.7640000000006</v>
      </c>
      <c r="N35" s="787">
        <f>'Sep planting'!BM39</f>
        <v>5230.3040666666675</v>
      </c>
      <c r="O35" s="788">
        <f>'Oct 31 planting'!BM40</f>
        <v>1685.6</v>
      </c>
      <c r="P35" s="788">
        <f>'Nov 29 DS planting'!BM40</f>
        <v>0</v>
      </c>
      <c r="Q35" s="807"/>
      <c r="R35" s="804"/>
      <c r="S35" s="787">
        <f>'feb harvesting'!CI42</f>
        <v>0</v>
      </c>
      <c r="T35" s="787">
        <f>'Mar harvesting'!CL39</f>
        <v>0</v>
      </c>
      <c r="U35" s="787">
        <f>'April harvesting '!CN40</f>
        <v>5796.3</v>
      </c>
      <c r="V35" s="787">
        <f>'May harvesting'!CM39</f>
        <v>5242.1849999999995</v>
      </c>
      <c r="W35" s="787">
        <f>'june harvesting'!CJ40</f>
        <v>0</v>
      </c>
      <c r="X35" s="787">
        <f>'Jul harvesting'!CJ40</f>
        <v>0</v>
      </c>
      <c r="Y35" s="787">
        <f>'Aug harvesting'!CJ40</f>
        <v>0</v>
      </c>
      <c r="Z35" s="787">
        <f>'Sep harvesting'!CK40</f>
        <v>0</v>
      </c>
      <c r="AA35" s="787">
        <f>'Oct 31 harvesting'!CJ41</f>
        <v>244.5</v>
      </c>
      <c r="AB35" s="787">
        <f>'Nov 29 harvesting'!CJ41</f>
        <v>244.5</v>
      </c>
      <c r="AC35" s="814"/>
    </row>
    <row r="36" spans="1:29" s="797" customFormat="1" ht="15.75" x14ac:dyDescent="0.25">
      <c r="A36" s="829" t="s">
        <v>32</v>
      </c>
      <c r="B36" s="841">
        <v>19</v>
      </c>
      <c r="C36" s="793">
        <v>12569.775000000001</v>
      </c>
      <c r="D36" s="793">
        <v>12003.275</v>
      </c>
      <c r="E36" s="793">
        <v>24573.05</v>
      </c>
      <c r="F36" s="839">
        <f>SUM(F37:F55)</f>
        <v>9618.9599999999991</v>
      </c>
      <c r="G36" s="839">
        <f>SUM(G37:G55)</f>
        <v>1409.2</v>
      </c>
      <c r="H36" s="839">
        <f t="shared" ref="H36:AC36" si="5">SUM(H37:H55)</f>
        <v>20785.754999999997</v>
      </c>
      <c r="I36" s="839">
        <f t="shared" si="5"/>
        <v>20801.743999999995</v>
      </c>
      <c r="J36" s="839">
        <f t="shared" si="5"/>
        <v>81.929999999999993</v>
      </c>
      <c r="K36" s="839">
        <f t="shared" si="5"/>
        <v>2739.33</v>
      </c>
      <c r="L36" s="839">
        <f t="shared" si="5"/>
        <v>3692.7999999999997</v>
      </c>
      <c r="M36" s="839">
        <f t="shared" si="5"/>
        <v>19774.610000000004</v>
      </c>
      <c r="N36" s="839">
        <f t="shared" si="5"/>
        <v>22989.264999999999</v>
      </c>
      <c r="O36" s="839">
        <f t="shared" si="5"/>
        <v>21268.764999999999</v>
      </c>
      <c r="P36" s="839">
        <f t="shared" si="5"/>
        <v>0</v>
      </c>
      <c r="Q36" s="840">
        <f t="shared" si="5"/>
        <v>0</v>
      </c>
      <c r="R36" s="838">
        <f t="shared" si="5"/>
        <v>0</v>
      </c>
      <c r="S36" s="839">
        <f t="shared" si="5"/>
        <v>156.19999999999999</v>
      </c>
      <c r="T36" s="839">
        <f t="shared" si="5"/>
        <v>4107.75</v>
      </c>
      <c r="U36" s="839">
        <f t="shared" si="5"/>
        <v>18037.600000000002</v>
      </c>
      <c r="V36" s="839">
        <f t="shared" si="5"/>
        <v>18707.179500000002</v>
      </c>
      <c r="W36" s="839">
        <f t="shared" si="5"/>
        <v>4</v>
      </c>
      <c r="X36" s="839">
        <f t="shared" si="5"/>
        <v>4</v>
      </c>
      <c r="Y36" s="839">
        <f t="shared" si="5"/>
        <v>638.32000000000005</v>
      </c>
      <c r="Z36" s="839">
        <f t="shared" si="5"/>
        <v>3532.7400000000002</v>
      </c>
      <c r="AA36" s="839">
        <f t="shared" si="5"/>
        <v>6554.9812999999995</v>
      </c>
      <c r="AB36" s="839">
        <f t="shared" si="5"/>
        <v>12225.737423</v>
      </c>
      <c r="AC36" s="840">
        <f t="shared" si="5"/>
        <v>0</v>
      </c>
    </row>
    <row r="37" spans="1:29" s="801" customFormat="1" ht="15.75" x14ac:dyDescent="0.25">
      <c r="A37" s="798">
        <v>1</v>
      </c>
      <c r="B37" s="788" t="s">
        <v>33</v>
      </c>
      <c r="C37" s="787">
        <v>976</v>
      </c>
      <c r="D37" s="787">
        <v>725</v>
      </c>
      <c r="E37" s="787">
        <v>1701</v>
      </c>
      <c r="F37" s="787">
        <f>'jan planting'!BK45</f>
        <v>58</v>
      </c>
      <c r="G37" s="787">
        <f>'feb planting'!BK45</f>
        <v>0</v>
      </c>
      <c r="H37" s="787">
        <f>'Mar planting'!BN41</f>
        <v>756</v>
      </c>
      <c r="I37" s="787">
        <f>'April planting '!BM45</f>
        <v>756</v>
      </c>
      <c r="J37" s="787">
        <f>'May planting '!BM42</f>
        <v>10</v>
      </c>
      <c r="K37" s="787">
        <f>'June Planting'!BM42</f>
        <v>20</v>
      </c>
      <c r="L37" s="787">
        <f>'Jul planting '!BM42</f>
        <v>28</v>
      </c>
      <c r="M37" s="787">
        <f>'Aug planting'!BM40</f>
        <v>1685.6</v>
      </c>
      <c r="N37" s="787">
        <f>'Sep planting'!BM40</f>
        <v>1685.6</v>
      </c>
      <c r="O37" s="788">
        <f>'Oct 31 planting'!BM42</f>
        <v>885</v>
      </c>
      <c r="P37" s="788">
        <f>'Nov 29 DS planting'!BM42</f>
        <v>0</v>
      </c>
      <c r="Q37" s="807"/>
      <c r="R37" s="804"/>
      <c r="S37" s="787">
        <f>'feb harvesting'!CI43</f>
        <v>0</v>
      </c>
      <c r="T37" s="787">
        <f>'Mar harvesting'!CL40</f>
        <v>752</v>
      </c>
      <c r="U37" s="787">
        <f>'April harvesting '!CN41</f>
        <v>1312</v>
      </c>
      <c r="V37" s="792">
        <f>'May harvesting'!CM40</f>
        <v>680.4</v>
      </c>
      <c r="W37" s="787">
        <f>'june harvesting'!CJ41</f>
        <v>0</v>
      </c>
      <c r="X37" s="787">
        <f>'Jul harvesting'!CJ41</f>
        <v>0</v>
      </c>
      <c r="Y37" s="792">
        <f>'Aug harvesting'!CJ41</f>
        <v>37.4</v>
      </c>
      <c r="Z37" s="792">
        <f>'Sep harvesting'!CK41</f>
        <v>240.1</v>
      </c>
      <c r="AA37" s="787">
        <f>'Oct 31 harvesting'!CJ43</f>
        <v>783.5</v>
      </c>
      <c r="AB37" s="787">
        <f>'Nov 29 harvesting'!CJ43</f>
        <v>783.5</v>
      </c>
      <c r="AC37" s="814"/>
    </row>
    <row r="38" spans="1:29" s="801" customFormat="1" ht="15.75" x14ac:dyDescent="0.25">
      <c r="A38" s="798">
        <v>2</v>
      </c>
      <c r="B38" s="788" t="s">
        <v>34</v>
      </c>
      <c r="C38" s="787">
        <v>45.45</v>
      </c>
      <c r="D38" s="787">
        <v>121.11999999999999</v>
      </c>
      <c r="E38" s="787">
        <v>166.57</v>
      </c>
      <c r="F38" s="787">
        <f>'jan planting'!BK46</f>
        <v>170.05</v>
      </c>
      <c r="G38" s="787">
        <f>'feb planting'!BK46</f>
        <v>0</v>
      </c>
      <c r="H38" s="787">
        <f>'Mar planting'!BN42</f>
        <v>245.8</v>
      </c>
      <c r="I38" s="787">
        <f>'April planting '!BM46</f>
        <v>245.8</v>
      </c>
      <c r="J38" s="787">
        <f>'May planting '!BM43</f>
        <v>11.05</v>
      </c>
      <c r="K38" s="787">
        <f>'June Planting'!BM43</f>
        <v>11.05</v>
      </c>
      <c r="L38" s="787">
        <f>'Jul planting '!BM43</f>
        <v>16.350000000000001</v>
      </c>
      <c r="M38" s="787">
        <f>'Aug planting'!BM41</f>
        <v>34.9</v>
      </c>
      <c r="N38" s="787">
        <f>'Sep planting'!BM41</f>
        <v>34.9</v>
      </c>
      <c r="O38" s="788">
        <f>'Oct 31 planting'!BM43</f>
        <v>1102.1499999999999</v>
      </c>
      <c r="P38" s="788">
        <f>'Nov 29 DS planting'!BM43</f>
        <v>0</v>
      </c>
      <c r="Q38" s="807"/>
      <c r="R38" s="804"/>
      <c r="S38" s="787">
        <f>'feb harvesting'!CI44</f>
        <v>89.5</v>
      </c>
      <c r="T38" s="787">
        <f>'Mar harvesting'!CL41</f>
        <v>0</v>
      </c>
      <c r="U38" s="787">
        <f>'April harvesting '!CN42</f>
        <v>137.19999999999999</v>
      </c>
      <c r="V38" s="792">
        <f>'May harvesting'!CM41</f>
        <v>221.22000000000003</v>
      </c>
      <c r="W38" s="787">
        <f>'june harvesting'!CJ42</f>
        <v>0</v>
      </c>
      <c r="X38" s="787">
        <f>'Jul harvesting'!CJ42</f>
        <v>0</v>
      </c>
      <c r="Y38" s="792">
        <f>'Aug harvesting'!CJ42</f>
        <v>0</v>
      </c>
      <c r="Z38" s="792">
        <f>'Sep harvesting'!CK42</f>
        <v>0</v>
      </c>
      <c r="AA38" s="787">
        <f>'Oct 31 harvesting'!CJ44</f>
        <v>1048.3433</v>
      </c>
      <c r="AB38" s="787">
        <f>'Nov 29 harvesting'!CJ44</f>
        <v>1048.3433</v>
      </c>
      <c r="AC38" s="814"/>
    </row>
    <row r="39" spans="1:29" s="801" customFormat="1" ht="15.75" x14ac:dyDescent="0.25">
      <c r="A39" s="798">
        <v>3</v>
      </c>
      <c r="B39" s="788" t="s">
        <v>35</v>
      </c>
      <c r="C39" s="787">
        <v>350</v>
      </c>
      <c r="D39" s="787">
        <v>658</v>
      </c>
      <c r="E39" s="787">
        <v>1008</v>
      </c>
      <c r="F39" s="787">
        <f>'jan planting'!BK47</f>
        <v>0</v>
      </c>
      <c r="G39" s="787">
        <f>'feb planting'!BK47</f>
        <v>0</v>
      </c>
      <c r="H39" s="787">
        <f>'Mar planting'!BN43</f>
        <v>970</v>
      </c>
      <c r="I39" s="787">
        <f>'April planting '!BM47</f>
        <v>970</v>
      </c>
      <c r="J39" s="787">
        <f>'May planting '!BM44</f>
        <v>0</v>
      </c>
      <c r="K39" s="787">
        <f>'June Planting'!BM44</f>
        <v>115.5</v>
      </c>
      <c r="L39" s="787">
        <f>'Jul planting '!BM44</f>
        <v>115.5</v>
      </c>
      <c r="M39" s="787">
        <f>'Aug planting'!BM42</f>
        <v>853</v>
      </c>
      <c r="N39" s="787">
        <f>'Sep planting'!BM42</f>
        <v>885</v>
      </c>
      <c r="O39" s="788">
        <f>'Oct 31 planting'!BM44</f>
        <v>1651</v>
      </c>
      <c r="P39" s="788">
        <f>'Nov 29 DS planting'!BM44</f>
        <v>0</v>
      </c>
      <c r="Q39" s="807"/>
      <c r="R39" s="804"/>
      <c r="S39" s="787">
        <f>'feb harvesting'!CI45</f>
        <v>26.35</v>
      </c>
      <c r="T39" s="787">
        <f>'Mar harvesting'!CL42</f>
        <v>786</v>
      </c>
      <c r="U39" s="787">
        <f>'April harvesting '!CN43</f>
        <v>733.5</v>
      </c>
      <c r="V39" s="792">
        <f>'May harvesting'!CM42</f>
        <v>873</v>
      </c>
      <c r="W39" s="787">
        <f>'june harvesting'!CJ43</f>
        <v>4</v>
      </c>
      <c r="X39" s="787">
        <f>'Jul harvesting'!CJ43</f>
        <v>4</v>
      </c>
      <c r="Y39" s="792">
        <f>'Aug harvesting'!CJ43</f>
        <v>4</v>
      </c>
      <c r="Z39" s="792">
        <f>'Sep harvesting'!CK43</f>
        <v>11.8</v>
      </c>
      <c r="AA39" s="787">
        <f>'Oct 31 harvesting'!CJ45</f>
        <v>948.32800000000009</v>
      </c>
      <c r="AB39" s="787">
        <f>'Nov 29 harvesting'!CJ45</f>
        <v>948.32800000000009</v>
      </c>
      <c r="AC39" s="814"/>
    </row>
    <row r="40" spans="1:29" s="801" customFormat="1" ht="15.75" x14ac:dyDescent="0.25">
      <c r="A40" s="798">
        <v>4</v>
      </c>
      <c r="B40" s="788" t="s">
        <v>36</v>
      </c>
      <c r="C40" s="787">
        <v>898.32</v>
      </c>
      <c r="D40" s="787">
        <v>242.51999999999987</v>
      </c>
      <c r="E40" s="787">
        <v>1140.8399999999999</v>
      </c>
      <c r="F40" s="787">
        <f>'jan planting'!BK48</f>
        <v>48.25</v>
      </c>
      <c r="G40" s="787">
        <f>'feb planting'!BK48</f>
        <v>0</v>
      </c>
      <c r="H40" s="787">
        <f>'Mar planting'!BN44</f>
        <v>1098.1599999999999</v>
      </c>
      <c r="I40" s="787">
        <f>'April planting '!BM48</f>
        <v>1084.3700000000001</v>
      </c>
      <c r="J40" s="787">
        <f>'May planting '!BM45</f>
        <v>6</v>
      </c>
      <c r="K40" s="787">
        <f>'June Planting'!BM45</f>
        <v>816.96999999999991</v>
      </c>
      <c r="L40" s="787">
        <f>'Jul planting '!BM45</f>
        <v>1025.3799999999999</v>
      </c>
      <c r="M40" s="787">
        <f>'Aug planting'!BM43</f>
        <v>1102.1499999999999</v>
      </c>
      <c r="N40" s="787">
        <f>'Sep planting'!BM43</f>
        <v>1102.1499999999999</v>
      </c>
      <c r="O40" s="788">
        <f>'Oct 31 planting'!BM45</f>
        <v>3678.0949999999998</v>
      </c>
      <c r="P40" s="788">
        <f>'Nov 29 DS planting'!BM45</f>
        <v>0</v>
      </c>
      <c r="Q40" s="807"/>
      <c r="R40" s="804"/>
      <c r="S40" s="787">
        <f>'feb harvesting'!CI46</f>
        <v>0</v>
      </c>
      <c r="T40" s="787">
        <f>'Mar harvesting'!CL43</f>
        <v>998.69999999999993</v>
      </c>
      <c r="U40" s="787">
        <f>'April harvesting '!CN44</f>
        <v>1085.97</v>
      </c>
      <c r="V40" s="792">
        <f>'May harvesting'!CM43</f>
        <v>988.34399999999994</v>
      </c>
      <c r="W40" s="787">
        <f>'june harvesting'!CJ44</f>
        <v>0</v>
      </c>
      <c r="X40" s="787">
        <f>'Jul harvesting'!CJ44</f>
        <v>0</v>
      </c>
      <c r="Y40" s="792">
        <f>'Aug harvesting'!CJ44</f>
        <v>0</v>
      </c>
      <c r="Z40" s="792">
        <f>'Sep harvesting'!CK44</f>
        <v>0</v>
      </c>
      <c r="AA40" s="787">
        <f>'Oct 31 harvesting'!CJ46</f>
        <v>1440.3700000000001</v>
      </c>
      <c r="AB40" s="787">
        <f>'Nov 29 harvesting'!CJ46</f>
        <v>1440.3700000000001</v>
      </c>
      <c r="AC40" s="814"/>
    </row>
    <row r="41" spans="1:29" s="801" customFormat="1" ht="15.75" x14ac:dyDescent="0.25">
      <c r="A41" s="798">
        <v>5</v>
      </c>
      <c r="B41" s="788" t="s">
        <v>37</v>
      </c>
      <c r="C41" s="787">
        <v>1265</v>
      </c>
      <c r="D41" s="787">
        <v>392</v>
      </c>
      <c r="E41" s="787">
        <v>1657</v>
      </c>
      <c r="F41" s="787">
        <f>'jan planting'!BK49</f>
        <v>0</v>
      </c>
      <c r="G41" s="787">
        <f>'feb planting'!BK49</f>
        <v>0</v>
      </c>
      <c r="H41" s="787">
        <f>'Mar planting'!BN45</f>
        <v>1645</v>
      </c>
      <c r="I41" s="787">
        <f>'April planting '!BM49</f>
        <v>1644.7</v>
      </c>
      <c r="J41" s="787">
        <f>'May planting '!BM46</f>
        <v>9.5</v>
      </c>
      <c r="K41" s="787">
        <f>'June Planting'!BM46</f>
        <v>40.25</v>
      </c>
      <c r="L41" s="787">
        <f>'Jul planting '!BM46</f>
        <v>40.25</v>
      </c>
      <c r="M41" s="787">
        <f>'Aug planting'!BM44</f>
        <v>1651</v>
      </c>
      <c r="N41" s="787">
        <f>'Sep planting'!BM44</f>
        <v>1651</v>
      </c>
      <c r="O41" s="788">
        <f>'Oct 31 planting'!BM46</f>
        <v>492.51</v>
      </c>
      <c r="P41" s="788">
        <f>'Nov 29 DS planting'!BM46</f>
        <v>0</v>
      </c>
      <c r="Q41" s="807"/>
      <c r="R41" s="804"/>
      <c r="S41" s="787">
        <f>'feb harvesting'!CI47</f>
        <v>0</v>
      </c>
      <c r="T41" s="787">
        <f>'Mar harvesting'!CL44</f>
        <v>260.09000000000003</v>
      </c>
      <c r="U41" s="787">
        <f>'April harvesting '!CN45</f>
        <v>1645</v>
      </c>
      <c r="V41" s="792">
        <f>'May harvesting'!CM44</f>
        <v>1480.5</v>
      </c>
      <c r="W41" s="787">
        <f>'june harvesting'!CJ45</f>
        <v>0</v>
      </c>
      <c r="X41" s="787">
        <f>'Jul harvesting'!CJ45</f>
        <v>0</v>
      </c>
      <c r="Y41" s="792">
        <f>'Aug harvesting'!CJ45</f>
        <v>0</v>
      </c>
      <c r="Z41" s="792">
        <f>'Sep harvesting'!CK45</f>
        <v>43.45</v>
      </c>
      <c r="AA41" s="787">
        <f>'Oct 31 harvesting'!CJ47</f>
        <v>0</v>
      </c>
      <c r="AB41" s="787">
        <f>'Nov 29 harvesting'!CJ47</f>
        <v>300.56</v>
      </c>
      <c r="AC41" s="814"/>
    </row>
    <row r="42" spans="1:29" s="801" customFormat="1" ht="15.75" x14ac:dyDescent="0.25">
      <c r="A42" s="798">
        <v>6</v>
      </c>
      <c r="B42" s="788" t="s">
        <v>38</v>
      </c>
      <c r="C42" s="787">
        <v>1338.0250000000001</v>
      </c>
      <c r="D42" s="787">
        <v>2339.7049999999999</v>
      </c>
      <c r="E42" s="787">
        <v>3677.73</v>
      </c>
      <c r="F42" s="787">
        <f>'jan planting'!BK50</f>
        <v>1208.55</v>
      </c>
      <c r="G42" s="787">
        <f>'feb planting'!BK50</f>
        <v>72.400000000000006</v>
      </c>
      <c r="H42" s="787">
        <f>'Mar planting'!BN46</f>
        <v>3677.45</v>
      </c>
      <c r="I42" s="787">
        <f>'April planting '!BM50</f>
        <v>3677.45</v>
      </c>
      <c r="J42" s="787">
        <f>'May planting '!BM47</f>
        <v>0</v>
      </c>
      <c r="K42" s="787">
        <f>'June Planting'!BM47</f>
        <v>349.75</v>
      </c>
      <c r="L42" s="787">
        <f>'Jul planting '!BM47</f>
        <v>420.7</v>
      </c>
      <c r="M42" s="787">
        <f>'Aug planting'!BM45</f>
        <v>3169.395</v>
      </c>
      <c r="N42" s="787">
        <f>'Sep planting'!BM45</f>
        <v>3678.0949999999998</v>
      </c>
      <c r="O42" s="788">
        <f>'Oct 31 planting'!BM47</f>
        <v>572.61</v>
      </c>
      <c r="P42" s="788">
        <f>'Nov 29 DS planting'!BM47</f>
        <v>0</v>
      </c>
      <c r="Q42" s="807"/>
      <c r="R42" s="804"/>
      <c r="S42" s="787">
        <f>'feb harvesting'!CI48</f>
        <v>0</v>
      </c>
      <c r="T42" s="787">
        <f>'Mar harvesting'!CL45</f>
        <v>115.7</v>
      </c>
      <c r="U42" s="787">
        <f>'April harvesting '!CN46</f>
        <v>1073.1600000000001</v>
      </c>
      <c r="V42" s="792">
        <f>'May harvesting'!CM45</f>
        <v>3309.7049999999999</v>
      </c>
      <c r="W42" s="787">
        <f>'june harvesting'!CJ46</f>
        <v>0</v>
      </c>
      <c r="X42" s="787">
        <f>'Jul harvesting'!CJ46</f>
        <v>0</v>
      </c>
      <c r="Y42" s="792">
        <f>'Aug harvesting'!CJ46</f>
        <v>0</v>
      </c>
      <c r="Z42" s="792">
        <f>'Sep harvesting'!CK46</f>
        <v>0</v>
      </c>
      <c r="AA42" s="787">
        <f>'Oct 31 harvesting'!CJ48</f>
        <v>551.47</v>
      </c>
      <c r="AB42" s="787">
        <f>'Nov 29 harvesting'!CJ48</f>
        <v>568.15612299999998</v>
      </c>
      <c r="AC42" s="814"/>
    </row>
    <row r="43" spans="1:29" s="801" customFormat="1" ht="15.75" x14ac:dyDescent="0.25">
      <c r="A43" s="798">
        <v>7</v>
      </c>
      <c r="B43" s="788" t="s">
        <v>39</v>
      </c>
      <c r="C43" s="787">
        <v>319.75</v>
      </c>
      <c r="D43" s="787">
        <v>186.75</v>
      </c>
      <c r="E43" s="787">
        <v>506.5</v>
      </c>
      <c r="F43" s="787">
        <f>'jan planting'!BK51</f>
        <v>376.65</v>
      </c>
      <c r="G43" s="787">
        <f>'feb planting'!BK51</f>
        <v>0</v>
      </c>
      <c r="H43" s="787">
        <f>'Mar planting'!BN47</f>
        <v>505</v>
      </c>
      <c r="I43" s="787">
        <f>'April planting '!BM51</f>
        <v>505</v>
      </c>
      <c r="J43" s="787">
        <f>'May planting '!BM48</f>
        <v>10.25</v>
      </c>
      <c r="K43" s="787">
        <f>'June Planting'!BM48</f>
        <v>10.25</v>
      </c>
      <c r="L43" s="787">
        <f>'Jul planting '!BM48</f>
        <v>10.25</v>
      </c>
      <c r="M43" s="787">
        <f>'Aug planting'!BM46</f>
        <v>489.40999999999997</v>
      </c>
      <c r="N43" s="787">
        <f>'Sep planting'!BM46</f>
        <v>492.51</v>
      </c>
      <c r="O43" s="788">
        <f>'Oct 31 planting'!BM48</f>
        <v>1018.25</v>
      </c>
      <c r="P43" s="788">
        <f>'Nov 29 DS planting'!BM48</f>
        <v>0</v>
      </c>
      <c r="Q43" s="807"/>
      <c r="R43" s="804"/>
      <c r="S43" s="787">
        <f>'feb harvesting'!CI49</f>
        <v>0</v>
      </c>
      <c r="T43" s="787">
        <f>'Mar harvesting'!CL46</f>
        <v>97.75</v>
      </c>
      <c r="U43" s="787">
        <f>'April harvesting '!CN47</f>
        <v>512.88</v>
      </c>
      <c r="V43" s="792">
        <f>'May harvesting'!CM46</f>
        <v>454.5</v>
      </c>
      <c r="W43" s="787">
        <f>'june harvesting'!CJ47</f>
        <v>0</v>
      </c>
      <c r="X43" s="787">
        <f>'Jul harvesting'!CJ47</f>
        <v>0</v>
      </c>
      <c r="Y43" s="792">
        <f>'Aug harvesting'!CJ47</f>
        <v>0</v>
      </c>
      <c r="Z43" s="792">
        <f>'Sep harvesting'!CK47</f>
        <v>620</v>
      </c>
      <c r="AA43" s="787">
        <f>'Oct 31 harvesting'!CJ49</f>
        <v>518.48</v>
      </c>
      <c r="AB43" s="787">
        <f>'Nov 29 harvesting'!CJ49</f>
        <v>518.48</v>
      </c>
      <c r="AC43" s="814"/>
    </row>
    <row r="44" spans="1:29" s="801" customFormat="1" ht="15.75" x14ac:dyDescent="0.25">
      <c r="A44" s="798">
        <v>8</v>
      </c>
      <c r="B44" s="788" t="s">
        <v>40</v>
      </c>
      <c r="C44" s="787">
        <v>409</v>
      </c>
      <c r="D44" s="787">
        <v>163</v>
      </c>
      <c r="E44" s="787">
        <v>572</v>
      </c>
      <c r="F44" s="787">
        <f>'jan planting'!BK52</f>
        <v>0</v>
      </c>
      <c r="G44" s="787">
        <f>'feb planting'!BK52</f>
        <v>268.79000000000002</v>
      </c>
      <c r="H44" s="787">
        <f>'Mar planting'!BN48</f>
        <v>571.4</v>
      </c>
      <c r="I44" s="787">
        <f>'April planting '!BM52</f>
        <v>571.4</v>
      </c>
      <c r="J44" s="787">
        <f>'May planting '!BM49</f>
        <v>0</v>
      </c>
      <c r="K44" s="787">
        <f>'June Planting'!BM49</f>
        <v>0</v>
      </c>
      <c r="L44" s="787">
        <f>'Jul planting '!BM49</f>
        <v>0</v>
      </c>
      <c r="M44" s="787">
        <f>'Aug planting'!BM47</f>
        <v>531.92000000000007</v>
      </c>
      <c r="N44" s="787">
        <f>'Sep planting'!BM47</f>
        <v>572.61</v>
      </c>
      <c r="O44" s="788">
        <f>'Oct 31 planting'!BM49</f>
        <v>1489.5</v>
      </c>
      <c r="P44" s="788">
        <f>'Nov 29 DS planting'!BM49</f>
        <v>0</v>
      </c>
      <c r="Q44" s="807"/>
      <c r="R44" s="804"/>
      <c r="S44" s="787">
        <f>'feb harvesting'!CI50</f>
        <v>0</v>
      </c>
      <c r="T44" s="787">
        <f>'Mar harvesting'!CL47</f>
        <v>0</v>
      </c>
      <c r="U44" s="787">
        <f>'April harvesting '!CN48</f>
        <v>295.69000000000005</v>
      </c>
      <c r="V44" s="792">
        <f>'May harvesting'!CM47</f>
        <v>514.26</v>
      </c>
      <c r="W44" s="787">
        <f>'june harvesting'!CJ48</f>
        <v>0</v>
      </c>
      <c r="X44" s="787">
        <f>'Jul harvesting'!CJ48</f>
        <v>0</v>
      </c>
      <c r="Y44" s="792">
        <f>'Aug harvesting'!CJ48</f>
        <v>571.19000000000005</v>
      </c>
      <c r="Z44" s="792">
        <f>'Sep harvesting'!CK48</f>
        <v>2341.4300000000003</v>
      </c>
      <c r="AA44" s="787">
        <f>'Oct 31 harvesting'!CJ50</f>
        <v>217.07</v>
      </c>
      <c r="AB44" s="787">
        <f>'Nov 29 harvesting'!CJ50</f>
        <v>217.07</v>
      </c>
      <c r="AC44" s="814"/>
    </row>
    <row r="45" spans="1:29" s="801" customFormat="1" ht="15.75" x14ac:dyDescent="0.25">
      <c r="A45" s="798">
        <v>9</v>
      </c>
      <c r="B45" s="788" t="s">
        <v>41</v>
      </c>
      <c r="C45" s="787">
        <v>900</v>
      </c>
      <c r="D45" s="787">
        <v>150</v>
      </c>
      <c r="E45" s="787">
        <v>1050</v>
      </c>
      <c r="F45" s="787">
        <f>'jan planting'!BK53</f>
        <v>340</v>
      </c>
      <c r="G45" s="787">
        <f>'feb planting'!BK53</f>
        <v>534</v>
      </c>
      <c r="H45" s="787">
        <f>'Mar planting'!BN49</f>
        <v>869</v>
      </c>
      <c r="I45" s="787">
        <f>'April planting '!BM53</f>
        <v>869</v>
      </c>
      <c r="J45" s="787">
        <f>'May planting '!BM50</f>
        <v>0</v>
      </c>
      <c r="K45" s="787">
        <f>'June Planting'!BM50</f>
        <v>335.5</v>
      </c>
      <c r="L45" s="787">
        <f>'Jul planting '!BM50</f>
        <v>341.25</v>
      </c>
      <c r="M45" s="787">
        <f>'Aug planting'!BM48</f>
        <v>676.25</v>
      </c>
      <c r="N45" s="787">
        <f>'Sep planting'!BM48</f>
        <v>1018.25</v>
      </c>
      <c r="O45" s="788">
        <f>'Oct 31 planting'!BM50</f>
        <v>771.44</v>
      </c>
      <c r="P45" s="788">
        <f>'Nov 29 DS planting'!BM50</f>
        <v>0</v>
      </c>
      <c r="Q45" s="807"/>
      <c r="R45" s="804"/>
      <c r="S45" s="787">
        <f>'feb harvesting'!CI51</f>
        <v>0</v>
      </c>
      <c r="T45" s="787">
        <f>'Mar harvesting'!CL48</f>
        <v>0</v>
      </c>
      <c r="U45" s="787">
        <f>'April harvesting '!CN49</f>
        <v>620</v>
      </c>
      <c r="V45" s="792">
        <f>'May harvesting'!CM48</f>
        <v>782.1</v>
      </c>
      <c r="W45" s="787">
        <f>'june harvesting'!CJ49</f>
        <v>0</v>
      </c>
      <c r="X45" s="787">
        <f>'Jul harvesting'!CJ49</f>
        <v>0</v>
      </c>
      <c r="Y45" s="792">
        <f>'Aug harvesting'!CJ49</f>
        <v>0</v>
      </c>
      <c r="Z45" s="792">
        <f>'Sep harvesting'!CK49</f>
        <v>0</v>
      </c>
      <c r="AA45" s="787">
        <f>'Oct 31 harvesting'!CJ51</f>
        <v>0</v>
      </c>
      <c r="AB45" s="787">
        <f>'Nov 29 harvesting'!CJ51</f>
        <v>370.14000000000004</v>
      </c>
      <c r="AC45" s="814"/>
    </row>
    <row r="46" spans="1:29" s="801" customFormat="1" ht="15.75" x14ac:dyDescent="0.25">
      <c r="A46" s="798">
        <v>10</v>
      </c>
      <c r="B46" s="788" t="s">
        <v>42</v>
      </c>
      <c r="C46" s="787">
        <v>669.78</v>
      </c>
      <c r="D46" s="787">
        <v>1809.6699999999998</v>
      </c>
      <c r="E46" s="787">
        <v>2479.4499999999998</v>
      </c>
      <c r="F46" s="787">
        <f>'jan planting'!BK54</f>
        <v>58.97</v>
      </c>
      <c r="G46" s="787">
        <f>'feb planting'!BK54</f>
        <v>513.01</v>
      </c>
      <c r="H46" s="787">
        <f>'Mar planting'!BN50</f>
        <v>571.72</v>
      </c>
      <c r="I46" s="787">
        <f>'April planting '!BM54</f>
        <v>571.72</v>
      </c>
      <c r="J46" s="787">
        <f>'May planting '!BM51</f>
        <v>0</v>
      </c>
      <c r="K46" s="787">
        <f>'June Planting'!BM51</f>
        <v>0</v>
      </c>
      <c r="L46" s="787">
        <f>'Jul planting '!BM51</f>
        <v>0</v>
      </c>
      <c r="M46" s="787">
        <f>'Aug planting'!BM49</f>
        <v>602.94000000000005</v>
      </c>
      <c r="N46" s="787">
        <f>'Sep planting'!BM49</f>
        <v>1489.5</v>
      </c>
      <c r="O46" s="788">
        <f>'Oct 31 planting'!BM51</f>
        <v>77</v>
      </c>
      <c r="P46" s="788">
        <f>'Nov 29 DS planting'!BM51</f>
        <v>0</v>
      </c>
      <c r="Q46" s="807"/>
      <c r="R46" s="804"/>
      <c r="S46" s="787">
        <f>'feb harvesting'!CI52</f>
        <v>0</v>
      </c>
      <c r="T46" s="787">
        <f>'Mar harvesting'!CL49</f>
        <v>0</v>
      </c>
      <c r="U46" s="787">
        <f>'April harvesting '!CN50</f>
        <v>1705.83</v>
      </c>
      <c r="V46" s="792">
        <f>'May harvesting'!CM49</f>
        <v>514.548</v>
      </c>
      <c r="W46" s="787">
        <f>'june harvesting'!CJ50</f>
        <v>0</v>
      </c>
      <c r="X46" s="787">
        <f>'Jul harvesting'!CJ50</f>
        <v>0</v>
      </c>
      <c r="Y46" s="792">
        <f>'Aug harvesting'!CJ50</f>
        <v>0</v>
      </c>
      <c r="Z46" s="792">
        <f>'Sep harvesting'!CK50</f>
        <v>0</v>
      </c>
      <c r="AA46" s="787">
        <f>'Oct 31 harvesting'!CJ52</f>
        <v>0</v>
      </c>
      <c r="AB46" s="787">
        <f>'Nov 29 harvesting'!CJ52</f>
        <v>0</v>
      </c>
      <c r="AC46" s="814"/>
    </row>
    <row r="47" spans="1:29" s="801" customFormat="1" ht="15.75" x14ac:dyDescent="0.25">
      <c r="A47" s="798">
        <v>11</v>
      </c>
      <c r="B47" s="788" t="s">
        <v>43</v>
      </c>
      <c r="C47" s="787">
        <v>447.95</v>
      </c>
      <c r="D47" s="787">
        <v>401.93</v>
      </c>
      <c r="E47" s="787">
        <v>849.88</v>
      </c>
      <c r="F47" s="787">
        <f>'jan planting'!BK55</f>
        <v>588.56999999999994</v>
      </c>
      <c r="G47" s="787">
        <f>'feb planting'!BK55</f>
        <v>0</v>
      </c>
      <c r="H47" s="787">
        <f>'Mar planting'!BN51</f>
        <v>687.42</v>
      </c>
      <c r="I47" s="787">
        <f>'April planting '!BM55</f>
        <v>687.42</v>
      </c>
      <c r="J47" s="787">
        <f>'May planting '!BM52</f>
        <v>0</v>
      </c>
      <c r="K47" s="787">
        <f>'June Planting'!BM52</f>
        <v>23.999999999999996</v>
      </c>
      <c r="L47" s="787">
        <f>'Jul planting '!BM52</f>
        <v>87.590000000000018</v>
      </c>
      <c r="M47" s="787">
        <f>'Aug planting'!BM50</f>
        <v>753.84500000000003</v>
      </c>
      <c r="N47" s="787">
        <f>'Sep planting'!BM50</f>
        <v>771.44</v>
      </c>
      <c r="O47" s="788">
        <f>'Oct 31 planting'!BM52</f>
        <v>126.56</v>
      </c>
      <c r="P47" s="788">
        <f>'Nov 29 DS planting'!BM52</f>
        <v>0</v>
      </c>
      <c r="Q47" s="807"/>
      <c r="R47" s="804"/>
      <c r="S47" s="787">
        <f>'feb harvesting'!CI53</f>
        <v>0</v>
      </c>
      <c r="T47" s="787">
        <f>'Mar harvesting'!CL50</f>
        <v>67.009999999999991</v>
      </c>
      <c r="U47" s="787">
        <f>'April harvesting '!CN51</f>
        <v>694.83999999999992</v>
      </c>
      <c r="V47" s="792">
        <f>'May harvesting'!CM50</f>
        <v>618.678</v>
      </c>
      <c r="W47" s="787">
        <f>'june harvesting'!CJ51</f>
        <v>0</v>
      </c>
      <c r="X47" s="787">
        <f>'Jul harvesting'!CJ51</f>
        <v>0</v>
      </c>
      <c r="Y47" s="792">
        <f>'Aug harvesting'!CJ51</f>
        <v>0</v>
      </c>
      <c r="Z47" s="792">
        <f>'Sep harvesting'!CK51</f>
        <v>0</v>
      </c>
      <c r="AA47" s="787">
        <f>'Oct 31 harvesting'!CJ53</f>
        <v>3.3800000000000003</v>
      </c>
      <c r="AB47" s="787">
        <f>'Nov 29 harvesting'!CJ53</f>
        <v>3.3800000000000003</v>
      </c>
      <c r="AC47" s="814"/>
    </row>
    <row r="48" spans="1:29" s="801" customFormat="1" ht="15.75" x14ac:dyDescent="0.25">
      <c r="A48" s="798">
        <v>12</v>
      </c>
      <c r="B48" s="788" t="s">
        <v>44</v>
      </c>
      <c r="C48" s="787">
        <v>80.5</v>
      </c>
      <c r="D48" s="787">
        <v>3.5</v>
      </c>
      <c r="E48" s="787">
        <v>84</v>
      </c>
      <c r="F48" s="787">
        <f>'jan planting'!BK56</f>
        <v>0</v>
      </c>
      <c r="G48" s="787">
        <f>'feb planting'!BK56</f>
        <v>0</v>
      </c>
      <c r="H48" s="787">
        <f>'Mar planting'!BN52</f>
        <v>78</v>
      </c>
      <c r="I48" s="787">
        <f>'April planting '!BM56</f>
        <v>78</v>
      </c>
      <c r="J48" s="787">
        <f>'May planting '!BM53</f>
        <v>0</v>
      </c>
      <c r="K48" s="787">
        <f>'June Planting'!BM53</f>
        <v>0</v>
      </c>
      <c r="L48" s="787">
        <f>'Jul planting '!BM53</f>
        <v>0</v>
      </c>
      <c r="M48" s="787">
        <f>'Aug planting'!BM51</f>
        <v>77</v>
      </c>
      <c r="N48" s="787">
        <f>'Sep planting'!BM51</f>
        <v>77</v>
      </c>
      <c r="O48" s="788">
        <f>'Oct 31 planting'!BM53</f>
        <v>391.75</v>
      </c>
      <c r="P48" s="788">
        <f>'Nov 29 DS planting'!BM53</f>
        <v>0</v>
      </c>
      <c r="Q48" s="807"/>
      <c r="R48" s="804"/>
      <c r="S48" s="787">
        <f>'feb harvesting'!CI54</f>
        <v>0</v>
      </c>
      <c r="T48" s="787">
        <f>'Mar harvesting'!CL51</f>
        <v>70.099999999999994</v>
      </c>
      <c r="U48" s="787">
        <f>'April harvesting '!CN52</f>
        <v>70.099999999999994</v>
      </c>
      <c r="V48" s="792">
        <f>'May harvesting'!CM51</f>
        <v>70.2</v>
      </c>
      <c r="W48" s="787">
        <f>'june harvesting'!CJ52</f>
        <v>0</v>
      </c>
      <c r="X48" s="787">
        <f>'Jul harvesting'!CJ52</f>
        <v>0</v>
      </c>
      <c r="Y48" s="792">
        <f>'Aug harvesting'!CJ52</f>
        <v>0</v>
      </c>
      <c r="Z48" s="792">
        <f>'Sep harvesting'!CK52</f>
        <v>0</v>
      </c>
      <c r="AA48" s="787">
        <f>'Oct 31 harvesting'!CJ54</f>
        <v>0</v>
      </c>
      <c r="AB48" s="787">
        <f>'Nov 29 harvesting'!CJ54</f>
        <v>391.85</v>
      </c>
      <c r="AC48" s="814"/>
    </row>
    <row r="49" spans="1:29" s="801" customFormat="1" ht="15.75" x14ac:dyDescent="0.25">
      <c r="A49" s="798">
        <v>13</v>
      </c>
      <c r="B49" s="788" t="s">
        <v>45</v>
      </c>
      <c r="C49" s="787">
        <v>0</v>
      </c>
      <c r="D49" s="787">
        <v>130</v>
      </c>
      <c r="E49" s="787">
        <v>130</v>
      </c>
      <c r="F49" s="787">
        <f>'jan planting'!BK57</f>
        <v>66.709999999999994</v>
      </c>
      <c r="G49" s="787">
        <f>'feb planting'!BK57</f>
        <v>0</v>
      </c>
      <c r="H49" s="787">
        <f>'Mar planting'!BN53</f>
        <v>85.24</v>
      </c>
      <c r="I49" s="787">
        <f>'April planting '!BM57</f>
        <v>95.719000000000008</v>
      </c>
      <c r="J49" s="787">
        <f>'May planting '!BM54</f>
        <v>0</v>
      </c>
      <c r="K49" s="787">
        <f>'June Planting'!BM54</f>
        <v>125.91</v>
      </c>
      <c r="L49" s="787">
        <f>'Jul planting '!BM54</f>
        <v>145.01</v>
      </c>
      <c r="M49" s="787">
        <f>'Aug planting'!BM52</f>
        <v>126.56</v>
      </c>
      <c r="N49" s="787">
        <f>'Sep planting'!BM52</f>
        <v>126.56</v>
      </c>
      <c r="O49" s="788">
        <f>'Oct 31 planting'!BM54</f>
        <v>1404.68</v>
      </c>
      <c r="P49" s="788">
        <f>'Nov 29 DS planting'!BM54</f>
        <v>0</v>
      </c>
      <c r="Q49" s="807"/>
      <c r="R49" s="804"/>
      <c r="S49" s="787">
        <f>'feb harvesting'!CI55</f>
        <v>0</v>
      </c>
      <c r="T49" s="787">
        <f>'Mar harvesting'!CL52</f>
        <v>0</v>
      </c>
      <c r="U49" s="787">
        <f>'April harvesting '!CN53</f>
        <v>95.300000000000011</v>
      </c>
      <c r="V49" s="792">
        <f>'May harvesting'!CM52</f>
        <v>76.715999999999994</v>
      </c>
      <c r="W49" s="787">
        <f>'june harvesting'!CJ53</f>
        <v>0</v>
      </c>
      <c r="X49" s="787">
        <f>'Jul harvesting'!CJ53</f>
        <v>0</v>
      </c>
      <c r="Y49" s="792">
        <f>'Aug harvesting'!CJ53</f>
        <v>0</v>
      </c>
      <c r="Z49" s="792">
        <f>'Sep harvesting'!CK53</f>
        <v>0</v>
      </c>
      <c r="AA49" s="787">
        <f>'Oct 31 harvesting'!CJ55</f>
        <v>0</v>
      </c>
      <c r="AB49" s="787">
        <f>'Nov 29 harvesting'!CJ55</f>
        <v>0</v>
      </c>
      <c r="AC49" s="814"/>
    </row>
    <row r="50" spans="1:29" s="801" customFormat="1" ht="15.75" x14ac:dyDescent="0.25">
      <c r="A50" s="798">
        <v>14</v>
      </c>
      <c r="B50" s="788" t="s">
        <v>46</v>
      </c>
      <c r="C50" s="787">
        <v>92.5</v>
      </c>
      <c r="D50" s="787">
        <v>299.14999999999998</v>
      </c>
      <c r="E50" s="787">
        <v>391.65</v>
      </c>
      <c r="F50" s="787">
        <f>'jan planting'!BK58</f>
        <v>227.1</v>
      </c>
      <c r="G50" s="787">
        <f>'feb planting'!BK58</f>
        <v>0</v>
      </c>
      <c r="H50" s="787">
        <f>'Mar planting'!BN54</f>
        <v>391.09999999999997</v>
      </c>
      <c r="I50" s="787">
        <f>'April planting '!BM58</f>
        <v>391.09999999999997</v>
      </c>
      <c r="J50" s="787">
        <f>'May planting '!BM55</f>
        <v>0</v>
      </c>
      <c r="K50" s="787">
        <f>'June Planting'!BM55</f>
        <v>32</v>
      </c>
      <c r="L50" s="787">
        <f>'Jul planting '!BM55</f>
        <v>32</v>
      </c>
      <c r="M50" s="787">
        <f>'Aug planting'!BM53</f>
        <v>391.75</v>
      </c>
      <c r="N50" s="787">
        <f>'Sep planting'!BM53</f>
        <v>391.75</v>
      </c>
      <c r="O50" s="788">
        <f>'Oct 31 planting'!BM55</f>
        <v>3884.4700000000003</v>
      </c>
      <c r="P50" s="788">
        <f>'Nov 29 DS planting'!BM55</f>
        <v>0</v>
      </c>
      <c r="Q50" s="807"/>
      <c r="R50" s="804"/>
      <c r="S50" s="787">
        <f>'feb harvesting'!CI56</f>
        <v>0</v>
      </c>
      <c r="T50" s="787">
        <f>'Mar harvesting'!CL53</f>
        <v>25.950000000000003</v>
      </c>
      <c r="U50" s="787">
        <f>'April harvesting '!CN54</f>
        <v>324.39999999999998</v>
      </c>
      <c r="V50" s="792">
        <f>'May harvesting'!CM53</f>
        <v>351.98999999999995</v>
      </c>
      <c r="W50" s="787">
        <f>'june harvesting'!CJ54</f>
        <v>0</v>
      </c>
      <c r="X50" s="787">
        <f>'Jul harvesting'!CJ54</f>
        <v>0</v>
      </c>
      <c r="Y50" s="792">
        <f>'Aug harvesting'!CJ54</f>
        <v>0</v>
      </c>
      <c r="Z50" s="792">
        <f>'Sep harvesting'!CK54</f>
        <v>0</v>
      </c>
      <c r="AA50" s="787">
        <f>'Oct 31 harvesting'!CJ56</f>
        <v>0</v>
      </c>
      <c r="AB50" s="787">
        <f>'Nov 29 harvesting'!CJ56</f>
        <v>4082.18</v>
      </c>
      <c r="AC50" s="814"/>
    </row>
    <row r="51" spans="1:29" s="801" customFormat="1" ht="15.75" x14ac:dyDescent="0.25">
      <c r="A51" s="798">
        <v>15</v>
      </c>
      <c r="B51" s="788" t="s">
        <v>47</v>
      </c>
      <c r="C51" s="787">
        <v>289.55</v>
      </c>
      <c r="D51" s="787">
        <v>1116.5</v>
      </c>
      <c r="E51" s="787">
        <v>1406.05</v>
      </c>
      <c r="F51" s="787">
        <f>'jan planting'!BK59</f>
        <v>1424.5799999999997</v>
      </c>
      <c r="G51" s="787">
        <f>'feb planting'!BK59</f>
        <v>0</v>
      </c>
      <c r="H51" s="787">
        <f>'Mar planting'!BN55</f>
        <v>1403.2299999999998</v>
      </c>
      <c r="I51" s="787">
        <f>'April planting '!BM59</f>
        <v>1403.2299999999998</v>
      </c>
      <c r="J51" s="787">
        <f>'May planting '!BM56</f>
        <v>0</v>
      </c>
      <c r="K51" s="787">
        <f>'June Planting'!BM56</f>
        <v>0</v>
      </c>
      <c r="L51" s="787">
        <f>'Jul planting '!BM56</f>
        <v>0</v>
      </c>
      <c r="M51" s="787">
        <f>'Aug planting'!BM54</f>
        <v>1404.68</v>
      </c>
      <c r="N51" s="787">
        <f>'Sep planting'!BM54</f>
        <v>1404.68</v>
      </c>
      <c r="O51" s="788">
        <f>'Oct 31 planting'!BM56</f>
        <v>556.22</v>
      </c>
      <c r="P51" s="788">
        <f>'Nov 29 DS planting'!BM56</f>
        <v>0</v>
      </c>
      <c r="Q51" s="807"/>
      <c r="R51" s="804"/>
      <c r="S51" s="787">
        <f>'feb harvesting'!CI57</f>
        <v>0</v>
      </c>
      <c r="T51" s="787">
        <f>'Mar harvesting'!CL54</f>
        <v>0</v>
      </c>
      <c r="U51" s="787">
        <f>'April harvesting '!CN55</f>
        <v>922.04</v>
      </c>
      <c r="V51" s="792">
        <f>'May harvesting'!CM54</f>
        <v>1262.9069999999999</v>
      </c>
      <c r="W51" s="787">
        <f>'june harvesting'!CJ55</f>
        <v>0</v>
      </c>
      <c r="X51" s="787">
        <f>'Jul harvesting'!CJ55</f>
        <v>0</v>
      </c>
      <c r="Y51" s="792">
        <f>'Aug harvesting'!CJ55</f>
        <v>0</v>
      </c>
      <c r="Z51" s="792">
        <f>'Sep harvesting'!CK55</f>
        <v>0</v>
      </c>
      <c r="AA51" s="787">
        <f>'Oct 31 harvesting'!CJ57</f>
        <v>0</v>
      </c>
      <c r="AB51" s="787">
        <f>'Nov 29 harvesting'!CJ57</f>
        <v>509.34</v>
      </c>
      <c r="AC51" s="814"/>
    </row>
    <row r="52" spans="1:29" s="801" customFormat="1" ht="15.75" x14ac:dyDescent="0.25">
      <c r="A52" s="798">
        <v>16</v>
      </c>
      <c r="B52" s="788" t="s">
        <v>48</v>
      </c>
      <c r="C52" s="787">
        <v>2445</v>
      </c>
      <c r="D52" s="787">
        <v>1499.6100000000001</v>
      </c>
      <c r="E52" s="787">
        <v>3944.61</v>
      </c>
      <c r="F52" s="787">
        <f>'jan planting'!BK60</f>
        <v>3579.5299999999997</v>
      </c>
      <c r="G52" s="787">
        <f>'feb planting'!BK60</f>
        <v>0</v>
      </c>
      <c r="H52" s="787">
        <f>'Mar planting'!BN56</f>
        <v>3943.63</v>
      </c>
      <c r="I52" s="787">
        <f>'April planting '!BM60</f>
        <v>3943.63</v>
      </c>
      <c r="J52" s="787">
        <f>'May planting '!BM57</f>
        <v>0</v>
      </c>
      <c r="K52" s="787">
        <f>'June Planting'!BM57</f>
        <v>244.61</v>
      </c>
      <c r="L52" s="787">
        <f>'Jul planting '!BM57</f>
        <v>414.40999999999997</v>
      </c>
      <c r="M52" s="787">
        <f>'Aug planting'!BM55</f>
        <v>3755.73</v>
      </c>
      <c r="N52" s="787">
        <f>'Sep planting'!BM55</f>
        <v>3884.4700000000003</v>
      </c>
      <c r="O52" s="788">
        <f>'Oct 31 planting'!BM57</f>
        <v>2432</v>
      </c>
      <c r="P52" s="788">
        <f>'Nov 29 DS planting'!BM57</f>
        <v>0</v>
      </c>
      <c r="Q52" s="807"/>
      <c r="R52" s="804"/>
      <c r="S52" s="787">
        <f>'feb harvesting'!CI58</f>
        <v>0</v>
      </c>
      <c r="T52" s="787">
        <f>'Mar harvesting'!CL55</f>
        <v>243.25</v>
      </c>
      <c r="U52" s="787">
        <f>'April harvesting '!CN56</f>
        <v>3832.67</v>
      </c>
      <c r="V52" s="792">
        <f>'May harvesting'!CM55</f>
        <v>3549.2670000000003</v>
      </c>
      <c r="W52" s="787">
        <f>'june harvesting'!CJ56</f>
        <v>0</v>
      </c>
      <c r="X52" s="787">
        <f>'Jul harvesting'!CJ56</f>
        <v>0</v>
      </c>
      <c r="Y52" s="792">
        <f>'Aug harvesting'!CJ56</f>
        <v>0</v>
      </c>
      <c r="Z52" s="792">
        <f>'Sep harvesting'!CK56</f>
        <v>0</v>
      </c>
      <c r="AA52" s="787">
        <f>'Oct 31 harvesting'!CJ58</f>
        <v>905.57999999999993</v>
      </c>
      <c r="AB52" s="787">
        <f>'Nov 29 harvesting'!CJ58</f>
        <v>905.57999999999993</v>
      </c>
      <c r="AC52" s="814"/>
    </row>
    <row r="53" spans="1:29" s="801" customFormat="1" ht="15.75" x14ac:dyDescent="0.25">
      <c r="A53" s="798">
        <v>17</v>
      </c>
      <c r="B53" s="788" t="s">
        <v>49</v>
      </c>
      <c r="C53" s="787">
        <v>0</v>
      </c>
      <c r="D53" s="787">
        <v>558</v>
      </c>
      <c r="E53" s="787">
        <v>558</v>
      </c>
      <c r="F53" s="787">
        <f>'jan planting'!BK61</f>
        <v>0</v>
      </c>
      <c r="G53" s="787">
        <f>'feb planting'!BK61</f>
        <v>0</v>
      </c>
      <c r="H53" s="787">
        <f>'Mar planting'!BN57</f>
        <v>501.75</v>
      </c>
      <c r="I53" s="787">
        <f>'April planting '!BM61</f>
        <v>521.35</v>
      </c>
      <c r="J53" s="787">
        <f>'May planting '!BM58</f>
        <v>0</v>
      </c>
      <c r="K53" s="787">
        <f>'June Planting'!BM58</f>
        <v>509.37999999999994</v>
      </c>
      <c r="L53" s="787">
        <f>'Jul planting '!BM58</f>
        <v>556.22</v>
      </c>
      <c r="M53" s="787">
        <f>'Aug planting'!BM56</f>
        <v>556.22</v>
      </c>
      <c r="N53" s="787">
        <f>'Sep planting'!BM56</f>
        <v>556.22</v>
      </c>
      <c r="O53" s="788">
        <f>'Oct 31 planting'!BM58</f>
        <v>735.53</v>
      </c>
      <c r="P53" s="788">
        <f>'Nov 29 DS planting'!BM58</f>
        <v>0</v>
      </c>
      <c r="Q53" s="807"/>
      <c r="R53" s="804"/>
      <c r="S53" s="787">
        <f>'feb harvesting'!CI59</f>
        <v>0</v>
      </c>
      <c r="T53" s="787">
        <f>'Mar harvesting'!CL56</f>
        <v>502.17</v>
      </c>
      <c r="U53" s="787">
        <f>'April harvesting '!CN57</f>
        <v>508.21000000000004</v>
      </c>
      <c r="V53" s="792">
        <f>'May harvesting'!CM56</f>
        <v>451.57499999999999</v>
      </c>
      <c r="W53" s="787">
        <f>'june harvesting'!CJ57</f>
        <v>0</v>
      </c>
      <c r="X53" s="787">
        <f>'Jul harvesting'!CJ57</f>
        <v>0</v>
      </c>
      <c r="Y53" s="792">
        <f>'Aug harvesting'!CJ57</f>
        <v>0</v>
      </c>
      <c r="Z53" s="792">
        <f>'Sep harvesting'!CK57</f>
        <v>0</v>
      </c>
      <c r="AA53" s="787">
        <f>'Oct 31 harvesting'!CJ59</f>
        <v>138.45999999999998</v>
      </c>
      <c r="AB53" s="787">
        <f>'Nov 29 harvesting'!CJ59</f>
        <v>138.45999999999998</v>
      </c>
      <c r="AC53" s="814"/>
    </row>
    <row r="54" spans="1:29" s="801" customFormat="1" ht="15.75" x14ac:dyDescent="0.25">
      <c r="A54" s="798">
        <v>18</v>
      </c>
      <c r="B54" s="788" t="s">
        <v>50</v>
      </c>
      <c r="C54" s="787">
        <v>1375.19</v>
      </c>
      <c r="D54" s="787">
        <v>1056.52</v>
      </c>
      <c r="E54" s="787">
        <v>2431.71</v>
      </c>
      <c r="F54" s="787">
        <f>'jan planting'!BK62</f>
        <v>1472</v>
      </c>
      <c r="G54" s="787">
        <f>'feb planting'!BK62</f>
        <v>0</v>
      </c>
      <c r="H54" s="787">
        <f>'Mar planting'!BN58</f>
        <v>2387</v>
      </c>
      <c r="I54" s="787">
        <f>'April planting '!BM62</f>
        <v>2387</v>
      </c>
      <c r="J54" s="787">
        <f>'May planting '!BM59</f>
        <v>35.129999999999995</v>
      </c>
      <c r="K54" s="787">
        <f>'June Planting'!BM59</f>
        <v>45.6</v>
      </c>
      <c r="L54" s="787">
        <f>'Jul planting '!BM59</f>
        <v>151.33000000000001</v>
      </c>
      <c r="M54" s="787">
        <f>'Aug planting'!BM57</f>
        <v>1431.95</v>
      </c>
      <c r="N54" s="787">
        <f>'Sep planting'!BM57</f>
        <v>2432</v>
      </c>
      <c r="O54" s="788">
        <f>'Oct 31 planting'!BM59</f>
        <v>0</v>
      </c>
      <c r="P54" s="788">
        <f>'Nov 29 DS planting'!BM59</f>
        <v>0</v>
      </c>
      <c r="Q54" s="807"/>
      <c r="R54" s="804"/>
      <c r="S54" s="787">
        <f>'feb harvesting'!CI60</f>
        <v>0</v>
      </c>
      <c r="T54" s="787">
        <f>'Mar harvesting'!CL57</f>
        <v>44.25</v>
      </c>
      <c r="U54" s="787">
        <f>'April harvesting '!CN58</f>
        <v>1755.31</v>
      </c>
      <c r="V54" s="792">
        <f>'May harvesting'!CM57</f>
        <v>2148.3000000000002</v>
      </c>
      <c r="W54" s="787">
        <f>'june harvesting'!CJ58</f>
        <v>0</v>
      </c>
      <c r="X54" s="787">
        <f>'Jul harvesting'!CJ58</f>
        <v>0</v>
      </c>
      <c r="Y54" s="792">
        <f>'Aug harvesting'!CJ58</f>
        <v>0</v>
      </c>
      <c r="Z54" s="792">
        <f>'Sep harvesting'!CK58</f>
        <v>186</v>
      </c>
      <c r="AA54" s="787">
        <f>'Oct 31 harvesting'!CJ60</f>
        <v>0</v>
      </c>
      <c r="AB54" s="787">
        <f>'Nov 29 harvesting'!CJ60</f>
        <v>0</v>
      </c>
      <c r="AC54" s="814"/>
    </row>
    <row r="55" spans="1:29" s="801" customFormat="1" ht="15.75" x14ac:dyDescent="0.25">
      <c r="A55" s="799">
        <v>19</v>
      </c>
      <c r="B55" s="800" t="s">
        <v>51</v>
      </c>
      <c r="C55" s="791">
        <v>667.76</v>
      </c>
      <c r="D55" s="791">
        <v>150.29999999999995</v>
      </c>
      <c r="E55" s="791">
        <v>818.06</v>
      </c>
      <c r="F55" s="791">
        <f>'jan planting'!BK63</f>
        <v>0</v>
      </c>
      <c r="G55" s="791">
        <f>'feb planting'!BK63</f>
        <v>21</v>
      </c>
      <c r="H55" s="791">
        <f>'Mar planting'!BN59</f>
        <v>398.85499999999996</v>
      </c>
      <c r="I55" s="791">
        <f>'April planting '!BM63</f>
        <v>398.85499999999996</v>
      </c>
      <c r="J55" s="791">
        <f>'May planting '!BM60</f>
        <v>0</v>
      </c>
      <c r="K55" s="791">
        <f>'June Planting'!BM60</f>
        <v>58.56</v>
      </c>
      <c r="L55" s="791">
        <f>'Jul planting '!BM60</f>
        <v>308.56</v>
      </c>
      <c r="M55" s="791">
        <f>'Aug planting'!BM58</f>
        <v>480.31000000000006</v>
      </c>
      <c r="N55" s="791">
        <f>'Sep planting'!BM58</f>
        <v>735.53</v>
      </c>
      <c r="O55" s="788">
        <f>'Oct 31 planting'!BM60</f>
        <v>0</v>
      </c>
      <c r="P55" s="788">
        <f>'Nov 29 DS planting'!BM60</f>
        <v>0</v>
      </c>
      <c r="Q55" s="809"/>
      <c r="R55" s="811"/>
      <c r="S55" s="791">
        <f>'feb harvesting'!CI61</f>
        <v>40.35</v>
      </c>
      <c r="T55" s="791">
        <f>'Mar harvesting'!CL58</f>
        <v>144.78</v>
      </c>
      <c r="U55" s="791">
        <f>'April harvesting '!CN59</f>
        <v>713.5</v>
      </c>
      <c r="V55" s="812">
        <f>'May harvesting'!CM58</f>
        <v>358.96949999999998</v>
      </c>
      <c r="W55" s="791">
        <f>'june harvesting'!CJ59</f>
        <v>0</v>
      </c>
      <c r="X55" s="791">
        <f>'Jul harvesting'!CJ59</f>
        <v>0</v>
      </c>
      <c r="Y55" s="812">
        <f>'Aug harvesting'!CJ59</f>
        <v>25.73</v>
      </c>
      <c r="Z55" s="812">
        <f>'Sep harvesting'!CK59</f>
        <v>89.96</v>
      </c>
      <c r="AA55" s="787">
        <f>'Oct 31 harvesting'!CJ61</f>
        <v>0</v>
      </c>
      <c r="AB55" s="787">
        <f>'Nov 29 harvesting'!CJ61</f>
        <v>0</v>
      </c>
      <c r="AC55" s="815"/>
    </row>
    <row r="56" spans="1:29" ht="15.75" x14ac:dyDescent="0.25">
      <c r="Z56" s="810"/>
    </row>
    <row r="58" spans="1:29" x14ac:dyDescent="0.2">
      <c r="A58" s="6"/>
    </row>
    <row r="59" spans="1:29" x14ac:dyDescent="0.2">
      <c r="A59" s="7"/>
    </row>
    <row r="60" spans="1:29" x14ac:dyDescent="0.2">
      <c r="A60" s="7"/>
    </row>
    <row r="61" spans="1:29" x14ac:dyDescent="0.2">
      <c r="A61" s="7"/>
    </row>
    <row r="62" spans="1:29" x14ac:dyDescent="0.2">
      <c r="A62" s="8"/>
      <c r="D62" s="9"/>
    </row>
    <row r="63" spans="1:29" x14ac:dyDescent="0.2">
      <c r="A63" s="8"/>
      <c r="D63" s="9"/>
    </row>
    <row r="64" spans="1:29" s="3" customFormat="1" x14ac:dyDescent="0.2">
      <c r="A64" s="8"/>
      <c r="B64" s="1"/>
      <c r="D64" s="9"/>
      <c r="G64" s="1"/>
      <c r="H64" s="1"/>
      <c r="I64" s="1"/>
      <c r="J64" s="1"/>
      <c r="K64" s="1"/>
      <c r="L64" s="1"/>
    </row>
    <row r="65" spans="1:12" s="3" customFormat="1" x14ac:dyDescent="0.2">
      <c r="A65" s="1"/>
      <c r="B65" s="1"/>
      <c r="D65" s="9"/>
      <c r="G65" s="1"/>
      <c r="H65" s="1"/>
      <c r="I65" s="1"/>
      <c r="J65" s="1"/>
      <c r="K65" s="1"/>
      <c r="L65" s="1"/>
    </row>
    <row r="66" spans="1:12" s="3" customFormat="1" x14ac:dyDescent="0.2">
      <c r="A66" s="1"/>
      <c r="B66" s="1"/>
      <c r="G66" s="1"/>
      <c r="H66" s="1"/>
      <c r="I66" s="1"/>
      <c r="J66" s="1"/>
      <c r="K66" s="1"/>
      <c r="L66" s="1"/>
    </row>
    <row r="67" spans="1:12" s="3" customFormat="1" x14ac:dyDescent="0.2">
      <c r="A67" s="1"/>
      <c r="B67" s="1"/>
      <c r="G67" s="1"/>
      <c r="H67" s="1"/>
      <c r="I67" s="1"/>
      <c r="J67" s="1"/>
      <c r="K67" s="1"/>
      <c r="L67" s="1"/>
    </row>
    <row r="68" spans="1:12" s="3" customFormat="1" x14ac:dyDescent="0.2">
      <c r="A68" s="1"/>
      <c r="B68" s="1"/>
      <c r="G68" s="1"/>
      <c r="H68" s="1"/>
      <c r="I68" s="1"/>
      <c r="J68" s="1"/>
      <c r="K68" s="1"/>
      <c r="L68" s="1"/>
    </row>
    <row r="69" spans="1:12" s="3" customFormat="1" x14ac:dyDescent="0.2">
      <c r="A69" s="8"/>
      <c r="B69" s="1"/>
      <c r="D69" s="9"/>
      <c r="G69" s="1"/>
      <c r="H69" s="1"/>
      <c r="I69" s="1"/>
      <c r="J69" s="1"/>
      <c r="K69" s="1"/>
      <c r="L69" s="1"/>
    </row>
    <row r="70" spans="1:12" s="3" customFormat="1" x14ac:dyDescent="0.2">
      <c r="A70" s="8"/>
      <c r="B70" s="1"/>
      <c r="D70" s="9"/>
      <c r="G70" s="1"/>
      <c r="H70" s="1"/>
      <c r="I70" s="1"/>
      <c r="J70" s="1"/>
      <c r="K70" s="1"/>
      <c r="L70" s="1"/>
    </row>
    <row r="71" spans="1:12" s="3" customFormat="1" x14ac:dyDescent="0.2">
      <c r="A71" s="8"/>
      <c r="B71" s="1"/>
      <c r="D71" s="10"/>
      <c r="G71" s="1"/>
      <c r="H71" s="1"/>
      <c r="I71" s="1"/>
      <c r="J71" s="1"/>
      <c r="K71" s="1"/>
      <c r="L71" s="1"/>
    </row>
    <row r="72" spans="1:12" s="3" customFormat="1" x14ac:dyDescent="0.2">
      <c r="A72" s="1"/>
      <c r="B72" s="1"/>
      <c r="G72" s="1"/>
      <c r="H72" s="1"/>
      <c r="I72" s="1"/>
      <c r="J72" s="1"/>
      <c r="K72" s="1"/>
      <c r="L72" s="1"/>
    </row>
  </sheetData>
  <mergeCells count="7">
    <mergeCell ref="A1:AC1"/>
    <mergeCell ref="A2:AC2"/>
    <mergeCell ref="A3:AC3"/>
    <mergeCell ref="A5:B6"/>
    <mergeCell ref="C5:E5"/>
    <mergeCell ref="F5:Q5"/>
    <mergeCell ref="R5:AC5"/>
  </mergeCells>
  <pageMargins left="0.5" right="0.5" top="0.5" bottom="0.5" header="0.75" footer="0.5"/>
  <pageSetup paperSize="136" scale="90" orientation="landscape" verticalDpi="300" r:id="rId1"/>
  <headerFooter scaleWithDoc="0" alignWithMargins="0"/>
  <rowBreaks count="3" manualBreakCount="3">
    <brk id="20" max="16383" man="1"/>
    <brk id="35" max="16383" man="1"/>
    <brk id="5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C73"/>
  <sheetViews>
    <sheetView topLeftCell="P1" zoomScaleNormal="100" zoomScaleSheetLayoutView="120" workbookViewId="0">
      <selection activeCell="X1" sqref="X1:X1048576"/>
    </sheetView>
  </sheetViews>
  <sheetFormatPr defaultColWidth="9.140625" defaultRowHeight="15" x14ac:dyDescent="0.2"/>
  <cols>
    <col min="1" max="1" width="3.7109375" style="11" customWidth="1"/>
    <col min="2" max="2" width="19.5703125" style="1" customWidth="1"/>
    <col min="3" max="5" width="12.7109375" style="3" customWidth="1"/>
    <col min="6" max="6" width="12.42578125" style="3" customWidth="1"/>
    <col min="7" max="12" width="12.5703125" style="1" customWidth="1"/>
    <col min="13" max="13" width="12.5703125" style="3" customWidth="1"/>
    <col min="14" max="29" width="12.5703125" style="1" customWidth="1"/>
    <col min="30" max="16384" width="9.140625" style="1"/>
  </cols>
  <sheetData>
    <row r="1" spans="1:29" ht="15.75" x14ac:dyDescent="0.2">
      <c r="A1" s="1120" t="s">
        <v>55</v>
      </c>
      <c r="B1" s="1120"/>
      <c r="C1" s="1120"/>
      <c r="D1" s="1120"/>
      <c r="E1" s="1120"/>
      <c r="F1" s="1120"/>
      <c r="G1" s="1120"/>
      <c r="H1" s="1120"/>
      <c r="I1" s="1120"/>
      <c r="J1" s="1120"/>
      <c r="K1" s="1120"/>
      <c r="L1" s="1120"/>
      <c r="M1" s="1120"/>
      <c r="N1" s="1120"/>
      <c r="O1" s="1120"/>
      <c r="P1" s="1120"/>
      <c r="Q1" s="1120"/>
      <c r="R1" s="1120"/>
      <c r="S1" s="1120"/>
      <c r="T1" s="1120"/>
      <c r="U1" s="1120"/>
      <c r="V1" s="1120"/>
      <c r="W1" s="1120"/>
      <c r="X1" s="1120"/>
      <c r="Y1" s="1120"/>
      <c r="Z1" s="1120"/>
      <c r="AA1" s="1120"/>
      <c r="AB1" s="1120"/>
      <c r="AC1" s="1120"/>
    </row>
    <row r="2" spans="1:29" ht="15.75" x14ac:dyDescent="0.2">
      <c r="A2" s="1120" t="s">
        <v>54</v>
      </c>
      <c r="B2" s="1120"/>
      <c r="C2" s="1120"/>
      <c r="D2" s="1120"/>
      <c r="E2" s="1120"/>
      <c r="F2" s="1120"/>
      <c r="G2" s="1120"/>
      <c r="H2" s="1120"/>
      <c r="I2" s="1120"/>
      <c r="J2" s="1120"/>
      <c r="K2" s="1120"/>
      <c r="L2" s="1120"/>
      <c r="M2" s="1120"/>
      <c r="N2" s="1120"/>
      <c r="O2" s="1120"/>
      <c r="P2" s="1120"/>
      <c r="Q2" s="1120"/>
      <c r="R2" s="1120"/>
      <c r="S2" s="1120"/>
      <c r="T2" s="1120"/>
      <c r="U2" s="1120"/>
      <c r="V2" s="1120"/>
      <c r="W2" s="1120"/>
      <c r="X2" s="1120"/>
      <c r="Y2" s="1120"/>
      <c r="Z2" s="1120"/>
      <c r="AA2" s="1120"/>
      <c r="AB2" s="1120"/>
      <c r="AC2" s="1120"/>
    </row>
    <row r="3" spans="1:29" ht="15.75" x14ac:dyDescent="0.2">
      <c r="A3" s="1121" t="s">
        <v>69</v>
      </c>
      <c r="B3" s="1121"/>
      <c r="C3" s="1121"/>
      <c r="D3" s="1121"/>
      <c r="E3" s="1121"/>
      <c r="F3" s="1121"/>
      <c r="G3" s="1121"/>
      <c r="H3" s="1121"/>
      <c r="I3" s="1121"/>
      <c r="J3" s="1121"/>
      <c r="K3" s="1121"/>
      <c r="L3" s="1121"/>
      <c r="M3" s="1121"/>
      <c r="N3" s="1121"/>
      <c r="O3" s="1121"/>
      <c r="P3" s="1121"/>
      <c r="Q3" s="1121"/>
      <c r="R3" s="1121"/>
      <c r="S3" s="1121"/>
      <c r="T3" s="1121"/>
      <c r="U3" s="1121"/>
      <c r="V3" s="1121"/>
      <c r="W3" s="1121"/>
      <c r="X3" s="1121"/>
      <c r="Y3" s="1121"/>
      <c r="Z3" s="1121"/>
      <c r="AA3" s="1121"/>
      <c r="AB3" s="1121"/>
      <c r="AC3" s="1121"/>
    </row>
    <row r="4" spans="1:29" ht="15" customHeight="1" x14ac:dyDescent="0.2">
      <c r="A4" s="2"/>
      <c r="D4" s="4"/>
    </row>
    <row r="5" spans="1:29" ht="16.149999999999999" customHeight="1" x14ac:dyDescent="0.2">
      <c r="A5" s="1128" t="s">
        <v>0</v>
      </c>
      <c r="B5" s="1128"/>
      <c r="C5" s="1129" t="s">
        <v>1</v>
      </c>
      <c r="D5" s="1129"/>
      <c r="E5" s="1129"/>
      <c r="F5" s="1122" t="s">
        <v>53</v>
      </c>
      <c r="G5" s="1123"/>
      <c r="H5" s="1123"/>
      <c r="I5" s="1123"/>
      <c r="J5" s="1123"/>
      <c r="K5" s="1123"/>
      <c r="L5" s="1123"/>
      <c r="M5" s="1123"/>
      <c r="N5" s="1123"/>
      <c r="O5" s="1123"/>
      <c r="P5" s="1123"/>
      <c r="Q5" s="1124"/>
      <c r="R5" s="1117" t="s">
        <v>68</v>
      </c>
      <c r="S5" s="1118"/>
      <c r="T5" s="1118"/>
      <c r="U5" s="1118"/>
      <c r="V5" s="1118"/>
      <c r="W5" s="1118"/>
      <c r="X5" s="1118"/>
      <c r="Y5" s="1118"/>
      <c r="Z5" s="1118"/>
      <c r="AA5" s="1118"/>
      <c r="AB5" s="1118"/>
      <c r="AC5" s="1119"/>
    </row>
    <row r="6" spans="1:29" ht="16.149999999999999" customHeight="1" x14ac:dyDescent="0.2">
      <c r="A6" s="1128"/>
      <c r="B6" s="1128"/>
      <c r="C6" s="13" t="s">
        <v>52</v>
      </c>
      <c r="D6" s="13" t="s">
        <v>2</v>
      </c>
      <c r="E6" s="13" t="s">
        <v>3</v>
      </c>
      <c r="F6" s="816" t="s">
        <v>58</v>
      </c>
      <c r="G6" s="817" t="s">
        <v>59</v>
      </c>
      <c r="H6" s="817" t="s">
        <v>60</v>
      </c>
      <c r="I6" s="817" t="s">
        <v>61</v>
      </c>
      <c r="J6" s="817" t="s">
        <v>56</v>
      </c>
      <c r="K6" s="817" t="s">
        <v>57</v>
      </c>
      <c r="L6" s="817" t="s">
        <v>62</v>
      </c>
      <c r="M6" s="816" t="s">
        <v>63</v>
      </c>
      <c r="N6" s="817" t="s">
        <v>64</v>
      </c>
      <c r="O6" s="817" t="s">
        <v>65</v>
      </c>
      <c r="P6" s="817" t="s">
        <v>66</v>
      </c>
      <c r="Q6" s="817" t="s">
        <v>67</v>
      </c>
      <c r="R6" s="1114" t="s">
        <v>58</v>
      </c>
      <c r="S6" s="1114" t="s">
        <v>59</v>
      </c>
      <c r="T6" s="1114" t="s">
        <v>60</v>
      </c>
      <c r="U6" s="1114" t="s">
        <v>56</v>
      </c>
      <c r="V6" s="1114" t="s">
        <v>61</v>
      </c>
      <c r="W6" s="1114" t="s">
        <v>57</v>
      </c>
      <c r="X6" s="1114" t="s">
        <v>62</v>
      </c>
      <c r="Y6" s="1114" t="s">
        <v>63</v>
      </c>
      <c r="Z6" s="1114" t="s">
        <v>64</v>
      </c>
      <c r="AA6" s="1114" t="s">
        <v>65</v>
      </c>
      <c r="AB6" s="1114" t="s">
        <v>66</v>
      </c>
      <c r="AC6" s="1114" t="s">
        <v>67</v>
      </c>
    </row>
    <row r="7" spans="1:29" ht="16.149999999999999" customHeight="1" x14ac:dyDescent="0.2">
      <c r="A7" s="1098"/>
      <c r="B7" s="1099"/>
      <c r="C7" s="1100"/>
      <c r="D7" s="1100"/>
      <c r="E7" s="1100"/>
      <c r="F7" s="1101"/>
      <c r="G7" s="1102"/>
      <c r="H7" s="1102"/>
      <c r="I7" s="1102"/>
      <c r="J7" s="1102"/>
      <c r="K7" s="1102"/>
      <c r="L7" s="1102"/>
      <c r="M7" s="1101"/>
      <c r="N7" s="1102"/>
      <c r="O7" s="1102"/>
      <c r="P7" s="1102"/>
      <c r="Q7" s="1103"/>
      <c r="R7" s="1104"/>
      <c r="S7" s="1104"/>
      <c r="T7" s="1104"/>
      <c r="U7" s="1104"/>
      <c r="V7" s="1104"/>
      <c r="W7" s="1104"/>
      <c r="X7" s="1104"/>
      <c r="Y7" s="1104"/>
      <c r="Z7" s="1105">
        <f>Z8-Y8</f>
        <v>3744.96</v>
      </c>
      <c r="AA7" s="1105">
        <f>AA8-Z8</f>
        <v>8595.3762999999999</v>
      </c>
      <c r="AB7" s="1105">
        <f>AB8-AA8</f>
        <v>9657.4411230000023</v>
      </c>
      <c r="AC7" s="1116"/>
    </row>
    <row r="8" spans="1:29" s="552" customFormat="1" ht="14.45" customHeight="1" x14ac:dyDescent="0.25">
      <c r="A8" s="824"/>
      <c r="B8" s="825" t="s">
        <v>3</v>
      </c>
      <c r="C8" s="826">
        <v>23993.676599999999</v>
      </c>
      <c r="D8" s="826">
        <v>32919.528600000005</v>
      </c>
      <c r="E8" s="826">
        <v>56913.205199999997</v>
      </c>
      <c r="F8" s="826">
        <f>F9+F22+F37</f>
        <v>14845.22</v>
      </c>
      <c r="G8" s="826">
        <f>G9+G22+G37</f>
        <v>3200.1099999999997</v>
      </c>
      <c r="H8" s="826">
        <f>H9+H22+H37</f>
        <v>40811.141999999993</v>
      </c>
      <c r="I8" s="826">
        <f t="shared" ref="I8:AC8" si="0">I9+I22+I37</f>
        <v>42601.354299999992</v>
      </c>
      <c r="J8" s="826">
        <f t="shared" si="0"/>
        <v>270.25</v>
      </c>
      <c r="K8" s="826">
        <f t="shared" si="0"/>
        <v>6339.16</v>
      </c>
      <c r="L8" s="826">
        <f t="shared" si="0"/>
        <v>8317.99</v>
      </c>
      <c r="M8" s="826">
        <f t="shared" si="0"/>
        <v>35240.486700000009</v>
      </c>
      <c r="N8" s="826">
        <f t="shared" si="0"/>
        <v>45949.801766666671</v>
      </c>
      <c r="O8" s="826">
        <f t="shared" si="0"/>
        <v>46963.701766666665</v>
      </c>
      <c r="P8" s="826">
        <f t="shared" si="0"/>
        <v>538.81999999999994</v>
      </c>
      <c r="Q8" s="827">
        <f t="shared" si="0"/>
        <v>0</v>
      </c>
      <c r="R8" s="828">
        <f t="shared" si="0"/>
        <v>0</v>
      </c>
      <c r="S8" s="826">
        <f t="shared" si="0"/>
        <v>379.56</v>
      </c>
      <c r="T8" s="826">
        <f t="shared" si="0"/>
        <v>7152.3509999999997</v>
      </c>
      <c r="U8" s="826">
        <f>U9+U22+U37</f>
        <v>36730.027799999996</v>
      </c>
      <c r="V8" s="826">
        <f t="shared" si="0"/>
        <v>43515.156000000003</v>
      </c>
      <c r="W8" s="826">
        <f t="shared" si="0"/>
        <v>504.73</v>
      </c>
      <c r="X8" s="826">
        <f t="shared" si="0"/>
        <v>504.73</v>
      </c>
      <c r="Y8" s="826">
        <f t="shared" si="0"/>
        <v>1143.0500000000002</v>
      </c>
      <c r="Z8" s="826">
        <f t="shared" si="0"/>
        <v>4888.01</v>
      </c>
      <c r="AA8" s="826">
        <f t="shared" si="0"/>
        <v>13483.3863</v>
      </c>
      <c r="AB8" s="826">
        <f t="shared" si="0"/>
        <v>23140.827423000002</v>
      </c>
      <c r="AC8" s="827">
        <f t="shared" si="0"/>
        <v>0</v>
      </c>
    </row>
    <row r="9" spans="1:29" s="797" customFormat="1" ht="15.6" customHeight="1" x14ac:dyDescent="0.25">
      <c r="A9" s="829" t="s">
        <v>4</v>
      </c>
      <c r="B9" s="830">
        <v>12</v>
      </c>
      <c r="C9" s="793">
        <v>1308.9015999999999</v>
      </c>
      <c r="D9" s="793">
        <v>5122.463600000001</v>
      </c>
      <c r="E9" s="793">
        <v>6431.3652000000002</v>
      </c>
      <c r="F9" s="793">
        <f>SUM(F10:F21)</f>
        <v>2300.1900000000005</v>
      </c>
      <c r="G9" s="793">
        <f>SUM(G10:G21)</f>
        <v>885.55000000000007</v>
      </c>
      <c r="H9" s="793">
        <f>SUM(H10:H21)</f>
        <v>4428.8419999999996</v>
      </c>
      <c r="I9" s="793">
        <f t="shared" ref="I9:Q9" si="1">SUM(I10:I21)</f>
        <v>4428.8419999999996</v>
      </c>
      <c r="J9" s="793">
        <f t="shared" si="1"/>
        <v>177.62</v>
      </c>
      <c r="K9" s="793">
        <f t="shared" si="1"/>
        <v>2297.4699999999998</v>
      </c>
      <c r="L9" s="793">
        <f t="shared" si="1"/>
        <v>2509.5700000000002</v>
      </c>
      <c r="M9" s="793">
        <f t="shared" si="1"/>
        <v>3893.06</v>
      </c>
      <c r="N9" s="793">
        <f t="shared" si="1"/>
        <v>4685.3600000000006</v>
      </c>
      <c r="O9" s="793">
        <f t="shared" si="1"/>
        <v>4685.3600000000006</v>
      </c>
      <c r="P9" s="793">
        <f t="shared" si="1"/>
        <v>135.07</v>
      </c>
      <c r="Q9" s="831">
        <f t="shared" si="1"/>
        <v>0</v>
      </c>
      <c r="R9" s="821">
        <f>SUM(R10:R21)</f>
        <v>0</v>
      </c>
      <c r="S9" s="793">
        <f t="shared" ref="S9:AC9" si="2">SUM(S10:S21)</f>
        <v>0</v>
      </c>
      <c r="T9" s="793">
        <f t="shared" si="2"/>
        <v>971.59099999999989</v>
      </c>
      <c r="U9" s="793">
        <f>SUM(U10:U21)</f>
        <v>3985.9578000000001</v>
      </c>
      <c r="V9" s="793">
        <f t="shared" si="2"/>
        <v>5408.9760000000006</v>
      </c>
      <c r="W9" s="793">
        <f t="shared" si="2"/>
        <v>70.949999999999989</v>
      </c>
      <c r="X9" s="793">
        <f t="shared" si="2"/>
        <v>70.949999999999989</v>
      </c>
      <c r="Y9" s="793">
        <f t="shared" si="2"/>
        <v>74.949999999999989</v>
      </c>
      <c r="Z9" s="793">
        <f t="shared" si="2"/>
        <v>475.12</v>
      </c>
      <c r="AA9" s="793">
        <f t="shared" si="2"/>
        <v>2320.3449999999998</v>
      </c>
      <c r="AB9" s="793">
        <f t="shared" si="2"/>
        <v>3540.1000000000004</v>
      </c>
      <c r="AC9" s="831">
        <f t="shared" si="2"/>
        <v>0</v>
      </c>
    </row>
    <row r="10" spans="1:29" ht="15.75" x14ac:dyDescent="0.25">
      <c r="A10" s="798">
        <v>1</v>
      </c>
      <c r="B10" s="788" t="s">
        <v>5</v>
      </c>
      <c r="C10" s="787">
        <v>1.5</v>
      </c>
      <c r="D10" s="787">
        <v>76.5</v>
      </c>
      <c r="E10" s="787">
        <v>78</v>
      </c>
      <c r="F10" s="787">
        <f>'jan planting'!BK19</f>
        <v>0</v>
      </c>
      <c r="G10" s="548">
        <f>'feb planting'!BK19</f>
        <v>0</v>
      </c>
      <c r="H10" s="548">
        <f>'Mar planting'!BN15</f>
        <v>0</v>
      </c>
      <c r="I10" s="548">
        <f>'April planting '!BM19</f>
        <v>0</v>
      </c>
      <c r="J10" s="548">
        <f>'May planting '!BM16</f>
        <v>0</v>
      </c>
      <c r="K10" s="548">
        <f>'June Planting'!BM16</f>
        <v>0</v>
      </c>
      <c r="L10" s="548">
        <f>'Jul planting '!BM16</f>
        <v>0</v>
      </c>
      <c r="M10" s="548">
        <f>'Aug planting'!BM14</f>
        <v>28.1</v>
      </c>
      <c r="N10" s="548">
        <f>'Sep planting'!BM14</f>
        <v>34</v>
      </c>
      <c r="O10" s="1097">
        <f>'Oct 31 planting'!BM14</f>
        <v>34</v>
      </c>
      <c r="P10" s="1097">
        <f>'Nov 29 DS planting'!BM14</f>
        <v>0</v>
      </c>
      <c r="Q10" s="805"/>
      <c r="R10" s="803"/>
      <c r="S10" s="548">
        <f>'feb harvesting'!CI17</f>
        <v>0</v>
      </c>
      <c r="T10" s="548">
        <f>'Mar harvesting'!CL14</f>
        <v>0</v>
      </c>
      <c r="U10" s="563">
        <f>'May harvesting'!CM14</f>
        <v>0</v>
      </c>
      <c r="V10" s="548">
        <f>'April harvesting '!CN15</f>
        <v>56.5</v>
      </c>
      <c r="W10" s="548">
        <f>'june harvesting'!CJ15</f>
        <v>0</v>
      </c>
      <c r="X10" s="548">
        <f>'Jul harvesting'!CJ15</f>
        <v>0</v>
      </c>
      <c r="Y10" s="548">
        <f>'Aug harvesting'!CJ15</f>
        <v>0</v>
      </c>
      <c r="Z10" s="548">
        <f>'Sep harvesting'!CK15</f>
        <v>0</v>
      </c>
      <c r="AA10" s="548">
        <f>'Oct 31 harvesting'!CJ15</f>
        <v>0</v>
      </c>
      <c r="AB10" s="548">
        <f>'Nov 29 harvesting'!CJ15</f>
        <v>0</v>
      </c>
      <c r="AC10" s="813"/>
    </row>
    <row r="11" spans="1:29" ht="15.75" x14ac:dyDescent="0.25">
      <c r="A11" s="798">
        <v>2</v>
      </c>
      <c r="B11" s="788" t="s">
        <v>6</v>
      </c>
      <c r="C11" s="787">
        <v>101</v>
      </c>
      <c r="D11" s="787">
        <v>506</v>
      </c>
      <c r="E11" s="787">
        <v>607</v>
      </c>
      <c r="F11" s="787">
        <f>'jan planting'!BK20</f>
        <v>0</v>
      </c>
      <c r="G11" s="548">
        <f>'feb planting'!BK20</f>
        <v>0</v>
      </c>
      <c r="H11" s="548">
        <f>'Mar planting'!BN16</f>
        <v>607.5</v>
      </c>
      <c r="I11" s="548">
        <f>'April planting '!BM20</f>
        <v>607.5</v>
      </c>
      <c r="J11" s="548">
        <f>'May planting '!BM17</f>
        <v>19.5</v>
      </c>
      <c r="K11" s="548">
        <f>'June Planting'!BM17</f>
        <v>168.25</v>
      </c>
      <c r="L11" s="548">
        <f>'Jul planting '!BM17</f>
        <v>365.25</v>
      </c>
      <c r="M11" s="548">
        <f>'Aug planting'!BM15</f>
        <v>546.5</v>
      </c>
      <c r="N11" s="548">
        <f>'Sep planting'!BM15</f>
        <v>546.5</v>
      </c>
      <c r="O11" s="1097">
        <f>'Oct 31 planting'!BM15</f>
        <v>546.5</v>
      </c>
      <c r="P11" s="1097">
        <f>'Nov 29 DS planting'!BM15</f>
        <v>0</v>
      </c>
      <c r="Q11" s="805"/>
      <c r="R11" s="803"/>
      <c r="S11" s="548">
        <f>'feb harvesting'!CI18</f>
        <v>0</v>
      </c>
      <c r="T11" s="548">
        <f>'Mar harvesting'!CL15</f>
        <v>71.5</v>
      </c>
      <c r="U11" s="563">
        <f>'May harvesting'!CM15</f>
        <v>546.75</v>
      </c>
      <c r="V11" s="548">
        <f>'April harvesting '!CN16</f>
        <v>607</v>
      </c>
      <c r="W11" s="548">
        <f>'june harvesting'!CJ16</f>
        <v>0</v>
      </c>
      <c r="X11" s="548">
        <f>'Jul harvesting'!CJ16</f>
        <v>0</v>
      </c>
      <c r="Y11" s="548">
        <f>'Aug harvesting'!CJ16</f>
        <v>0</v>
      </c>
      <c r="Z11" s="548">
        <f>'Sep harvesting'!CK16</f>
        <v>0</v>
      </c>
      <c r="AA11" s="548">
        <f>'Oct 31 harvesting'!CJ16</f>
        <v>0</v>
      </c>
      <c r="AB11" s="548">
        <f>'Nov 29 harvesting'!CJ16</f>
        <v>559</v>
      </c>
      <c r="AC11" s="813"/>
    </row>
    <row r="12" spans="1:29" ht="15.75" x14ac:dyDescent="0.25">
      <c r="A12" s="798">
        <v>3</v>
      </c>
      <c r="B12" s="788" t="s">
        <v>7</v>
      </c>
      <c r="C12" s="787">
        <v>0</v>
      </c>
      <c r="D12" s="787">
        <v>80</v>
      </c>
      <c r="E12" s="787">
        <v>80</v>
      </c>
      <c r="F12" s="787">
        <f>'jan planting'!BK21</f>
        <v>0</v>
      </c>
      <c r="G12" s="548">
        <f>'feb planting'!BK21</f>
        <v>0</v>
      </c>
      <c r="H12" s="548">
        <f>'Mar planting'!BN17</f>
        <v>77</v>
      </c>
      <c r="I12" s="548">
        <f>'April planting '!BM21</f>
        <v>77</v>
      </c>
      <c r="J12" s="548">
        <f>'May planting '!BM18</f>
        <v>0</v>
      </c>
      <c r="K12" s="548">
        <f>'June Planting'!BM18</f>
        <v>0</v>
      </c>
      <c r="L12" s="548">
        <f>'Jul planting '!BM18</f>
        <v>0</v>
      </c>
      <c r="M12" s="548">
        <f>'Aug planting'!BM16</f>
        <v>0</v>
      </c>
      <c r="N12" s="548">
        <f>'Sep planting'!BM16</f>
        <v>0</v>
      </c>
      <c r="O12" s="1097">
        <f>'Oct 31 planting'!BM16</f>
        <v>0</v>
      </c>
      <c r="P12" s="1097">
        <f>'Nov 29 DS planting'!BM16</f>
        <v>24.64</v>
      </c>
      <c r="Q12" s="805"/>
      <c r="R12" s="803"/>
      <c r="S12" s="548">
        <f>'feb harvesting'!CI19</f>
        <v>0</v>
      </c>
      <c r="T12" s="548">
        <f>'Mar harvesting'!CL16</f>
        <v>0</v>
      </c>
      <c r="U12" s="563">
        <f>'May harvesting'!CM16</f>
        <v>69.3</v>
      </c>
      <c r="V12" s="548">
        <f>'April harvesting '!CN17</f>
        <v>58.6</v>
      </c>
      <c r="W12" s="548">
        <f>'june harvesting'!CJ17</f>
        <v>0</v>
      </c>
      <c r="X12" s="548">
        <f>'Jul harvesting'!CJ17</f>
        <v>0</v>
      </c>
      <c r="Y12" s="548">
        <f>'Aug harvesting'!CJ17</f>
        <v>0</v>
      </c>
      <c r="Z12" s="548">
        <f>'Sep harvesting'!CK17</f>
        <v>0</v>
      </c>
      <c r="AA12" s="548">
        <f>'Oct 31 harvesting'!CJ17</f>
        <v>0</v>
      </c>
      <c r="AB12" s="548">
        <f>'Nov 29 harvesting'!CJ17</f>
        <v>0</v>
      </c>
      <c r="AC12" s="813"/>
    </row>
    <row r="13" spans="1:29" ht="15.75" x14ac:dyDescent="0.25">
      <c r="A13" s="798">
        <v>4</v>
      </c>
      <c r="B13" s="788" t="s">
        <v>8</v>
      </c>
      <c r="C13" s="787">
        <v>183</v>
      </c>
      <c r="D13" s="787">
        <v>555.61</v>
      </c>
      <c r="E13" s="787">
        <v>738.61</v>
      </c>
      <c r="F13" s="787">
        <f>'jan planting'!BK22</f>
        <v>7.2</v>
      </c>
      <c r="G13" s="548">
        <f>'feb planting'!BK22</f>
        <v>0</v>
      </c>
      <c r="H13" s="548">
        <f>'Mar planting'!BN18</f>
        <v>26</v>
      </c>
      <c r="I13" s="548">
        <f>'April planting '!BM22</f>
        <v>26</v>
      </c>
      <c r="J13" s="548">
        <f>'May planting '!BM19</f>
        <v>0</v>
      </c>
      <c r="K13" s="548">
        <f>'June Planting'!BM19</f>
        <v>427.53999999999996</v>
      </c>
      <c r="L13" s="548">
        <f>'Jul planting '!BM19</f>
        <v>427.53999999999996</v>
      </c>
      <c r="M13" s="548">
        <f>'Aug planting'!BM17</f>
        <v>628.5</v>
      </c>
      <c r="N13" s="548">
        <f>'Sep planting'!BM17</f>
        <v>628.5</v>
      </c>
      <c r="O13" s="1097">
        <f>'Oct 31 planting'!BM17</f>
        <v>628.5</v>
      </c>
      <c r="P13" s="1097">
        <f>'Nov 29 DS planting'!BM17</f>
        <v>0</v>
      </c>
      <c r="Q13" s="805"/>
      <c r="R13" s="803"/>
      <c r="S13" s="548">
        <f>'feb harvesting'!CI20</f>
        <v>0</v>
      </c>
      <c r="T13" s="548">
        <f>'Mar harvesting'!CL17</f>
        <v>11</v>
      </c>
      <c r="U13" s="563">
        <f>'May harvesting'!CM17</f>
        <v>23.400000000000002</v>
      </c>
      <c r="V13" s="548">
        <f>'April harvesting '!CN18</f>
        <v>528</v>
      </c>
      <c r="W13" s="548">
        <f>'june harvesting'!CJ18</f>
        <v>0</v>
      </c>
      <c r="X13" s="548">
        <f>'Jul harvesting'!CJ18</f>
        <v>0</v>
      </c>
      <c r="Y13" s="548">
        <f>'Aug harvesting'!CJ18</f>
        <v>0</v>
      </c>
      <c r="Z13" s="548">
        <f>'Sep harvesting'!CK18</f>
        <v>0</v>
      </c>
      <c r="AA13" s="548">
        <f>'Oct 31 harvesting'!CJ18</f>
        <v>0</v>
      </c>
      <c r="AB13" s="548">
        <f>'Nov 29 harvesting'!CJ18</f>
        <v>224.76500000000004</v>
      </c>
      <c r="AC13" s="813"/>
    </row>
    <row r="14" spans="1:29" ht="15.75" x14ac:dyDescent="0.25">
      <c r="A14" s="798">
        <v>5</v>
      </c>
      <c r="B14" s="788" t="s">
        <v>9</v>
      </c>
      <c r="C14" s="787">
        <v>278</v>
      </c>
      <c r="D14" s="787">
        <v>1016</v>
      </c>
      <c r="E14" s="787">
        <v>1294</v>
      </c>
      <c r="F14" s="787">
        <f>'jan planting'!BK23</f>
        <v>588</v>
      </c>
      <c r="G14" s="548">
        <f>'feb planting'!BK23</f>
        <v>663</v>
      </c>
      <c r="H14" s="548">
        <f>'Mar planting'!BN19</f>
        <v>1251</v>
      </c>
      <c r="I14" s="548">
        <f>'April planting '!BM23</f>
        <v>1251</v>
      </c>
      <c r="J14" s="548">
        <f>'May planting '!BM20</f>
        <v>80</v>
      </c>
      <c r="K14" s="548">
        <f>'June Planting'!BM20</f>
        <v>120</v>
      </c>
      <c r="L14" s="548">
        <f>'Jul planting '!BM20</f>
        <v>120</v>
      </c>
      <c r="M14" s="548">
        <f>'Aug planting'!BM18</f>
        <v>656.3</v>
      </c>
      <c r="N14" s="548">
        <f>'Sep planting'!BM18</f>
        <v>656.3</v>
      </c>
      <c r="O14" s="1097">
        <f>'Oct 31 planting'!BM18</f>
        <v>656.3</v>
      </c>
      <c r="P14" s="1097">
        <f>'Nov 29 DS planting'!BM18</f>
        <v>0</v>
      </c>
      <c r="Q14" s="805"/>
      <c r="R14" s="803"/>
      <c r="S14" s="548">
        <f>'feb harvesting'!CI21</f>
        <v>0</v>
      </c>
      <c r="T14" s="548">
        <f>'Mar harvesting'!CL18</f>
        <v>588.54999999999995</v>
      </c>
      <c r="U14" s="563">
        <f>'May harvesting'!CM18</f>
        <v>1125.9000000000001</v>
      </c>
      <c r="V14" s="548">
        <f>'April harvesting '!CN19</f>
        <v>905.4</v>
      </c>
      <c r="W14" s="548">
        <f>'june harvesting'!CJ19</f>
        <v>31.4</v>
      </c>
      <c r="X14" s="548">
        <f>'Jul harvesting'!CJ19</f>
        <v>31.4</v>
      </c>
      <c r="Y14" s="548">
        <f>'Aug harvesting'!CJ19</f>
        <v>35.4</v>
      </c>
      <c r="Z14" s="548">
        <f>'Sep harvesting'!CK19</f>
        <v>379.1</v>
      </c>
      <c r="AA14" s="548">
        <f>'Oct 31 harvesting'!CJ19</f>
        <v>126.85</v>
      </c>
      <c r="AB14" s="548">
        <f>'Nov 29 harvesting'!CJ19</f>
        <v>431.5</v>
      </c>
      <c r="AC14" s="813"/>
    </row>
    <row r="15" spans="1:29" ht="15.75" x14ac:dyDescent="0.25">
      <c r="A15" s="798">
        <v>6</v>
      </c>
      <c r="B15" s="788" t="s">
        <v>10</v>
      </c>
      <c r="C15" s="787">
        <v>97</v>
      </c>
      <c r="D15" s="787">
        <v>1424</v>
      </c>
      <c r="E15" s="787">
        <v>1521</v>
      </c>
      <c r="F15" s="787">
        <f>'jan planting'!BK24</f>
        <v>0</v>
      </c>
      <c r="G15" s="548">
        <f>'feb planting'!BK24</f>
        <v>0</v>
      </c>
      <c r="H15" s="548">
        <f>'Mar planting'!BN20</f>
        <v>391.25</v>
      </c>
      <c r="I15" s="548">
        <f>'April planting '!BM24</f>
        <v>391.25</v>
      </c>
      <c r="J15" s="548">
        <f>'May planting '!BM21</f>
        <v>0</v>
      </c>
      <c r="K15" s="548">
        <f>'June Planting'!BM21</f>
        <v>1405</v>
      </c>
      <c r="L15" s="548">
        <f>'Jul planting '!BM21</f>
        <v>1405</v>
      </c>
      <c r="M15" s="548">
        <f>'Aug planting'!BM19</f>
        <v>1521</v>
      </c>
      <c r="N15" s="548">
        <f>'Sep planting'!BM19</f>
        <v>1521</v>
      </c>
      <c r="O15" s="1097">
        <f>'Oct 31 planting'!BM19</f>
        <v>1521</v>
      </c>
      <c r="P15" s="1097">
        <f>'Nov 29 DS planting'!BM19</f>
        <v>33</v>
      </c>
      <c r="Q15" s="805"/>
      <c r="R15" s="803"/>
      <c r="S15" s="548">
        <f>'feb harvesting'!CI22</f>
        <v>0</v>
      </c>
      <c r="T15" s="548">
        <f>'Mar harvesting'!CL19</f>
        <v>125.35</v>
      </c>
      <c r="U15" s="563">
        <f>'May harvesting'!CM19</f>
        <v>352.125</v>
      </c>
      <c r="V15" s="548">
        <f>'April harvesting '!CN20</f>
        <v>1521</v>
      </c>
      <c r="W15" s="548">
        <f>'june harvesting'!CJ20</f>
        <v>0</v>
      </c>
      <c r="X15" s="548">
        <f>'Jul harvesting'!CJ20</f>
        <v>0</v>
      </c>
      <c r="Y15" s="548">
        <f>'Aug harvesting'!CJ20</f>
        <v>0</v>
      </c>
      <c r="Z15" s="548">
        <f>'Sep harvesting'!CK20</f>
        <v>0</v>
      </c>
      <c r="AA15" s="548">
        <f>'Oct 31 harvesting'!CJ20</f>
        <v>1300.25</v>
      </c>
      <c r="AB15" s="548">
        <f>'Nov 29 harvesting'!CJ20</f>
        <v>1300.25</v>
      </c>
      <c r="AC15" s="813"/>
    </row>
    <row r="16" spans="1:29" ht="15.75" x14ac:dyDescent="0.25">
      <c r="A16" s="798">
        <v>7</v>
      </c>
      <c r="B16" s="788" t="s">
        <v>11</v>
      </c>
      <c r="C16" s="787">
        <v>0</v>
      </c>
      <c r="D16" s="787">
        <v>184</v>
      </c>
      <c r="E16" s="787">
        <v>184</v>
      </c>
      <c r="F16" s="787">
        <f>'jan planting'!BK25</f>
        <v>168.1</v>
      </c>
      <c r="G16" s="548">
        <f>'feb planting'!BK25</f>
        <v>168.1</v>
      </c>
      <c r="H16" s="548">
        <f>'Mar planting'!BN21</f>
        <v>167.60000000000002</v>
      </c>
      <c r="I16" s="548">
        <f>'April planting '!BM25</f>
        <v>167.60000000000002</v>
      </c>
      <c r="J16" s="548">
        <f>'May planting '!BM22</f>
        <v>0</v>
      </c>
      <c r="K16" s="548">
        <f>'June Planting'!BM22</f>
        <v>0</v>
      </c>
      <c r="L16" s="548">
        <f>'Jul planting '!BM22</f>
        <v>0</v>
      </c>
      <c r="M16" s="548">
        <f>'Aug planting'!BM20</f>
        <v>37</v>
      </c>
      <c r="N16" s="548">
        <f>'Sep planting'!BM20</f>
        <v>37</v>
      </c>
      <c r="O16" s="1097">
        <f>'Oct 31 planting'!BM20</f>
        <v>37</v>
      </c>
      <c r="P16" s="1097">
        <f>'Nov 29 DS planting'!BM20</f>
        <v>37</v>
      </c>
      <c r="Q16" s="805"/>
      <c r="R16" s="803"/>
      <c r="S16" s="548">
        <f>'feb harvesting'!CI23</f>
        <v>0</v>
      </c>
      <c r="T16" s="548">
        <f>'Mar harvesting'!CL20</f>
        <v>0</v>
      </c>
      <c r="U16" s="563">
        <f>'May harvesting'!CM20</f>
        <v>150.84000000000003</v>
      </c>
      <c r="V16" s="548">
        <f>'April harvesting '!CN21</f>
        <v>156.75</v>
      </c>
      <c r="W16" s="548">
        <f>'june harvesting'!CJ21</f>
        <v>0</v>
      </c>
      <c r="X16" s="548">
        <f>'Jul harvesting'!CJ21</f>
        <v>0</v>
      </c>
      <c r="Y16" s="548">
        <f>'Aug harvesting'!CJ21</f>
        <v>0</v>
      </c>
      <c r="Z16" s="548">
        <f>'Sep harvesting'!CK21</f>
        <v>0</v>
      </c>
      <c r="AA16" s="548">
        <f>'Oct 31 harvesting'!CJ21</f>
        <v>0</v>
      </c>
      <c r="AB16" s="548">
        <f>'Nov 29 harvesting'!CJ21</f>
        <v>0</v>
      </c>
      <c r="AC16" s="813"/>
    </row>
    <row r="17" spans="1:29" ht="15.75" x14ac:dyDescent="0.25">
      <c r="A17" s="798">
        <v>8</v>
      </c>
      <c r="B17" s="788" t="s">
        <v>12</v>
      </c>
      <c r="C17" s="787">
        <v>35</v>
      </c>
      <c r="D17" s="787">
        <v>162.5</v>
      </c>
      <c r="E17" s="787">
        <v>197.5</v>
      </c>
      <c r="F17" s="787">
        <f>'jan planting'!BK26</f>
        <v>50.2</v>
      </c>
      <c r="G17" s="548">
        <f>'feb planting'!BK26</f>
        <v>3</v>
      </c>
      <c r="H17" s="548">
        <f>'Mar planting'!BN22</f>
        <v>98.85</v>
      </c>
      <c r="I17" s="548">
        <f>'April planting '!BM26</f>
        <v>98.85</v>
      </c>
      <c r="J17" s="548">
        <f>'May planting '!BM23</f>
        <v>78.12</v>
      </c>
      <c r="K17" s="548">
        <f>'June Planting'!BM23</f>
        <v>83.87</v>
      </c>
      <c r="L17" s="548">
        <f>'Jul planting '!BM23</f>
        <v>83.87</v>
      </c>
      <c r="M17" s="548">
        <f>'Aug planting'!BM21</f>
        <v>93.07</v>
      </c>
      <c r="N17" s="548">
        <f>'Sep planting'!BM21</f>
        <v>93.07</v>
      </c>
      <c r="O17" s="1097">
        <f>'Oct 31 planting'!BM21</f>
        <v>93.07</v>
      </c>
      <c r="P17" s="1097">
        <f>'Nov 29 DS planting'!BM21</f>
        <v>40.43</v>
      </c>
      <c r="Q17" s="805"/>
      <c r="R17" s="803"/>
      <c r="S17" s="548">
        <f>'feb harvesting'!CI24</f>
        <v>0</v>
      </c>
      <c r="T17" s="548">
        <f>'Mar harvesting'!CL21</f>
        <v>0</v>
      </c>
      <c r="U17" s="563">
        <f>'May harvesting'!CM21</f>
        <v>88.965000000000003</v>
      </c>
      <c r="V17" s="548">
        <f>'April harvesting '!CN22</f>
        <v>98</v>
      </c>
      <c r="W17" s="548">
        <f>'june harvesting'!CJ22</f>
        <v>39.549999999999997</v>
      </c>
      <c r="X17" s="548">
        <f>'Jul harvesting'!CJ22</f>
        <v>39.549999999999997</v>
      </c>
      <c r="Y17" s="548">
        <f>'Aug harvesting'!CJ22</f>
        <v>39.549999999999997</v>
      </c>
      <c r="Z17" s="548">
        <f>'Sep harvesting'!CK22</f>
        <v>96.02</v>
      </c>
      <c r="AA17" s="548">
        <f>'Oct 31 harvesting'!CJ22</f>
        <v>74.349999999999994</v>
      </c>
      <c r="AB17" s="548">
        <f>'Nov 29 harvesting'!CJ22</f>
        <v>74.349999999999994</v>
      </c>
      <c r="AC17" s="813"/>
    </row>
    <row r="18" spans="1:29" ht="15.75" x14ac:dyDescent="0.25">
      <c r="A18" s="798">
        <v>9</v>
      </c>
      <c r="B18" s="788" t="s">
        <v>13</v>
      </c>
      <c r="C18" s="787">
        <v>0</v>
      </c>
      <c r="D18" s="787">
        <v>369</v>
      </c>
      <c r="E18" s="787">
        <v>369</v>
      </c>
      <c r="F18" s="787">
        <f>'jan planting'!BK27</f>
        <v>57.87</v>
      </c>
      <c r="G18" s="548">
        <f>'feb planting'!BK27</f>
        <v>0</v>
      </c>
      <c r="H18" s="548">
        <f>'Mar planting'!BN23</f>
        <v>251.072</v>
      </c>
      <c r="I18" s="548">
        <f>'April planting '!BM27</f>
        <v>251.072</v>
      </c>
      <c r="J18" s="548">
        <f>'May planting '!BM24</f>
        <v>0</v>
      </c>
      <c r="K18" s="548">
        <f>'June Planting'!BM24</f>
        <v>13.81</v>
      </c>
      <c r="L18" s="548">
        <f>'Jul planting '!BM24</f>
        <v>13.81</v>
      </c>
      <c r="M18" s="548">
        <f>'Aug planting'!BM22</f>
        <v>111.05</v>
      </c>
      <c r="N18" s="548">
        <f>'Sep planting'!BM22</f>
        <v>111.05</v>
      </c>
      <c r="O18" s="1097">
        <f>'Oct 31 planting'!BM22</f>
        <v>111.05</v>
      </c>
      <c r="P18" s="1097">
        <f>'Nov 29 DS planting'!BM22</f>
        <v>0</v>
      </c>
      <c r="Q18" s="805"/>
      <c r="R18" s="803"/>
      <c r="S18" s="548">
        <f>'feb harvesting'!CI25</f>
        <v>0</v>
      </c>
      <c r="T18" s="548">
        <f>'Mar harvesting'!CL22</f>
        <v>175.19099999999997</v>
      </c>
      <c r="U18" s="563">
        <f>'May harvesting'!CM22</f>
        <v>225.9648</v>
      </c>
      <c r="V18" s="548">
        <f>'April harvesting '!CN23</f>
        <v>203.46599999999995</v>
      </c>
      <c r="W18" s="548">
        <f>'june harvesting'!CJ23</f>
        <v>0</v>
      </c>
      <c r="X18" s="548">
        <f>'Jul harvesting'!CJ23</f>
        <v>0</v>
      </c>
      <c r="Y18" s="548">
        <f>'Aug harvesting'!CJ23</f>
        <v>0</v>
      </c>
      <c r="Z18" s="548">
        <f>'Sep harvesting'!CK23</f>
        <v>0</v>
      </c>
      <c r="AA18" s="548">
        <f>'Oct 31 harvesting'!CJ23</f>
        <v>60.364999999999981</v>
      </c>
      <c r="AB18" s="548">
        <f>'Nov 29 harvesting'!CJ23</f>
        <v>60.364999999999981</v>
      </c>
      <c r="AC18" s="813"/>
    </row>
    <row r="19" spans="1:29" ht="15.75" x14ac:dyDescent="0.25">
      <c r="A19" s="798">
        <v>10</v>
      </c>
      <c r="B19" s="788" t="s">
        <v>14</v>
      </c>
      <c r="C19" s="787">
        <v>79.401600000000002</v>
      </c>
      <c r="D19" s="787">
        <v>24.3536</v>
      </c>
      <c r="E19" s="787">
        <v>103.7552</v>
      </c>
      <c r="F19" s="787">
        <f>'jan planting'!BK28</f>
        <v>46</v>
      </c>
      <c r="G19" s="548">
        <f>'feb planting'!BK28</f>
        <v>51.45</v>
      </c>
      <c r="H19" s="548">
        <f>'Mar planting'!BN24</f>
        <v>52.199999999999996</v>
      </c>
      <c r="I19" s="548">
        <f>'April planting '!BM28</f>
        <v>52.199999999999996</v>
      </c>
      <c r="J19" s="548">
        <f>'May planting '!BM25</f>
        <v>0</v>
      </c>
      <c r="K19" s="548">
        <f>'June Planting'!BM25</f>
        <v>52.199999999999996</v>
      </c>
      <c r="L19" s="548">
        <f>'Jul planting '!BM25</f>
        <v>67.3</v>
      </c>
      <c r="M19" s="548">
        <f>'Aug planting'!BM23</f>
        <v>33.64</v>
      </c>
      <c r="N19" s="548">
        <f>'Sep planting'!BM23</f>
        <v>33.64</v>
      </c>
      <c r="O19" s="1097">
        <f>'Oct 31 planting'!BM23</f>
        <v>33.64</v>
      </c>
      <c r="P19" s="1097">
        <f>'Nov 29 DS planting'!BM23</f>
        <v>0</v>
      </c>
      <c r="Q19" s="805"/>
      <c r="R19" s="803"/>
      <c r="S19" s="548">
        <f>'feb harvesting'!CI26</f>
        <v>0</v>
      </c>
      <c r="T19" s="548">
        <f>'Mar harvesting'!CL23</f>
        <v>0</v>
      </c>
      <c r="U19" s="563">
        <f>'May harvesting'!CM23</f>
        <v>46.98</v>
      </c>
      <c r="V19" s="548">
        <f>'April harvesting '!CN24</f>
        <v>25.41</v>
      </c>
      <c r="W19" s="548">
        <f>'june harvesting'!CJ24</f>
        <v>0</v>
      </c>
      <c r="X19" s="548">
        <f>'Jul harvesting'!CJ24</f>
        <v>0</v>
      </c>
      <c r="Y19" s="548">
        <f>'Aug harvesting'!CJ24</f>
        <v>0</v>
      </c>
      <c r="Z19" s="548">
        <f>'Sep harvesting'!CK24</f>
        <v>0</v>
      </c>
      <c r="AA19" s="548">
        <f>'Oct 31 harvesting'!CJ24</f>
        <v>0</v>
      </c>
      <c r="AB19" s="548">
        <f>'Nov 29 harvesting'!CJ24</f>
        <v>6.59</v>
      </c>
      <c r="AC19" s="813"/>
    </row>
    <row r="20" spans="1:29" ht="15.75" x14ac:dyDescent="0.25">
      <c r="A20" s="798">
        <v>11</v>
      </c>
      <c r="B20" s="788" t="s">
        <v>15</v>
      </c>
      <c r="C20" s="787">
        <v>0</v>
      </c>
      <c r="D20" s="787">
        <v>278</v>
      </c>
      <c r="E20" s="787">
        <v>278</v>
      </c>
      <c r="F20" s="787">
        <f>'jan planting'!BK29</f>
        <v>141.62</v>
      </c>
      <c r="G20" s="548">
        <f>'feb planting'!BK29</f>
        <v>0</v>
      </c>
      <c r="H20" s="548">
        <f>'Mar planting'!BN25</f>
        <v>265.17</v>
      </c>
      <c r="I20" s="548">
        <f>'April planting '!BM29</f>
        <v>265.17</v>
      </c>
      <c r="J20" s="548">
        <f>'May planting '!BM26</f>
        <v>0</v>
      </c>
      <c r="K20" s="548">
        <f>'June Planting'!BM26</f>
        <v>26.799999999999997</v>
      </c>
      <c r="L20" s="548">
        <f>'Jul planting '!BM26</f>
        <v>26.799999999999997</v>
      </c>
      <c r="M20" s="548">
        <f>'Aug planting'!BM24</f>
        <v>237.9</v>
      </c>
      <c r="N20" s="548">
        <f>'Sep planting'!BM24</f>
        <v>237.9</v>
      </c>
      <c r="O20" s="1097">
        <f>'Oct 31 planting'!BM24</f>
        <v>237.9</v>
      </c>
      <c r="P20" s="1097">
        <f>'Nov 29 DS planting'!BM24</f>
        <v>0</v>
      </c>
      <c r="Q20" s="805"/>
      <c r="R20" s="803"/>
      <c r="S20" s="548">
        <f>'feb harvesting'!CI27</f>
        <v>0</v>
      </c>
      <c r="T20" s="548">
        <f>'Mar harvesting'!CL24</f>
        <v>0</v>
      </c>
      <c r="U20" s="563">
        <f>'May harvesting'!CM24</f>
        <v>238.65300000000002</v>
      </c>
      <c r="V20" s="548">
        <f>'April harvesting '!CN25</f>
        <v>263.75</v>
      </c>
      <c r="W20" s="548">
        <f>'june harvesting'!CJ25</f>
        <v>0</v>
      </c>
      <c r="X20" s="548">
        <f>'Jul harvesting'!CJ25</f>
        <v>0</v>
      </c>
      <c r="Y20" s="548">
        <f>'Aug harvesting'!CJ25</f>
        <v>0</v>
      </c>
      <c r="Z20" s="548">
        <f>'Sep harvesting'!CK25</f>
        <v>0</v>
      </c>
      <c r="AA20" s="548">
        <f>'Oct 31 harvesting'!CJ25</f>
        <v>109.9</v>
      </c>
      <c r="AB20" s="548">
        <f>'Nov 29 harvesting'!CJ25</f>
        <v>234.65</v>
      </c>
      <c r="AC20" s="813"/>
    </row>
    <row r="21" spans="1:29" ht="15.75" x14ac:dyDescent="0.25">
      <c r="A21" s="798">
        <v>12</v>
      </c>
      <c r="B21" s="788" t="s">
        <v>16</v>
      </c>
      <c r="C21" s="787">
        <v>534</v>
      </c>
      <c r="D21" s="787">
        <v>446.5</v>
      </c>
      <c r="E21" s="787">
        <v>980.5</v>
      </c>
      <c r="F21" s="787">
        <f>'jan planting'!BK30</f>
        <v>1241.2</v>
      </c>
      <c r="G21" s="548">
        <f>'feb planting'!BK30</f>
        <v>0</v>
      </c>
      <c r="H21" s="548">
        <f>'Mar planting'!BN26</f>
        <v>1241.2</v>
      </c>
      <c r="I21" s="548">
        <f>'April planting '!BM30</f>
        <v>1241.2</v>
      </c>
      <c r="J21" s="548">
        <f>'May planting '!BM27</f>
        <v>0</v>
      </c>
      <c r="K21" s="548">
        <f>'June Planting'!BM27</f>
        <v>0</v>
      </c>
      <c r="L21" s="548">
        <f>'Jul planting '!BM27</f>
        <v>0</v>
      </c>
      <c r="M21" s="548">
        <f>'Aug planting'!BM25</f>
        <v>0</v>
      </c>
      <c r="N21" s="548">
        <f>'Sep planting'!BM25</f>
        <v>786.4</v>
      </c>
      <c r="O21" s="1097">
        <f>'Oct 31 planting'!BM25</f>
        <v>786.4</v>
      </c>
      <c r="P21" s="1097">
        <f>'Nov 29 DS planting'!BM25</f>
        <v>0</v>
      </c>
      <c r="Q21" s="805"/>
      <c r="R21" s="803"/>
      <c r="S21" s="548">
        <f>'feb harvesting'!CI28</f>
        <v>0</v>
      </c>
      <c r="T21" s="548">
        <f>'Mar harvesting'!CL25</f>
        <v>0</v>
      </c>
      <c r="U21" s="563">
        <f>'May harvesting'!CM25</f>
        <v>1117.0800000000002</v>
      </c>
      <c r="V21" s="548">
        <f>'April harvesting '!CN26</f>
        <v>985.1</v>
      </c>
      <c r="W21" s="548">
        <f>'june harvesting'!CJ26</f>
        <v>0</v>
      </c>
      <c r="X21" s="548">
        <f>'Jul harvesting'!CJ26</f>
        <v>0</v>
      </c>
      <c r="Y21" s="548">
        <f>'Aug harvesting'!CJ26</f>
        <v>0</v>
      </c>
      <c r="Z21" s="548">
        <f>'Sep harvesting'!CK26</f>
        <v>0</v>
      </c>
      <c r="AA21" s="548">
        <f>'Oct 31 harvesting'!CJ26</f>
        <v>648.63</v>
      </c>
      <c r="AB21" s="548">
        <f>'Nov 29 harvesting'!CJ26</f>
        <v>648.63</v>
      </c>
      <c r="AC21" s="813"/>
    </row>
    <row r="22" spans="1:29" s="797" customFormat="1" ht="15.75" x14ac:dyDescent="0.25">
      <c r="A22" s="834" t="s">
        <v>17</v>
      </c>
      <c r="B22" s="835">
        <v>14</v>
      </c>
      <c r="C22" s="836">
        <v>10115</v>
      </c>
      <c r="D22" s="836">
        <v>15793.79</v>
      </c>
      <c r="E22" s="836">
        <v>25908.79</v>
      </c>
      <c r="F22" s="796">
        <f>SUM(F23:F36)</f>
        <v>2926.0699999999997</v>
      </c>
      <c r="G22" s="796">
        <f>SUM(G23:G36)</f>
        <v>905.3599999999999</v>
      </c>
      <c r="H22" s="796">
        <f t="shared" ref="H22:Q22" si="3">SUM(H23:H36)</f>
        <v>15596.544999999998</v>
      </c>
      <c r="I22" s="796">
        <f t="shared" si="3"/>
        <v>17370.768299999996</v>
      </c>
      <c r="J22" s="796">
        <f t="shared" si="3"/>
        <v>10.7</v>
      </c>
      <c r="K22" s="796">
        <f t="shared" si="3"/>
        <v>1302.3600000000001</v>
      </c>
      <c r="L22" s="796">
        <f t="shared" si="3"/>
        <v>2115.62</v>
      </c>
      <c r="M22" s="796">
        <f t="shared" si="3"/>
        <v>11572.816700000001</v>
      </c>
      <c r="N22" s="796">
        <f t="shared" si="3"/>
        <v>18275.176766666667</v>
      </c>
      <c r="O22" s="796">
        <f t="shared" si="3"/>
        <v>19289.076766666669</v>
      </c>
      <c r="P22" s="796">
        <f t="shared" si="3"/>
        <v>403.75</v>
      </c>
      <c r="Q22" s="837">
        <f t="shared" si="3"/>
        <v>0</v>
      </c>
      <c r="R22" s="822">
        <f>SUM(R23:R36)</f>
        <v>0</v>
      </c>
      <c r="S22" s="796">
        <f t="shared" ref="S22:AC22" si="4">SUM(S23:S36)</f>
        <v>223.36</v>
      </c>
      <c r="T22" s="796">
        <f t="shared" si="4"/>
        <v>2073.0099999999998</v>
      </c>
      <c r="U22" s="796">
        <f>SUM(U23:U36)</f>
        <v>14036.8905</v>
      </c>
      <c r="V22" s="796">
        <f t="shared" si="4"/>
        <v>20068.580000000002</v>
      </c>
      <c r="W22" s="796">
        <f t="shared" si="4"/>
        <v>429.78000000000003</v>
      </c>
      <c r="X22" s="796">
        <f t="shared" si="4"/>
        <v>429.78000000000003</v>
      </c>
      <c r="Y22" s="796">
        <f t="shared" si="4"/>
        <v>429.78000000000003</v>
      </c>
      <c r="Z22" s="796">
        <f t="shared" si="4"/>
        <v>880.14999999999986</v>
      </c>
      <c r="AA22" s="796">
        <f t="shared" si="4"/>
        <v>4330.71</v>
      </c>
      <c r="AB22" s="796">
        <f t="shared" si="4"/>
        <v>7097.64</v>
      </c>
      <c r="AC22" s="837">
        <f t="shared" si="4"/>
        <v>0</v>
      </c>
    </row>
    <row r="23" spans="1:29" ht="15.75" x14ac:dyDescent="0.25">
      <c r="A23" s="798">
        <v>1</v>
      </c>
      <c r="B23" s="788" t="s">
        <v>18</v>
      </c>
      <c r="C23" s="787">
        <v>10</v>
      </c>
      <c r="D23" s="787">
        <v>1240</v>
      </c>
      <c r="E23" s="787">
        <v>1250</v>
      </c>
      <c r="F23" s="787">
        <f>'jan planting'!BK31</f>
        <v>0</v>
      </c>
      <c r="G23" s="787">
        <f>'feb planting'!BK31</f>
        <v>0</v>
      </c>
      <c r="H23" s="787">
        <f>'Mar planting'!BN27</f>
        <v>1170</v>
      </c>
      <c r="I23" s="787">
        <f>'April planting '!BM31</f>
        <v>1170</v>
      </c>
      <c r="J23" s="787">
        <f>'May planting '!BM28</f>
        <v>0</v>
      </c>
      <c r="K23" s="787">
        <f>'June Planting'!BM28</f>
        <v>0</v>
      </c>
      <c r="L23" s="787">
        <f>'Jul planting '!BM28</f>
        <v>0</v>
      </c>
      <c r="M23" s="787">
        <f>'Aug planting'!BM26</f>
        <v>115</v>
      </c>
      <c r="N23" s="787">
        <f>'Sep planting'!BM26</f>
        <v>115</v>
      </c>
      <c r="O23" s="1115">
        <f>'Oct 31 planting'!BM26</f>
        <v>408</v>
      </c>
      <c r="P23" s="788">
        <f>'Nov 29 DS planting'!BM27</f>
        <v>0</v>
      </c>
      <c r="Q23" s="807"/>
      <c r="R23" s="804"/>
      <c r="S23" s="787">
        <f>'feb harvesting'!CI29</f>
        <v>200.68</v>
      </c>
      <c r="T23" s="787">
        <f>'Mar harvesting'!CL26</f>
        <v>1170.25</v>
      </c>
      <c r="U23" s="787">
        <f>'May harvesting'!CM26</f>
        <v>1053</v>
      </c>
      <c r="V23" s="787">
        <f>'April harvesting '!CN27</f>
        <v>1202.25</v>
      </c>
      <c r="W23" s="787">
        <f>'june harvesting'!CJ27</f>
        <v>0</v>
      </c>
      <c r="X23" s="787">
        <f>'Jul harvesting'!CJ27</f>
        <v>0</v>
      </c>
      <c r="Y23" s="787">
        <f>'Aug harvesting'!CJ27</f>
        <v>0</v>
      </c>
      <c r="Z23" s="787">
        <f>'Sep harvesting'!CK27</f>
        <v>0</v>
      </c>
      <c r="AA23" s="787">
        <f>'Oct 31 harvesting'!CJ27</f>
        <v>831.5</v>
      </c>
      <c r="AB23" s="787">
        <f>'Nov 29 harvesting'!CJ27</f>
        <v>831.5</v>
      </c>
      <c r="AC23" s="814"/>
    </row>
    <row r="24" spans="1:29" ht="15.75" x14ac:dyDescent="0.25">
      <c r="A24" s="798">
        <v>2</v>
      </c>
      <c r="B24" s="788" t="s">
        <v>19</v>
      </c>
      <c r="C24" s="787">
        <v>46.75</v>
      </c>
      <c r="D24" s="787">
        <v>561.6</v>
      </c>
      <c r="E24" s="787">
        <v>608.35</v>
      </c>
      <c r="F24" s="787">
        <f>'jan planting'!BK32</f>
        <v>753.15</v>
      </c>
      <c r="G24" s="787">
        <f>'feb planting'!BK32</f>
        <v>125.7</v>
      </c>
      <c r="H24" s="787">
        <f>'Mar planting'!BN28</f>
        <v>506.75</v>
      </c>
      <c r="I24" s="787">
        <f>'April planting '!BM32</f>
        <v>506.75</v>
      </c>
      <c r="J24" s="787">
        <f>'May planting '!BM29</f>
        <v>0</v>
      </c>
      <c r="K24" s="787">
        <f>'June Planting'!BM29</f>
        <v>0</v>
      </c>
      <c r="L24" s="787">
        <f>'Jul planting '!BM29</f>
        <v>49.1</v>
      </c>
      <c r="M24" s="787">
        <f>'Aug planting'!BM27</f>
        <v>234.42</v>
      </c>
      <c r="N24" s="787">
        <f>'Sep planting'!BM27</f>
        <v>404.21999999999997</v>
      </c>
      <c r="O24" s="1115">
        <f>'Oct 31 planting'!BM27</f>
        <v>404.21999999999997</v>
      </c>
      <c r="P24" s="788">
        <f>'Nov 29 DS planting'!BM28</f>
        <v>0</v>
      </c>
      <c r="Q24" s="807"/>
      <c r="R24" s="804"/>
      <c r="S24" s="787">
        <f>'feb harvesting'!CI30</f>
        <v>0</v>
      </c>
      <c r="T24" s="787">
        <f>'Mar harvesting'!CL27</f>
        <v>47.25</v>
      </c>
      <c r="U24" s="787">
        <f>'May harvesting'!CM27</f>
        <v>456.07499999999999</v>
      </c>
      <c r="V24" s="787">
        <f>'April harvesting '!CN28</f>
        <v>425.7</v>
      </c>
      <c r="W24" s="787">
        <f>'june harvesting'!CJ28</f>
        <v>293.23</v>
      </c>
      <c r="X24" s="787">
        <f>'Jul harvesting'!CJ28</f>
        <v>293.23</v>
      </c>
      <c r="Y24" s="787">
        <f>'Aug harvesting'!CJ28</f>
        <v>293.23</v>
      </c>
      <c r="Z24" s="787">
        <f>'Sep harvesting'!CK28</f>
        <v>352.09999999999997</v>
      </c>
      <c r="AA24" s="787">
        <f>'Oct 31 harvesting'!CJ28</f>
        <v>27.95</v>
      </c>
      <c r="AB24" s="787">
        <f>'Nov 29 harvesting'!CJ28</f>
        <v>166.3</v>
      </c>
      <c r="AC24" s="814"/>
    </row>
    <row r="25" spans="1:29" ht="15.75" x14ac:dyDescent="0.25">
      <c r="A25" s="798">
        <v>3</v>
      </c>
      <c r="B25" s="788" t="s">
        <v>20</v>
      </c>
      <c r="C25" s="787">
        <v>183</v>
      </c>
      <c r="D25" s="787">
        <v>141.49</v>
      </c>
      <c r="E25" s="787">
        <v>324.49</v>
      </c>
      <c r="F25" s="787">
        <f>'jan planting'!BK33</f>
        <v>264.08999999999997</v>
      </c>
      <c r="G25" s="787">
        <f>'feb planting'!BK33</f>
        <v>166.82999999999998</v>
      </c>
      <c r="H25" s="787">
        <f>'Mar planting'!BN29</f>
        <v>465.11500000000001</v>
      </c>
      <c r="I25" s="787">
        <f>'April planting '!BM33</f>
        <v>465.11500000000001</v>
      </c>
      <c r="J25" s="787">
        <f>'May planting '!BM30</f>
        <v>10.7</v>
      </c>
      <c r="K25" s="787">
        <f>'June Planting'!BM30</f>
        <v>59.19</v>
      </c>
      <c r="L25" s="787">
        <f>'Jul planting '!BM30</f>
        <v>154.63999999999999</v>
      </c>
      <c r="M25" s="787">
        <f>'Aug planting'!BM28</f>
        <v>240.27000000000004</v>
      </c>
      <c r="N25" s="787">
        <f>'Sep planting'!BM28</f>
        <v>240.27000000000004</v>
      </c>
      <c r="O25" s="1115">
        <f>'Oct 31 planting'!BM28</f>
        <v>240.27000000000004</v>
      </c>
      <c r="P25" s="788">
        <f>'Nov 29 DS planting'!BM29</f>
        <v>0</v>
      </c>
      <c r="Q25" s="807"/>
      <c r="R25" s="804"/>
      <c r="S25" s="787">
        <f>'feb harvesting'!CI31</f>
        <v>0</v>
      </c>
      <c r="T25" s="787">
        <f>'Mar harvesting'!CL28</f>
        <v>35.369999999999997</v>
      </c>
      <c r="U25" s="787">
        <f>'May harvesting'!CM28</f>
        <v>418.6035</v>
      </c>
      <c r="V25" s="787">
        <f>'April harvesting '!CN29</f>
        <v>348.43</v>
      </c>
      <c r="W25" s="787">
        <f>'june harvesting'!CJ29</f>
        <v>0</v>
      </c>
      <c r="X25" s="787">
        <f>'Jul harvesting'!CJ29</f>
        <v>0</v>
      </c>
      <c r="Y25" s="787">
        <f>'Aug harvesting'!CJ29</f>
        <v>0</v>
      </c>
      <c r="Z25" s="787">
        <f>'Sep harvesting'!CK29</f>
        <v>0</v>
      </c>
      <c r="AA25" s="787">
        <f>'Oct 31 harvesting'!CJ29</f>
        <v>238.32</v>
      </c>
      <c r="AB25" s="787">
        <f>'Nov 29 harvesting'!CJ29</f>
        <v>238.32</v>
      </c>
      <c r="AC25" s="814"/>
    </row>
    <row r="26" spans="1:29" ht="15.75" x14ac:dyDescent="0.25">
      <c r="A26" s="798">
        <v>4</v>
      </c>
      <c r="B26" s="788" t="s">
        <v>21</v>
      </c>
      <c r="C26" s="787">
        <v>2768.5</v>
      </c>
      <c r="D26" s="787">
        <v>1361.5</v>
      </c>
      <c r="E26" s="787">
        <v>4130</v>
      </c>
      <c r="F26" s="787">
        <f>'jan planting'!BK34</f>
        <v>22</v>
      </c>
      <c r="G26" s="787">
        <f>'feb planting'!BK34</f>
        <v>0</v>
      </c>
      <c r="H26" s="787">
        <f>'Mar planting'!BN30</f>
        <v>785</v>
      </c>
      <c r="I26" s="787">
        <f>'April planting '!BM34</f>
        <v>2559.2233000000001</v>
      </c>
      <c r="J26" s="787">
        <f>'May planting '!BM31</f>
        <v>0</v>
      </c>
      <c r="K26" s="787">
        <f>'June Planting'!BM31</f>
        <v>124.57</v>
      </c>
      <c r="L26" s="787">
        <f>'Jul planting '!BM31</f>
        <v>440.99</v>
      </c>
      <c r="M26" s="787">
        <f>'Aug planting'!BM29</f>
        <v>3351.17</v>
      </c>
      <c r="N26" s="787">
        <f>'Sep planting'!BM29</f>
        <v>3351.17</v>
      </c>
      <c r="O26" s="1115">
        <f>'Oct 31 planting'!BM29</f>
        <v>4072.07</v>
      </c>
      <c r="P26" s="788">
        <f>'Nov 29 DS planting'!BM30</f>
        <v>0</v>
      </c>
      <c r="Q26" s="807"/>
      <c r="R26" s="804"/>
      <c r="S26" s="787">
        <f>'feb harvesting'!CI32</f>
        <v>0</v>
      </c>
      <c r="T26" s="787">
        <f>'Mar harvesting'!CL29</f>
        <v>33.75</v>
      </c>
      <c r="U26" s="787">
        <f>'May harvesting'!CM29</f>
        <v>706.5</v>
      </c>
      <c r="V26" s="787">
        <f>'April harvesting '!CN30</f>
        <v>2891.5</v>
      </c>
      <c r="W26" s="787">
        <f>'june harvesting'!CJ30</f>
        <v>0</v>
      </c>
      <c r="X26" s="787">
        <f>'Jul harvesting'!CJ30</f>
        <v>0</v>
      </c>
      <c r="Y26" s="787">
        <f>'Aug harvesting'!CJ30</f>
        <v>0</v>
      </c>
      <c r="Z26" s="787">
        <f>'Sep harvesting'!CK30</f>
        <v>0</v>
      </c>
      <c r="AA26" s="787">
        <f>'Oct 31 harvesting'!CJ30</f>
        <v>2066.54</v>
      </c>
      <c r="AB26" s="787">
        <f>'Nov 29 harvesting'!CJ30</f>
        <v>3388.54</v>
      </c>
      <c r="AC26" s="814"/>
    </row>
    <row r="27" spans="1:29" ht="15.75" x14ac:dyDescent="0.25">
      <c r="A27" s="798">
        <v>5</v>
      </c>
      <c r="B27" s="788" t="s">
        <v>22</v>
      </c>
      <c r="C27" s="787">
        <v>186</v>
      </c>
      <c r="D27" s="787">
        <v>740</v>
      </c>
      <c r="E27" s="787">
        <v>926</v>
      </c>
      <c r="F27" s="787">
        <f>'jan planting'!BK35</f>
        <v>177.7</v>
      </c>
      <c r="G27" s="787">
        <f>'feb planting'!BK35</f>
        <v>0</v>
      </c>
      <c r="H27" s="787">
        <f>'Mar planting'!BN31</f>
        <v>796.3</v>
      </c>
      <c r="I27" s="787">
        <f>'April planting '!BM35</f>
        <v>796.3</v>
      </c>
      <c r="J27" s="787">
        <f>'May planting '!BM32</f>
        <v>0</v>
      </c>
      <c r="K27" s="787">
        <f>'June Planting'!BM32</f>
        <v>0</v>
      </c>
      <c r="L27" s="787">
        <f>'Jul planting '!BM32</f>
        <v>110.07</v>
      </c>
      <c r="M27" s="787">
        <f>'Aug planting'!BM30</f>
        <v>909.23</v>
      </c>
      <c r="N27" s="787">
        <f>'Sep planting'!BM30</f>
        <v>909.23</v>
      </c>
      <c r="O27" s="1115">
        <f>'Oct 31 planting'!BM30</f>
        <v>909.23</v>
      </c>
      <c r="P27" s="788">
        <f>'Nov 29 DS planting'!BM31</f>
        <v>0</v>
      </c>
      <c r="Q27" s="807"/>
      <c r="R27" s="804"/>
      <c r="S27" s="787">
        <f>'feb harvesting'!CI33</f>
        <v>0</v>
      </c>
      <c r="T27" s="787">
        <f>'Mar harvesting'!CL30</f>
        <v>86.1</v>
      </c>
      <c r="U27" s="787">
        <f>'May harvesting'!CM30</f>
        <v>716.67</v>
      </c>
      <c r="V27" s="787">
        <f>'April harvesting '!CN31</f>
        <v>647.95000000000005</v>
      </c>
      <c r="W27" s="787">
        <f>'june harvesting'!CJ31</f>
        <v>0</v>
      </c>
      <c r="X27" s="787">
        <f>'Jul harvesting'!CJ31</f>
        <v>0</v>
      </c>
      <c r="Y27" s="787">
        <f>'Aug harvesting'!CJ31</f>
        <v>0</v>
      </c>
      <c r="Z27" s="787">
        <f>'Sep harvesting'!CK31</f>
        <v>0</v>
      </c>
      <c r="AA27" s="787">
        <f>'Oct 31 harvesting'!CJ31</f>
        <v>12.55</v>
      </c>
      <c r="AB27" s="787">
        <f>'Nov 29 harvesting'!CJ31</f>
        <v>864.22</v>
      </c>
      <c r="AC27" s="814"/>
    </row>
    <row r="28" spans="1:29" ht="15.75" x14ac:dyDescent="0.25">
      <c r="A28" s="798">
        <v>6</v>
      </c>
      <c r="B28" s="788" t="s">
        <v>23</v>
      </c>
      <c r="C28" s="787">
        <v>0</v>
      </c>
      <c r="D28" s="787">
        <v>529</v>
      </c>
      <c r="E28" s="787">
        <v>529</v>
      </c>
      <c r="F28" s="787">
        <f>'jan planting'!BK36</f>
        <v>330.05</v>
      </c>
      <c r="G28" s="787">
        <f>'feb planting'!BK36</f>
        <v>0</v>
      </c>
      <c r="H28" s="787">
        <f>'Mar planting'!BN32</f>
        <v>410.55</v>
      </c>
      <c r="I28" s="787">
        <f>'April planting '!BM36</f>
        <v>410.55</v>
      </c>
      <c r="J28" s="787">
        <f>'May planting '!BM33</f>
        <v>0</v>
      </c>
      <c r="K28" s="787">
        <f>'June Planting'!BM33</f>
        <v>0</v>
      </c>
      <c r="L28" s="787">
        <f>'Jul planting '!BM33</f>
        <v>0</v>
      </c>
      <c r="M28" s="787">
        <f>'Aug planting'!BM31</f>
        <v>103.75</v>
      </c>
      <c r="N28" s="787">
        <f>'Sep planting'!BM31</f>
        <v>226.75</v>
      </c>
      <c r="O28" s="1115">
        <f>'Oct 31 planting'!BM31</f>
        <v>226.75</v>
      </c>
      <c r="P28" s="788">
        <f>'Nov 29 DS planting'!BM32</f>
        <v>382.07</v>
      </c>
      <c r="Q28" s="807"/>
      <c r="R28" s="804"/>
      <c r="S28" s="787">
        <f>'feb harvesting'!CI34</f>
        <v>0</v>
      </c>
      <c r="T28" s="787">
        <f>'Mar harvesting'!CL31</f>
        <v>80.5</v>
      </c>
      <c r="U28" s="787">
        <f>'May harvesting'!CM31</f>
        <v>369.495</v>
      </c>
      <c r="V28" s="787">
        <f>'April harvesting '!CN32</f>
        <v>477.75</v>
      </c>
      <c r="W28" s="787">
        <f>'june harvesting'!CJ32</f>
        <v>31.05</v>
      </c>
      <c r="X28" s="787">
        <f>'Jul harvesting'!CJ32</f>
        <v>31.05</v>
      </c>
      <c r="Y28" s="787">
        <f>'Aug harvesting'!CJ32</f>
        <v>31.05</v>
      </c>
      <c r="Z28" s="787">
        <f>'Sep harvesting'!CK32</f>
        <v>75.7</v>
      </c>
      <c r="AA28" s="787">
        <f>'Oct 31 harvesting'!CJ32</f>
        <v>109.55</v>
      </c>
      <c r="AB28" s="787">
        <f>'Nov 29 harvesting'!CJ32</f>
        <v>109.55</v>
      </c>
      <c r="AC28" s="814"/>
    </row>
    <row r="29" spans="1:29" ht="15.75" x14ac:dyDescent="0.25">
      <c r="A29" s="798">
        <v>7</v>
      </c>
      <c r="B29" s="788" t="s">
        <v>24</v>
      </c>
      <c r="C29" s="787">
        <v>0</v>
      </c>
      <c r="D29" s="787">
        <v>547</v>
      </c>
      <c r="E29" s="787">
        <v>547</v>
      </c>
      <c r="F29" s="787">
        <f>'jan planting'!BK37</f>
        <v>20.079999999999998</v>
      </c>
      <c r="G29" s="787">
        <f>'feb planting'!BK37</f>
        <v>12.8</v>
      </c>
      <c r="H29" s="787">
        <f>'Mar planting'!BN33</f>
        <v>340.08000000000004</v>
      </c>
      <c r="I29" s="787">
        <f>'April planting '!BM37</f>
        <v>340.08000000000004</v>
      </c>
      <c r="J29" s="787">
        <f>'May planting '!BM34</f>
        <v>0</v>
      </c>
      <c r="K29" s="787">
        <f>'June Planting'!BM34</f>
        <v>0</v>
      </c>
      <c r="L29" s="787">
        <f>'Jul planting '!BM34</f>
        <v>0</v>
      </c>
      <c r="M29" s="787">
        <f>'Aug planting'!BM32</f>
        <v>0</v>
      </c>
      <c r="N29" s="787">
        <f>'Sep planting'!BM32</f>
        <v>374.5</v>
      </c>
      <c r="O29" s="1115">
        <f>'Oct 31 planting'!BM32</f>
        <v>374.5</v>
      </c>
      <c r="P29" s="788">
        <f>'Nov 29 DS planting'!BM33</f>
        <v>0</v>
      </c>
      <c r="Q29" s="807"/>
      <c r="R29" s="804"/>
      <c r="S29" s="787">
        <f>'feb harvesting'!CI35</f>
        <v>0</v>
      </c>
      <c r="T29" s="787">
        <f>'Mar harvesting'!CL32</f>
        <v>0</v>
      </c>
      <c r="U29" s="787">
        <f>'May harvesting'!CM32</f>
        <v>306.07200000000006</v>
      </c>
      <c r="V29" s="787">
        <f>'April harvesting '!CN33</f>
        <v>455.25</v>
      </c>
      <c r="W29" s="787">
        <f>'june harvesting'!CJ33</f>
        <v>0</v>
      </c>
      <c r="X29" s="787">
        <f>'Jul harvesting'!CJ33</f>
        <v>0</v>
      </c>
      <c r="Y29" s="787">
        <f>'Aug harvesting'!CJ33</f>
        <v>0</v>
      </c>
      <c r="Z29" s="787">
        <f>'Sep harvesting'!CK33</f>
        <v>0</v>
      </c>
      <c r="AA29" s="787">
        <f>'Oct 31 harvesting'!CJ33</f>
        <v>0</v>
      </c>
      <c r="AB29" s="787">
        <f>'Nov 29 harvesting'!CJ33</f>
        <v>157.69999999999999</v>
      </c>
      <c r="AC29" s="814"/>
    </row>
    <row r="30" spans="1:29" ht="15.75" x14ac:dyDescent="0.25">
      <c r="A30" s="798">
        <v>8</v>
      </c>
      <c r="B30" s="788" t="s">
        <v>25</v>
      </c>
      <c r="C30" s="787">
        <v>0</v>
      </c>
      <c r="D30" s="787">
        <v>461</v>
      </c>
      <c r="E30" s="787">
        <v>461</v>
      </c>
      <c r="F30" s="787">
        <f>'jan planting'!BK38</f>
        <v>4.7</v>
      </c>
      <c r="G30" s="787">
        <f>'feb planting'!BK38</f>
        <v>483.48</v>
      </c>
      <c r="H30" s="787">
        <f>'Mar planting'!BN34</f>
        <v>82</v>
      </c>
      <c r="I30" s="787">
        <f>'April planting '!BM38</f>
        <v>82</v>
      </c>
      <c r="J30" s="787">
        <f>'May planting '!BM35</f>
        <v>0</v>
      </c>
      <c r="K30" s="787">
        <f>'June Planting'!BM35</f>
        <v>0</v>
      </c>
      <c r="L30" s="787">
        <f>'Jul planting '!BM35</f>
        <v>0</v>
      </c>
      <c r="M30" s="787">
        <f>'Aug planting'!BM33</f>
        <v>256.24</v>
      </c>
      <c r="N30" s="787">
        <f>'Sep planting'!BM33</f>
        <v>395.62</v>
      </c>
      <c r="O30" s="1115">
        <f>'Oct 31 planting'!BM33</f>
        <v>395.62</v>
      </c>
      <c r="P30" s="788">
        <f>'Nov 29 DS planting'!BM34</f>
        <v>21.68</v>
      </c>
      <c r="Q30" s="807"/>
      <c r="R30" s="804"/>
      <c r="S30" s="787">
        <f>'feb harvesting'!CI36</f>
        <v>0</v>
      </c>
      <c r="T30" s="787">
        <f>'Mar harvesting'!CL33</f>
        <v>517.02</v>
      </c>
      <c r="U30" s="787">
        <f>'May harvesting'!CM33</f>
        <v>73.8</v>
      </c>
      <c r="V30" s="787">
        <f>'April harvesting '!CN34</f>
        <v>86</v>
      </c>
      <c r="W30" s="787">
        <f>'june harvesting'!CJ34</f>
        <v>0</v>
      </c>
      <c r="X30" s="787">
        <f>'Jul harvesting'!CJ34</f>
        <v>0</v>
      </c>
      <c r="Y30" s="787">
        <f>'Aug harvesting'!CJ34</f>
        <v>0</v>
      </c>
      <c r="Z30" s="787">
        <f>'Sep harvesting'!CK34</f>
        <v>0</v>
      </c>
      <c r="AA30" s="787">
        <f>'Oct 31 harvesting'!CJ34</f>
        <v>0</v>
      </c>
      <c r="AB30" s="787">
        <f>'Nov 29 harvesting'!CJ34</f>
        <v>292.96000000000004</v>
      </c>
      <c r="AC30" s="814"/>
    </row>
    <row r="31" spans="1:29" ht="15.75" x14ac:dyDescent="0.25">
      <c r="A31" s="798">
        <v>9</v>
      </c>
      <c r="B31" s="788" t="s">
        <v>26</v>
      </c>
      <c r="C31" s="787">
        <v>130.75</v>
      </c>
      <c r="D31" s="787">
        <v>853.78</v>
      </c>
      <c r="E31" s="787">
        <v>984.53</v>
      </c>
      <c r="F31" s="787">
        <f>'jan planting'!BK39</f>
        <v>2</v>
      </c>
      <c r="G31" s="787">
        <f>'feb planting'!BK39</f>
        <v>0</v>
      </c>
      <c r="H31" s="787">
        <f>'Mar planting'!BN35</f>
        <v>63.25</v>
      </c>
      <c r="I31" s="787">
        <f>'April planting '!BM39</f>
        <v>63.25</v>
      </c>
      <c r="J31" s="787">
        <f>'May planting '!BM36</f>
        <v>0</v>
      </c>
      <c r="K31" s="787">
        <f>'June Planting'!BM36</f>
        <v>17.75</v>
      </c>
      <c r="L31" s="787">
        <f>'Jul planting '!BM36</f>
        <v>109.48</v>
      </c>
      <c r="M31" s="787">
        <f>'Aug planting'!BM34</f>
        <v>108.98</v>
      </c>
      <c r="N31" s="787">
        <f>'Sep planting'!BM34</f>
        <v>108.98</v>
      </c>
      <c r="O31" s="1115">
        <f>'Oct 31 planting'!BM34</f>
        <v>108.98</v>
      </c>
      <c r="P31" s="788">
        <f>'Nov 29 DS planting'!BM35</f>
        <v>0</v>
      </c>
      <c r="Q31" s="807"/>
      <c r="R31" s="804"/>
      <c r="S31" s="787">
        <f>'feb harvesting'!CI37</f>
        <v>0</v>
      </c>
      <c r="T31" s="787">
        <f>'Mar harvesting'!CL34</f>
        <v>0</v>
      </c>
      <c r="U31" s="787">
        <f>'May harvesting'!CM34</f>
        <v>56.925000000000004</v>
      </c>
      <c r="V31" s="787">
        <f>'April harvesting '!CN35</f>
        <v>523</v>
      </c>
      <c r="W31" s="787">
        <f>'june harvesting'!CJ35</f>
        <v>0</v>
      </c>
      <c r="X31" s="787">
        <f>'Jul harvesting'!CJ35</f>
        <v>0</v>
      </c>
      <c r="Y31" s="787">
        <f>'Aug harvesting'!CJ35</f>
        <v>0</v>
      </c>
      <c r="Z31" s="787">
        <f>'Sep harvesting'!CK35</f>
        <v>0</v>
      </c>
      <c r="AA31" s="787">
        <f>'Oct 31 harvesting'!CJ35</f>
        <v>0</v>
      </c>
      <c r="AB31" s="787">
        <f>'Nov 29 harvesting'!CJ35</f>
        <v>4.25</v>
      </c>
      <c r="AC31" s="814"/>
    </row>
    <row r="32" spans="1:29" ht="15.75" x14ac:dyDescent="0.25">
      <c r="A32" s="798">
        <v>10</v>
      </c>
      <c r="B32" s="788" t="s">
        <v>27</v>
      </c>
      <c r="C32" s="787">
        <v>0</v>
      </c>
      <c r="D32" s="787">
        <v>590</v>
      </c>
      <c r="E32" s="787">
        <v>590</v>
      </c>
      <c r="F32" s="787">
        <f>'jan planting'!BK40</f>
        <v>0</v>
      </c>
      <c r="G32" s="787">
        <f>'feb planting'!BK40</f>
        <v>0</v>
      </c>
      <c r="H32" s="787">
        <f>'Mar planting'!BN36</f>
        <v>176</v>
      </c>
      <c r="I32" s="787">
        <f>'April planting '!BM40</f>
        <v>176</v>
      </c>
      <c r="J32" s="787">
        <f>'May planting '!BM37</f>
        <v>0</v>
      </c>
      <c r="K32" s="787">
        <f>'June Planting'!BM37</f>
        <v>553</v>
      </c>
      <c r="L32" s="787">
        <f>'Jul planting '!BM37</f>
        <v>553</v>
      </c>
      <c r="M32" s="787">
        <f>'Aug planting'!BM35</f>
        <v>582</v>
      </c>
      <c r="N32" s="787">
        <f>'Sep planting'!BM35</f>
        <v>582</v>
      </c>
      <c r="O32" s="1115">
        <f>'Oct 31 planting'!BM35</f>
        <v>582</v>
      </c>
      <c r="P32" s="788">
        <f>'Nov 29 DS planting'!BM36</f>
        <v>0</v>
      </c>
      <c r="Q32" s="807"/>
      <c r="R32" s="804"/>
      <c r="S32" s="787">
        <f>'feb harvesting'!CI38</f>
        <v>0</v>
      </c>
      <c r="T32" s="787">
        <f>'Mar harvesting'!CL35</f>
        <v>0</v>
      </c>
      <c r="U32" s="787">
        <f>'May harvesting'!CM35</f>
        <v>158.4</v>
      </c>
      <c r="V32" s="787">
        <f>'April harvesting '!CN36</f>
        <v>410</v>
      </c>
      <c r="W32" s="787">
        <f>'june harvesting'!CJ36</f>
        <v>0</v>
      </c>
      <c r="X32" s="787">
        <f>'Jul harvesting'!CJ36</f>
        <v>0</v>
      </c>
      <c r="Y32" s="787">
        <f>'Aug harvesting'!CJ36</f>
        <v>0</v>
      </c>
      <c r="Z32" s="787">
        <f>'Sep harvesting'!CK36</f>
        <v>0</v>
      </c>
      <c r="AA32" s="787">
        <f>'Oct 31 harvesting'!CJ36</f>
        <v>0</v>
      </c>
      <c r="AB32" s="787">
        <f>'Nov 29 harvesting'!CJ36</f>
        <v>0</v>
      </c>
      <c r="AC32" s="814"/>
    </row>
    <row r="33" spans="1:29" ht="15.75" x14ac:dyDescent="0.25">
      <c r="A33" s="798">
        <v>11</v>
      </c>
      <c r="B33" s="788" t="s">
        <v>28</v>
      </c>
      <c r="C33" s="787">
        <v>2787</v>
      </c>
      <c r="D33" s="787">
        <v>862.92000000000007</v>
      </c>
      <c r="E33" s="787">
        <v>3649.92</v>
      </c>
      <c r="F33" s="787">
        <f>'jan planting'!BK41</f>
        <v>462.6</v>
      </c>
      <c r="G33" s="787">
        <f>'feb planting'!BK41</f>
        <v>0</v>
      </c>
      <c r="H33" s="787">
        <f>'Mar planting'!BN37</f>
        <v>3649.5499999999997</v>
      </c>
      <c r="I33" s="787">
        <f>'April planting '!BM41</f>
        <v>3649.5499999999997</v>
      </c>
      <c r="J33" s="787">
        <f>'May planting '!BM38</f>
        <v>0</v>
      </c>
      <c r="K33" s="787">
        <f>'June Planting'!BM38</f>
        <v>0</v>
      </c>
      <c r="L33" s="787">
        <f>'Jul planting '!BM38</f>
        <v>150.49</v>
      </c>
      <c r="M33" s="787">
        <f>'Aug planting'!BM36</f>
        <v>150.49</v>
      </c>
      <c r="N33" s="787">
        <f>'Sep planting'!BM36</f>
        <v>2502.13</v>
      </c>
      <c r="O33" s="1115">
        <f>'Oct 31 planting'!BM36</f>
        <v>2502.13</v>
      </c>
      <c r="P33" s="788">
        <f>'Nov 29 DS planting'!BM37</f>
        <v>0</v>
      </c>
      <c r="Q33" s="807"/>
      <c r="R33" s="804"/>
      <c r="S33" s="787">
        <f>'feb harvesting'!CI39</f>
        <v>0</v>
      </c>
      <c r="T33" s="787">
        <f>'Mar harvesting'!CL36</f>
        <v>95.27</v>
      </c>
      <c r="U33" s="787">
        <f>'May harvesting'!CM36</f>
        <v>3284.5949999999998</v>
      </c>
      <c r="V33" s="787">
        <f>'April harvesting '!CN37</f>
        <v>3076.9399999999996</v>
      </c>
      <c r="W33" s="787">
        <f>'june harvesting'!CJ37</f>
        <v>0.25</v>
      </c>
      <c r="X33" s="787">
        <f>'Jul harvesting'!CJ37</f>
        <v>0.25</v>
      </c>
      <c r="Y33" s="787">
        <f>'Aug harvesting'!CJ37</f>
        <v>0.25</v>
      </c>
      <c r="Z33" s="787">
        <f>'Sep harvesting'!CK37</f>
        <v>0.55000000000000004</v>
      </c>
      <c r="AA33" s="787">
        <f>'Oct 31 harvesting'!CJ37</f>
        <v>0.25</v>
      </c>
      <c r="AB33" s="787">
        <f>'Nov 29 harvesting'!CJ37</f>
        <v>0.25</v>
      </c>
      <c r="AC33" s="814"/>
    </row>
    <row r="34" spans="1:29" ht="15.75" x14ac:dyDescent="0.25">
      <c r="A34" s="798">
        <v>12</v>
      </c>
      <c r="B34" s="788" t="s">
        <v>29</v>
      </c>
      <c r="C34" s="787">
        <v>710</v>
      </c>
      <c r="D34" s="787">
        <v>1817</v>
      </c>
      <c r="E34" s="787">
        <v>2527</v>
      </c>
      <c r="F34" s="787">
        <f>'jan planting'!BK42</f>
        <v>0</v>
      </c>
      <c r="G34" s="787">
        <f>'feb planting'!BK42</f>
        <v>116.55</v>
      </c>
      <c r="H34" s="787">
        <f>'Mar planting'!BN38</f>
        <v>317.8</v>
      </c>
      <c r="I34" s="787">
        <f>'April planting '!BM42</f>
        <v>317.8</v>
      </c>
      <c r="J34" s="787">
        <f>'May planting '!BM39</f>
        <v>0</v>
      </c>
      <c r="K34" s="787">
        <f>'June Planting'!BM39</f>
        <v>533.1</v>
      </c>
      <c r="L34" s="787">
        <f>'Jul planting '!BM39</f>
        <v>533.1</v>
      </c>
      <c r="M34" s="787">
        <f>'Aug planting'!BM37</f>
        <v>750.0027</v>
      </c>
      <c r="N34" s="787">
        <f>'Sep planting'!BM37</f>
        <v>2415.5027</v>
      </c>
      <c r="O34" s="1115">
        <f>'Oct 31 planting'!BM37</f>
        <v>2415.5027</v>
      </c>
      <c r="P34" s="788">
        <f>'Nov 29 DS planting'!BM38</f>
        <v>0</v>
      </c>
      <c r="Q34" s="807"/>
      <c r="R34" s="804"/>
      <c r="S34" s="787">
        <f>'feb harvesting'!CI40</f>
        <v>0</v>
      </c>
      <c r="T34" s="787">
        <f>'Mar harvesting'!CL37</f>
        <v>0</v>
      </c>
      <c r="U34" s="787">
        <f>'May harvesting'!CM37</f>
        <v>286.02000000000004</v>
      </c>
      <c r="V34" s="787">
        <f>'April harvesting '!CN38</f>
        <v>2077.75</v>
      </c>
      <c r="W34" s="787">
        <f>'june harvesting'!CJ38</f>
        <v>105.25</v>
      </c>
      <c r="X34" s="787">
        <f>'Jul harvesting'!CJ38</f>
        <v>105.25</v>
      </c>
      <c r="Y34" s="787">
        <f>'Aug harvesting'!CJ38</f>
        <v>105.25</v>
      </c>
      <c r="Z34" s="787">
        <f>'Sep harvesting'!CK38</f>
        <v>427.52</v>
      </c>
      <c r="AA34" s="787">
        <f>'Oct 31 harvesting'!CJ38</f>
        <v>520.54999999999995</v>
      </c>
      <c r="AB34" s="787">
        <f>'Nov 29 harvesting'!CJ38</f>
        <v>520.54999999999995</v>
      </c>
      <c r="AC34" s="814"/>
    </row>
    <row r="35" spans="1:29" ht="15.75" x14ac:dyDescent="0.25">
      <c r="A35" s="798">
        <v>13</v>
      </c>
      <c r="B35" s="788" t="s">
        <v>30</v>
      </c>
      <c r="C35" s="787">
        <v>138</v>
      </c>
      <c r="D35" s="787">
        <v>2044.5</v>
      </c>
      <c r="E35" s="787">
        <v>2182.5</v>
      </c>
      <c r="F35" s="787">
        <f>'jan planting'!BK43</f>
        <v>33</v>
      </c>
      <c r="G35" s="787">
        <f>'feb planting'!BK43</f>
        <v>0</v>
      </c>
      <c r="H35" s="787">
        <f>'Mar planting'!BN39</f>
        <v>1009.5</v>
      </c>
      <c r="I35" s="787">
        <f>'April planting '!BM43</f>
        <v>1009.5</v>
      </c>
      <c r="J35" s="787">
        <f>'May planting '!BM40</f>
        <v>0</v>
      </c>
      <c r="K35" s="787">
        <f>'June Planting'!BM40</f>
        <v>14.75</v>
      </c>
      <c r="L35" s="787">
        <f>'Jul planting '!BM40</f>
        <v>14.75</v>
      </c>
      <c r="M35" s="787">
        <f>'Aug planting'!BM38</f>
        <v>1419.5</v>
      </c>
      <c r="N35" s="787">
        <f>'Sep planting'!BM38</f>
        <v>1419.5</v>
      </c>
      <c r="O35" s="1115">
        <f>'Oct 31 planting'!BM38</f>
        <v>1419.5</v>
      </c>
      <c r="P35" s="788">
        <f>'Nov 29 DS planting'!BM39</f>
        <v>0</v>
      </c>
      <c r="Q35" s="807"/>
      <c r="R35" s="804"/>
      <c r="S35" s="787">
        <f>'feb harvesting'!CI41</f>
        <v>22.68</v>
      </c>
      <c r="T35" s="787">
        <f>'Mar harvesting'!CL38</f>
        <v>7.5</v>
      </c>
      <c r="U35" s="787">
        <f>'May harvesting'!CM38</f>
        <v>908.55000000000007</v>
      </c>
      <c r="V35" s="787">
        <f>'April harvesting '!CN39</f>
        <v>1649.76</v>
      </c>
      <c r="W35" s="787">
        <f>'june harvesting'!CJ39</f>
        <v>0</v>
      </c>
      <c r="X35" s="787">
        <f>'Jul harvesting'!CJ39</f>
        <v>0</v>
      </c>
      <c r="Y35" s="787">
        <f>'Aug harvesting'!CJ39</f>
        <v>0</v>
      </c>
      <c r="Z35" s="787">
        <f>'Sep harvesting'!CK39</f>
        <v>24.279999999999998</v>
      </c>
      <c r="AA35" s="787">
        <f>'Oct 31 harvesting'!CJ39</f>
        <v>523.5</v>
      </c>
      <c r="AB35" s="787">
        <f>'Nov 29 harvesting'!CJ39</f>
        <v>523.5</v>
      </c>
      <c r="AC35" s="814"/>
    </row>
    <row r="36" spans="1:29" ht="15.75" x14ac:dyDescent="0.25">
      <c r="A36" s="798">
        <v>14</v>
      </c>
      <c r="B36" s="788" t="s">
        <v>31</v>
      </c>
      <c r="C36" s="787">
        <v>3155</v>
      </c>
      <c r="D36" s="787">
        <v>4044</v>
      </c>
      <c r="E36" s="787">
        <v>7199</v>
      </c>
      <c r="F36" s="787">
        <f>'jan planting'!BK44</f>
        <v>856.7</v>
      </c>
      <c r="G36" s="787">
        <f>'feb planting'!BK44</f>
        <v>0</v>
      </c>
      <c r="H36" s="787">
        <f>'Mar planting'!BN40</f>
        <v>5824.65</v>
      </c>
      <c r="I36" s="787">
        <f>'April planting '!BM44</f>
        <v>5824.65</v>
      </c>
      <c r="J36" s="787">
        <f>'May planting '!BM41</f>
        <v>0</v>
      </c>
      <c r="K36" s="787">
        <f>'June Planting'!BM41</f>
        <v>0</v>
      </c>
      <c r="L36" s="787">
        <f>'Jul planting '!BM41</f>
        <v>0</v>
      </c>
      <c r="M36" s="787">
        <f>'Aug planting'!BM39</f>
        <v>3351.7640000000006</v>
      </c>
      <c r="N36" s="787">
        <f>'Sep planting'!BM39</f>
        <v>5230.3040666666675</v>
      </c>
      <c r="O36" s="1115">
        <f>'Oct 31 planting'!BM39</f>
        <v>5230.3040666666675</v>
      </c>
      <c r="P36" s="788">
        <f>'Nov 29 DS planting'!BM40</f>
        <v>0</v>
      </c>
      <c r="Q36" s="807"/>
      <c r="R36" s="804"/>
      <c r="S36" s="787">
        <f>'feb harvesting'!CI42</f>
        <v>0</v>
      </c>
      <c r="T36" s="787">
        <f>'Mar harvesting'!CL39</f>
        <v>0</v>
      </c>
      <c r="U36" s="787">
        <f>'May harvesting'!CM39</f>
        <v>5242.1849999999995</v>
      </c>
      <c r="V36" s="787">
        <f>'April harvesting '!CN40</f>
        <v>5796.3</v>
      </c>
      <c r="W36" s="787">
        <f>'june harvesting'!CJ40</f>
        <v>0</v>
      </c>
      <c r="X36" s="787">
        <f>'Jul harvesting'!CJ40</f>
        <v>0</v>
      </c>
      <c r="Y36" s="787">
        <f>'Aug harvesting'!CJ40</f>
        <v>0</v>
      </c>
      <c r="Z36" s="787">
        <f>'Sep harvesting'!CK40</f>
        <v>0</v>
      </c>
      <c r="AA36" s="787">
        <f>'Oct 31 harvesting'!CJ40</f>
        <v>0</v>
      </c>
      <c r="AB36" s="787">
        <f>'Nov 29 harvesting'!CJ40</f>
        <v>0</v>
      </c>
      <c r="AC36" s="814"/>
    </row>
    <row r="37" spans="1:29" s="797" customFormat="1" ht="15.75" x14ac:dyDescent="0.25">
      <c r="A37" s="829" t="s">
        <v>32</v>
      </c>
      <c r="B37" s="841">
        <v>19</v>
      </c>
      <c r="C37" s="793">
        <v>12569.775000000001</v>
      </c>
      <c r="D37" s="793">
        <v>12003.275</v>
      </c>
      <c r="E37" s="793">
        <v>24573.05</v>
      </c>
      <c r="F37" s="839">
        <f>SUM(F38:F56)</f>
        <v>9618.9599999999991</v>
      </c>
      <c r="G37" s="839">
        <f>SUM(G38:G56)</f>
        <v>1409.2</v>
      </c>
      <c r="H37" s="839">
        <f t="shared" ref="H37:AC37" si="5">SUM(H38:H56)</f>
        <v>20785.754999999997</v>
      </c>
      <c r="I37" s="839">
        <f t="shared" si="5"/>
        <v>20801.743999999995</v>
      </c>
      <c r="J37" s="839">
        <f t="shared" si="5"/>
        <v>81.929999999999993</v>
      </c>
      <c r="K37" s="839">
        <f t="shared" si="5"/>
        <v>2739.33</v>
      </c>
      <c r="L37" s="839">
        <f t="shared" si="5"/>
        <v>3692.7999999999997</v>
      </c>
      <c r="M37" s="839">
        <f t="shared" si="5"/>
        <v>19774.610000000004</v>
      </c>
      <c r="N37" s="839">
        <f t="shared" si="5"/>
        <v>22989.264999999999</v>
      </c>
      <c r="O37" s="839">
        <f t="shared" si="5"/>
        <v>22989.264999999999</v>
      </c>
      <c r="P37" s="839">
        <f t="shared" si="5"/>
        <v>0</v>
      </c>
      <c r="Q37" s="840">
        <f t="shared" si="5"/>
        <v>0</v>
      </c>
      <c r="R37" s="838">
        <f t="shared" si="5"/>
        <v>0</v>
      </c>
      <c r="S37" s="839">
        <f t="shared" si="5"/>
        <v>156.19999999999999</v>
      </c>
      <c r="T37" s="839">
        <f t="shared" si="5"/>
        <v>4107.75</v>
      </c>
      <c r="U37" s="839">
        <f>SUM(U38:U56)</f>
        <v>18707.179500000002</v>
      </c>
      <c r="V37" s="839">
        <f t="shared" si="5"/>
        <v>18037.600000000002</v>
      </c>
      <c r="W37" s="839">
        <f t="shared" si="5"/>
        <v>4</v>
      </c>
      <c r="X37" s="839">
        <f t="shared" si="5"/>
        <v>4</v>
      </c>
      <c r="Y37" s="839">
        <f t="shared" si="5"/>
        <v>638.32000000000005</v>
      </c>
      <c r="Z37" s="839">
        <f t="shared" si="5"/>
        <v>3532.7400000000002</v>
      </c>
      <c r="AA37" s="839">
        <f t="shared" si="5"/>
        <v>6832.3312999999998</v>
      </c>
      <c r="AB37" s="839">
        <f t="shared" si="5"/>
        <v>12503.087423000001</v>
      </c>
      <c r="AC37" s="840">
        <f t="shared" si="5"/>
        <v>0</v>
      </c>
    </row>
    <row r="38" spans="1:29" s="801" customFormat="1" ht="15.75" x14ac:dyDescent="0.25">
      <c r="A38" s="798">
        <v>1</v>
      </c>
      <c r="B38" s="788" t="s">
        <v>33</v>
      </c>
      <c r="C38" s="787">
        <v>976</v>
      </c>
      <c r="D38" s="787">
        <v>725</v>
      </c>
      <c r="E38" s="787">
        <v>1701</v>
      </c>
      <c r="F38" s="787">
        <f>'jan planting'!BK45</f>
        <v>58</v>
      </c>
      <c r="G38" s="787">
        <f>'feb planting'!BK45</f>
        <v>0</v>
      </c>
      <c r="H38" s="787">
        <f>'Mar planting'!BN41</f>
        <v>756</v>
      </c>
      <c r="I38" s="787">
        <f>'April planting '!BM45</f>
        <v>756</v>
      </c>
      <c r="J38" s="787">
        <f>'May planting '!BM42</f>
        <v>10</v>
      </c>
      <c r="K38" s="787">
        <f>'June Planting'!BM42</f>
        <v>20</v>
      </c>
      <c r="L38" s="787">
        <f>'Jul planting '!BM42</f>
        <v>28</v>
      </c>
      <c r="M38" s="787">
        <f>'Aug planting'!BM40</f>
        <v>1685.6</v>
      </c>
      <c r="N38" s="787">
        <f>'Sep planting'!BM40</f>
        <v>1685.6</v>
      </c>
      <c r="O38" s="1115">
        <f>'Oct 31 planting'!BM40</f>
        <v>1685.6</v>
      </c>
      <c r="P38" s="788">
        <f>'Nov 29 DS planting'!BM42</f>
        <v>0</v>
      </c>
      <c r="Q38" s="807"/>
      <c r="R38" s="804"/>
      <c r="S38" s="787">
        <f>'feb harvesting'!CI43</f>
        <v>0</v>
      </c>
      <c r="T38" s="787">
        <f>'Mar harvesting'!CL40</f>
        <v>752</v>
      </c>
      <c r="U38" s="792">
        <f>'May harvesting'!CM40</f>
        <v>680.4</v>
      </c>
      <c r="V38" s="787">
        <f>'April harvesting '!CN41</f>
        <v>1312</v>
      </c>
      <c r="W38" s="787">
        <f>'june harvesting'!CJ41</f>
        <v>0</v>
      </c>
      <c r="X38" s="787">
        <f>'Jul harvesting'!CJ41</f>
        <v>0</v>
      </c>
      <c r="Y38" s="792">
        <f>'Aug harvesting'!CJ41</f>
        <v>37.4</v>
      </c>
      <c r="Z38" s="792">
        <f>'Sep harvesting'!CK41</f>
        <v>240.1</v>
      </c>
      <c r="AA38" s="787">
        <f>'Oct 31 harvesting'!CJ41</f>
        <v>244.5</v>
      </c>
      <c r="AB38" s="787">
        <f>'Nov 29 harvesting'!CJ41</f>
        <v>244.5</v>
      </c>
      <c r="AC38" s="814"/>
    </row>
    <row r="39" spans="1:29" s="801" customFormat="1" ht="15.75" x14ac:dyDescent="0.25">
      <c r="A39" s="798">
        <v>2</v>
      </c>
      <c r="B39" s="788" t="s">
        <v>34</v>
      </c>
      <c r="C39" s="787">
        <v>45.45</v>
      </c>
      <c r="D39" s="787">
        <v>121.11999999999999</v>
      </c>
      <c r="E39" s="787">
        <v>166.57</v>
      </c>
      <c r="F39" s="787">
        <f>'jan planting'!BK46</f>
        <v>170.05</v>
      </c>
      <c r="G39" s="787">
        <f>'feb planting'!BK46</f>
        <v>0</v>
      </c>
      <c r="H39" s="787">
        <f>'Mar planting'!BN42</f>
        <v>245.8</v>
      </c>
      <c r="I39" s="787">
        <f>'April planting '!BM46</f>
        <v>245.8</v>
      </c>
      <c r="J39" s="787">
        <f>'May planting '!BM43</f>
        <v>11.05</v>
      </c>
      <c r="K39" s="787">
        <f>'June Planting'!BM43</f>
        <v>11.05</v>
      </c>
      <c r="L39" s="787">
        <f>'Jul planting '!BM43</f>
        <v>16.350000000000001</v>
      </c>
      <c r="M39" s="787">
        <f>'Aug planting'!BM41</f>
        <v>34.9</v>
      </c>
      <c r="N39" s="787">
        <f>'Sep planting'!BM41</f>
        <v>34.9</v>
      </c>
      <c r="O39" s="1115">
        <f>'Oct 31 planting'!BM41</f>
        <v>34.9</v>
      </c>
      <c r="P39" s="788">
        <f>'Nov 29 DS planting'!BM43</f>
        <v>0</v>
      </c>
      <c r="Q39" s="807"/>
      <c r="R39" s="804"/>
      <c r="S39" s="787">
        <f>'feb harvesting'!CI44</f>
        <v>89.5</v>
      </c>
      <c r="T39" s="787">
        <f>'Mar harvesting'!CL41</f>
        <v>0</v>
      </c>
      <c r="U39" s="792">
        <f>'May harvesting'!CM41</f>
        <v>221.22000000000003</v>
      </c>
      <c r="V39" s="787">
        <f>'April harvesting '!CN42</f>
        <v>137.19999999999999</v>
      </c>
      <c r="W39" s="787">
        <f>'june harvesting'!CJ42</f>
        <v>0</v>
      </c>
      <c r="X39" s="787">
        <f>'Jul harvesting'!CJ42</f>
        <v>0</v>
      </c>
      <c r="Y39" s="792">
        <f>'Aug harvesting'!CJ42</f>
        <v>0</v>
      </c>
      <c r="Z39" s="792">
        <f>'Sep harvesting'!CK42</f>
        <v>0</v>
      </c>
      <c r="AA39" s="787">
        <f>'Oct 31 harvesting'!CJ42</f>
        <v>32.85</v>
      </c>
      <c r="AB39" s="787">
        <f>'Nov 29 harvesting'!CJ42</f>
        <v>32.85</v>
      </c>
      <c r="AC39" s="814"/>
    </row>
    <row r="40" spans="1:29" s="801" customFormat="1" ht="15.75" x14ac:dyDescent="0.25">
      <c r="A40" s="798">
        <v>3</v>
      </c>
      <c r="B40" s="788" t="s">
        <v>35</v>
      </c>
      <c r="C40" s="787">
        <v>350</v>
      </c>
      <c r="D40" s="787">
        <v>658</v>
      </c>
      <c r="E40" s="787">
        <v>1008</v>
      </c>
      <c r="F40" s="787">
        <f>'jan planting'!BK47</f>
        <v>0</v>
      </c>
      <c r="G40" s="787">
        <f>'feb planting'!BK47</f>
        <v>0</v>
      </c>
      <c r="H40" s="787">
        <f>'Mar planting'!BN43</f>
        <v>970</v>
      </c>
      <c r="I40" s="787">
        <f>'April planting '!BM47</f>
        <v>970</v>
      </c>
      <c r="J40" s="787">
        <f>'May planting '!BM44</f>
        <v>0</v>
      </c>
      <c r="K40" s="787">
        <f>'June Planting'!BM44</f>
        <v>115.5</v>
      </c>
      <c r="L40" s="787">
        <f>'Jul planting '!BM44</f>
        <v>115.5</v>
      </c>
      <c r="M40" s="787">
        <f>'Aug planting'!BM42</f>
        <v>853</v>
      </c>
      <c r="N40" s="787">
        <f>'Sep planting'!BM42</f>
        <v>885</v>
      </c>
      <c r="O40" s="1115">
        <f>'Oct 31 planting'!BM42</f>
        <v>885</v>
      </c>
      <c r="P40" s="788">
        <f>'Nov 29 DS planting'!BM44</f>
        <v>0</v>
      </c>
      <c r="Q40" s="807"/>
      <c r="R40" s="804"/>
      <c r="S40" s="787">
        <f>'feb harvesting'!CI45</f>
        <v>26.35</v>
      </c>
      <c r="T40" s="787">
        <f>'Mar harvesting'!CL42</f>
        <v>786</v>
      </c>
      <c r="U40" s="792">
        <f>'May harvesting'!CM42</f>
        <v>873</v>
      </c>
      <c r="V40" s="787">
        <f>'April harvesting '!CN43</f>
        <v>733.5</v>
      </c>
      <c r="W40" s="787">
        <f>'june harvesting'!CJ43</f>
        <v>4</v>
      </c>
      <c r="X40" s="787">
        <f>'Jul harvesting'!CJ43</f>
        <v>4</v>
      </c>
      <c r="Y40" s="792">
        <f>'Aug harvesting'!CJ43</f>
        <v>4</v>
      </c>
      <c r="Z40" s="792">
        <f>'Sep harvesting'!CK43</f>
        <v>11.8</v>
      </c>
      <c r="AA40" s="787">
        <f>'Oct 31 harvesting'!CJ43</f>
        <v>783.5</v>
      </c>
      <c r="AB40" s="787">
        <f>'Nov 29 harvesting'!CJ43</f>
        <v>783.5</v>
      </c>
      <c r="AC40" s="814"/>
    </row>
    <row r="41" spans="1:29" s="801" customFormat="1" ht="15.75" x14ac:dyDescent="0.25">
      <c r="A41" s="798">
        <v>4</v>
      </c>
      <c r="B41" s="788" t="s">
        <v>36</v>
      </c>
      <c r="C41" s="787">
        <v>898.32</v>
      </c>
      <c r="D41" s="787">
        <v>242.51999999999987</v>
      </c>
      <c r="E41" s="787">
        <v>1140.8399999999999</v>
      </c>
      <c r="F41" s="787">
        <f>'jan planting'!BK48</f>
        <v>48.25</v>
      </c>
      <c r="G41" s="787">
        <f>'feb planting'!BK48</f>
        <v>0</v>
      </c>
      <c r="H41" s="787">
        <f>'Mar planting'!BN44</f>
        <v>1098.1599999999999</v>
      </c>
      <c r="I41" s="787">
        <f>'April planting '!BM48</f>
        <v>1084.3700000000001</v>
      </c>
      <c r="J41" s="787">
        <f>'May planting '!BM45</f>
        <v>6</v>
      </c>
      <c r="K41" s="787">
        <f>'June Planting'!BM45</f>
        <v>816.96999999999991</v>
      </c>
      <c r="L41" s="787">
        <f>'Jul planting '!BM45</f>
        <v>1025.3799999999999</v>
      </c>
      <c r="M41" s="787">
        <f>'Aug planting'!BM43</f>
        <v>1102.1499999999999</v>
      </c>
      <c r="N41" s="787">
        <f>'Sep planting'!BM43</f>
        <v>1102.1499999999999</v>
      </c>
      <c r="O41" s="1115">
        <f>'Oct 31 planting'!BM43</f>
        <v>1102.1499999999999</v>
      </c>
      <c r="P41" s="788">
        <f>'Nov 29 DS planting'!BM45</f>
        <v>0</v>
      </c>
      <c r="Q41" s="807"/>
      <c r="R41" s="804"/>
      <c r="S41" s="787">
        <f>'feb harvesting'!CI46</f>
        <v>0</v>
      </c>
      <c r="T41" s="787">
        <f>'Mar harvesting'!CL43</f>
        <v>998.69999999999993</v>
      </c>
      <c r="U41" s="792">
        <f>'May harvesting'!CM43</f>
        <v>988.34399999999994</v>
      </c>
      <c r="V41" s="787">
        <f>'April harvesting '!CN44</f>
        <v>1085.97</v>
      </c>
      <c r="W41" s="787">
        <f>'june harvesting'!CJ44</f>
        <v>0</v>
      </c>
      <c r="X41" s="787">
        <f>'Jul harvesting'!CJ44</f>
        <v>0</v>
      </c>
      <c r="Y41" s="792">
        <f>'Aug harvesting'!CJ44</f>
        <v>0</v>
      </c>
      <c r="Z41" s="792">
        <f>'Sep harvesting'!CK44</f>
        <v>0</v>
      </c>
      <c r="AA41" s="787">
        <f>'Oct 31 harvesting'!CJ44</f>
        <v>1048.3433</v>
      </c>
      <c r="AB41" s="787">
        <f>'Nov 29 harvesting'!CJ44</f>
        <v>1048.3433</v>
      </c>
      <c r="AC41" s="814"/>
    </row>
    <row r="42" spans="1:29" s="801" customFormat="1" ht="15.75" x14ac:dyDescent="0.25">
      <c r="A42" s="798">
        <v>5</v>
      </c>
      <c r="B42" s="788" t="s">
        <v>37</v>
      </c>
      <c r="C42" s="787">
        <v>1265</v>
      </c>
      <c r="D42" s="787">
        <v>392</v>
      </c>
      <c r="E42" s="787">
        <v>1657</v>
      </c>
      <c r="F42" s="787">
        <f>'jan planting'!BK49</f>
        <v>0</v>
      </c>
      <c r="G42" s="787">
        <f>'feb planting'!BK49</f>
        <v>0</v>
      </c>
      <c r="H42" s="787">
        <f>'Mar planting'!BN45</f>
        <v>1645</v>
      </c>
      <c r="I42" s="787">
        <f>'April planting '!BM49</f>
        <v>1644.7</v>
      </c>
      <c r="J42" s="787">
        <f>'May planting '!BM46</f>
        <v>9.5</v>
      </c>
      <c r="K42" s="787">
        <f>'June Planting'!BM46</f>
        <v>40.25</v>
      </c>
      <c r="L42" s="787">
        <f>'Jul planting '!BM46</f>
        <v>40.25</v>
      </c>
      <c r="M42" s="787">
        <f>'Aug planting'!BM44</f>
        <v>1651</v>
      </c>
      <c r="N42" s="787">
        <f>'Sep planting'!BM44</f>
        <v>1651</v>
      </c>
      <c r="O42" s="1115">
        <f>'Oct 31 planting'!BM44</f>
        <v>1651</v>
      </c>
      <c r="P42" s="788">
        <f>'Nov 29 DS planting'!BM46</f>
        <v>0</v>
      </c>
      <c r="Q42" s="807"/>
      <c r="R42" s="804"/>
      <c r="S42" s="787">
        <f>'feb harvesting'!CI47</f>
        <v>0</v>
      </c>
      <c r="T42" s="787">
        <f>'Mar harvesting'!CL44</f>
        <v>260.09000000000003</v>
      </c>
      <c r="U42" s="792">
        <f>'May harvesting'!CM44</f>
        <v>1480.5</v>
      </c>
      <c r="V42" s="787">
        <f>'April harvesting '!CN45</f>
        <v>1645</v>
      </c>
      <c r="W42" s="787">
        <f>'june harvesting'!CJ45</f>
        <v>0</v>
      </c>
      <c r="X42" s="787">
        <f>'Jul harvesting'!CJ45</f>
        <v>0</v>
      </c>
      <c r="Y42" s="792">
        <f>'Aug harvesting'!CJ45</f>
        <v>0</v>
      </c>
      <c r="Z42" s="792">
        <f>'Sep harvesting'!CK45</f>
        <v>43.45</v>
      </c>
      <c r="AA42" s="787">
        <f>'Oct 31 harvesting'!CJ45</f>
        <v>948.32800000000009</v>
      </c>
      <c r="AB42" s="787">
        <f>'Nov 29 harvesting'!CJ45</f>
        <v>948.32800000000009</v>
      </c>
      <c r="AC42" s="814"/>
    </row>
    <row r="43" spans="1:29" s="801" customFormat="1" ht="15.75" x14ac:dyDescent="0.25">
      <c r="A43" s="798">
        <v>6</v>
      </c>
      <c r="B43" s="788" t="s">
        <v>38</v>
      </c>
      <c r="C43" s="787">
        <v>1338.0250000000001</v>
      </c>
      <c r="D43" s="787">
        <v>2339.7049999999999</v>
      </c>
      <c r="E43" s="787">
        <v>3677.73</v>
      </c>
      <c r="F43" s="787">
        <f>'jan planting'!BK50</f>
        <v>1208.55</v>
      </c>
      <c r="G43" s="787">
        <f>'feb planting'!BK50</f>
        <v>72.400000000000006</v>
      </c>
      <c r="H43" s="787">
        <f>'Mar planting'!BN46</f>
        <v>3677.45</v>
      </c>
      <c r="I43" s="787">
        <f>'April planting '!BM50</f>
        <v>3677.45</v>
      </c>
      <c r="J43" s="787">
        <f>'May planting '!BM47</f>
        <v>0</v>
      </c>
      <c r="K43" s="787">
        <f>'June Planting'!BM47</f>
        <v>349.75</v>
      </c>
      <c r="L43" s="787">
        <f>'Jul planting '!BM47</f>
        <v>420.7</v>
      </c>
      <c r="M43" s="787">
        <f>'Aug planting'!BM45</f>
        <v>3169.395</v>
      </c>
      <c r="N43" s="787">
        <f>'Sep planting'!BM45</f>
        <v>3678.0949999999998</v>
      </c>
      <c r="O43" s="1115">
        <f>'Oct 31 planting'!BM45</f>
        <v>3678.0949999999998</v>
      </c>
      <c r="P43" s="788">
        <f>'Nov 29 DS planting'!BM47</f>
        <v>0</v>
      </c>
      <c r="Q43" s="807"/>
      <c r="R43" s="804"/>
      <c r="S43" s="787">
        <f>'feb harvesting'!CI48</f>
        <v>0</v>
      </c>
      <c r="T43" s="787">
        <f>'Mar harvesting'!CL45</f>
        <v>115.7</v>
      </c>
      <c r="U43" s="792">
        <f>'May harvesting'!CM45</f>
        <v>3309.7049999999999</v>
      </c>
      <c r="V43" s="787">
        <f>'April harvesting '!CN46</f>
        <v>1073.1600000000001</v>
      </c>
      <c r="W43" s="787">
        <f>'june harvesting'!CJ46</f>
        <v>0</v>
      </c>
      <c r="X43" s="787">
        <f>'Jul harvesting'!CJ46</f>
        <v>0</v>
      </c>
      <c r="Y43" s="792">
        <f>'Aug harvesting'!CJ46</f>
        <v>0</v>
      </c>
      <c r="Z43" s="792">
        <f>'Sep harvesting'!CK46</f>
        <v>0</v>
      </c>
      <c r="AA43" s="787">
        <f>'Oct 31 harvesting'!CJ46</f>
        <v>1440.3700000000001</v>
      </c>
      <c r="AB43" s="787">
        <f>'Nov 29 harvesting'!CJ46</f>
        <v>1440.3700000000001</v>
      </c>
      <c r="AC43" s="814"/>
    </row>
    <row r="44" spans="1:29" s="801" customFormat="1" ht="15.75" x14ac:dyDescent="0.25">
      <c r="A44" s="798">
        <v>7</v>
      </c>
      <c r="B44" s="788" t="s">
        <v>39</v>
      </c>
      <c r="C44" s="787">
        <v>319.75</v>
      </c>
      <c r="D44" s="787">
        <v>186.75</v>
      </c>
      <c r="E44" s="787">
        <v>506.5</v>
      </c>
      <c r="F44" s="787">
        <f>'jan planting'!BK51</f>
        <v>376.65</v>
      </c>
      <c r="G44" s="787">
        <f>'feb planting'!BK51</f>
        <v>0</v>
      </c>
      <c r="H44" s="787">
        <f>'Mar planting'!BN47</f>
        <v>505</v>
      </c>
      <c r="I44" s="787">
        <f>'April planting '!BM51</f>
        <v>505</v>
      </c>
      <c r="J44" s="787">
        <f>'May planting '!BM48</f>
        <v>10.25</v>
      </c>
      <c r="K44" s="787">
        <f>'June Planting'!BM48</f>
        <v>10.25</v>
      </c>
      <c r="L44" s="787">
        <f>'Jul planting '!BM48</f>
        <v>10.25</v>
      </c>
      <c r="M44" s="787">
        <f>'Aug planting'!BM46</f>
        <v>489.40999999999997</v>
      </c>
      <c r="N44" s="787">
        <f>'Sep planting'!BM46</f>
        <v>492.51</v>
      </c>
      <c r="O44" s="1115">
        <f>'Oct 31 planting'!BM46</f>
        <v>492.51</v>
      </c>
      <c r="P44" s="788">
        <f>'Nov 29 DS planting'!BM48</f>
        <v>0</v>
      </c>
      <c r="Q44" s="807"/>
      <c r="R44" s="804"/>
      <c r="S44" s="787">
        <f>'feb harvesting'!CI49</f>
        <v>0</v>
      </c>
      <c r="T44" s="787">
        <f>'Mar harvesting'!CL46</f>
        <v>97.75</v>
      </c>
      <c r="U44" s="792">
        <f>'May harvesting'!CM46</f>
        <v>454.5</v>
      </c>
      <c r="V44" s="787">
        <f>'April harvesting '!CN47</f>
        <v>512.88</v>
      </c>
      <c r="W44" s="787">
        <f>'june harvesting'!CJ47</f>
        <v>0</v>
      </c>
      <c r="X44" s="787">
        <f>'Jul harvesting'!CJ47</f>
        <v>0</v>
      </c>
      <c r="Y44" s="792">
        <f>'Aug harvesting'!CJ47</f>
        <v>0</v>
      </c>
      <c r="Z44" s="792">
        <f>'Sep harvesting'!CK47</f>
        <v>620</v>
      </c>
      <c r="AA44" s="787">
        <f>'Oct 31 harvesting'!CJ47</f>
        <v>0</v>
      </c>
      <c r="AB44" s="787">
        <f>'Nov 29 harvesting'!CJ47</f>
        <v>300.56</v>
      </c>
      <c r="AC44" s="814"/>
    </row>
    <row r="45" spans="1:29" s="801" customFormat="1" ht="15.75" x14ac:dyDescent="0.25">
      <c r="A45" s="798">
        <v>8</v>
      </c>
      <c r="B45" s="788" t="s">
        <v>40</v>
      </c>
      <c r="C45" s="787">
        <v>409</v>
      </c>
      <c r="D45" s="787">
        <v>163</v>
      </c>
      <c r="E45" s="787">
        <v>572</v>
      </c>
      <c r="F45" s="787">
        <f>'jan planting'!BK52</f>
        <v>0</v>
      </c>
      <c r="G45" s="787">
        <f>'feb planting'!BK52</f>
        <v>268.79000000000002</v>
      </c>
      <c r="H45" s="787">
        <f>'Mar planting'!BN48</f>
        <v>571.4</v>
      </c>
      <c r="I45" s="787">
        <f>'April planting '!BM52</f>
        <v>571.4</v>
      </c>
      <c r="J45" s="787">
        <f>'May planting '!BM49</f>
        <v>0</v>
      </c>
      <c r="K45" s="787">
        <f>'June Planting'!BM49</f>
        <v>0</v>
      </c>
      <c r="L45" s="787">
        <f>'Jul planting '!BM49</f>
        <v>0</v>
      </c>
      <c r="M45" s="787">
        <f>'Aug planting'!BM47</f>
        <v>531.92000000000007</v>
      </c>
      <c r="N45" s="787">
        <f>'Sep planting'!BM47</f>
        <v>572.61</v>
      </c>
      <c r="O45" s="1115">
        <f>'Oct 31 planting'!BM47</f>
        <v>572.61</v>
      </c>
      <c r="P45" s="788">
        <f>'Nov 29 DS planting'!BM49</f>
        <v>0</v>
      </c>
      <c r="Q45" s="807"/>
      <c r="R45" s="804"/>
      <c r="S45" s="787">
        <f>'feb harvesting'!CI50</f>
        <v>0</v>
      </c>
      <c r="T45" s="787">
        <f>'Mar harvesting'!CL47</f>
        <v>0</v>
      </c>
      <c r="U45" s="792">
        <f>'May harvesting'!CM47</f>
        <v>514.26</v>
      </c>
      <c r="V45" s="787">
        <f>'April harvesting '!CN48</f>
        <v>295.69000000000005</v>
      </c>
      <c r="W45" s="787">
        <f>'june harvesting'!CJ48</f>
        <v>0</v>
      </c>
      <c r="X45" s="787">
        <f>'Jul harvesting'!CJ48</f>
        <v>0</v>
      </c>
      <c r="Y45" s="792">
        <f>'Aug harvesting'!CJ48</f>
        <v>571.19000000000005</v>
      </c>
      <c r="Z45" s="792">
        <f>'Sep harvesting'!CK48</f>
        <v>2341.4300000000003</v>
      </c>
      <c r="AA45" s="787">
        <f>'Oct 31 harvesting'!CJ48</f>
        <v>551.47</v>
      </c>
      <c r="AB45" s="787">
        <f>'Nov 29 harvesting'!CJ48</f>
        <v>568.15612299999998</v>
      </c>
      <c r="AC45" s="814"/>
    </row>
    <row r="46" spans="1:29" s="801" customFormat="1" ht="15.75" x14ac:dyDescent="0.25">
      <c r="A46" s="798">
        <v>9</v>
      </c>
      <c r="B46" s="788" t="s">
        <v>41</v>
      </c>
      <c r="C46" s="787">
        <v>900</v>
      </c>
      <c r="D46" s="787">
        <v>150</v>
      </c>
      <c r="E46" s="787">
        <v>1050</v>
      </c>
      <c r="F46" s="787">
        <f>'jan planting'!BK53</f>
        <v>340</v>
      </c>
      <c r="G46" s="787">
        <f>'feb planting'!BK53</f>
        <v>534</v>
      </c>
      <c r="H46" s="787">
        <f>'Mar planting'!BN49</f>
        <v>869</v>
      </c>
      <c r="I46" s="787">
        <f>'April planting '!BM53</f>
        <v>869</v>
      </c>
      <c r="J46" s="787">
        <f>'May planting '!BM50</f>
        <v>0</v>
      </c>
      <c r="K46" s="787">
        <f>'June Planting'!BM50</f>
        <v>335.5</v>
      </c>
      <c r="L46" s="787">
        <f>'Jul planting '!BM50</f>
        <v>341.25</v>
      </c>
      <c r="M46" s="787">
        <f>'Aug planting'!BM48</f>
        <v>676.25</v>
      </c>
      <c r="N46" s="787">
        <f>'Sep planting'!BM48</f>
        <v>1018.25</v>
      </c>
      <c r="O46" s="1115">
        <f>'Oct 31 planting'!BM48</f>
        <v>1018.25</v>
      </c>
      <c r="P46" s="788">
        <f>'Nov 29 DS planting'!BM50</f>
        <v>0</v>
      </c>
      <c r="Q46" s="807"/>
      <c r="R46" s="804"/>
      <c r="S46" s="787">
        <f>'feb harvesting'!CI51</f>
        <v>0</v>
      </c>
      <c r="T46" s="787">
        <f>'Mar harvesting'!CL48</f>
        <v>0</v>
      </c>
      <c r="U46" s="792">
        <f>'May harvesting'!CM48</f>
        <v>782.1</v>
      </c>
      <c r="V46" s="787">
        <f>'April harvesting '!CN49</f>
        <v>620</v>
      </c>
      <c r="W46" s="787">
        <f>'june harvesting'!CJ49</f>
        <v>0</v>
      </c>
      <c r="X46" s="787">
        <f>'Jul harvesting'!CJ49</f>
        <v>0</v>
      </c>
      <c r="Y46" s="792">
        <f>'Aug harvesting'!CJ49</f>
        <v>0</v>
      </c>
      <c r="Z46" s="792">
        <f>'Sep harvesting'!CK49</f>
        <v>0</v>
      </c>
      <c r="AA46" s="787">
        <f>'Oct 31 harvesting'!CJ49</f>
        <v>518.48</v>
      </c>
      <c r="AB46" s="787">
        <f>'Nov 29 harvesting'!CJ49</f>
        <v>518.48</v>
      </c>
      <c r="AC46" s="814"/>
    </row>
    <row r="47" spans="1:29" s="801" customFormat="1" ht="15.75" x14ac:dyDescent="0.25">
      <c r="A47" s="798">
        <v>10</v>
      </c>
      <c r="B47" s="788" t="s">
        <v>42</v>
      </c>
      <c r="C47" s="787">
        <v>669.78</v>
      </c>
      <c r="D47" s="787">
        <v>1809.6699999999998</v>
      </c>
      <c r="E47" s="787">
        <v>2479.4499999999998</v>
      </c>
      <c r="F47" s="787">
        <f>'jan planting'!BK54</f>
        <v>58.97</v>
      </c>
      <c r="G47" s="787">
        <f>'feb planting'!BK54</f>
        <v>513.01</v>
      </c>
      <c r="H47" s="787">
        <f>'Mar planting'!BN50</f>
        <v>571.72</v>
      </c>
      <c r="I47" s="787">
        <f>'April planting '!BM54</f>
        <v>571.72</v>
      </c>
      <c r="J47" s="787">
        <f>'May planting '!BM51</f>
        <v>0</v>
      </c>
      <c r="K47" s="787">
        <f>'June Planting'!BM51</f>
        <v>0</v>
      </c>
      <c r="L47" s="787">
        <f>'Jul planting '!BM51</f>
        <v>0</v>
      </c>
      <c r="M47" s="787">
        <f>'Aug planting'!BM49</f>
        <v>602.94000000000005</v>
      </c>
      <c r="N47" s="787">
        <f>'Sep planting'!BM49</f>
        <v>1489.5</v>
      </c>
      <c r="O47" s="1115">
        <f>'Oct 31 planting'!BM49</f>
        <v>1489.5</v>
      </c>
      <c r="P47" s="788">
        <f>'Nov 29 DS planting'!BM51</f>
        <v>0</v>
      </c>
      <c r="Q47" s="807"/>
      <c r="R47" s="804"/>
      <c r="S47" s="787">
        <f>'feb harvesting'!CI52</f>
        <v>0</v>
      </c>
      <c r="T47" s="787">
        <f>'Mar harvesting'!CL49</f>
        <v>0</v>
      </c>
      <c r="U47" s="792">
        <f>'May harvesting'!CM49</f>
        <v>514.548</v>
      </c>
      <c r="V47" s="787">
        <f>'April harvesting '!CN50</f>
        <v>1705.83</v>
      </c>
      <c r="W47" s="787">
        <f>'june harvesting'!CJ50</f>
        <v>0</v>
      </c>
      <c r="X47" s="787">
        <f>'Jul harvesting'!CJ50</f>
        <v>0</v>
      </c>
      <c r="Y47" s="792">
        <f>'Aug harvesting'!CJ50</f>
        <v>0</v>
      </c>
      <c r="Z47" s="792">
        <f>'Sep harvesting'!CK50</f>
        <v>0</v>
      </c>
      <c r="AA47" s="787">
        <f>'Oct 31 harvesting'!CJ50</f>
        <v>217.07</v>
      </c>
      <c r="AB47" s="787">
        <f>'Nov 29 harvesting'!CJ50</f>
        <v>217.07</v>
      </c>
      <c r="AC47" s="814"/>
    </row>
    <row r="48" spans="1:29" s="801" customFormat="1" ht="15.75" x14ac:dyDescent="0.25">
      <c r="A48" s="798">
        <v>11</v>
      </c>
      <c r="B48" s="788" t="s">
        <v>43</v>
      </c>
      <c r="C48" s="787">
        <v>447.95</v>
      </c>
      <c r="D48" s="787">
        <v>401.93</v>
      </c>
      <c r="E48" s="787">
        <v>849.88</v>
      </c>
      <c r="F48" s="787">
        <f>'jan planting'!BK55</f>
        <v>588.56999999999994</v>
      </c>
      <c r="G48" s="787">
        <f>'feb planting'!BK55</f>
        <v>0</v>
      </c>
      <c r="H48" s="787">
        <f>'Mar planting'!BN51</f>
        <v>687.42</v>
      </c>
      <c r="I48" s="787">
        <f>'April planting '!BM55</f>
        <v>687.42</v>
      </c>
      <c r="J48" s="787">
        <f>'May planting '!BM52</f>
        <v>0</v>
      </c>
      <c r="K48" s="787">
        <f>'June Planting'!BM52</f>
        <v>23.999999999999996</v>
      </c>
      <c r="L48" s="787">
        <f>'Jul planting '!BM52</f>
        <v>87.590000000000018</v>
      </c>
      <c r="M48" s="787">
        <f>'Aug planting'!BM50</f>
        <v>753.84500000000003</v>
      </c>
      <c r="N48" s="787">
        <f>'Sep planting'!BM50</f>
        <v>771.44</v>
      </c>
      <c r="O48" s="1115">
        <f>'Oct 31 planting'!BM50</f>
        <v>771.44</v>
      </c>
      <c r="P48" s="788">
        <f>'Nov 29 DS planting'!BM52</f>
        <v>0</v>
      </c>
      <c r="Q48" s="807"/>
      <c r="R48" s="804"/>
      <c r="S48" s="787">
        <f>'feb harvesting'!CI53</f>
        <v>0</v>
      </c>
      <c r="T48" s="787">
        <f>'Mar harvesting'!CL50</f>
        <v>67.009999999999991</v>
      </c>
      <c r="U48" s="792">
        <f>'May harvesting'!CM50</f>
        <v>618.678</v>
      </c>
      <c r="V48" s="787">
        <f>'April harvesting '!CN51</f>
        <v>694.83999999999992</v>
      </c>
      <c r="W48" s="787">
        <f>'june harvesting'!CJ51</f>
        <v>0</v>
      </c>
      <c r="X48" s="787">
        <f>'Jul harvesting'!CJ51</f>
        <v>0</v>
      </c>
      <c r="Y48" s="792">
        <f>'Aug harvesting'!CJ51</f>
        <v>0</v>
      </c>
      <c r="Z48" s="792">
        <f>'Sep harvesting'!CK51</f>
        <v>0</v>
      </c>
      <c r="AA48" s="787">
        <f>'Oct 31 harvesting'!CJ51</f>
        <v>0</v>
      </c>
      <c r="AB48" s="787">
        <f>'Nov 29 harvesting'!CJ51</f>
        <v>370.14000000000004</v>
      </c>
      <c r="AC48" s="814"/>
    </row>
    <row r="49" spans="1:29" s="801" customFormat="1" ht="15.75" x14ac:dyDescent="0.25">
      <c r="A49" s="798">
        <v>12</v>
      </c>
      <c r="B49" s="788" t="s">
        <v>44</v>
      </c>
      <c r="C49" s="787">
        <v>80.5</v>
      </c>
      <c r="D49" s="787">
        <v>3.5</v>
      </c>
      <c r="E49" s="787">
        <v>84</v>
      </c>
      <c r="F49" s="787">
        <f>'jan planting'!BK56</f>
        <v>0</v>
      </c>
      <c r="G49" s="787">
        <f>'feb planting'!BK56</f>
        <v>0</v>
      </c>
      <c r="H49" s="787">
        <f>'Mar planting'!BN52</f>
        <v>78</v>
      </c>
      <c r="I49" s="787">
        <f>'April planting '!BM56</f>
        <v>78</v>
      </c>
      <c r="J49" s="787">
        <f>'May planting '!BM53</f>
        <v>0</v>
      </c>
      <c r="K49" s="787">
        <f>'June Planting'!BM53</f>
        <v>0</v>
      </c>
      <c r="L49" s="787">
        <f>'Jul planting '!BM53</f>
        <v>0</v>
      </c>
      <c r="M49" s="787">
        <f>'Aug planting'!BM51</f>
        <v>77</v>
      </c>
      <c r="N49" s="787">
        <f>'Sep planting'!BM51</f>
        <v>77</v>
      </c>
      <c r="O49" s="1115">
        <f>'Oct 31 planting'!BM51</f>
        <v>77</v>
      </c>
      <c r="P49" s="788">
        <f>'Nov 29 DS planting'!BM53</f>
        <v>0</v>
      </c>
      <c r="Q49" s="807"/>
      <c r="R49" s="804"/>
      <c r="S49" s="787">
        <f>'feb harvesting'!CI54</f>
        <v>0</v>
      </c>
      <c r="T49" s="787">
        <f>'Mar harvesting'!CL51</f>
        <v>70.099999999999994</v>
      </c>
      <c r="U49" s="792">
        <f>'May harvesting'!CM51</f>
        <v>70.2</v>
      </c>
      <c r="V49" s="787">
        <f>'April harvesting '!CN52</f>
        <v>70.099999999999994</v>
      </c>
      <c r="W49" s="787">
        <f>'june harvesting'!CJ52</f>
        <v>0</v>
      </c>
      <c r="X49" s="787">
        <f>'Jul harvesting'!CJ52</f>
        <v>0</v>
      </c>
      <c r="Y49" s="792">
        <f>'Aug harvesting'!CJ52</f>
        <v>0</v>
      </c>
      <c r="Z49" s="792">
        <f>'Sep harvesting'!CK52</f>
        <v>0</v>
      </c>
      <c r="AA49" s="787">
        <f>'Oct 31 harvesting'!CJ52</f>
        <v>0</v>
      </c>
      <c r="AB49" s="787">
        <f>'Nov 29 harvesting'!CJ52</f>
        <v>0</v>
      </c>
      <c r="AC49" s="814"/>
    </row>
    <row r="50" spans="1:29" s="801" customFormat="1" ht="15.75" x14ac:dyDescent="0.25">
      <c r="A50" s="798">
        <v>13</v>
      </c>
      <c r="B50" s="788" t="s">
        <v>45</v>
      </c>
      <c r="C50" s="787">
        <v>0</v>
      </c>
      <c r="D50" s="787">
        <v>130</v>
      </c>
      <c r="E50" s="787">
        <v>130</v>
      </c>
      <c r="F50" s="787">
        <f>'jan planting'!BK57</f>
        <v>66.709999999999994</v>
      </c>
      <c r="G50" s="787">
        <f>'feb planting'!BK57</f>
        <v>0</v>
      </c>
      <c r="H50" s="787">
        <f>'Mar planting'!BN53</f>
        <v>85.24</v>
      </c>
      <c r="I50" s="787">
        <f>'April planting '!BM57</f>
        <v>95.719000000000008</v>
      </c>
      <c r="J50" s="787">
        <f>'May planting '!BM54</f>
        <v>0</v>
      </c>
      <c r="K50" s="787">
        <f>'June Planting'!BM54</f>
        <v>125.91</v>
      </c>
      <c r="L50" s="787">
        <f>'Jul planting '!BM54</f>
        <v>145.01</v>
      </c>
      <c r="M50" s="787">
        <f>'Aug planting'!BM52</f>
        <v>126.56</v>
      </c>
      <c r="N50" s="787">
        <f>'Sep planting'!BM52</f>
        <v>126.56</v>
      </c>
      <c r="O50" s="1115">
        <f>'Oct 31 planting'!BM52</f>
        <v>126.56</v>
      </c>
      <c r="P50" s="788">
        <f>'Nov 29 DS planting'!BM54</f>
        <v>0</v>
      </c>
      <c r="Q50" s="807"/>
      <c r="R50" s="804"/>
      <c r="S50" s="787">
        <f>'feb harvesting'!CI55</f>
        <v>0</v>
      </c>
      <c r="T50" s="787">
        <f>'Mar harvesting'!CL52</f>
        <v>0</v>
      </c>
      <c r="U50" s="792">
        <f>'May harvesting'!CM52</f>
        <v>76.715999999999994</v>
      </c>
      <c r="V50" s="787">
        <f>'April harvesting '!CN53</f>
        <v>95.300000000000011</v>
      </c>
      <c r="W50" s="787">
        <f>'june harvesting'!CJ53</f>
        <v>0</v>
      </c>
      <c r="X50" s="787">
        <f>'Jul harvesting'!CJ53</f>
        <v>0</v>
      </c>
      <c r="Y50" s="792">
        <f>'Aug harvesting'!CJ53</f>
        <v>0</v>
      </c>
      <c r="Z50" s="792">
        <f>'Sep harvesting'!CK53</f>
        <v>0</v>
      </c>
      <c r="AA50" s="787">
        <f>'Oct 31 harvesting'!CJ53</f>
        <v>3.3800000000000003</v>
      </c>
      <c r="AB50" s="787">
        <f>'Nov 29 harvesting'!CJ53</f>
        <v>3.3800000000000003</v>
      </c>
      <c r="AC50" s="814"/>
    </row>
    <row r="51" spans="1:29" s="801" customFormat="1" ht="15.75" x14ac:dyDescent="0.25">
      <c r="A51" s="798">
        <v>14</v>
      </c>
      <c r="B51" s="788" t="s">
        <v>46</v>
      </c>
      <c r="C51" s="787">
        <v>92.5</v>
      </c>
      <c r="D51" s="787">
        <v>299.14999999999998</v>
      </c>
      <c r="E51" s="787">
        <v>391.65</v>
      </c>
      <c r="F51" s="787">
        <f>'jan planting'!BK58</f>
        <v>227.1</v>
      </c>
      <c r="G51" s="787">
        <f>'feb planting'!BK58</f>
        <v>0</v>
      </c>
      <c r="H51" s="787">
        <f>'Mar planting'!BN54</f>
        <v>391.09999999999997</v>
      </c>
      <c r="I51" s="787">
        <f>'April planting '!BM58</f>
        <v>391.09999999999997</v>
      </c>
      <c r="J51" s="787">
        <f>'May planting '!BM55</f>
        <v>0</v>
      </c>
      <c r="K51" s="787">
        <f>'June Planting'!BM55</f>
        <v>32</v>
      </c>
      <c r="L51" s="787">
        <f>'Jul planting '!BM55</f>
        <v>32</v>
      </c>
      <c r="M51" s="787">
        <f>'Aug planting'!BM53</f>
        <v>391.75</v>
      </c>
      <c r="N51" s="787">
        <f>'Sep planting'!BM53</f>
        <v>391.75</v>
      </c>
      <c r="O51" s="1115">
        <f>'Oct 31 planting'!BM53</f>
        <v>391.75</v>
      </c>
      <c r="P51" s="788">
        <f>'Nov 29 DS planting'!BM55</f>
        <v>0</v>
      </c>
      <c r="Q51" s="807"/>
      <c r="R51" s="804"/>
      <c r="S51" s="787">
        <f>'feb harvesting'!CI56</f>
        <v>0</v>
      </c>
      <c r="T51" s="787">
        <f>'Mar harvesting'!CL53</f>
        <v>25.950000000000003</v>
      </c>
      <c r="U51" s="792">
        <f>'May harvesting'!CM53</f>
        <v>351.98999999999995</v>
      </c>
      <c r="V51" s="787">
        <f>'April harvesting '!CN54</f>
        <v>324.39999999999998</v>
      </c>
      <c r="W51" s="787">
        <f>'june harvesting'!CJ54</f>
        <v>0</v>
      </c>
      <c r="X51" s="787">
        <f>'Jul harvesting'!CJ54</f>
        <v>0</v>
      </c>
      <c r="Y51" s="792">
        <f>'Aug harvesting'!CJ54</f>
        <v>0</v>
      </c>
      <c r="Z51" s="792">
        <f>'Sep harvesting'!CK54</f>
        <v>0</v>
      </c>
      <c r="AA51" s="787">
        <f>'Oct 31 harvesting'!CJ54</f>
        <v>0</v>
      </c>
      <c r="AB51" s="787">
        <f>'Nov 29 harvesting'!CJ54</f>
        <v>391.85</v>
      </c>
      <c r="AC51" s="814"/>
    </row>
    <row r="52" spans="1:29" s="801" customFormat="1" ht="15.75" x14ac:dyDescent="0.25">
      <c r="A52" s="798">
        <v>15</v>
      </c>
      <c r="B52" s="788" t="s">
        <v>47</v>
      </c>
      <c r="C52" s="787">
        <v>289.55</v>
      </c>
      <c r="D52" s="787">
        <v>1116.5</v>
      </c>
      <c r="E52" s="787">
        <v>1406.05</v>
      </c>
      <c r="F52" s="787">
        <f>'jan planting'!BK59</f>
        <v>1424.5799999999997</v>
      </c>
      <c r="G52" s="787">
        <f>'feb planting'!BK59</f>
        <v>0</v>
      </c>
      <c r="H52" s="787">
        <f>'Mar planting'!BN55</f>
        <v>1403.2299999999998</v>
      </c>
      <c r="I52" s="787">
        <f>'April planting '!BM59</f>
        <v>1403.2299999999998</v>
      </c>
      <c r="J52" s="787">
        <f>'May planting '!BM56</f>
        <v>0</v>
      </c>
      <c r="K52" s="787">
        <f>'June Planting'!BM56</f>
        <v>0</v>
      </c>
      <c r="L52" s="787">
        <f>'Jul planting '!BM56</f>
        <v>0</v>
      </c>
      <c r="M52" s="787">
        <f>'Aug planting'!BM54</f>
        <v>1404.68</v>
      </c>
      <c r="N52" s="787">
        <f>'Sep planting'!BM54</f>
        <v>1404.68</v>
      </c>
      <c r="O52" s="1115">
        <f>'Oct 31 planting'!BM54</f>
        <v>1404.68</v>
      </c>
      <c r="P52" s="788">
        <f>'Nov 29 DS planting'!BM56</f>
        <v>0</v>
      </c>
      <c r="Q52" s="807"/>
      <c r="R52" s="804"/>
      <c r="S52" s="787">
        <f>'feb harvesting'!CI57</f>
        <v>0</v>
      </c>
      <c r="T52" s="787">
        <f>'Mar harvesting'!CL54</f>
        <v>0</v>
      </c>
      <c r="U52" s="792">
        <f>'May harvesting'!CM54</f>
        <v>1262.9069999999999</v>
      </c>
      <c r="V52" s="787">
        <f>'April harvesting '!CN55</f>
        <v>922.04</v>
      </c>
      <c r="W52" s="787">
        <f>'june harvesting'!CJ55</f>
        <v>0</v>
      </c>
      <c r="X52" s="787">
        <f>'Jul harvesting'!CJ55</f>
        <v>0</v>
      </c>
      <c r="Y52" s="792">
        <f>'Aug harvesting'!CJ55</f>
        <v>0</v>
      </c>
      <c r="Z52" s="792">
        <f>'Sep harvesting'!CK55</f>
        <v>0</v>
      </c>
      <c r="AA52" s="787">
        <f>'Oct 31 harvesting'!CJ55</f>
        <v>0</v>
      </c>
      <c r="AB52" s="787">
        <f>'Nov 29 harvesting'!CJ55</f>
        <v>0</v>
      </c>
      <c r="AC52" s="814"/>
    </row>
    <row r="53" spans="1:29" s="801" customFormat="1" ht="15.75" x14ac:dyDescent="0.25">
      <c r="A53" s="798">
        <v>16</v>
      </c>
      <c r="B53" s="788" t="s">
        <v>48</v>
      </c>
      <c r="C53" s="787">
        <v>2445</v>
      </c>
      <c r="D53" s="787">
        <v>1499.6100000000001</v>
      </c>
      <c r="E53" s="787">
        <v>3944.61</v>
      </c>
      <c r="F53" s="787">
        <f>'jan planting'!BK60</f>
        <v>3579.5299999999997</v>
      </c>
      <c r="G53" s="787">
        <f>'feb planting'!BK60</f>
        <v>0</v>
      </c>
      <c r="H53" s="787">
        <f>'Mar planting'!BN56</f>
        <v>3943.63</v>
      </c>
      <c r="I53" s="787">
        <f>'April planting '!BM60</f>
        <v>3943.63</v>
      </c>
      <c r="J53" s="787">
        <f>'May planting '!BM57</f>
        <v>0</v>
      </c>
      <c r="K53" s="787">
        <f>'June Planting'!BM57</f>
        <v>244.61</v>
      </c>
      <c r="L53" s="787">
        <f>'Jul planting '!BM57</f>
        <v>414.40999999999997</v>
      </c>
      <c r="M53" s="787">
        <f>'Aug planting'!BM55</f>
        <v>3755.73</v>
      </c>
      <c r="N53" s="787">
        <f>'Sep planting'!BM55</f>
        <v>3884.4700000000003</v>
      </c>
      <c r="O53" s="1115">
        <f>'Oct 31 planting'!BM55</f>
        <v>3884.4700000000003</v>
      </c>
      <c r="P53" s="788">
        <f>'Nov 29 DS planting'!BM57</f>
        <v>0</v>
      </c>
      <c r="Q53" s="807"/>
      <c r="R53" s="804"/>
      <c r="S53" s="787">
        <f>'feb harvesting'!CI58</f>
        <v>0</v>
      </c>
      <c r="T53" s="787">
        <f>'Mar harvesting'!CL55</f>
        <v>243.25</v>
      </c>
      <c r="U53" s="792">
        <f>'May harvesting'!CM55</f>
        <v>3549.2670000000003</v>
      </c>
      <c r="V53" s="787">
        <f>'April harvesting '!CN56</f>
        <v>3832.67</v>
      </c>
      <c r="W53" s="787">
        <f>'june harvesting'!CJ56</f>
        <v>0</v>
      </c>
      <c r="X53" s="787">
        <f>'Jul harvesting'!CJ56</f>
        <v>0</v>
      </c>
      <c r="Y53" s="792">
        <f>'Aug harvesting'!CJ56</f>
        <v>0</v>
      </c>
      <c r="Z53" s="792">
        <f>'Sep harvesting'!CK56</f>
        <v>0</v>
      </c>
      <c r="AA53" s="787">
        <f>'Oct 31 harvesting'!CJ56</f>
        <v>0</v>
      </c>
      <c r="AB53" s="787">
        <f>'Nov 29 harvesting'!CJ56</f>
        <v>4082.18</v>
      </c>
      <c r="AC53" s="814"/>
    </row>
    <row r="54" spans="1:29" s="801" customFormat="1" ht="15.75" x14ac:dyDescent="0.25">
      <c r="A54" s="798">
        <v>17</v>
      </c>
      <c r="B54" s="788" t="s">
        <v>49</v>
      </c>
      <c r="C54" s="787">
        <v>0</v>
      </c>
      <c r="D54" s="787">
        <v>558</v>
      </c>
      <c r="E54" s="787">
        <v>558</v>
      </c>
      <c r="F54" s="787">
        <f>'jan planting'!BK61</f>
        <v>0</v>
      </c>
      <c r="G54" s="787">
        <f>'feb planting'!BK61</f>
        <v>0</v>
      </c>
      <c r="H54" s="787">
        <f>'Mar planting'!BN57</f>
        <v>501.75</v>
      </c>
      <c r="I54" s="787">
        <f>'April planting '!BM61</f>
        <v>521.35</v>
      </c>
      <c r="J54" s="787">
        <f>'May planting '!BM58</f>
        <v>0</v>
      </c>
      <c r="K54" s="787">
        <f>'June Planting'!BM58</f>
        <v>509.37999999999994</v>
      </c>
      <c r="L54" s="787">
        <f>'Jul planting '!BM58</f>
        <v>556.22</v>
      </c>
      <c r="M54" s="787">
        <f>'Aug planting'!BM56</f>
        <v>556.22</v>
      </c>
      <c r="N54" s="787">
        <f>'Sep planting'!BM56</f>
        <v>556.22</v>
      </c>
      <c r="O54" s="1115">
        <f>'Oct 31 planting'!BM56</f>
        <v>556.22</v>
      </c>
      <c r="P54" s="788">
        <f>'Nov 29 DS planting'!BM58</f>
        <v>0</v>
      </c>
      <c r="Q54" s="807"/>
      <c r="R54" s="804"/>
      <c r="S54" s="787">
        <f>'feb harvesting'!CI59</f>
        <v>0</v>
      </c>
      <c r="T54" s="787">
        <f>'Mar harvesting'!CL56</f>
        <v>502.17</v>
      </c>
      <c r="U54" s="792">
        <f>'May harvesting'!CM56</f>
        <v>451.57499999999999</v>
      </c>
      <c r="V54" s="787">
        <f>'April harvesting '!CN57</f>
        <v>508.21000000000004</v>
      </c>
      <c r="W54" s="787">
        <f>'june harvesting'!CJ57</f>
        <v>0</v>
      </c>
      <c r="X54" s="787">
        <f>'Jul harvesting'!CJ57</f>
        <v>0</v>
      </c>
      <c r="Y54" s="792">
        <f>'Aug harvesting'!CJ57</f>
        <v>0</v>
      </c>
      <c r="Z54" s="792">
        <f>'Sep harvesting'!CK57</f>
        <v>0</v>
      </c>
      <c r="AA54" s="787">
        <f>'Oct 31 harvesting'!CJ57</f>
        <v>0</v>
      </c>
      <c r="AB54" s="787">
        <f>'Nov 29 harvesting'!CJ57</f>
        <v>509.34</v>
      </c>
      <c r="AC54" s="814"/>
    </row>
    <row r="55" spans="1:29" s="801" customFormat="1" ht="15.75" x14ac:dyDescent="0.25">
      <c r="A55" s="798">
        <v>18</v>
      </c>
      <c r="B55" s="788" t="s">
        <v>50</v>
      </c>
      <c r="C55" s="787">
        <v>1375.19</v>
      </c>
      <c r="D55" s="787">
        <v>1056.52</v>
      </c>
      <c r="E55" s="787">
        <v>2431.71</v>
      </c>
      <c r="F55" s="787">
        <f>'jan planting'!BK62</f>
        <v>1472</v>
      </c>
      <c r="G55" s="787">
        <f>'feb planting'!BK62</f>
        <v>0</v>
      </c>
      <c r="H55" s="787">
        <f>'Mar planting'!BN58</f>
        <v>2387</v>
      </c>
      <c r="I55" s="787">
        <f>'April planting '!BM62</f>
        <v>2387</v>
      </c>
      <c r="J55" s="787">
        <f>'May planting '!BM59</f>
        <v>35.129999999999995</v>
      </c>
      <c r="K55" s="787">
        <f>'June Planting'!BM59</f>
        <v>45.6</v>
      </c>
      <c r="L55" s="787">
        <f>'Jul planting '!BM59</f>
        <v>151.33000000000001</v>
      </c>
      <c r="M55" s="787">
        <f>'Aug planting'!BM57</f>
        <v>1431.95</v>
      </c>
      <c r="N55" s="787">
        <f>'Sep planting'!BM57</f>
        <v>2432</v>
      </c>
      <c r="O55" s="1115">
        <f>'Oct 31 planting'!BM57</f>
        <v>2432</v>
      </c>
      <c r="P55" s="788">
        <f>'Nov 29 DS planting'!BM59</f>
        <v>0</v>
      </c>
      <c r="Q55" s="807"/>
      <c r="R55" s="804"/>
      <c r="S55" s="787">
        <f>'feb harvesting'!CI60</f>
        <v>0</v>
      </c>
      <c r="T55" s="787">
        <f>'Mar harvesting'!CL57</f>
        <v>44.25</v>
      </c>
      <c r="U55" s="792">
        <f>'May harvesting'!CM57</f>
        <v>2148.3000000000002</v>
      </c>
      <c r="V55" s="787">
        <f>'April harvesting '!CN58</f>
        <v>1755.31</v>
      </c>
      <c r="W55" s="787">
        <f>'june harvesting'!CJ58</f>
        <v>0</v>
      </c>
      <c r="X55" s="787">
        <f>'Jul harvesting'!CJ58</f>
        <v>0</v>
      </c>
      <c r="Y55" s="792">
        <f>'Aug harvesting'!CJ58</f>
        <v>0</v>
      </c>
      <c r="Z55" s="792">
        <f>'Sep harvesting'!CK58</f>
        <v>186</v>
      </c>
      <c r="AA55" s="787">
        <f>'Oct 31 harvesting'!CJ58</f>
        <v>905.57999999999993</v>
      </c>
      <c r="AB55" s="787">
        <f>'Nov 29 harvesting'!CJ58</f>
        <v>905.57999999999993</v>
      </c>
      <c r="AC55" s="814"/>
    </row>
    <row r="56" spans="1:29" s="801" customFormat="1" ht="15.75" x14ac:dyDescent="0.25">
      <c r="A56" s="799">
        <v>19</v>
      </c>
      <c r="B56" s="800" t="s">
        <v>51</v>
      </c>
      <c r="C56" s="791">
        <v>667.76</v>
      </c>
      <c r="D56" s="791">
        <v>150.29999999999995</v>
      </c>
      <c r="E56" s="791">
        <v>818.06</v>
      </c>
      <c r="F56" s="791">
        <f>'jan planting'!BK63</f>
        <v>0</v>
      </c>
      <c r="G56" s="791">
        <f>'feb planting'!BK63</f>
        <v>21</v>
      </c>
      <c r="H56" s="791">
        <f>'Mar planting'!BN59</f>
        <v>398.85499999999996</v>
      </c>
      <c r="I56" s="791">
        <f>'April planting '!BM63</f>
        <v>398.85499999999996</v>
      </c>
      <c r="J56" s="791">
        <f>'May planting '!BM60</f>
        <v>0</v>
      </c>
      <c r="K56" s="791">
        <f>'June Planting'!BM60</f>
        <v>58.56</v>
      </c>
      <c r="L56" s="791">
        <f>'Jul planting '!BM60</f>
        <v>308.56</v>
      </c>
      <c r="M56" s="791">
        <f>'Aug planting'!BM58</f>
        <v>480.31000000000006</v>
      </c>
      <c r="N56" s="791">
        <f>'Sep planting'!BM58</f>
        <v>735.53</v>
      </c>
      <c r="O56" s="1115">
        <f>'Oct 31 planting'!BM58</f>
        <v>735.53</v>
      </c>
      <c r="P56" s="788">
        <f>'Nov 29 DS planting'!BM60</f>
        <v>0</v>
      </c>
      <c r="Q56" s="809"/>
      <c r="R56" s="811"/>
      <c r="S56" s="791">
        <f>'feb harvesting'!CI61</f>
        <v>40.35</v>
      </c>
      <c r="T56" s="791">
        <f>'Mar harvesting'!CL58</f>
        <v>144.78</v>
      </c>
      <c r="U56" s="812">
        <f>'May harvesting'!CM58</f>
        <v>358.96949999999998</v>
      </c>
      <c r="V56" s="791">
        <f>'April harvesting '!CN59</f>
        <v>713.5</v>
      </c>
      <c r="W56" s="791">
        <f>'june harvesting'!CJ59</f>
        <v>0</v>
      </c>
      <c r="X56" s="791">
        <f>'Jul harvesting'!CJ59</f>
        <v>0</v>
      </c>
      <c r="Y56" s="812">
        <f>'Aug harvesting'!CJ59</f>
        <v>25.73</v>
      </c>
      <c r="Z56" s="812">
        <f>'Sep harvesting'!CK59</f>
        <v>89.96</v>
      </c>
      <c r="AA56" s="787">
        <f>'Oct 31 harvesting'!CJ59</f>
        <v>138.45999999999998</v>
      </c>
      <c r="AB56" s="787">
        <f>'Nov 29 harvesting'!CJ59</f>
        <v>138.45999999999998</v>
      </c>
      <c r="AC56" s="815"/>
    </row>
    <row r="57" spans="1:29" ht="15.75" x14ac:dyDescent="0.25">
      <c r="Z57" s="810"/>
    </row>
    <row r="59" spans="1:29" x14ac:dyDescent="0.2">
      <c r="A59" s="6"/>
    </row>
    <row r="60" spans="1:29" x14ac:dyDescent="0.2">
      <c r="A60" s="7"/>
    </row>
    <row r="61" spans="1:29" x14ac:dyDescent="0.2">
      <c r="A61" s="7"/>
    </row>
    <row r="62" spans="1:29" x14ac:dyDescent="0.2">
      <c r="A62" s="7"/>
    </row>
    <row r="63" spans="1:29" x14ac:dyDescent="0.2">
      <c r="A63" s="8"/>
      <c r="D63" s="9"/>
    </row>
    <row r="64" spans="1:29" x14ac:dyDescent="0.2">
      <c r="A64" s="8"/>
      <c r="D64" s="9"/>
    </row>
    <row r="65" spans="1:12" s="3" customFormat="1" x14ac:dyDescent="0.2">
      <c r="A65" s="8"/>
      <c r="B65" s="1"/>
      <c r="D65" s="9"/>
      <c r="G65" s="1"/>
      <c r="H65" s="1"/>
      <c r="I65" s="1"/>
      <c r="J65" s="1"/>
      <c r="K65" s="1"/>
      <c r="L65" s="1"/>
    </row>
    <row r="66" spans="1:12" s="3" customFormat="1" x14ac:dyDescent="0.2">
      <c r="A66" s="1"/>
      <c r="B66" s="1"/>
      <c r="D66" s="9"/>
      <c r="G66" s="1"/>
      <c r="H66" s="1"/>
      <c r="I66" s="1"/>
      <c r="J66" s="1"/>
      <c r="K66" s="1"/>
      <c r="L66" s="1"/>
    </row>
    <row r="67" spans="1:12" s="3" customFormat="1" x14ac:dyDescent="0.2">
      <c r="A67" s="1"/>
      <c r="B67" s="1"/>
      <c r="G67" s="1"/>
      <c r="H67" s="1"/>
      <c r="I67" s="1"/>
      <c r="J67" s="1"/>
      <c r="K67" s="1"/>
      <c r="L67" s="1"/>
    </row>
    <row r="68" spans="1:12" s="3" customFormat="1" x14ac:dyDescent="0.2">
      <c r="A68" s="1"/>
      <c r="B68" s="1"/>
      <c r="G68" s="1"/>
      <c r="H68" s="1"/>
      <c r="I68" s="1"/>
      <c r="J68" s="1"/>
      <c r="K68" s="1"/>
      <c r="L68" s="1"/>
    </row>
    <row r="69" spans="1:12" s="3" customFormat="1" x14ac:dyDescent="0.2">
      <c r="A69" s="1"/>
      <c r="B69" s="1"/>
      <c r="G69" s="1"/>
      <c r="H69" s="1"/>
      <c r="I69" s="1"/>
      <c r="J69" s="1"/>
      <c r="K69" s="1"/>
      <c r="L69" s="1"/>
    </row>
    <row r="70" spans="1:12" s="3" customFormat="1" x14ac:dyDescent="0.2">
      <c r="A70" s="8"/>
      <c r="B70" s="1"/>
      <c r="D70" s="9"/>
      <c r="G70" s="1"/>
      <c r="H70" s="1"/>
      <c r="I70" s="1"/>
      <c r="J70" s="1"/>
      <c r="K70" s="1"/>
      <c r="L70" s="1"/>
    </row>
    <row r="71" spans="1:12" s="3" customFormat="1" x14ac:dyDescent="0.2">
      <c r="A71" s="8"/>
      <c r="B71" s="1"/>
      <c r="D71" s="9"/>
      <c r="G71" s="1"/>
      <c r="H71" s="1"/>
      <c r="I71" s="1"/>
      <c r="J71" s="1"/>
      <c r="K71" s="1"/>
      <c r="L71" s="1"/>
    </row>
    <row r="72" spans="1:12" s="3" customFormat="1" x14ac:dyDescent="0.2">
      <c r="A72" s="8"/>
      <c r="B72" s="1"/>
      <c r="D72" s="10"/>
      <c r="G72" s="1"/>
      <c r="H72" s="1"/>
      <c r="I72" s="1"/>
      <c r="J72" s="1"/>
      <c r="K72" s="1"/>
      <c r="L72" s="1"/>
    </row>
    <row r="73" spans="1:12" s="3" customFormat="1" x14ac:dyDescent="0.2">
      <c r="A73" s="1"/>
      <c r="B73" s="1"/>
      <c r="G73" s="1"/>
      <c r="H73" s="1"/>
      <c r="I73" s="1"/>
      <c r="J73" s="1"/>
      <c r="K73" s="1"/>
      <c r="L73" s="1"/>
    </row>
  </sheetData>
  <mergeCells count="2">
    <mergeCell ref="A5:B6"/>
    <mergeCell ref="C5:E5"/>
  </mergeCells>
  <pageMargins left="0.5" right="0.5" top="0.5" bottom="0.5" header="0.75" footer="0.5"/>
  <pageSetup paperSize="136" scale="90" orientation="landscape" verticalDpi="300" r:id="rId1"/>
  <headerFooter scaleWithDoc="0" alignWithMargins="0"/>
  <rowBreaks count="3" manualBreakCount="3">
    <brk id="21" max="16383" man="1"/>
    <brk id="36" max="16383" man="1"/>
    <brk id="5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AC73"/>
  <sheetViews>
    <sheetView topLeftCell="A5" zoomScaleNormal="100" zoomScaleSheetLayoutView="120" workbookViewId="0">
      <pane xSplit="5" ySplit="4" topLeftCell="S9" activePane="bottomRight" state="frozen"/>
      <selection activeCell="A5" sqref="A5"/>
      <selection pane="topRight" activeCell="F5" sqref="F5"/>
      <selection pane="bottomLeft" activeCell="A8" sqref="A8"/>
      <selection pane="bottomRight" activeCell="U8" sqref="U8"/>
    </sheetView>
  </sheetViews>
  <sheetFormatPr defaultColWidth="9.140625" defaultRowHeight="15" x14ac:dyDescent="0.2"/>
  <cols>
    <col min="1" max="1" width="3.7109375" style="11" customWidth="1"/>
    <col min="2" max="2" width="19.5703125" style="1" customWidth="1"/>
    <col min="3" max="5" width="12.7109375" style="3" customWidth="1"/>
    <col min="6" max="6" width="12.42578125" style="3" customWidth="1"/>
    <col min="7" max="12" width="12.5703125" style="1" customWidth="1"/>
    <col min="13" max="13" width="12.5703125" style="3" customWidth="1"/>
    <col min="14" max="29" width="12.5703125" style="1" customWidth="1"/>
    <col min="30" max="16384" width="9.140625" style="1"/>
  </cols>
  <sheetData>
    <row r="1" spans="1:29" ht="15.75" x14ac:dyDescent="0.2">
      <c r="A1" s="1125" t="s">
        <v>55</v>
      </c>
      <c r="B1" s="1125"/>
      <c r="C1" s="1125"/>
      <c r="D1" s="1125"/>
      <c r="E1" s="1125"/>
      <c r="F1" s="1125"/>
      <c r="G1" s="1125"/>
      <c r="H1" s="1125"/>
      <c r="I1" s="1125"/>
      <c r="J1" s="1125"/>
      <c r="K1" s="1125"/>
      <c r="L1" s="1125"/>
      <c r="M1" s="1125"/>
      <c r="N1" s="1125"/>
      <c r="O1" s="1125"/>
      <c r="P1" s="1125"/>
      <c r="Q1" s="1125"/>
      <c r="R1" s="1125"/>
      <c r="S1" s="1125"/>
      <c r="T1" s="1125"/>
      <c r="U1" s="1125"/>
      <c r="V1" s="1125"/>
      <c r="W1" s="1125"/>
      <c r="X1" s="1125"/>
      <c r="Y1" s="1125"/>
      <c r="Z1" s="1125"/>
      <c r="AA1" s="1125"/>
      <c r="AB1" s="1125"/>
      <c r="AC1" s="1125"/>
    </row>
    <row r="2" spans="1:29" ht="15.75" x14ac:dyDescent="0.2">
      <c r="A2" s="1125" t="s">
        <v>54</v>
      </c>
      <c r="B2" s="1125"/>
      <c r="C2" s="1125"/>
      <c r="D2" s="1125"/>
      <c r="E2" s="1125"/>
      <c r="F2" s="1125"/>
      <c r="G2" s="1125"/>
      <c r="H2" s="1125"/>
      <c r="I2" s="1125"/>
      <c r="J2" s="1125"/>
      <c r="K2" s="1125"/>
      <c r="L2" s="1125"/>
      <c r="M2" s="1125"/>
      <c r="N2" s="1125"/>
      <c r="O2" s="1125"/>
      <c r="P2" s="1125"/>
      <c r="Q2" s="1125"/>
      <c r="R2" s="1125"/>
      <c r="S2" s="1125"/>
      <c r="T2" s="1125"/>
      <c r="U2" s="1125"/>
      <c r="V2" s="1125"/>
      <c r="W2" s="1125"/>
      <c r="X2" s="1125"/>
      <c r="Y2" s="1125"/>
      <c r="Z2" s="1125"/>
      <c r="AA2" s="1125"/>
      <c r="AB2" s="1125"/>
      <c r="AC2" s="1125"/>
    </row>
    <row r="3" spans="1:29" ht="15.75" x14ac:dyDescent="0.2">
      <c r="A3" s="1127" t="s">
        <v>69</v>
      </c>
      <c r="B3" s="1127"/>
      <c r="C3" s="1127"/>
      <c r="D3" s="1127"/>
      <c r="E3" s="1127"/>
      <c r="F3" s="1127"/>
      <c r="G3" s="1127"/>
      <c r="H3" s="1127"/>
      <c r="I3" s="1127"/>
      <c r="J3" s="1127"/>
      <c r="K3" s="1127"/>
      <c r="L3" s="1127"/>
      <c r="M3" s="1127"/>
      <c r="N3" s="1127"/>
      <c r="O3" s="1127"/>
      <c r="P3" s="1127"/>
      <c r="Q3" s="1127"/>
      <c r="R3" s="1127"/>
      <c r="S3" s="1127"/>
      <c r="T3" s="1127"/>
      <c r="U3" s="1127"/>
      <c r="V3" s="1127"/>
      <c r="W3" s="1127"/>
      <c r="X3" s="1127"/>
      <c r="Y3" s="1127"/>
      <c r="Z3" s="1127"/>
      <c r="AA3" s="1127"/>
      <c r="AB3" s="1127"/>
      <c r="AC3" s="1127"/>
    </row>
    <row r="4" spans="1:29" ht="15" customHeight="1" x14ac:dyDescent="0.2">
      <c r="A4" s="2"/>
      <c r="D4" s="4"/>
    </row>
    <row r="5" spans="1:29" ht="16.149999999999999" customHeight="1" x14ac:dyDescent="0.2">
      <c r="A5" s="1128" t="s">
        <v>0</v>
      </c>
      <c r="B5" s="1128"/>
      <c r="C5" s="1129" t="s">
        <v>1</v>
      </c>
      <c r="D5" s="1129"/>
      <c r="E5" s="1129"/>
      <c r="F5" s="1130" t="s">
        <v>53</v>
      </c>
      <c r="G5" s="1131"/>
      <c r="H5" s="1131"/>
      <c r="I5" s="1131"/>
      <c r="J5" s="1131"/>
      <c r="K5" s="1131"/>
      <c r="L5" s="1131"/>
      <c r="M5" s="1131"/>
      <c r="N5" s="1131"/>
      <c r="O5" s="1131"/>
      <c r="P5" s="1131"/>
      <c r="Q5" s="1131"/>
      <c r="R5" s="1136" t="s">
        <v>68</v>
      </c>
      <c r="S5" s="1136"/>
      <c r="T5" s="1136"/>
      <c r="U5" s="1136"/>
      <c r="V5" s="1136"/>
      <c r="W5" s="1136"/>
      <c r="X5" s="1136"/>
      <c r="Y5" s="1136"/>
      <c r="Z5" s="1136"/>
      <c r="AA5" s="1136"/>
      <c r="AB5" s="1136"/>
      <c r="AC5" s="1136"/>
    </row>
    <row r="6" spans="1:29" ht="16.149999999999999" customHeight="1" x14ac:dyDescent="0.2">
      <c r="A6" s="1128"/>
      <c r="B6" s="1128"/>
      <c r="C6" s="13" t="s">
        <v>52</v>
      </c>
      <c r="D6" s="13" t="s">
        <v>2</v>
      </c>
      <c r="E6" s="13" t="s">
        <v>3</v>
      </c>
      <c r="F6" s="816" t="s">
        <v>58</v>
      </c>
      <c r="G6" s="817" t="s">
        <v>59</v>
      </c>
      <c r="H6" s="817" t="s">
        <v>60</v>
      </c>
      <c r="I6" s="817" t="s">
        <v>61</v>
      </c>
      <c r="J6" s="817" t="s">
        <v>56</v>
      </c>
      <c r="K6" s="817" t="s">
        <v>57</v>
      </c>
      <c r="L6" s="817" t="s">
        <v>62</v>
      </c>
      <c r="M6" s="816" t="s">
        <v>63</v>
      </c>
      <c r="N6" s="817" t="s">
        <v>64</v>
      </c>
      <c r="O6" s="817" t="s">
        <v>65</v>
      </c>
      <c r="P6" s="817" t="s">
        <v>66</v>
      </c>
      <c r="Q6" s="817" t="s">
        <v>67</v>
      </c>
      <c r="R6" s="818" t="s">
        <v>58</v>
      </c>
      <c r="S6" s="818" t="s">
        <v>59</v>
      </c>
      <c r="T6" s="818" t="s">
        <v>60</v>
      </c>
      <c r="U6" s="818" t="s">
        <v>61</v>
      </c>
      <c r="V6" s="818" t="s">
        <v>56</v>
      </c>
      <c r="W6" s="818" t="s">
        <v>57</v>
      </c>
      <c r="X6" s="818" t="s">
        <v>62</v>
      </c>
      <c r="Y6" s="818" t="s">
        <v>63</v>
      </c>
      <c r="Z6" s="818" t="s">
        <v>64</v>
      </c>
      <c r="AA6" s="818" t="s">
        <v>65</v>
      </c>
      <c r="AB6" s="818" t="s">
        <v>66</v>
      </c>
      <c r="AC6" s="818" t="s">
        <v>67</v>
      </c>
    </row>
    <row r="7" spans="1:29" ht="16.149999999999999" customHeight="1" x14ac:dyDescent="0.2">
      <c r="A7" s="1098"/>
      <c r="B7" s="1099"/>
      <c r="C7" s="1100"/>
      <c r="D7" s="1100"/>
      <c r="E7" s="1100"/>
      <c r="F7" s="1101"/>
      <c r="G7" s="1102"/>
      <c r="H7" s="1102"/>
      <c r="I7" s="1102"/>
      <c r="J7" s="1102"/>
      <c r="K7" s="1102"/>
      <c r="L7" s="1102"/>
      <c r="M7" s="1101"/>
      <c r="N7" s="1102"/>
      <c r="O7" s="1102"/>
      <c r="P7" s="1102"/>
      <c r="Q7" s="1103"/>
      <c r="R7" s="1104"/>
      <c r="S7" s="1104"/>
      <c r="T7" s="1104"/>
      <c r="U7" s="1104"/>
      <c r="V7" s="1104"/>
      <c r="W7" s="1104"/>
      <c r="X7" s="1104"/>
      <c r="Y7" s="1104"/>
      <c r="Z7" s="1105">
        <f>Z8-Y8</f>
        <v>3744.96</v>
      </c>
      <c r="AA7" s="1105">
        <f>AA8-Z8</f>
        <v>8595.3762999999999</v>
      </c>
      <c r="AB7" s="1105">
        <f>AB8-AA8</f>
        <v>9657.4411230000023</v>
      </c>
      <c r="AC7" s="1116"/>
    </row>
    <row r="8" spans="1:29" s="552" customFormat="1" ht="14.45" customHeight="1" x14ac:dyDescent="0.25">
      <c r="A8" s="824"/>
      <c r="B8" s="825" t="s">
        <v>3</v>
      </c>
      <c r="C8" s="826">
        <v>23993.676599999999</v>
      </c>
      <c r="D8" s="826">
        <v>32919.528600000005</v>
      </c>
      <c r="E8" s="826">
        <v>56913.205199999997</v>
      </c>
      <c r="F8" s="826">
        <f>F9+F22+F37</f>
        <v>14845.22</v>
      </c>
      <c r="G8" s="826">
        <f>G9+G22+G37</f>
        <v>3200.1099999999997</v>
      </c>
      <c r="H8" s="826">
        <f>H9+H22+H37</f>
        <v>40811.141999999993</v>
      </c>
      <c r="I8" s="826">
        <f t="shared" ref="I8:AC8" si="0">I9+I22+I37</f>
        <v>42601.354299999992</v>
      </c>
      <c r="J8" s="826">
        <f t="shared" si="0"/>
        <v>270.25</v>
      </c>
      <c r="K8" s="826">
        <f t="shared" si="0"/>
        <v>6339.16</v>
      </c>
      <c r="L8" s="826">
        <f t="shared" si="0"/>
        <v>8317.99</v>
      </c>
      <c r="M8" s="826">
        <f t="shared" si="0"/>
        <v>35240.486700000009</v>
      </c>
      <c r="N8" s="826">
        <f t="shared" si="0"/>
        <v>45949.801766666671</v>
      </c>
      <c r="O8" s="826">
        <f t="shared" si="0"/>
        <v>46963.701766666665</v>
      </c>
      <c r="P8" s="826">
        <f t="shared" si="0"/>
        <v>538.81999999999994</v>
      </c>
      <c r="Q8" s="827">
        <f t="shared" si="0"/>
        <v>0</v>
      </c>
      <c r="R8" s="828">
        <f t="shared" si="0"/>
        <v>0</v>
      </c>
      <c r="S8" s="826">
        <f t="shared" si="0"/>
        <v>379.56</v>
      </c>
      <c r="T8" s="826">
        <f t="shared" si="0"/>
        <v>7152.3509999999997</v>
      </c>
      <c r="U8" s="826">
        <f t="shared" si="0"/>
        <v>43515.156000000003</v>
      </c>
      <c r="V8" s="826">
        <f t="shared" si="0"/>
        <v>36730.027799999996</v>
      </c>
      <c r="W8" s="826">
        <f t="shared" si="0"/>
        <v>504.73</v>
      </c>
      <c r="X8" s="826">
        <f t="shared" si="0"/>
        <v>504.73</v>
      </c>
      <c r="Y8" s="826">
        <f t="shared" si="0"/>
        <v>1143.0500000000002</v>
      </c>
      <c r="Z8" s="826">
        <f t="shared" si="0"/>
        <v>4888.01</v>
      </c>
      <c r="AA8" s="826">
        <f t="shared" si="0"/>
        <v>13483.3863</v>
      </c>
      <c r="AB8" s="826">
        <f t="shared" si="0"/>
        <v>23140.827423000002</v>
      </c>
      <c r="AC8" s="827">
        <f t="shared" si="0"/>
        <v>0</v>
      </c>
    </row>
    <row r="9" spans="1:29" s="797" customFormat="1" ht="15.6" customHeight="1" x14ac:dyDescent="0.25">
      <c r="A9" s="829" t="s">
        <v>4</v>
      </c>
      <c r="B9" s="830">
        <v>12</v>
      </c>
      <c r="C9" s="793">
        <v>1308.9015999999999</v>
      </c>
      <c r="D9" s="793">
        <v>5122.463600000001</v>
      </c>
      <c r="E9" s="793">
        <v>6431.3652000000002</v>
      </c>
      <c r="F9" s="793">
        <f>SUM(F10:F21)</f>
        <v>2300.1900000000005</v>
      </c>
      <c r="G9" s="793">
        <f>SUM(G10:G21)</f>
        <v>885.55000000000007</v>
      </c>
      <c r="H9" s="793">
        <f>SUM(H10:H21)</f>
        <v>4428.8419999999996</v>
      </c>
      <c r="I9" s="793">
        <f t="shared" ref="I9:Q9" si="1">SUM(I10:I21)</f>
        <v>4428.8419999999996</v>
      </c>
      <c r="J9" s="793">
        <f t="shared" si="1"/>
        <v>177.62</v>
      </c>
      <c r="K9" s="793">
        <f t="shared" si="1"/>
        <v>2297.4699999999998</v>
      </c>
      <c r="L9" s="793">
        <f t="shared" si="1"/>
        <v>2509.5700000000002</v>
      </c>
      <c r="M9" s="793">
        <f t="shared" si="1"/>
        <v>3893.06</v>
      </c>
      <c r="N9" s="793">
        <f t="shared" si="1"/>
        <v>4685.3600000000006</v>
      </c>
      <c r="O9" s="793">
        <f t="shared" si="1"/>
        <v>4685.3600000000006</v>
      </c>
      <c r="P9" s="793">
        <f t="shared" si="1"/>
        <v>135.07</v>
      </c>
      <c r="Q9" s="831">
        <f t="shared" si="1"/>
        <v>0</v>
      </c>
      <c r="R9" s="821">
        <f>SUM(R10:R21)</f>
        <v>0</v>
      </c>
      <c r="S9" s="793">
        <f t="shared" ref="S9:AC9" si="2">SUM(S10:S21)</f>
        <v>0</v>
      </c>
      <c r="T9" s="793">
        <f t="shared" si="2"/>
        <v>971.59099999999989</v>
      </c>
      <c r="U9" s="793">
        <f t="shared" si="2"/>
        <v>5408.9760000000006</v>
      </c>
      <c r="V9" s="793">
        <f>SUM(V10:V21)</f>
        <v>3985.9578000000001</v>
      </c>
      <c r="W9" s="793">
        <f t="shared" si="2"/>
        <v>70.949999999999989</v>
      </c>
      <c r="X9" s="793">
        <f t="shared" si="2"/>
        <v>70.949999999999989</v>
      </c>
      <c r="Y9" s="793">
        <f t="shared" si="2"/>
        <v>74.949999999999989</v>
      </c>
      <c r="Z9" s="793">
        <f t="shared" si="2"/>
        <v>475.12</v>
      </c>
      <c r="AA9" s="793">
        <f t="shared" si="2"/>
        <v>2320.3449999999998</v>
      </c>
      <c r="AB9" s="793">
        <f t="shared" si="2"/>
        <v>3540.1000000000004</v>
      </c>
      <c r="AC9" s="831">
        <f t="shared" si="2"/>
        <v>0</v>
      </c>
    </row>
    <row r="10" spans="1:29" ht="15.75" x14ac:dyDescent="0.25">
      <c r="A10" s="798">
        <v>1</v>
      </c>
      <c r="B10" s="788" t="s">
        <v>5</v>
      </c>
      <c r="C10" s="787">
        <v>1.5</v>
      </c>
      <c r="D10" s="787">
        <v>76.5</v>
      </c>
      <c r="E10" s="787">
        <v>78</v>
      </c>
      <c r="F10" s="787">
        <f>'jan planting'!BK19</f>
        <v>0</v>
      </c>
      <c r="G10" s="548">
        <f>'feb planting'!BK19</f>
        <v>0</v>
      </c>
      <c r="H10" s="548">
        <f>'Mar planting'!BN15</f>
        <v>0</v>
      </c>
      <c r="I10" s="548">
        <f>'April planting '!BM19</f>
        <v>0</v>
      </c>
      <c r="J10" s="548">
        <f>'May planting '!BM16</f>
        <v>0</v>
      </c>
      <c r="K10" s="548">
        <f>'June Planting'!BM16</f>
        <v>0</v>
      </c>
      <c r="L10" s="548">
        <f>'Jul planting '!BM16</f>
        <v>0</v>
      </c>
      <c r="M10" s="548">
        <f>'Aug planting'!BM14</f>
        <v>28.1</v>
      </c>
      <c r="N10" s="548">
        <f>'Sep planting'!BM14</f>
        <v>34</v>
      </c>
      <c r="O10" s="1097">
        <f>'Oct 31 planting'!BM14</f>
        <v>34</v>
      </c>
      <c r="P10" s="1097">
        <f>'Nov 29 DS planting'!BM14</f>
        <v>0</v>
      </c>
      <c r="Q10" s="805"/>
      <c r="R10" s="803"/>
      <c r="S10" s="548">
        <f>'feb harvesting'!CI17</f>
        <v>0</v>
      </c>
      <c r="T10" s="548">
        <f>'Mar harvesting'!CL14</f>
        <v>0</v>
      </c>
      <c r="U10" s="548">
        <f>'April harvesting '!CN15</f>
        <v>56.5</v>
      </c>
      <c r="V10" s="563">
        <f>'May harvesting'!CM14</f>
        <v>0</v>
      </c>
      <c r="W10" s="548">
        <f>'june harvesting'!CJ15</f>
        <v>0</v>
      </c>
      <c r="X10" s="548">
        <f>'Jul harvesting'!CJ15</f>
        <v>0</v>
      </c>
      <c r="Y10" s="548">
        <f>'Aug harvesting'!CJ15</f>
        <v>0</v>
      </c>
      <c r="Z10" s="548">
        <f>'Sep harvesting'!CK15</f>
        <v>0</v>
      </c>
      <c r="AA10" s="548">
        <f>'Oct 31 harvesting'!CJ15</f>
        <v>0</v>
      </c>
      <c r="AB10" s="548">
        <f>'Nov 29 harvesting'!CJ15</f>
        <v>0</v>
      </c>
      <c r="AC10" s="813"/>
    </row>
    <row r="11" spans="1:29" ht="15.75" x14ac:dyDescent="0.25">
      <c r="A11" s="798">
        <v>2</v>
      </c>
      <c r="B11" s="788" t="s">
        <v>6</v>
      </c>
      <c r="C11" s="787">
        <v>101</v>
      </c>
      <c r="D11" s="787">
        <v>506</v>
      </c>
      <c r="E11" s="787">
        <v>607</v>
      </c>
      <c r="F11" s="787">
        <f>'jan planting'!BK20</f>
        <v>0</v>
      </c>
      <c r="G11" s="548">
        <f>'feb planting'!BK20</f>
        <v>0</v>
      </c>
      <c r="H11" s="548">
        <f>'Mar planting'!BN16</f>
        <v>607.5</v>
      </c>
      <c r="I11" s="548">
        <f>'April planting '!BM20</f>
        <v>607.5</v>
      </c>
      <c r="J11" s="548">
        <f>'May planting '!BM17</f>
        <v>19.5</v>
      </c>
      <c r="K11" s="548">
        <f>'June Planting'!BM17</f>
        <v>168.25</v>
      </c>
      <c r="L11" s="548">
        <f>'Jul planting '!BM17</f>
        <v>365.25</v>
      </c>
      <c r="M11" s="548">
        <f>'Aug planting'!BM15</f>
        <v>546.5</v>
      </c>
      <c r="N11" s="548">
        <f>'Sep planting'!BM15</f>
        <v>546.5</v>
      </c>
      <c r="O11" s="1097">
        <f>'Oct 31 planting'!BM15</f>
        <v>546.5</v>
      </c>
      <c r="P11" s="1097">
        <f>'Nov 29 DS planting'!BM15</f>
        <v>0</v>
      </c>
      <c r="Q11" s="805"/>
      <c r="R11" s="803"/>
      <c r="S11" s="548">
        <f>'feb harvesting'!CI18</f>
        <v>0</v>
      </c>
      <c r="T11" s="548">
        <f>'Mar harvesting'!CL15</f>
        <v>71.5</v>
      </c>
      <c r="U11" s="548">
        <f>'April harvesting '!CN16</f>
        <v>607</v>
      </c>
      <c r="V11" s="563">
        <f>'May harvesting'!CM15</f>
        <v>546.75</v>
      </c>
      <c r="W11" s="548">
        <f>'june harvesting'!CJ16</f>
        <v>0</v>
      </c>
      <c r="X11" s="548">
        <f>'Jul harvesting'!CJ16</f>
        <v>0</v>
      </c>
      <c r="Y11" s="548">
        <f>'Aug harvesting'!CJ16</f>
        <v>0</v>
      </c>
      <c r="Z11" s="548">
        <f>'Sep harvesting'!CK16</f>
        <v>0</v>
      </c>
      <c r="AA11" s="548">
        <f>'Oct 31 harvesting'!CJ16</f>
        <v>0</v>
      </c>
      <c r="AB11" s="548">
        <f>'Nov 29 harvesting'!CJ16</f>
        <v>559</v>
      </c>
      <c r="AC11" s="813"/>
    </row>
    <row r="12" spans="1:29" ht="15.75" x14ac:dyDescent="0.25">
      <c r="A12" s="798">
        <v>3</v>
      </c>
      <c r="B12" s="788" t="s">
        <v>7</v>
      </c>
      <c r="C12" s="787">
        <v>0</v>
      </c>
      <c r="D12" s="787">
        <v>80</v>
      </c>
      <c r="E12" s="787">
        <v>80</v>
      </c>
      <c r="F12" s="787">
        <f>'jan planting'!BK21</f>
        <v>0</v>
      </c>
      <c r="G12" s="548">
        <f>'feb planting'!BK21</f>
        <v>0</v>
      </c>
      <c r="H12" s="548">
        <f>'Mar planting'!BN17</f>
        <v>77</v>
      </c>
      <c r="I12" s="548">
        <f>'April planting '!BM21</f>
        <v>77</v>
      </c>
      <c r="J12" s="548">
        <f>'May planting '!BM18</f>
        <v>0</v>
      </c>
      <c r="K12" s="548">
        <f>'June Planting'!BM18</f>
        <v>0</v>
      </c>
      <c r="L12" s="548">
        <f>'Jul planting '!BM18</f>
        <v>0</v>
      </c>
      <c r="M12" s="548">
        <f>'Aug planting'!BM16</f>
        <v>0</v>
      </c>
      <c r="N12" s="548">
        <f>'Sep planting'!BM16</f>
        <v>0</v>
      </c>
      <c r="O12" s="1097">
        <f>'Oct 31 planting'!BM16</f>
        <v>0</v>
      </c>
      <c r="P12" s="1097">
        <f>'Nov 29 DS planting'!BM16</f>
        <v>24.64</v>
      </c>
      <c r="Q12" s="805"/>
      <c r="R12" s="803"/>
      <c r="S12" s="548">
        <f>'feb harvesting'!CI19</f>
        <v>0</v>
      </c>
      <c r="T12" s="548">
        <f>'Mar harvesting'!CL16</f>
        <v>0</v>
      </c>
      <c r="U12" s="548">
        <f>'April harvesting '!CN17</f>
        <v>58.6</v>
      </c>
      <c r="V12" s="563">
        <f>'May harvesting'!CM16</f>
        <v>69.3</v>
      </c>
      <c r="W12" s="548">
        <f>'june harvesting'!CJ17</f>
        <v>0</v>
      </c>
      <c r="X12" s="548">
        <f>'Jul harvesting'!CJ17</f>
        <v>0</v>
      </c>
      <c r="Y12" s="548">
        <f>'Aug harvesting'!CJ17</f>
        <v>0</v>
      </c>
      <c r="Z12" s="548">
        <f>'Sep harvesting'!CK17</f>
        <v>0</v>
      </c>
      <c r="AA12" s="548">
        <f>'Oct 31 harvesting'!CJ17</f>
        <v>0</v>
      </c>
      <c r="AB12" s="548">
        <f>'Nov 29 harvesting'!CJ17</f>
        <v>0</v>
      </c>
      <c r="AC12" s="813"/>
    </row>
    <row r="13" spans="1:29" ht="15.75" x14ac:dyDescent="0.25">
      <c r="A13" s="798">
        <v>4</v>
      </c>
      <c r="B13" s="788" t="s">
        <v>8</v>
      </c>
      <c r="C13" s="787">
        <v>183</v>
      </c>
      <c r="D13" s="787">
        <v>555.61</v>
      </c>
      <c r="E13" s="787">
        <v>738.61</v>
      </c>
      <c r="F13" s="787">
        <f>'jan planting'!BK22</f>
        <v>7.2</v>
      </c>
      <c r="G13" s="548">
        <f>'feb planting'!BK22</f>
        <v>0</v>
      </c>
      <c r="H13" s="548">
        <f>'Mar planting'!BN18</f>
        <v>26</v>
      </c>
      <c r="I13" s="548">
        <f>'April planting '!BM22</f>
        <v>26</v>
      </c>
      <c r="J13" s="548">
        <f>'May planting '!BM19</f>
        <v>0</v>
      </c>
      <c r="K13" s="548">
        <f>'June Planting'!BM19</f>
        <v>427.53999999999996</v>
      </c>
      <c r="L13" s="548">
        <f>'Jul planting '!BM19</f>
        <v>427.53999999999996</v>
      </c>
      <c r="M13" s="548">
        <f>'Aug planting'!BM17</f>
        <v>628.5</v>
      </c>
      <c r="N13" s="548">
        <f>'Sep planting'!BM17</f>
        <v>628.5</v>
      </c>
      <c r="O13" s="1097">
        <f>'Oct 31 planting'!BM17</f>
        <v>628.5</v>
      </c>
      <c r="P13" s="1097">
        <f>'Nov 29 DS planting'!BM17</f>
        <v>0</v>
      </c>
      <c r="Q13" s="805"/>
      <c r="R13" s="803"/>
      <c r="S13" s="548">
        <f>'feb harvesting'!CI20</f>
        <v>0</v>
      </c>
      <c r="T13" s="548">
        <f>'Mar harvesting'!CL17</f>
        <v>11</v>
      </c>
      <c r="U13" s="548">
        <f>'April harvesting '!CN18</f>
        <v>528</v>
      </c>
      <c r="V13" s="563">
        <f>'May harvesting'!CM17</f>
        <v>23.400000000000002</v>
      </c>
      <c r="W13" s="548">
        <f>'june harvesting'!CJ18</f>
        <v>0</v>
      </c>
      <c r="X13" s="548">
        <f>'Jul harvesting'!CJ18</f>
        <v>0</v>
      </c>
      <c r="Y13" s="548">
        <f>'Aug harvesting'!CJ18</f>
        <v>0</v>
      </c>
      <c r="Z13" s="548">
        <f>'Sep harvesting'!CK18</f>
        <v>0</v>
      </c>
      <c r="AA13" s="548">
        <f>'Oct 31 harvesting'!CJ18</f>
        <v>0</v>
      </c>
      <c r="AB13" s="548">
        <f>'Nov 29 harvesting'!CJ18</f>
        <v>224.76500000000004</v>
      </c>
      <c r="AC13" s="813"/>
    </row>
    <row r="14" spans="1:29" ht="15.75" x14ac:dyDescent="0.25">
      <c r="A14" s="798">
        <v>5</v>
      </c>
      <c r="B14" s="788" t="s">
        <v>9</v>
      </c>
      <c r="C14" s="787">
        <v>278</v>
      </c>
      <c r="D14" s="787">
        <v>1016</v>
      </c>
      <c r="E14" s="787">
        <v>1294</v>
      </c>
      <c r="F14" s="787">
        <f>'jan planting'!BK23</f>
        <v>588</v>
      </c>
      <c r="G14" s="548">
        <f>'feb planting'!BK23</f>
        <v>663</v>
      </c>
      <c r="H14" s="548">
        <f>'Mar planting'!BN19</f>
        <v>1251</v>
      </c>
      <c r="I14" s="548">
        <f>'April planting '!BM23</f>
        <v>1251</v>
      </c>
      <c r="J14" s="548">
        <f>'May planting '!BM20</f>
        <v>80</v>
      </c>
      <c r="K14" s="548">
        <f>'June Planting'!BM20</f>
        <v>120</v>
      </c>
      <c r="L14" s="548">
        <f>'Jul planting '!BM20</f>
        <v>120</v>
      </c>
      <c r="M14" s="548">
        <f>'Aug planting'!BM18</f>
        <v>656.3</v>
      </c>
      <c r="N14" s="548">
        <f>'Sep planting'!BM18</f>
        <v>656.3</v>
      </c>
      <c r="O14" s="1097">
        <f>'Oct 31 planting'!BM18</f>
        <v>656.3</v>
      </c>
      <c r="P14" s="1097">
        <f>'Nov 29 DS planting'!BM18</f>
        <v>0</v>
      </c>
      <c r="Q14" s="805"/>
      <c r="R14" s="803"/>
      <c r="S14" s="548">
        <f>'feb harvesting'!CI21</f>
        <v>0</v>
      </c>
      <c r="T14" s="548">
        <f>'Mar harvesting'!CL18</f>
        <v>588.54999999999995</v>
      </c>
      <c r="U14" s="548">
        <f>'April harvesting '!CN19</f>
        <v>905.4</v>
      </c>
      <c r="V14" s="563">
        <f>'May harvesting'!CM18</f>
        <v>1125.9000000000001</v>
      </c>
      <c r="W14" s="548">
        <f>'june harvesting'!CJ19</f>
        <v>31.4</v>
      </c>
      <c r="X14" s="548">
        <f>'Jul harvesting'!CJ19</f>
        <v>31.4</v>
      </c>
      <c r="Y14" s="548">
        <f>'Aug harvesting'!CJ19</f>
        <v>35.4</v>
      </c>
      <c r="Z14" s="548">
        <f>'Sep harvesting'!CK19</f>
        <v>379.1</v>
      </c>
      <c r="AA14" s="548">
        <f>'Oct 31 harvesting'!CJ19</f>
        <v>126.85</v>
      </c>
      <c r="AB14" s="548">
        <f>'Nov 29 harvesting'!CJ19</f>
        <v>431.5</v>
      </c>
      <c r="AC14" s="813"/>
    </row>
    <row r="15" spans="1:29" ht="15.75" x14ac:dyDescent="0.25">
      <c r="A15" s="798">
        <v>6</v>
      </c>
      <c r="B15" s="788" t="s">
        <v>10</v>
      </c>
      <c r="C15" s="787">
        <v>97</v>
      </c>
      <c r="D15" s="787">
        <v>1424</v>
      </c>
      <c r="E15" s="787">
        <v>1521</v>
      </c>
      <c r="F15" s="787">
        <f>'jan planting'!BK24</f>
        <v>0</v>
      </c>
      <c r="G15" s="548">
        <f>'feb planting'!BK24</f>
        <v>0</v>
      </c>
      <c r="H15" s="548">
        <f>'Mar planting'!BN20</f>
        <v>391.25</v>
      </c>
      <c r="I15" s="548">
        <f>'April planting '!BM24</f>
        <v>391.25</v>
      </c>
      <c r="J15" s="548">
        <f>'May planting '!BM21</f>
        <v>0</v>
      </c>
      <c r="K15" s="548">
        <f>'June Planting'!BM21</f>
        <v>1405</v>
      </c>
      <c r="L15" s="548">
        <f>'Jul planting '!BM21</f>
        <v>1405</v>
      </c>
      <c r="M15" s="548">
        <f>'Aug planting'!BM19</f>
        <v>1521</v>
      </c>
      <c r="N15" s="548">
        <f>'Sep planting'!BM19</f>
        <v>1521</v>
      </c>
      <c r="O15" s="1097">
        <f>'Oct 31 planting'!BM19</f>
        <v>1521</v>
      </c>
      <c r="P15" s="1097">
        <f>'Nov 29 DS planting'!BM19</f>
        <v>33</v>
      </c>
      <c r="Q15" s="805"/>
      <c r="R15" s="803"/>
      <c r="S15" s="548">
        <f>'feb harvesting'!CI22</f>
        <v>0</v>
      </c>
      <c r="T15" s="548">
        <f>'Mar harvesting'!CL19</f>
        <v>125.35</v>
      </c>
      <c r="U15" s="548">
        <f>'April harvesting '!CN20</f>
        <v>1521</v>
      </c>
      <c r="V15" s="563">
        <f>'May harvesting'!CM19</f>
        <v>352.125</v>
      </c>
      <c r="W15" s="548">
        <f>'june harvesting'!CJ20</f>
        <v>0</v>
      </c>
      <c r="X15" s="548">
        <f>'Jul harvesting'!CJ20</f>
        <v>0</v>
      </c>
      <c r="Y15" s="548">
        <f>'Aug harvesting'!CJ20</f>
        <v>0</v>
      </c>
      <c r="Z15" s="548">
        <f>'Sep harvesting'!CK20</f>
        <v>0</v>
      </c>
      <c r="AA15" s="548">
        <f>'Oct 31 harvesting'!CJ20</f>
        <v>1300.25</v>
      </c>
      <c r="AB15" s="548">
        <f>'Nov 29 harvesting'!CJ20</f>
        <v>1300.25</v>
      </c>
      <c r="AC15" s="813"/>
    </row>
    <row r="16" spans="1:29" ht="15.75" x14ac:dyDescent="0.25">
      <c r="A16" s="798">
        <v>7</v>
      </c>
      <c r="B16" s="788" t="s">
        <v>11</v>
      </c>
      <c r="C16" s="787">
        <v>0</v>
      </c>
      <c r="D16" s="787">
        <v>184</v>
      </c>
      <c r="E16" s="787">
        <v>184</v>
      </c>
      <c r="F16" s="787">
        <f>'jan planting'!BK25</f>
        <v>168.1</v>
      </c>
      <c r="G16" s="548">
        <f>'feb planting'!BK25</f>
        <v>168.1</v>
      </c>
      <c r="H16" s="548">
        <f>'Mar planting'!BN21</f>
        <v>167.60000000000002</v>
      </c>
      <c r="I16" s="548">
        <f>'April planting '!BM25</f>
        <v>167.60000000000002</v>
      </c>
      <c r="J16" s="548">
        <f>'May planting '!BM22</f>
        <v>0</v>
      </c>
      <c r="K16" s="548">
        <f>'June Planting'!BM22</f>
        <v>0</v>
      </c>
      <c r="L16" s="548">
        <f>'Jul planting '!BM22</f>
        <v>0</v>
      </c>
      <c r="M16" s="548">
        <f>'Aug planting'!BM20</f>
        <v>37</v>
      </c>
      <c r="N16" s="548">
        <f>'Sep planting'!BM20</f>
        <v>37</v>
      </c>
      <c r="O16" s="1097">
        <f>'Oct 31 planting'!BM20</f>
        <v>37</v>
      </c>
      <c r="P16" s="1097">
        <f>'Nov 29 DS planting'!BM20</f>
        <v>37</v>
      </c>
      <c r="Q16" s="805"/>
      <c r="R16" s="803"/>
      <c r="S16" s="548">
        <f>'feb harvesting'!CI23</f>
        <v>0</v>
      </c>
      <c r="T16" s="548">
        <f>'Mar harvesting'!CL20</f>
        <v>0</v>
      </c>
      <c r="U16" s="548">
        <f>'April harvesting '!CN21</f>
        <v>156.75</v>
      </c>
      <c r="V16" s="563">
        <f>'May harvesting'!CM20</f>
        <v>150.84000000000003</v>
      </c>
      <c r="W16" s="548">
        <f>'june harvesting'!CJ21</f>
        <v>0</v>
      </c>
      <c r="X16" s="548">
        <f>'Jul harvesting'!CJ21</f>
        <v>0</v>
      </c>
      <c r="Y16" s="548">
        <f>'Aug harvesting'!CJ21</f>
        <v>0</v>
      </c>
      <c r="Z16" s="548">
        <f>'Sep harvesting'!CK21</f>
        <v>0</v>
      </c>
      <c r="AA16" s="548">
        <f>'Oct 31 harvesting'!CJ21</f>
        <v>0</v>
      </c>
      <c r="AB16" s="548">
        <f>'Nov 29 harvesting'!CJ21</f>
        <v>0</v>
      </c>
      <c r="AC16" s="813"/>
    </row>
    <row r="17" spans="1:29" ht="15.75" x14ac:dyDescent="0.25">
      <c r="A17" s="798">
        <v>8</v>
      </c>
      <c r="B17" s="788" t="s">
        <v>12</v>
      </c>
      <c r="C17" s="787">
        <v>35</v>
      </c>
      <c r="D17" s="787">
        <v>162.5</v>
      </c>
      <c r="E17" s="787">
        <v>197.5</v>
      </c>
      <c r="F17" s="787">
        <f>'jan planting'!BK26</f>
        <v>50.2</v>
      </c>
      <c r="G17" s="548">
        <f>'feb planting'!BK26</f>
        <v>3</v>
      </c>
      <c r="H17" s="548">
        <f>'Mar planting'!BN22</f>
        <v>98.85</v>
      </c>
      <c r="I17" s="548">
        <f>'April planting '!BM26</f>
        <v>98.85</v>
      </c>
      <c r="J17" s="548">
        <f>'May planting '!BM23</f>
        <v>78.12</v>
      </c>
      <c r="K17" s="548">
        <f>'June Planting'!BM23</f>
        <v>83.87</v>
      </c>
      <c r="L17" s="548">
        <f>'Jul planting '!BM23</f>
        <v>83.87</v>
      </c>
      <c r="M17" s="548">
        <f>'Aug planting'!BM21</f>
        <v>93.07</v>
      </c>
      <c r="N17" s="548">
        <f>'Sep planting'!BM21</f>
        <v>93.07</v>
      </c>
      <c r="O17" s="1097">
        <f>'Oct 31 planting'!BM21</f>
        <v>93.07</v>
      </c>
      <c r="P17" s="1097">
        <f>'Nov 29 DS planting'!BM21</f>
        <v>40.43</v>
      </c>
      <c r="Q17" s="805"/>
      <c r="R17" s="803"/>
      <c r="S17" s="548">
        <f>'feb harvesting'!CI24</f>
        <v>0</v>
      </c>
      <c r="T17" s="548">
        <f>'Mar harvesting'!CL21</f>
        <v>0</v>
      </c>
      <c r="U17" s="548">
        <f>'April harvesting '!CN22</f>
        <v>98</v>
      </c>
      <c r="V17" s="563">
        <f>'May harvesting'!CM21</f>
        <v>88.965000000000003</v>
      </c>
      <c r="W17" s="548">
        <f>'june harvesting'!CJ22</f>
        <v>39.549999999999997</v>
      </c>
      <c r="X17" s="548">
        <f>'Jul harvesting'!CJ22</f>
        <v>39.549999999999997</v>
      </c>
      <c r="Y17" s="548">
        <f>'Aug harvesting'!CJ22</f>
        <v>39.549999999999997</v>
      </c>
      <c r="Z17" s="548">
        <f>'Sep harvesting'!CK22</f>
        <v>96.02</v>
      </c>
      <c r="AA17" s="548">
        <f>'Oct 31 harvesting'!CJ22</f>
        <v>74.349999999999994</v>
      </c>
      <c r="AB17" s="548">
        <f>'Nov 29 harvesting'!CJ22</f>
        <v>74.349999999999994</v>
      </c>
      <c r="AC17" s="813"/>
    </row>
    <row r="18" spans="1:29" ht="15.75" x14ac:dyDescent="0.25">
      <c r="A18" s="798">
        <v>9</v>
      </c>
      <c r="B18" s="788" t="s">
        <v>13</v>
      </c>
      <c r="C18" s="787">
        <v>0</v>
      </c>
      <c r="D18" s="787">
        <v>369</v>
      </c>
      <c r="E18" s="787">
        <v>369</v>
      </c>
      <c r="F18" s="787">
        <f>'jan planting'!BK27</f>
        <v>57.87</v>
      </c>
      <c r="G18" s="548">
        <f>'feb planting'!BK27</f>
        <v>0</v>
      </c>
      <c r="H18" s="548">
        <f>'Mar planting'!BN23</f>
        <v>251.072</v>
      </c>
      <c r="I18" s="548">
        <f>'April planting '!BM27</f>
        <v>251.072</v>
      </c>
      <c r="J18" s="548">
        <f>'May planting '!BM24</f>
        <v>0</v>
      </c>
      <c r="K18" s="548">
        <f>'June Planting'!BM24</f>
        <v>13.81</v>
      </c>
      <c r="L18" s="548">
        <f>'Jul planting '!BM24</f>
        <v>13.81</v>
      </c>
      <c r="M18" s="548">
        <f>'Aug planting'!BM22</f>
        <v>111.05</v>
      </c>
      <c r="N18" s="548">
        <f>'Sep planting'!BM22</f>
        <v>111.05</v>
      </c>
      <c r="O18" s="1097">
        <f>'Oct 31 planting'!BM22</f>
        <v>111.05</v>
      </c>
      <c r="P18" s="1097">
        <f>'Nov 29 DS planting'!BM22</f>
        <v>0</v>
      </c>
      <c r="Q18" s="805"/>
      <c r="R18" s="803"/>
      <c r="S18" s="548">
        <f>'feb harvesting'!CI25</f>
        <v>0</v>
      </c>
      <c r="T18" s="548">
        <f>'Mar harvesting'!CL22</f>
        <v>175.19099999999997</v>
      </c>
      <c r="U18" s="548">
        <f>'April harvesting '!CN23</f>
        <v>203.46599999999995</v>
      </c>
      <c r="V18" s="563">
        <f>'May harvesting'!CM22</f>
        <v>225.9648</v>
      </c>
      <c r="W18" s="548">
        <f>'june harvesting'!CJ23</f>
        <v>0</v>
      </c>
      <c r="X18" s="548">
        <f>'Jul harvesting'!CJ23</f>
        <v>0</v>
      </c>
      <c r="Y18" s="548">
        <f>'Aug harvesting'!CJ23</f>
        <v>0</v>
      </c>
      <c r="Z18" s="548">
        <f>'Sep harvesting'!CK23</f>
        <v>0</v>
      </c>
      <c r="AA18" s="548">
        <f>'Oct 31 harvesting'!CJ23</f>
        <v>60.364999999999981</v>
      </c>
      <c r="AB18" s="548">
        <f>'Nov 29 harvesting'!CJ23</f>
        <v>60.364999999999981</v>
      </c>
      <c r="AC18" s="813"/>
    </row>
    <row r="19" spans="1:29" ht="15.75" x14ac:dyDescent="0.25">
      <c r="A19" s="798">
        <v>10</v>
      </c>
      <c r="B19" s="788" t="s">
        <v>14</v>
      </c>
      <c r="C19" s="787">
        <v>79.401600000000002</v>
      </c>
      <c r="D19" s="787">
        <v>24.3536</v>
      </c>
      <c r="E19" s="787">
        <v>103.7552</v>
      </c>
      <c r="F19" s="787">
        <f>'jan planting'!BK28</f>
        <v>46</v>
      </c>
      <c r="G19" s="548">
        <f>'feb planting'!BK28</f>
        <v>51.45</v>
      </c>
      <c r="H19" s="548">
        <f>'Mar planting'!BN24</f>
        <v>52.199999999999996</v>
      </c>
      <c r="I19" s="548">
        <f>'April planting '!BM28</f>
        <v>52.199999999999996</v>
      </c>
      <c r="J19" s="548">
        <f>'May planting '!BM25</f>
        <v>0</v>
      </c>
      <c r="K19" s="548">
        <f>'June Planting'!BM25</f>
        <v>52.199999999999996</v>
      </c>
      <c r="L19" s="548">
        <f>'Jul planting '!BM25</f>
        <v>67.3</v>
      </c>
      <c r="M19" s="548">
        <f>'Aug planting'!BM23</f>
        <v>33.64</v>
      </c>
      <c r="N19" s="548">
        <f>'Sep planting'!BM23</f>
        <v>33.64</v>
      </c>
      <c r="O19" s="1097">
        <f>'Oct 31 planting'!BM23</f>
        <v>33.64</v>
      </c>
      <c r="P19" s="1097">
        <f>'Nov 29 DS planting'!BM23</f>
        <v>0</v>
      </c>
      <c r="Q19" s="805"/>
      <c r="R19" s="803"/>
      <c r="S19" s="548">
        <f>'feb harvesting'!CI26</f>
        <v>0</v>
      </c>
      <c r="T19" s="548">
        <f>'Mar harvesting'!CL23</f>
        <v>0</v>
      </c>
      <c r="U19" s="548">
        <f>'April harvesting '!CN24</f>
        <v>25.41</v>
      </c>
      <c r="V19" s="563">
        <f>'May harvesting'!CM23</f>
        <v>46.98</v>
      </c>
      <c r="W19" s="548">
        <f>'june harvesting'!CJ24</f>
        <v>0</v>
      </c>
      <c r="X19" s="548">
        <f>'Jul harvesting'!CJ24</f>
        <v>0</v>
      </c>
      <c r="Y19" s="548">
        <f>'Aug harvesting'!CJ24</f>
        <v>0</v>
      </c>
      <c r="Z19" s="548">
        <f>'Sep harvesting'!CK24</f>
        <v>0</v>
      </c>
      <c r="AA19" s="548">
        <f>'Oct 31 harvesting'!CJ24</f>
        <v>0</v>
      </c>
      <c r="AB19" s="548">
        <f>'Nov 29 harvesting'!CJ24</f>
        <v>6.59</v>
      </c>
      <c r="AC19" s="813"/>
    </row>
    <row r="20" spans="1:29" ht="15.75" x14ac:dyDescent="0.25">
      <c r="A20" s="798">
        <v>11</v>
      </c>
      <c r="B20" s="788" t="s">
        <v>15</v>
      </c>
      <c r="C20" s="787">
        <v>0</v>
      </c>
      <c r="D20" s="787">
        <v>278</v>
      </c>
      <c r="E20" s="787">
        <v>278</v>
      </c>
      <c r="F20" s="787">
        <f>'jan planting'!BK29</f>
        <v>141.62</v>
      </c>
      <c r="G20" s="548">
        <f>'feb planting'!BK29</f>
        <v>0</v>
      </c>
      <c r="H20" s="548">
        <f>'Mar planting'!BN25</f>
        <v>265.17</v>
      </c>
      <c r="I20" s="548">
        <f>'April planting '!BM29</f>
        <v>265.17</v>
      </c>
      <c r="J20" s="548">
        <f>'May planting '!BM26</f>
        <v>0</v>
      </c>
      <c r="K20" s="548">
        <f>'June Planting'!BM26</f>
        <v>26.799999999999997</v>
      </c>
      <c r="L20" s="548">
        <f>'Jul planting '!BM26</f>
        <v>26.799999999999997</v>
      </c>
      <c r="M20" s="548">
        <f>'Aug planting'!BM24</f>
        <v>237.9</v>
      </c>
      <c r="N20" s="548">
        <f>'Sep planting'!BM24</f>
        <v>237.9</v>
      </c>
      <c r="O20" s="1097">
        <f>'Oct 31 planting'!BM24</f>
        <v>237.9</v>
      </c>
      <c r="P20" s="1097">
        <f>'Nov 29 DS planting'!BM24</f>
        <v>0</v>
      </c>
      <c r="Q20" s="805"/>
      <c r="R20" s="803"/>
      <c r="S20" s="548">
        <f>'feb harvesting'!CI27</f>
        <v>0</v>
      </c>
      <c r="T20" s="548">
        <f>'Mar harvesting'!CL24</f>
        <v>0</v>
      </c>
      <c r="U20" s="548">
        <f>'April harvesting '!CN25</f>
        <v>263.75</v>
      </c>
      <c r="V20" s="563">
        <f>'May harvesting'!CM24</f>
        <v>238.65300000000002</v>
      </c>
      <c r="W20" s="548">
        <f>'june harvesting'!CJ25</f>
        <v>0</v>
      </c>
      <c r="X20" s="548">
        <f>'Jul harvesting'!CJ25</f>
        <v>0</v>
      </c>
      <c r="Y20" s="548">
        <f>'Aug harvesting'!CJ25</f>
        <v>0</v>
      </c>
      <c r="Z20" s="548">
        <f>'Sep harvesting'!CK25</f>
        <v>0</v>
      </c>
      <c r="AA20" s="548">
        <f>'Oct 31 harvesting'!CJ25</f>
        <v>109.9</v>
      </c>
      <c r="AB20" s="548">
        <f>'Nov 29 harvesting'!CJ25</f>
        <v>234.65</v>
      </c>
      <c r="AC20" s="813"/>
    </row>
    <row r="21" spans="1:29" ht="15.75" x14ac:dyDescent="0.25">
      <c r="A21" s="798">
        <v>12</v>
      </c>
      <c r="B21" s="788" t="s">
        <v>16</v>
      </c>
      <c r="C21" s="787">
        <v>534</v>
      </c>
      <c r="D21" s="787">
        <v>446.5</v>
      </c>
      <c r="E21" s="787">
        <v>980.5</v>
      </c>
      <c r="F21" s="787">
        <f>'jan planting'!BK30</f>
        <v>1241.2</v>
      </c>
      <c r="G21" s="548">
        <f>'feb planting'!BK30</f>
        <v>0</v>
      </c>
      <c r="H21" s="548">
        <f>'Mar planting'!BN26</f>
        <v>1241.2</v>
      </c>
      <c r="I21" s="548">
        <f>'April planting '!BM30</f>
        <v>1241.2</v>
      </c>
      <c r="J21" s="548">
        <f>'May planting '!BM27</f>
        <v>0</v>
      </c>
      <c r="K21" s="548">
        <f>'June Planting'!BM27</f>
        <v>0</v>
      </c>
      <c r="L21" s="548">
        <f>'Jul planting '!BM27</f>
        <v>0</v>
      </c>
      <c r="M21" s="548">
        <f>'Aug planting'!BM25</f>
        <v>0</v>
      </c>
      <c r="N21" s="548">
        <f>'Sep planting'!BM25</f>
        <v>786.4</v>
      </c>
      <c r="O21" s="1097">
        <f>'Oct 31 planting'!BM25</f>
        <v>786.4</v>
      </c>
      <c r="P21" s="1097">
        <f>'Nov 29 DS planting'!BM25</f>
        <v>0</v>
      </c>
      <c r="Q21" s="805"/>
      <c r="R21" s="803"/>
      <c r="S21" s="548">
        <f>'feb harvesting'!CI28</f>
        <v>0</v>
      </c>
      <c r="T21" s="548">
        <f>'Mar harvesting'!CL25</f>
        <v>0</v>
      </c>
      <c r="U21" s="548">
        <f>'April harvesting '!CN26</f>
        <v>985.1</v>
      </c>
      <c r="V21" s="563">
        <f>'May harvesting'!CM25</f>
        <v>1117.0800000000002</v>
      </c>
      <c r="W21" s="548">
        <f>'june harvesting'!CJ26</f>
        <v>0</v>
      </c>
      <c r="X21" s="548">
        <f>'Jul harvesting'!CJ26</f>
        <v>0</v>
      </c>
      <c r="Y21" s="548">
        <f>'Aug harvesting'!CJ26</f>
        <v>0</v>
      </c>
      <c r="Z21" s="548">
        <f>'Sep harvesting'!CK26</f>
        <v>0</v>
      </c>
      <c r="AA21" s="548">
        <f>'Oct 31 harvesting'!CJ26</f>
        <v>648.63</v>
      </c>
      <c r="AB21" s="548">
        <f>'Nov 29 harvesting'!CJ26</f>
        <v>648.63</v>
      </c>
      <c r="AC21" s="813"/>
    </row>
    <row r="22" spans="1:29" s="797" customFormat="1" ht="15.75" x14ac:dyDescent="0.25">
      <c r="A22" s="834" t="s">
        <v>17</v>
      </c>
      <c r="B22" s="835">
        <v>14</v>
      </c>
      <c r="C22" s="836">
        <v>10115</v>
      </c>
      <c r="D22" s="836">
        <v>15793.79</v>
      </c>
      <c r="E22" s="836">
        <v>25908.79</v>
      </c>
      <c r="F22" s="796">
        <f>SUM(F23:F36)</f>
        <v>2926.0699999999997</v>
      </c>
      <c r="G22" s="796">
        <f>SUM(G23:G36)</f>
        <v>905.3599999999999</v>
      </c>
      <c r="H22" s="796">
        <f t="shared" ref="H22:Q22" si="3">SUM(H23:H36)</f>
        <v>15596.544999999998</v>
      </c>
      <c r="I22" s="796">
        <f t="shared" si="3"/>
        <v>17370.768299999996</v>
      </c>
      <c r="J22" s="796">
        <f t="shared" si="3"/>
        <v>10.7</v>
      </c>
      <c r="K22" s="796">
        <f t="shared" si="3"/>
        <v>1302.3600000000001</v>
      </c>
      <c r="L22" s="796">
        <f t="shared" si="3"/>
        <v>2115.62</v>
      </c>
      <c r="M22" s="796">
        <f t="shared" si="3"/>
        <v>11572.816700000001</v>
      </c>
      <c r="N22" s="796">
        <f t="shared" si="3"/>
        <v>18275.176766666667</v>
      </c>
      <c r="O22" s="796">
        <f t="shared" si="3"/>
        <v>19289.076766666669</v>
      </c>
      <c r="P22" s="796">
        <f t="shared" si="3"/>
        <v>403.75</v>
      </c>
      <c r="Q22" s="837">
        <f t="shared" si="3"/>
        <v>0</v>
      </c>
      <c r="R22" s="822">
        <f>SUM(R23:R36)</f>
        <v>0</v>
      </c>
      <c r="S22" s="796">
        <f t="shared" ref="S22:AC22" si="4">SUM(S23:S36)</f>
        <v>223.36</v>
      </c>
      <c r="T22" s="796">
        <f t="shared" si="4"/>
        <v>2073.0099999999998</v>
      </c>
      <c r="U22" s="796">
        <f t="shared" si="4"/>
        <v>20068.580000000002</v>
      </c>
      <c r="V22" s="796">
        <f t="shared" si="4"/>
        <v>14036.8905</v>
      </c>
      <c r="W22" s="796">
        <f t="shared" si="4"/>
        <v>429.78000000000003</v>
      </c>
      <c r="X22" s="796">
        <f t="shared" si="4"/>
        <v>429.78000000000003</v>
      </c>
      <c r="Y22" s="796">
        <f t="shared" si="4"/>
        <v>429.78000000000003</v>
      </c>
      <c r="Z22" s="796">
        <f t="shared" si="4"/>
        <v>880.14999999999986</v>
      </c>
      <c r="AA22" s="796">
        <f t="shared" si="4"/>
        <v>4330.71</v>
      </c>
      <c r="AB22" s="796">
        <f t="shared" si="4"/>
        <v>7097.64</v>
      </c>
      <c r="AC22" s="837">
        <f t="shared" si="4"/>
        <v>0</v>
      </c>
    </row>
    <row r="23" spans="1:29" ht="15.75" x14ac:dyDescent="0.25">
      <c r="A23" s="798">
        <v>1</v>
      </c>
      <c r="B23" s="788" t="s">
        <v>18</v>
      </c>
      <c r="C23" s="787">
        <v>10</v>
      </c>
      <c r="D23" s="787">
        <v>1240</v>
      </c>
      <c r="E23" s="787">
        <v>1250</v>
      </c>
      <c r="F23" s="787">
        <f>'jan planting'!BK31</f>
        <v>0</v>
      </c>
      <c r="G23" s="787">
        <f>'feb planting'!BK31</f>
        <v>0</v>
      </c>
      <c r="H23" s="787">
        <f>'Mar planting'!BN27</f>
        <v>1170</v>
      </c>
      <c r="I23" s="787">
        <f>'April planting '!BM31</f>
        <v>1170</v>
      </c>
      <c r="J23" s="787">
        <f>'May planting '!BM28</f>
        <v>0</v>
      </c>
      <c r="K23" s="787">
        <f>'June Planting'!BM28</f>
        <v>0</v>
      </c>
      <c r="L23" s="787">
        <f>'Jul planting '!BM28</f>
        <v>0</v>
      </c>
      <c r="M23" s="787">
        <f>'Aug planting'!BM26</f>
        <v>115</v>
      </c>
      <c r="N23" s="787">
        <f>'Sep planting'!BM26</f>
        <v>115</v>
      </c>
      <c r="O23" s="1115">
        <f>'Oct 31 planting'!BM26</f>
        <v>408</v>
      </c>
      <c r="P23" s="788">
        <f>'Nov 29 DS planting'!BM27</f>
        <v>0</v>
      </c>
      <c r="Q23" s="807"/>
      <c r="R23" s="804"/>
      <c r="S23" s="787">
        <f>'feb harvesting'!CI29</f>
        <v>200.68</v>
      </c>
      <c r="T23" s="787">
        <f>'Mar harvesting'!CL26</f>
        <v>1170.25</v>
      </c>
      <c r="U23" s="787">
        <f>'April harvesting '!CN27</f>
        <v>1202.25</v>
      </c>
      <c r="V23" s="787">
        <f>'May harvesting'!CM26</f>
        <v>1053</v>
      </c>
      <c r="W23" s="787">
        <f>'june harvesting'!CJ27</f>
        <v>0</v>
      </c>
      <c r="X23" s="787">
        <f>'Jul harvesting'!CJ27</f>
        <v>0</v>
      </c>
      <c r="Y23" s="787">
        <f>'Aug harvesting'!CJ27</f>
        <v>0</v>
      </c>
      <c r="Z23" s="787">
        <f>'Sep harvesting'!CK27</f>
        <v>0</v>
      </c>
      <c r="AA23" s="787">
        <f>'Oct 31 harvesting'!CJ27</f>
        <v>831.5</v>
      </c>
      <c r="AB23" s="787">
        <f>'Nov 29 harvesting'!CJ27</f>
        <v>831.5</v>
      </c>
      <c r="AC23" s="814"/>
    </row>
    <row r="24" spans="1:29" ht="15.75" x14ac:dyDescent="0.25">
      <c r="A24" s="798">
        <v>2</v>
      </c>
      <c r="B24" s="788" t="s">
        <v>19</v>
      </c>
      <c r="C24" s="787">
        <v>46.75</v>
      </c>
      <c r="D24" s="787">
        <v>561.6</v>
      </c>
      <c r="E24" s="787">
        <v>608.35</v>
      </c>
      <c r="F24" s="787">
        <f>'jan planting'!BK32</f>
        <v>753.15</v>
      </c>
      <c r="G24" s="787">
        <f>'feb planting'!BK32</f>
        <v>125.7</v>
      </c>
      <c r="H24" s="787">
        <f>'Mar planting'!BN28</f>
        <v>506.75</v>
      </c>
      <c r="I24" s="787">
        <f>'April planting '!BM32</f>
        <v>506.75</v>
      </c>
      <c r="J24" s="787">
        <f>'May planting '!BM29</f>
        <v>0</v>
      </c>
      <c r="K24" s="787">
        <f>'June Planting'!BM29</f>
        <v>0</v>
      </c>
      <c r="L24" s="787">
        <f>'Jul planting '!BM29</f>
        <v>49.1</v>
      </c>
      <c r="M24" s="787">
        <f>'Aug planting'!BM27</f>
        <v>234.42</v>
      </c>
      <c r="N24" s="787">
        <f>'Sep planting'!BM27</f>
        <v>404.21999999999997</v>
      </c>
      <c r="O24" s="1115">
        <f>'Oct 31 planting'!BM27</f>
        <v>404.21999999999997</v>
      </c>
      <c r="P24" s="788">
        <f>'Nov 29 DS planting'!BM28</f>
        <v>0</v>
      </c>
      <c r="Q24" s="807"/>
      <c r="R24" s="804"/>
      <c r="S24" s="787">
        <f>'feb harvesting'!CI30</f>
        <v>0</v>
      </c>
      <c r="T24" s="787">
        <f>'Mar harvesting'!CL27</f>
        <v>47.25</v>
      </c>
      <c r="U24" s="787">
        <f>'April harvesting '!CN28</f>
        <v>425.7</v>
      </c>
      <c r="V24" s="787">
        <f>'May harvesting'!CM27</f>
        <v>456.07499999999999</v>
      </c>
      <c r="W24" s="787">
        <f>'june harvesting'!CJ28</f>
        <v>293.23</v>
      </c>
      <c r="X24" s="787">
        <f>'Jul harvesting'!CJ28</f>
        <v>293.23</v>
      </c>
      <c r="Y24" s="787">
        <f>'Aug harvesting'!CJ28</f>
        <v>293.23</v>
      </c>
      <c r="Z24" s="787">
        <f>'Sep harvesting'!CK28</f>
        <v>352.09999999999997</v>
      </c>
      <c r="AA24" s="787">
        <f>'Oct 31 harvesting'!CJ28</f>
        <v>27.95</v>
      </c>
      <c r="AB24" s="787">
        <f>'Nov 29 harvesting'!CJ28</f>
        <v>166.3</v>
      </c>
      <c r="AC24" s="814"/>
    </row>
    <row r="25" spans="1:29" ht="15.75" x14ac:dyDescent="0.25">
      <c r="A25" s="798">
        <v>3</v>
      </c>
      <c r="B25" s="788" t="s">
        <v>20</v>
      </c>
      <c r="C25" s="787">
        <v>183</v>
      </c>
      <c r="D25" s="787">
        <v>141.49</v>
      </c>
      <c r="E25" s="787">
        <v>324.49</v>
      </c>
      <c r="F25" s="787">
        <f>'jan planting'!BK33</f>
        <v>264.08999999999997</v>
      </c>
      <c r="G25" s="787">
        <f>'feb planting'!BK33</f>
        <v>166.82999999999998</v>
      </c>
      <c r="H25" s="787">
        <f>'Mar planting'!BN29</f>
        <v>465.11500000000001</v>
      </c>
      <c r="I25" s="787">
        <f>'April planting '!BM33</f>
        <v>465.11500000000001</v>
      </c>
      <c r="J25" s="787">
        <f>'May planting '!BM30</f>
        <v>10.7</v>
      </c>
      <c r="K25" s="787">
        <f>'June Planting'!BM30</f>
        <v>59.19</v>
      </c>
      <c r="L25" s="787">
        <f>'Jul planting '!BM30</f>
        <v>154.63999999999999</v>
      </c>
      <c r="M25" s="787">
        <f>'Aug planting'!BM28</f>
        <v>240.27000000000004</v>
      </c>
      <c r="N25" s="787">
        <f>'Sep planting'!BM28</f>
        <v>240.27000000000004</v>
      </c>
      <c r="O25" s="1115">
        <f>'Oct 31 planting'!BM28</f>
        <v>240.27000000000004</v>
      </c>
      <c r="P25" s="788">
        <f>'Nov 29 DS planting'!BM29</f>
        <v>0</v>
      </c>
      <c r="Q25" s="807"/>
      <c r="R25" s="804"/>
      <c r="S25" s="787">
        <f>'feb harvesting'!CI31</f>
        <v>0</v>
      </c>
      <c r="T25" s="787">
        <f>'Mar harvesting'!CL28</f>
        <v>35.369999999999997</v>
      </c>
      <c r="U25" s="787">
        <f>'April harvesting '!CN29</f>
        <v>348.43</v>
      </c>
      <c r="V25" s="787">
        <f>'May harvesting'!CM28</f>
        <v>418.6035</v>
      </c>
      <c r="W25" s="787">
        <f>'june harvesting'!CJ29</f>
        <v>0</v>
      </c>
      <c r="X25" s="787">
        <f>'Jul harvesting'!CJ29</f>
        <v>0</v>
      </c>
      <c r="Y25" s="787">
        <f>'Aug harvesting'!CJ29</f>
        <v>0</v>
      </c>
      <c r="Z25" s="787">
        <f>'Sep harvesting'!CK29</f>
        <v>0</v>
      </c>
      <c r="AA25" s="787">
        <f>'Oct 31 harvesting'!CJ29</f>
        <v>238.32</v>
      </c>
      <c r="AB25" s="787">
        <f>'Nov 29 harvesting'!CJ29</f>
        <v>238.32</v>
      </c>
      <c r="AC25" s="814"/>
    </row>
    <row r="26" spans="1:29" ht="15.75" x14ac:dyDescent="0.25">
      <c r="A26" s="798">
        <v>4</v>
      </c>
      <c r="B26" s="788" t="s">
        <v>21</v>
      </c>
      <c r="C26" s="787">
        <v>2768.5</v>
      </c>
      <c r="D26" s="787">
        <v>1361.5</v>
      </c>
      <c r="E26" s="787">
        <v>4130</v>
      </c>
      <c r="F26" s="787">
        <f>'jan planting'!BK34</f>
        <v>22</v>
      </c>
      <c r="G26" s="787">
        <f>'feb planting'!BK34</f>
        <v>0</v>
      </c>
      <c r="H26" s="787">
        <f>'Mar planting'!BN30</f>
        <v>785</v>
      </c>
      <c r="I26" s="787">
        <f>'April planting '!BM34</f>
        <v>2559.2233000000001</v>
      </c>
      <c r="J26" s="787">
        <f>'May planting '!BM31</f>
        <v>0</v>
      </c>
      <c r="K26" s="787">
        <f>'June Planting'!BM31</f>
        <v>124.57</v>
      </c>
      <c r="L26" s="787">
        <f>'Jul planting '!BM31</f>
        <v>440.99</v>
      </c>
      <c r="M26" s="787">
        <f>'Aug planting'!BM29</f>
        <v>3351.17</v>
      </c>
      <c r="N26" s="787">
        <f>'Sep planting'!BM29</f>
        <v>3351.17</v>
      </c>
      <c r="O26" s="1115">
        <f>'Oct 31 planting'!BM29</f>
        <v>4072.07</v>
      </c>
      <c r="P26" s="788">
        <f>'Nov 29 DS planting'!BM30</f>
        <v>0</v>
      </c>
      <c r="Q26" s="807"/>
      <c r="R26" s="804"/>
      <c r="S26" s="787">
        <f>'feb harvesting'!CI32</f>
        <v>0</v>
      </c>
      <c r="T26" s="787">
        <f>'Mar harvesting'!CL29</f>
        <v>33.75</v>
      </c>
      <c r="U26" s="787">
        <f>'April harvesting '!CN30</f>
        <v>2891.5</v>
      </c>
      <c r="V26" s="787">
        <f>'May harvesting'!CM29</f>
        <v>706.5</v>
      </c>
      <c r="W26" s="787">
        <f>'june harvesting'!CJ30</f>
        <v>0</v>
      </c>
      <c r="X26" s="787">
        <f>'Jul harvesting'!CJ30</f>
        <v>0</v>
      </c>
      <c r="Y26" s="787">
        <f>'Aug harvesting'!CJ30</f>
        <v>0</v>
      </c>
      <c r="Z26" s="787">
        <f>'Sep harvesting'!CK30</f>
        <v>0</v>
      </c>
      <c r="AA26" s="787">
        <f>'Oct 31 harvesting'!CJ30</f>
        <v>2066.54</v>
      </c>
      <c r="AB26" s="787">
        <f>'Nov 29 harvesting'!CJ30</f>
        <v>3388.54</v>
      </c>
      <c r="AC26" s="814"/>
    </row>
    <row r="27" spans="1:29" ht="15.75" x14ac:dyDescent="0.25">
      <c r="A27" s="798">
        <v>5</v>
      </c>
      <c r="B27" s="788" t="s">
        <v>22</v>
      </c>
      <c r="C27" s="787">
        <v>186</v>
      </c>
      <c r="D27" s="787">
        <v>740</v>
      </c>
      <c r="E27" s="787">
        <v>926</v>
      </c>
      <c r="F27" s="787">
        <f>'jan planting'!BK35</f>
        <v>177.7</v>
      </c>
      <c r="G27" s="787">
        <f>'feb planting'!BK35</f>
        <v>0</v>
      </c>
      <c r="H27" s="787">
        <f>'Mar planting'!BN31</f>
        <v>796.3</v>
      </c>
      <c r="I27" s="787">
        <f>'April planting '!BM35</f>
        <v>796.3</v>
      </c>
      <c r="J27" s="787">
        <f>'May planting '!BM32</f>
        <v>0</v>
      </c>
      <c r="K27" s="787">
        <f>'June Planting'!BM32</f>
        <v>0</v>
      </c>
      <c r="L27" s="787">
        <f>'Jul planting '!BM32</f>
        <v>110.07</v>
      </c>
      <c r="M27" s="787">
        <f>'Aug planting'!BM30</f>
        <v>909.23</v>
      </c>
      <c r="N27" s="787">
        <f>'Sep planting'!BM30</f>
        <v>909.23</v>
      </c>
      <c r="O27" s="1115">
        <f>'Oct 31 planting'!BM30</f>
        <v>909.23</v>
      </c>
      <c r="P27" s="788">
        <f>'Nov 29 DS planting'!BM31</f>
        <v>0</v>
      </c>
      <c r="Q27" s="807"/>
      <c r="R27" s="804"/>
      <c r="S27" s="787">
        <f>'feb harvesting'!CI33</f>
        <v>0</v>
      </c>
      <c r="T27" s="787">
        <f>'Mar harvesting'!CL30</f>
        <v>86.1</v>
      </c>
      <c r="U27" s="787">
        <f>'April harvesting '!CN31</f>
        <v>647.95000000000005</v>
      </c>
      <c r="V27" s="787">
        <f>'May harvesting'!CM30</f>
        <v>716.67</v>
      </c>
      <c r="W27" s="787">
        <f>'june harvesting'!CJ31</f>
        <v>0</v>
      </c>
      <c r="X27" s="787">
        <f>'Jul harvesting'!CJ31</f>
        <v>0</v>
      </c>
      <c r="Y27" s="787">
        <f>'Aug harvesting'!CJ31</f>
        <v>0</v>
      </c>
      <c r="Z27" s="787">
        <f>'Sep harvesting'!CK31</f>
        <v>0</v>
      </c>
      <c r="AA27" s="787">
        <f>'Oct 31 harvesting'!CJ31</f>
        <v>12.55</v>
      </c>
      <c r="AB27" s="787">
        <f>'Nov 29 harvesting'!CJ31</f>
        <v>864.22</v>
      </c>
      <c r="AC27" s="814"/>
    </row>
    <row r="28" spans="1:29" ht="15.75" x14ac:dyDescent="0.25">
      <c r="A28" s="798">
        <v>6</v>
      </c>
      <c r="B28" s="788" t="s">
        <v>23</v>
      </c>
      <c r="C28" s="787">
        <v>0</v>
      </c>
      <c r="D28" s="787">
        <v>529</v>
      </c>
      <c r="E28" s="787">
        <v>529</v>
      </c>
      <c r="F28" s="787">
        <f>'jan planting'!BK36</f>
        <v>330.05</v>
      </c>
      <c r="G28" s="787">
        <f>'feb planting'!BK36</f>
        <v>0</v>
      </c>
      <c r="H28" s="787">
        <f>'Mar planting'!BN32</f>
        <v>410.55</v>
      </c>
      <c r="I28" s="787">
        <f>'April planting '!BM36</f>
        <v>410.55</v>
      </c>
      <c r="J28" s="787">
        <f>'May planting '!BM33</f>
        <v>0</v>
      </c>
      <c r="K28" s="787">
        <f>'June Planting'!BM33</f>
        <v>0</v>
      </c>
      <c r="L28" s="787">
        <f>'Jul planting '!BM33</f>
        <v>0</v>
      </c>
      <c r="M28" s="787">
        <f>'Aug planting'!BM31</f>
        <v>103.75</v>
      </c>
      <c r="N28" s="787">
        <f>'Sep planting'!BM31</f>
        <v>226.75</v>
      </c>
      <c r="O28" s="1115">
        <f>'Oct 31 planting'!BM31</f>
        <v>226.75</v>
      </c>
      <c r="P28" s="788">
        <f>'Nov 29 DS planting'!BM32</f>
        <v>382.07</v>
      </c>
      <c r="Q28" s="807"/>
      <c r="R28" s="804"/>
      <c r="S28" s="787">
        <f>'feb harvesting'!CI34</f>
        <v>0</v>
      </c>
      <c r="T28" s="787">
        <f>'Mar harvesting'!CL31</f>
        <v>80.5</v>
      </c>
      <c r="U28" s="787">
        <f>'April harvesting '!CN32</f>
        <v>477.75</v>
      </c>
      <c r="V28" s="787">
        <f>'May harvesting'!CM31</f>
        <v>369.495</v>
      </c>
      <c r="W28" s="787">
        <f>'june harvesting'!CJ32</f>
        <v>31.05</v>
      </c>
      <c r="X28" s="787">
        <f>'Jul harvesting'!CJ32</f>
        <v>31.05</v>
      </c>
      <c r="Y28" s="787">
        <f>'Aug harvesting'!CJ32</f>
        <v>31.05</v>
      </c>
      <c r="Z28" s="787">
        <f>'Sep harvesting'!CK32</f>
        <v>75.7</v>
      </c>
      <c r="AA28" s="787">
        <f>'Oct 31 harvesting'!CJ32</f>
        <v>109.55</v>
      </c>
      <c r="AB28" s="787">
        <f>'Nov 29 harvesting'!CJ32</f>
        <v>109.55</v>
      </c>
      <c r="AC28" s="814"/>
    </row>
    <row r="29" spans="1:29" ht="15.75" x14ac:dyDescent="0.25">
      <c r="A29" s="798">
        <v>7</v>
      </c>
      <c r="B29" s="788" t="s">
        <v>24</v>
      </c>
      <c r="C29" s="787">
        <v>0</v>
      </c>
      <c r="D29" s="787">
        <v>547</v>
      </c>
      <c r="E29" s="787">
        <v>547</v>
      </c>
      <c r="F29" s="787">
        <f>'jan planting'!BK37</f>
        <v>20.079999999999998</v>
      </c>
      <c r="G29" s="787">
        <f>'feb planting'!BK37</f>
        <v>12.8</v>
      </c>
      <c r="H29" s="787">
        <f>'Mar planting'!BN33</f>
        <v>340.08000000000004</v>
      </c>
      <c r="I29" s="787">
        <f>'April planting '!BM37</f>
        <v>340.08000000000004</v>
      </c>
      <c r="J29" s="787">
        <f>'May planting '!BM34</f>
        <v>0</v>
      </c>
      <c r="K29" s="787">
        <f>'June Planting'!BM34</f>
        <v>0</v>
      </c>
      <c r="L29" s="787">
        <f>'Jul planting '!BM34</f>
        <v>0</v>
      </c>
      <c r="M29" s="787">
        <f>'Aug planting'!BM32</f>
        <v>0</v>
      </c>
      <c r="N29" s="787">
        <f>'Sep planting'!BM32</f>
        <v>374.5</v>
      </c>
      <c r="O29" s="1115">
        <f>'Oct 31 planting'!BM32</f>
        <v>374.5</v>
      </c>
      <c r="P29" s="788">
        <f>'Nov 29 DS planting'!BM33</f>
        <v>0</v>
      </c>
      <c r="Q29" s="807"/>
      <c r="R29" s="804"/>
      <c r="S29" s="787">
        <f>'feb harvesting'!CI35</f>
        <v>0</v>
      </c>
      <c r="T29" s="787">
        <f>'Mar harvesting'!CL32</f>
        <v>0</v>
      </c>
      <c r="U29" s="787">
        <f>'April harvesting '!CN33</f>
        <v>455.25</v>
      </c>
      <c r="V29" s="787">
        <f>'May harvesting'!CM32</f>
        <v>306.07200000000006</v>
      </c>
      <c r="W29" s="787">
        <f>'june harvesting'!CJ33</f>
        <v>0</v>
      </c>
      <c r="X29" s="787">
        <f>'Jul harvesting'!CJ33</f>
        <v>0</v>
      </c>
      <c r="Y29" s="787">
        <f>'Aug harvesting'!CJ33</f>
        <v>0</v>
      </c>
      <c r="Z29" s="787">
        <f>'Sep harvesting'!CK33</f>
        <v>0</v>
      </c>
      <c r="AA29" s="787">
        <f>'Oct 31 harvesting'!CJ33</f>
        <v>0</v>
      </c>
      <c r="AB29" s="787">
        <f>'Nov 29 harvesting'!CJ33</f>
        <v>157.69999999999999</v>
      </c>
      <c r="AC29" s="814"/>
    </row>
    <row r="30" spans="1:29" ht="15.75" x14ac:dyDescent="0.25">
      <c r="A30" s="798">
        <v>8</v>
      </c>
      <c r="B30" s="788" t="s">
        <v>25</v>
      </c>
      <c r="C30" s="787">
        <v>0</v>
      </c>
      <c r="D30" s="787">
        <v>461</v>
      </c>
      <c r="E30" s="787">
        <v>461</v>
      </c>
      <c r="F30" s="787">
        <f>'jan planting'!BK38</f>
        <v>4.7</v>
      </c>
      <c r="G30" s="787">
        <f>'feb planting'!BK38</f>
        <v>483.48</v>
      </c>
      <c r="H30" s="787">
        <f>'Mar planting'!BN34</f>
        <v>82</v>
      </c>
      <c r="I30" s="787">
        <f>'April planting '!BM38</f>
        <v>82</v>
      </c>
      <c r="J30" s="787">
        <f>'May planting '!BM35</f>
        <v>0</v>
      </c>
      <c r="K30" s="787">
        <f>'June Planting'!BM35</f>
        <v>0</v>
      </c>
      <c r="L30" s="787">
        <f>'Jul planting '!BM35</f>
        <v>0</v>
      </c>
      <c r="M30" s="787">
        <f>'Aug planting'!BM33</f>
        <v>256.24</v>
      </c>
      <c r="N30" s="787">
        <f>'Sep planting'!BM33</f>
        <v>395.62</v>
      </c>
      <c r="O30" s="1115">
        <f>'Oct 31 planting'!BM33</f>
        <v>395.62</v>
      </c>
      <c r="P30" s="788">
        <f>'Nov 29 DS planting'!BM34</f>
        <v>21.68</v>
      </c>
      <c r="Q30" s="807"/>
      <c r="R30" s="804"/>
      <c r="S30" s="787">
        <f>'feb harvesting'!CI36</f>
        <v>0</v>
      </c>
      <c r="T30" s="787">
        <f>'Mar harvesting'!CL33</f>
        <v>517.02</v>
      </c>
      <c r="U30" s="787">
        <f>'April harvesting '!CN34</f>
        <v>86</v>
      </c>
      <c r="V30" s="787">
        <f>'May harvesting'!CM33</f>
        <v>73.8</v>
      </c>
      <c r="W30" s="787">
        <f>'june harvesting'!CJ34</f>
        <v>0</v>
      </c>
      <c r="X30" s="787">
        <f>'Jul harvesting'!CJ34</f>
        <v>0</v>
      </c>
      <c r="Y30" s="787">
        <f>'Aug harvesting'!CJ34</f>
        <v>0</v>
      </c>
      <c r="Z30" s="787">
        <f>'Sep harvesting'!CK34</f>
        <v>0</v>
      </c>
      <c r="AA30" s="787">
        <f>'Oct 31 harvesting'!CJ34</f>
        <v>0</v>
      </c>
      <c r="AB30" s="787">
        <f>'Nov 29 harvesting'!CJ34</f>
        <v>292.96000000000004</v>
      </c>
      <c r="AC30" s="814"/>
    </row>
    <row r="31" spans="1:29" ht="15.75" x14ac:dyDescent="0.25">
      <c r="A31" s="798">
        <v>9</v>
      </c>
      <c r="B31" s="788" t="s">
        <v>26</v>
      </c>
      <c r="C31" s="787">
        <v>130.75</v>
      </c>
      <c r="D31" s="787">
        <v>853.78</v>
      </c>
      <c r="E31" s="787">
        <v>984.53</v>
      </c>
      <c r="F31" s="787">
        <f>'jan planting'!BK39</f>
        <v>2</v>
      </c>
      <c r="G31" s="787">
        <f>'feb planting'!BK39</f>
        <v>0</v>
      </c>
      <c r="H31" s="787">
        <f>'Mar planting'!BN35</f>
        <v>63.25</v>
      </c>
      <c r="I31" s="787">
        <f>'April planting '!BM39</f>
        <v>63.25</v>
      </c>
      <c r="J31" s="787">
        <f>'May planting '!BM36</f>
        <v>0</v>
      </c>
      <c r="K31" s="787">
        <f>'June Planting'!BM36</f>
        <v>17.75</v>
      </c>
      <c r="L31" s="787">
        <f>'Jul planting '!BM36</f>
        <v>109.48</v>
      </c>
      <c r="M31" s="787">
        <f>'Aug planting'!BM34</f>
        <v>108.98</v>
      </c>
      <c r="N31" s="787">
        <f>'Sep planting'!BM34</f>
        <v>108.98</v>
      </c>
      <c r="O31" s="1115">
        <f>'Oct 31 planting'!BM34</f>
        <v>108.98</v>
      </c>
      <c r="P31" s="788">
        <f>'Nov 29 DS planting'!BM35</f>
        <v>0</v>
      </c>
      <c r="Q31" s="807"/>
      <c r="R31" s="804"/>
      <c r="S31" s="787">
        <f>'feb harvesting'!CI37</f>
        <v>0</v>
      </c>
      <c r="T31" s="787">
        <f>'Mar harvesting'!CL34</f>
        <v>0</v>
      </c>
      <c r="U31" s="787">
        <f>'April harvesting '!CN35</f>
        <v>523</v>
      </c>
      <c r="V31" s="787">
        <f>'May harvesting'!CM34</f>
        <v>56.925000000000004</v>
      </c>
      <c r="W31" s="787">
        <f>'june harvesting'!CJ35</f>
        <v>0</v>
      </c>
      <c r="X31" s="787">
        <f>'Jul harvesting'!CJ35</f>
        <v>0</v>
      </c>
      <c r="Y31" s="787">
        <f>'Aug harvesting'!CJ35</f>
        <v>0</v>
      </c>
      <c r="Z31" s="787">
        <f>'Sep harvesting'!CK35</f>
        <v>0</v>
      </c>
      <c r="AA31" s="787">
        <f>'Oct 31 harvesting'!CJ35</f>
        <v>0</v>
      </c>
      <c r="AB31" s="787">
        <f>'Nov 29 harvesting'!CJ35</f>
        <v>4.25</v>
      </c>
      <c r="AC31" s="814"/>
    </row>
    <row r="32" spans="1:29" ht="15.75" x14ac:dyDescent="0.25">
      <c r="A32" s="798">
        <v>10</v>
      </c>
      <c r="B32" s="788" t="s">
        <v>27</v>
      </c>
      <c r="C32" s="787">
        <v>0</v>
      </c>
      <c r="D32" s="787">
        <v>590</v>
      </c>
      <c r="E32" s="787">
        <v>590</v>
      </c>
      <c r="F32" s="787">
        <f>'jan planting'!BK40</f>
        <v>0</v>
      </c>
      <c r="G32" s="787">
        <f>'feb planting'!BK40</f>
        <v>0</v>
      </c>
      <c r="H32" s="787">
        <f>'Mar planting'!BN36</f>
        <v>176</v>
      </c>
      <c r="I32" s="787">
        <f>'April planting '!BM40</f>
        <v>176</v>
      </c>
      <c r="J32" s="787">
        <f>'May planting '!BM37</f>
        <v>0</v>
      </c>
      <c r="K32" s="787">
        <f>'June Planting'!BM37</f>
        <v>553</v>
      </c>
      <c r="L32" s="787">
        <f>'Jul planting '!BM37</f>
        <v>553</v>
      </c>
      <c r="M32" s="787">
        <f>'Aug planting'!BM35</f>
        <v>582</v>
      </c>
      <c r="N32" s="787">
        <f>'Sep planting'!BM35</f>
        <v>582</v>
      </c>
      <c r="O32" s="1115">
        <f>'Oct 31 planting'!BM35</f>
        <v>582</v>
      </c>
      <c r="P32" s="788">
        <f>'Nov 29 DS planting'!BM36</f>
        <v>0</v>
      </c>
      <c r="Q32" s="807"/>
      <c r="R32" s="804"/>
      <c r="S32" s="787">
        <f>'feb harvesting'!CI38</f>
        <v>0</v>
      </c>
      <c r="T32" s="787">
        <f>'Mar harvesting'!CL35</f>
        <v>0</v>
      </c>
      <c r="U32" s="787">
        <f>'April harvesting '!CN36</f>
        <v>410</v>
      </c>
      <c r="V32" s="787">
        <f>'May harvesting'!CM35</f>
        <v>158.4</v>
      </c>
      <c r="W32" s="787">
        <f>'june harvesting'!CJ36</f>
        <v>0</v>
      </c>
      <c r="X32" s="787">
        <f>'Jul harvesting'!CJ36</f>
        <v>0</v>
      </c>
      <c r="Y32" s="787">
        <f>'Aug harvesting'!CJ36</f>
        <v>0</v>
      </c>
      <c r="Z32" s="787">
        <f>'Sep harvesting'!CK36</f>
        <v>0</v>
      </c>
      <c r="AA32" s="787">
        <f>'Oct 31 harvesting'!CJ36</f>
        <v>0</v>
      </c>
      <c r="AB32" s="787">
        <f>'Nov 29 harvesting'!CJ36</f>
        <v>0</v>
      </c>
      <c r="AC32" s="814"/>
    </row>
    <row r="33" spans="1:29" ht="15.75" x14ac:dyDescent="0.25">
      <c r="A33" s="798">
        <v>11</v>
      </c>
      <c r="B33" s="788" t="s">
        <v>28</v>
      </c>
      <c r="C33" s="787">
        <v>2787</v>
      </c>
      <c r="D33" s="787">
        <v>862.92000000000007</v>
      </c>
      <c r="E33" s="787">
        <v>3649.92</v>
      </c>
      <c r="F33" s="787">
        <f>'jan planting'!BK41</f>
        <v>462.6</v>
      </c>
      <c r="G33" s="787">
        <f>'feb planting'!BK41</f>
        <v>0</v>
      </c>
      <c r="H33" s="787">
        <f>'Mar planting'!BN37</f>
        <v>3649.5499999999997</v>
      </c>
      <c r="I33" s="787">
        <f>'April planting '!BM41</f>
        <v>3649.5499999999997</v>
      </c>
      <c r="J33" s="787">
        <f>'May planting '!BM38</f>
        <v>0</v>
      </c>
      <c r="K33" s="787">
        <f>'June Planting'!BM38</f>
        <v>0</v>
      </c>
      <c r="L33" s="787">
        <f>'Jul planting '!BM38</f>
        <v>150.49</v>
      </c>
      <c r="M33" s="787">
        <f>'Aug planting'!BM36</f>
        <v>150.49</v>
      </c>
      <c r="N33" s="787">
        <f>'Sep planting'!BM36</f>
        <v>2502.13</v>
      </c>
      <c r="O33" s="1115">
        <f>'Oct 31 planting'!BM36</f>
        <v>2502.13</v>
      </c>
      <c r="P33" s="788">
        <f>'Nov 29 DS planting'!BM37</f>
        <v>0</v>
      </c>
      <c r="Q33" s="807"/>
      <c r="R33" s="804"/>
      <c r="S33" s="787">
        <f>'feb harvesting'!CI39</f>
        <v>0</v>
      </c>
      <c r="T33" s="787">
        <f>'Mar harvesting'!CL36</f>
        <v>95.27</v>
      </c>
      <c r="U33" s="787">
        <f>'April harvesting '!CN37</f>
        <v>3076.9399999999996</v>
      </c>
      <c r="V33" s="787">
        <f>'May harvesting'!CM36</f>
        <v>3284.5949999999998</v>
      </c>
      <c r="W33" s="787">
        <f>'june harvesting'!CJ37</f>
        <v>0.25</v>
      </c>
      <c r="X33" s="787">
        <f>'Jul harvesting'!CJ37</f>
        <v>0.25</v>
      </c>
      <c r="Y33" s="787">
        <f>'Aug harvesting'!CJ37</f>
        <v>0.25</v>
      </c>
      <c r="Z33" s="787">
        <f>'Sep harvesting'!CK37</f>
        <v>0.55000000000000004</v>
      </c>
      <c r="AA33" s="787">
        <f>'Oct 31 harvesting'!CJ37</f>
        <v>0.25</v>
      </c>
      <c r="AB33" s="787">
        <f>'Nov 29 harvesting'!CJ37</f>
        <v>0.25</v>
      </c>
      <c r="AC33" s="814"/>
    </row>
    <row r="34" spans="1:29" ht="15.75" x14ac:dyDescent="0.25">
      <c r="A34" s="798">
        <v>12</v>
      </c>
      <c r="B34" s="788" t="s">
        <v>29</v>
      </c>
      <c r="C34" s="787">
        <v>710</v>
      </c>
      <c r="D34" s="787">
        <v>1817</v>
      </c>
      <c r="E34" s="787">
        <v>2527</v>
      </c>
      <c r="F34" s="787">
        <f>'jan planting'!BK42</f>
        <v>0</v>
      </c>
      <c r="G34" s="787">
        <f>'feb planting'!BK42</f>
        <v>116.55</v>
      </c>
      <c r="H34" s="787">
        <f>'Mar planting'!BN38</f>
        <v>317.8</v>
      </c>
      <c r="I34" s="787">
        <f>'April planting '!BM42</f>
        <v>317.8</v>
      </c>
      <c r="J34" s="787">
        <f>'May planting '!BM39</f>
        <v>0</v>
      </c>
      <c r="K34" s="787">
        <f>'June Planting'!BM39</f>
        <v>533.1</v>
      </c>
      <c r="L34" s="787">
        <f>'Jul planting '!BM39</f>
        <v>533.1</v>
      </c>
      <c r="M34" s="787">
        <f>'Aug planting'!BM37</f>
        <v>750.0027</v>
      </c>
      <c r="N34" s="787">
        <f>'Sep planting'!BM37</f>
        <v>2415.5027</v>
      </c>
      <c r="O34" s="1115">
        <f>'Oct 31 planting'!BM37</f>
        <v>2415.5027</v>
      </c>
      <c r="P34" s="788">
        <f>'Nov 29 DS planting'!BM38</f>
        <v>0</v>
      </c>
      <c r="Q34" s="807"/>
      <c r="R34" s="804"/>
      <c r="S34" s="787">
        <f>'feb harvesting'!CI40</f>
        <v>0</v>
      </c>
      <c r="T34" s="787">
        <f>'Mar harvesting'!CL37</f>
        <v>0</v>
      </c>
      <c r="U34" s="787">
        <f>'April harvesting '!CN38</f>
        <v>2077.75</v>
      </c>
      <c r="V34" s="787">
        <f>'May harvesting'!CM37</f>
        <v>286.02000000000004</v>
      </c>
      <c r="W34" s="787">
        <f>'june harvesting'!CJ38</f>
        <v>105.25</v>
      </c>
      <c r="X34" s="787">
        <f>'Jul harvesting'!CJ38</f>
        <v>105.25</v>
      </c>
      <c r="Y34" s="787">
        <f>'Aug harvesting'!CJ38</f>
        <v>105.25</v>
      </c>
      <c r="Z34" s="787">
        <f>'Sep harvesting'!CK38</f>
        <v>427.52</v>
      </c>
      <c r="AA34" s="787">
        <f>'Oct 31 harvesting'!CJ38</f>
        <v>520.54999999999995</v>
      </c>
      <c r="AB34" s="787">
        <f>'Nov 29 harvesting'!CJ38</f>
        <v>520.54999999999995</v>
      </c>
      <c r="AC34" s="814"/>
    </row>
    <row r="35" spans="1:29" ht="15.75" x14ac:dyDescent="0.25">
      <c r="A35" s="798">
        <v>13</v>
      </c>
      <c r="B35" s="788" t="s">
        <v>30</v>
      </c>
      <c r="C35" s="787">
        <v>138</v>
      </c>
      <c r="D35" s="787">
        <v>2044.5</v>
      </c>
      <c r="E35" s="787">
        <v>2182.5</v>
      </c>
      <c r="F35" s="787">
        <f>'jan planting'!BK43</f>
        <v>33</v>
      </c>
      <c r="G35" s="787">
        <f>'feb planting'!BK43</f>
        <v>0</v>
      </c>
      <c r="H35" s="787">
        <f>'Mar planting'!BN39</f>
        <v>1009.5</v>
      </c>
      <c r="I35" s="787">
        <f>'April planting '!BM43</f>
        <v>1009.5</v>
      </c>
      <c r="J35" s="787">
        <f>'May planting '!BM40</f>
        <v>0</v>
      </c>
      <c r="K35" s="787">
        <f>'June Planting'!BM40</f>
        <v>14.75</v>
      </c>
      <c r="L35" s="787">
        <f>'Jul planting '!BM40</f>
        <v>14.75</v>
      </c>
      <c r="M35" s="787">
        <f>'Aug planting'!BM38</f>
        <v>1419.5</v>
      </c>
      <c r="N35" s="787">
        <f>'Sep planting'!BM38</f>
        <v>1419.5</v>
      </c>
      <c r="O35" s="1115">
        <f>'Oct 31 planting'!BM38</f>
        <v>1419.5</v>
      </c>
      <c r="P35" s="788">
        <f>'Nov 29 DS planting'!BM39</f>
        <v>0</v>
      </c>
      <c r="Q35" s="807"/>
      <c r="R35" s="804"/>
      <c r="S35" s="787">
        <f>'feb harvesting'!CI41</f>
        <v>22.68</v>
      </c>
      <c r="T35" s="787">
        <f>'Mar harvesting'!CL38</f>
        <v>7.5</v>
      </c>
      <c r="U35" s="787">
        <f>'April harvesting '!CN39</f>
        <v>1649.76</v>
      </c>
      <c r="V35" s="787">
        <f>'May harvesting'!CM38</f>
        <v>908.55000000000007</v>
      </c>
      <c r="W35" s="787">
        <f>'june harvesting'!CJ39</f>
        <v>0</v>
      </c>
      <c r="X35" s="787">
        <f>'Jul harvesting'!CJ39</f>
        <v>0</v>
      </c>
      <c r="Y35" s="787">
        <f>'Aug harvesting'!CJ39</f>
        <v>0</v>
      </c>
      <c r="Z35" s="787">
        <f>'Sep harvesting'!CK39</f>
        <v>24.279999999999998</v>
      </c>
      <c r="AA35" s="787">
        <f>'Oct 31 harvesting'!CJ39</f>
        <v>523.5</v>
      </c>
      <c r="AB35" s="787">
        <f>'Nov 29 harvesting'!CJ39</f>
        <v>523.5</v>
      </c>
      <c r="AC35" s="814"/>
    </row>
    <row r="36" spans="1:29" ht="15.75" x14ac:dyDescent="0.25">
      <c r="A36" s="798">
        <v>14</v>
      </c>
      <c r="B36" s="788" t="s">
        <v>31</v>
      </c>
      <c r="C36" s="787">
        <v>3155</v>
      </c>
      <c r="D36" s="787">
        <v>4044</v>
      </c>
      <c r="E36" s="787">
        <v>7199</v>
      </c>
      <c r="F36" s="787">
        <f>'jan planting'!BK44</f>
        <v>856.7</v>
      </c>
      <c r="G36" s="787">
        <f>'feb planting'!BK44</f>
        <v>0</v>
      </c>
      <c r="H36" s="787">
        <f>'Mar planting'!BN40</f>
        <v>5824.65</v>
      </c>
      <c r="I36" s="787">
        <f>'April planting '!BM44</f>
        <v>5824.65</v>
      </c>
      <c r="J36" s="787">
        <f>'May planting '!BM41</f>
        <v>0</v>
      </c>
      <c r="K36" s="787">
        <f>'June Planting'!BM41</f>
        <v>0</v>
      </c>
      <c r="L36" s="787">
        <f>'Jul planting '!BM41</f>
        <v>0</v>
      </c>
      <c r="M36" s="787">
        <f>'Aug planting'!BM39</f>
        <v>3351.7640000000006</v>
      </c>
      <c r="N36" s="787">
        <f>'Sep planting'!BM39</f>
        <v>5230.3040666666675</v>
      </c>
      <c r="O36" s="1115">
        <f>'Oct 31 planting'!BM39</f>
        <v>5230.3040666666675</v>
      </c>
      <c r="P36" s="788">
        <f>'Nov 29 DS planting'!BM40</f>
        <v>0</v>
      </c>
      <c r="Q36" s="807"/>
      <c r="R36" s="804"/>
      <c r="S36" s="787">
        <f>'feb harvesting'!CI42</f>
        <v>0</v>
      </c>
      <c r="T36" s="787">
        <f>'Mar harvesting'!CL39</f>
        <v>0</v>
      </c>
      <c r="U36" s="787">
        <f>'April harvesting '!CN40</f>
        <v>5796.3</v>
      </c>
      <c r="V36" s="787">
        <f>'May harvesting'!CM39</f>
        <v>5242.1849999999995</v>
      </c>
      <c r="W36" s="787">
        <f>'june harvesting'!CJ40</f>
        <v>0</v>
      </c>
      <c r="X36" s="787">
        <f>'Jul harvesting'!CJ40</f>
        <v>0</v>
      </c>
      <c r="Y36" s="787">
        <f>'Aug harvesting'!CJ40</f>
        <v>0</v>
      </c>
      <c r="Z36" s="787">
        <f>'Sep harvesting'!CK40</f>
        <v>0</v>
      </c>
      <c r="AA36" s="787">
        <f>'Oct 31 harvesting'!CJ40</f>
        <v>0</v>
      </c>
      <c r="AB36" s="787">
        <f>'Nov 29 harvesting'!CJ40</f>
        <v>0</v>
      </c>
      <c r="AC36" s="814"/>
    </row>
    <row r="37" spans="1:29" s="797" customFormat="1" ht="15.75" x14ac:dyDescent="0.25">
      <c r="A37" s="829" t="s">
        <v>32</v>
      </c>
      <c r="B37" s="841">
        <v>19</v>
      </c>
      <c r="C37" s="793">
        <v>12569.775000000001</v>
      </c>
      <c r="D37" s="793">
        <v>12003.275</v>
      </c>
      <c r="E37" s="793">
        <v>24573.05</v>
      </c>
      <c r="F37" s="839">
        <f>SUM(F38:F56)</f>
        <v>9618.9599999999991</v>
      </c>
      <c r="G37" s="839">
        <f>SUM(G38:G56)</f>
        <v>1409.2</v>
      </c>
      <c r="H37" s="839">
        <f t="shared" ref="H37:AC37" si="5">SUM(H38:H56)</f>
        <v>20785.754999999997</v>
      </c>
      <c r="I37" s="839">
        <f t="shared" si="5"/>
        <v>20801.743999999995</v>
      </c>
      <c r="J37" s="839">
        <f t="shared" si="5"/>
        <v>81.929999999999993</v>
      </c>
      <c r="K37" s="839">
        <f t="shared" si="5"/>
        <v>2739.33</v>
      </c>
      <c r="L37" s="839">
        <f t="shared" si="5"/>
        <v>3692.7999999999997</v>
      </c>
      <c r="M37" s="839">
        <f t="shared" si="5"/>
        <v>19774.610000000004</v>
      </c>
      <c r="N37" s="839">
        <f t="shared" si="5"/>
        <v>22989.264999999999</v>
      </c>
      <c r="O37" s="839">
        <f t="shared" si="5"/>
        <v>22989.264999999999</v>
      </c>
      <c r="P37" s="839">
        <f t="shared" si="5"/>
        <v>0</v>
      </c>
      <c r="Q37" s="840">
        <f t="shared" si="5"/>
        <v>0</v>
      </c>
      <c r="R37" s="838">
        <f t="shared" si="5"/>
        <v>0</v>
      </c>
      <c r="S37" s="839">
        <f t="shared" si="5"/>
        <v>156.19999999999999</v>
      </c>
      <c r="T37" s="839">
        <f t="shared" si="5"/>
        <v>4107.75</v>
      </c>
      <c r="U37" s="839">
        <f t="shared" si="5"/>
        <v>18037.600000000002</v>
      </c>
      <c r="V37" s="839">
        <f t="shared" si="5"/>
        <v>18707.179500000002</v>
      </c>
      <c r="W37" s="839">
        <f t="shared" si="5"/>
        <v>4</v>
      </c>
      <c r="X37" s="839">
        <f t="shared" si="5"/>
        <v>4</v>
      </c>
      <c r="Y37" s="839">
        <f t="shared" si="5"/>
        <v>638.32000000000005</v>
      </c>
      <c r="Z37" s="839">
        <f t="shared" si="5"/>
        <v>3532.7400000000002</v>
      </c>
      <c r="AA37" s="839">
        <f t="shared" si="5"/>
        <v>6832.3312999999998</v>
      </c>
      <c r="AB37" s="839">
        <f t="shared" si="5"/>
        <v>12503.087423000001</v>
      </c>
      <c r="AC37" s="840">
        <f t="shared" si="5"/>
        <v>0</v>
      </c>
    </row>
    <row r="38" spans="1:29" s="801" customFormat="1" ht="15.75" x14ac:dyDescent="0.25">
      <c r="A38" s="798">
        <v>1</v>
      </c>
      <c r="B38" s="788" t="s">
        <v>33</v>
      </c>
      <c r="C38" s="787">
        <v>976</v>
      </c>
      <c r="D38" s="787">
        <v>725</v>
      </c>
      <c r="E38" s="787">
        <v>1701</v>
      </c>
      <c r="F38" s="787">
        <f>'jan planting'!BK45</f>
        <v>58</v>
      </c>
      <c r="G38" s="787">
        <f>'feb planting'!BK45</f>
        <v>0</v>
      </c>
      <c r="H38" s="787">
        <f>'Mar planting'!BN41</f>
        <v>756</v>
      </c>
      <c r="I38" s="787">
        <f>'April planting '!BM45</f>
        <v>756</v>
      </c>
      <c r="J38" s="787">
        <f>'May planting '!BM42</f>
        <v>10</v>
      </c>
      <c r="K38" s="787">
        <f>'June Planting'!BM42</f>
        <v>20</v>
      </c>
      <c r="L38" s="787">
        <f>'Jul planting '!BM42</f>
        <v>28</v>
      </c>
      <c r="M38" s="787">
        <f>'Aug planting'!BM40</f>
        <v>1685.6</v>
      </c>
      <c r="N38" s="787">
        <f>'Sep planting'!BM40</f>
        <v>1685.6</v>
      </c>
      <c r="O38" s="1115">
        <f>'Oct 31 planting'!BM40</f>
        <v>1685.6</v>
      </c>
      <c r="P38" s="788">
        <f>'Nov 29 DS planting'!BM42</f>
        <v>0</v>
      </c>
      <c r="Q38" s="807"/>
      <c r="R38" s="804"/>
      <c r="S38" s="787">
        <f>'feb harvesting'!CI43</f>
        <v>0</v>
      </c>
      <c r="T38" s="787">
        <f>'Mar harvesting'!CL40</f>
        <v>752</v>
      </c>
      <c r="U38" s="787">
        <f>'April harvesting '!CN41</f>
        <v>1312</v>
      </c>
      <c r="V38" s="792">
        <f>'May harvesting'!CM40</f>
        <v>680.4</v>
      </c>
      <c r="W38" s="787">
        <f>'june harvesting'!CJ41</f>
        <v>0</v>
      </c>
      <c r="X38" s="787">
        <f>'Jul harvesting'!CJ41</f>
        <v>0</v>
      </c>
      <c r="Y38" s="792">
        <f>'Aug harvesting'!CJ41</f>
        <v>37.4</v>
      </c>
      <c r="Z38" s="792">
        <f>'Sep harvesting'!CK41</f>
        <v>240.1</v>
      </c>
      <c r="AA38" s="787">
        <f>'Oct 31 harvesting'!CJ41</f>
        <v>244.5</v>
      </c>
      <c r="AB38" s="787">
        <f>'Nov 29 harvesting'!CJ41</f>
        <v>244.5</v>
      </c>
      <c r="AC38" s="814"/>
    </row>
    <row r="39" spans="1:29" s="801" customFormat="1" ht="15.75" x14ac:dyDescent="0.25">
      <c r="A39" s="798">
        <v>2</v>
      </c>
      <c r="B39" s="788" t="s">
        <v>34</v>
      </c>
      <c r="C39" s="787">
        <v>45.45</v>
      </c>
      <c r="D39" s="787">
        <v>121.11999999999999</v>
      </c>
      <c r="E39" s="787">
        <v>166.57</v>
      </c>
      <c r="F39" s="787">
        <f>'jan planting'!BK46</f>
        <v>170.05</v>
      </c>
      <c r="G39" s="787">
        <f>'feb planting'!BK46</f>
        <v>0</v>
      </c>
      <c r="H39" s="787">
        <f>'Mar planting'!BN42</f>
        <v>245.8</v>
      </c>
      <c r="I39" s="787">
        <f>'April planting '!BM46</f>
        <v>245.8</v>
      </c>
      <c r="J39" s="787">
        <f>'May planting '!BM43</f>
        <v>11.05</v>
      </c>
      <c r="K39" s="787">
        <f>'June Planting'!BM43</f>
        <v>11.05</v>
      </c>
      <c r="L39" s="787">
        <f>'Jul planting '!BM43</f>
        <v>16.350000000000001</v>
      </c>
      <c r="M39" s="787">
        <f>'Aug planting'!BM41</f>
        <v>34.9</v>
      </c>
      <c r="N39" s="787">
        <f>'Sep planting'!BM41</f>
        <v>34.9</v>
      </c>
      <c r="O39" s="1115">
        <f>'Oct 31 planting'!BM41</f>
        <v>34.9</v>
      </c>
      <c r="P39" s="788">
        <f>'Nov 29 DS planting'!BM43</f>
        <v>0</v>
      </c>
      <c r="Q39" s="807"/>
      <c r="R39" s="804"/>
      <c r="S39" s="787">
        <f>'feb harvesting'!CI44</f>
        <v>89.5</v>
      </c>
      <c r="T39" s="787">
        <f>'Mar harvesting'!CL41</f>
        <v>0</v>
      </c>
      <c r="U39" s="787">
        <f>'April harvesting '!CN42</f>
        <v>137.19999999999999</v>
      </c>
      <c r="V39" s="792">
        <f>'May harvesting'!CM41</f>
        <v>221.22000000000003</v>
      </c>
      <c r="W39" s="787">
        <f>'june harvesting'!CJ42</f>
        <v>0</v>
      </c>
      <c r="X39" s="787">
        <f>'Jul harvesting'!CJ42</f>
        <v>0</v>
      </c>
      <c r="Y39" s="792">
        <f>'Aug harvesting'!CJ42</f>
        <v>0</v>
      </c>
      <c r="Z39" s="792">
        <f>'Sep harvesting'!CK42</f>
        <v>0</v>
      </c>
      <c r="AA39" s="787">
        <f>'Oct 31 harvesting'!CJ42</f>
        <v>32.85</v>
      </c>
      <c r="AB39" s="787">
        <f>'Nov 29 harvesting'!CJ42</f>
        <v>32.85</v>
      </c>
      <c r="AC39" s="814"/>
    </row>
    <row r="40" spans="1:29" s="801" customFormat="1" ht="15.75" x14ac:dyDescent="0.25">
      <c r="A40" s="798">
        <v>3</v>
      </c>
      <c r="B40" s="788" t="s">
        <v>35</v>
      </c>
      <c r="C40" s="787">
        <v>350</v>
      </c>
      <c r="D40" s="787">
        <v>658</v>
      </c>
      <c r="E40" s="787">
        <v>1008</v>
      </c>
      <c r="F40" s="787">
        <f>'jan planting'!BK47</f>
        <v>0</v>
      </c>
      <c r="G40" s="787">
        <f>'feb planting'!BK47</f>
        <v>0</v>
      </c>
      <c r="H40" s="787">
        <f>'Mar planting'!BN43</f>
        <v>970</v>
      </c>
      <c r="I40" s="787">
        <f>'April planting '!BM47</f>
        <v>970</v>
      </c>
      <c r="J40" s="787">
        <f>'May planting '!BM44</f>
        <v>0</v>
      </c>
      <c r="K40" s="787">
        <f>'June Planting'!BM44</f>
        <v>115.5</v>
      </c>
      <c r="L40" s="787">
        <f>'Jul planting '!BM44</f>
        <v>115.5</v>
      </c>
      <c r="M40" s="787">
        <f>'Aug planting'!BM42</f>
        <v>853</v>
      </c>
      <c r="N40" s="787">
        <f>'Sep planting'!BM42</f>
        <v>885</v>
      </c>
      <c r="O40" s="1115">
        <f>'Oct 31 planting'!BM42</f>
        <v>885</v>
      </c>
      <c r="P40" s="788">
        <f>'Nov 29 DS planting'!BM44</f>
        <v>0</v>
      </c>
      <c r="Q40" s="807"/>
      <c r="R40" s="804"/>
      <c r="S40" s="787">
        <f>'feb harvesting'!CI45</f>
        <v>26.35</v>
      </c>
      <c r="T40" s="787">
        <f>'Mar harvesting'!CL42</f>
        <v>786</v>
      </c>
      <c r="U40" s="787">
        <f>'April harvesting '!CN43</f>
        <v>733.5</v>
      </c>
      <c r="V40" s="792">
        <f>'May harvesting'!CM42</f>
        <v>873</v>
      </c>
      <c r="W40" s="787">
        <f>'june harvesting'!CJ43</f>
        <v>4</v>
      </c>
      <c r="X40" s="787">
        <f>'Jul harvesting'!CJ43</f>
        <v>4</v>
      </c>
      <c r="Y40" s="792">
        <f>'Aug harvesting'!CJ43</f>
        <v>4</v>
      </c>
      <c r="Z40" s="792">
        <f>'Sep harvesting'!CK43</f>
        <v>11.8</v>
      </c>
      <c r="AA40" s="787">
        <f>'Oct 31 harvesting'!CJ43</f>
        <v>783.5</v>
      </c>
      <c r="AB40" s="787">
        <f>'Nov 29 harvesting'!CJ43</f>
        <v>783.5</v>
      </c>
      <c r="AC40" s="814"/>
    </row>
    <row r="41" spans="1:29" s="801" customFormat="1" ht="15.75" x14ac:dyDescent="0.25">
      <c r="A41" s="798">
        <v>4</v>
      </c>
      <c r="B41" s="788" t="s">
        <v>36</v>
      </c>
      <c r="C41" s="787">
        <v>898.32</v>
      </c>
      <c r="D41" s="787">
        <v>242.51999999999987</v>
      </c>
      <c r="E41" s="787">
        <v>1140.8399999999999</v>
      </c>
      <c r="F41" s="787">
        <f>'jan planting'!BK48</f>
        <v>48.25</v>
      </c>
      <c r="G41" s="787">
        <f>'feb planting'!BK48</f>
        <v>0</v>
      </c>
      <c r="H41" s="787">
        <f>'Mar planting'!BN44</f>
        <v>1098.1599999999999</v>
      </c>
      <c r="I41" s="787">
        <f>'April planting '!BM48</f>
        <v>1084.3700000000001</v>
      </c>
      <c r="J41" s="787">
        <f>'May planting '!BM45</f>
        <v>6</v>
      </c>
      <c r="K41" s="787">
        <f>'June Planting'!BM45</f>
        <v>816.96999999999991</v>
      </c>
      <c r="L41" s="787">
        <f>'Jul planting '!BM45</f>
        <v>1025.3799999999999</v>
      </c>
      <c r="M41" s="787">
        <f>'Aug planting'!BM43</f>
        <v>1102.1499999999999</v>
      </c>
      <c r="N41" s="787">
        <f>'Sep planting'!BM43</f>
        <v>1102.1499999999999</v>
      </c>
      <c r="O41" s="1115">
        <f>'Oct 31 planting'!BM43</f>
        <v>1102.1499999999999</v>
      </c>
      <c r="P41" s="788">
        <f>'Nov 29 DS planting'!BM45</f>
        <v>0</v>
      </c>
      <c r="Q41" s="807"/>
      <c r="R41" s="804"/>
      <c r="S41" s="787">
        <f>'feb harvesting'!CI46</f>
        <v>0</v>
      </c>
      <c r="T41" s="787">
        <f>'Mar harvesting'!CL43</f>
        <v>998.69999999999993</v>
      </c>
      <c r="U41" s="787">
        <f>'April harvesting '!CN44</f>
        <v>1085.97</v>
      </c>
      <c r="V41" s="792">
        <f>'May harvesting'!CM43</f>
        <v>988.34399999999994</v>
      </c>
      <c r="W41" s="787">
        <f>'june harvesting'!CJ44</f>
        <v>0</v>
      </c>
      <c r="X41" s="787">
        <f>'Jul harvesting'!CJ44</f>
        <v>0</v>
      </c>
      <c r="Y41" s="792">
        <f>'Aug harvesting'!CJ44</f>
        <v>0</v>
      </c>
      <c r="Z41" s="792">
        <f>'Sep harvesting'!CK44</f>
        <v>0</v>
      </c>
      <c r="AA41" s="787">
        <f>'Oct 31 harvesting'!CJ44</f>
        <v>1048.3433</v>
      </c>
      <c r="AB41" s="787">
        <f>'Nov 29 harvesting'!CJ44</f>
        <v>1048.3433</v>
      </c>
      <c r="AC41" s="814"/>
    </row>
    <row r="42" spans="1:29" s="801" customFormat="1" ht="15.75" x14ac:dyDescent="0.25">
      <c r="A42" s="798">
        <v>5</v>
      </c>
      <c r="B42" s="788" t="s">
        <v>37</v>
      </c>
      <c r="C42" s="787">
        <v>1265</v>
      </c>
      <c r="D42" s="787">
        <v>392</v>
      </c>
      <c r="E42" s="787">
        <v>1657</v>
      </c>
      <c r="F42" s="787">
        <f>'jan planting'!BK49</f>
        <v>0</v>
      </c>
      <c r="G42" s="787">
        <f>'feb planting'!BK49</f>
        <v>0</v>
      </c>
      <c r="H42" s="787">
        <f>'Mar planting'!BN45</f>
        <v>1645</v>
      </c>
      <c r="I42" s="787">
        <f>'April planting '!BM49</f>
        <v>1644.7</v>
      </c>
      <c r="J42" s="787">
        <f>'May planting '!BM46</f>
        <v>9.5</v>
      </c>
      <c r="K42" s="787">
        <f>'June Planting'!BM46</f>
        <v>40.25</v>
      </c>
      <c r="L42" s="787">
        <f>'Jul planting '!BM46</f>
        <v>40.25</v>
      </c>
      <c r="M42" s="787">
        <f>'Aug planting'!BM44</f>
        <v>1651</v>
      </c>
      <c r="N42" s="787">
        <f>'Sep planting'!BM44</f>
        <v>1651</v>
      </c>
      <c r="O42" s="1115">
        <f>'Oct 31 planting'!BM44</f>
        <v>1651</v>
      </c>
      <c r="P42" s="788">
        <f>'Nov 29 DS planting'!BM46</f>
        <v>0</v>
      </c>
      <c r="Q42" s="807"/>
      <c r="R42" s="804"/>
      <c r="S42" s="787">
        <f>'feb harvesting'!CI47</f>
        <v>0</v>
      </c>
      <c r="T42" s="787">
        <f>'Mar harvesting'!CL44</f>
        <v>260.09000000000003</v>
      </c>
      <c r="U42" s="787">
        <f>'April harvesting '!CN45</f>
        <v>1645</v>
      </c>
      <c r="V42" s="792">
        <f>'May harvesting'!CM44</f>
        <v>1480.5</v>
      </c>
      <c r="W42" s="787">
        <f>'june harvesting'!CJ45</f>
        <v>0</v>
      </c>
      <c r="X42" s="787">
        <f>'Jul harvesting'!CJ45</f>
        <v>0</v>
      </c>
      <c r="Y42" s="792">
        <f>'Aug harvesting'!CJ45</f>
        <v>0</v>
      </c>
      <c r="Z42" s="792">
        <f>'Sep harvesting'!CK45</f>
        <v>43.45</v>
      </c>
      <c r="AA42" s="787">
        <f>'Oct 31 harvesting'!CJ45</f>
        <v>948.32800000000009</v>
      </c>
      <c r="AB42" s="787">
        <f>'Nov 29 harvesting'!CJ45</f>
        <v>948.32800000000009</v>
      </c>
      <c r="AC42" s="814"/>
    </row>
    <row r="43" spans="1:29" s="801" customFormat="1" ht="15.75" x14ac:dyDescent="0.25">
      <c r="A43" s="798">
        <v>6</v>
      </c>
      <c r="B43" s="788" t="s">
        <v>38</v>
      </c>
      <c r="C43" s="787">
        <v>1338.0250000000001</v>
      </c>
      <c r="D43" s="787">
        <v>2339.7049999999999</v>
      </c>
      <c r="E43" s="787">
        <v>3677.73</v>
      </c>
      <c r="F43" s="787">
        <f>'jan planting'!BK50</f>
        <v>1208.55</v>
      </c>
      <c r="G43" s="787">
        <f>'feb planting'!BK50</f>
        <v>72.400000000000006</v>
      </c>
      <c r="H43" s="787">
        <f>'Mar planting'!BN46</f>
        <v>3677.45</v>
      </c>
      <c r="I43" s="787">
        <f>'April planting '!BM50</f>
        <v>3677.45</v>
      </c>
      <c r="J43" s="787">
        <f>'May planting '!BM47</f>
        <v>0</v>
      </c>
      <c r="K43" s="787">
        <f>'June Planting'!BM47</f>
        <v>349.75</v>
      </c>
      <c r="L43" s="787">
        <f>'Jul planting '!BM47</f>
        <v>420.7</v>
      </c>
      <c r="M43" s="787">
        <f>'Aug planting'!BM45</f>
        <v>3169.395</v>
      </c>
      <c r="N43" s="787">
        <f>'Sep planting'!BM45</f>
        <v>3678.0949999999998</v>
      </c>
      <c r="O43" s="1115">
        <f>'Oct 31 planting'!BM45</f>
        <v>3678.0949999999998</v>
      </c>
      <c r="P43" s="788">
        <f>'Nov 29 DS planting'!BM47</f>
        <v>0</v>
      </c>
      <c r="Q43" s="807"/>
      <c r="R43" s="804"/>
      <c r="S43" s="787">
        <f>'feb harvesting'!CI48</f>
        <v>0</v>
      </c>
      <c r="T43" s="787">
        <f>'Mar harvesting'!CL45</f>
        <v>115.7</v>
      </c>
      <c r="U43" s="787">
        <f>'April harvesting '!CN46</f>
        <v>1073.1600000000001</v>
      </c>
      <c r="V43" s="792">
        <f>'May harvesting'!CM45</f>
        <v>3309.7049999999999</v>
      </c>
      <c r="W43" s="787">
        <f>'june harvesting'!CJ46</f>
        <v>0</v>
      </c>
      <c r="X43" s="787">
        <f>'Jul harvesting'!CJ46</f>
        <v>0</v>
      </c>
      <c r="Y43" s="792">
        <f>'Aug harvesting'!CJ46</f>
        <v>0</v>
      </c>
      <c r="Z43" s="792">
        <f>'Sep harvesting'!CK46</f>
        <v>0</v>
      </c>
      <c r="AA43" s="787">
        <f>'Oct 31 harvesting'!CJ46</f>
        <v>1440.3700000000001</v>
      </c>
      <c r="AB43" s="787">
        <f>'Nov 29 harvesting'!CJ46</f>
        <v>1440.3700000000001</v>
      </c>
      <c r="AC43" s="814"/>
    </row>
    <row r="44" spans="1:29" s="801" customFormat="1" ht="15.75" x14ac:dyDescent="0.25">
      <c r="A44" s="798">
        <v>7</v>
      </c>
      <c r="B44" s="788" t="s">
        <v>39</v>
      </c>
      <c r="C44" s="787">
        <v>319.75</v>
      </c>
      <c r="D44" s="787">
        <v>186.75</v>
      </c>
      <c r="E44" s="787">
        <v>506.5</v>
      </c>
      <c r="F44" s="787">
        <f>'jan planting'!BK51</f>
        <v>376.65</v>
      </c>
      <c r="G44" s="787">
        <f>'feb planting'!BK51</f>
        <v>0</v>
      </c>
      <c r="H44" s="787">
        <f>'Mar planting'!BN47</f>
        <v>505</v>
      </c>
      <c r="I44" s="787">
        <f>'April planting '!BM51</f>
        <v>505</v>
      </c>
      <c r="J44" s="787">
        <f>'May planting '!BM48</f>
        <v>10.25</v>
      </c>
      <c r="K44" s="787">
        <f>'June Planting'!BM48</f>
        <v>10.25</v>
      </c>
      <c r="L44" s="787">
        <f>'Jul planting '!BM48</f>
        <v>10.25</v>
      </c>
      <c r="M44" s="787">
        <f>'Aug planting'!BM46</f>
        <v>489.40999999999997</v>
      </c>
      <c r="N44" s="787">
        <f>'Sep planting'!BM46</f>
        <v>492.51</v>
      </c>
      <c r="O44" s="1115">
        <f>'Oct 31 planting'!BM46</f>
        <v>492.51</v>
      </c>
      <c r="P44" s="788">
        <f>'Nov 29 DS planting'!BM48</f>
        <v>0</v>
      </c>
      <c r="Q44" s="807"/>
      <c r="R44" s="804"/>
      <c r="S44" s="787">
        <f>'feb harvesting'!CI49</f>
        <v>0</v>
      </c>
      <c r="T44" s="787">
        <f>'Mar harvesting'!CL46</f>
        <v>97.75</v>
      </c>
      <c r="U44" s="787">
        <f>'April harvesting '!CN47</f>
        <v>512.88</v>
      </c>
      <c r="V44" s="792">
        <f>'May harvesting'!CM46</f>
        <v>454.5</v>
      </c>
      <c r="W44" s="787">
        <f>'june harvesting'!CJ47</f>
        <v>0</v>
      </c>
      <c r="X44" s="787">
        <f>'Jul harvesting'!CJ47</f>
        <v>0</v>
      </c>
      <c r="Y44" s="792">
        <f>'Aug harvesting'!CJ47</f>
        <v>0</v>
      </c>
      <c r="Z44" s="792">
        <f>'Sep harvesting'!CK47</f>
        <v>620</v>
      </c>
      <c r="AA44" s="787">
        <f>'Oct 31 harvesting'!CJ47</f>
        <v>0</v>
      </c>
      <c r="AB44" s="787">
        <f>'Nov 29 harvesting'!CJ47</f>
        <v>300.56</v>
      </c>
      <c r="AC44" s="814"/>
    </row>
    <row r="45" spans="1:29" s="801" customFormat="1" ht="15.75" x14ac:dyDescent="0.25">
      <c r="A45" s="798">
        <v>8</v>
      </c>
      <c r="B45" s="788" t="s">
        <v>40</v>
      </c>
      <c r="C45" s="787">
        <v>409</v>
      </c>
      <c r="D45" s="787">
        <v>163</v>
      </c>
      <c r="E45" s="787">
        <v>572</v>
      </c>
      <c r="F45" s="787">
        <f>'jan planting'!BK52</f>
        <v>0</v>
      </c>
      <c r="G45" s="787">
        <f>'feb planting'!BK52</f>
        <v>268.79000000000002</v>
      </c>
      <c r="H45" s="787">
        <f>'Mar planting'!BN48</f>
        <v>571.4</v>
      </c>
      <c r="I45" s="787">
        <f>'April planting '!BM52</f>
        <v>571.4</v>
      </c>
      <c r="J45" s="787">
        <f>'May planting '!BM49</f>
        <v>0</v>
      </c>
      <c r="K45" s="787">
        <f>'June Planting'!BM49</f>
        <v>0</v>
      </c>
      <c r="L45" s="787">
        <f>'Jul planting '!BM49</f>
        <v>0</v>
      </c>
      <c r="M45" s="787">
        <f>'Aug planting'!BM47</f>
        <v>531.92000000000007</v>
      </c>
      <c r="N45" s="787">
        <f>'Sep planting'!BM47</f>
        <v>572.61</v>
      </c>
      <c r="O45" s="1115">
        <f>'Oct 31 planting'!BM47</f>
        <v>572.61</v>
      </c>
      <c r="P45" s="788">
        <f>'Nov 29 DS planting'!BM49</f>
        <v>0</v>
      </c>
      <c r="Q45" s="807"/>
      <c r="R45" s="804"/>
      <c r="S45" s="787">
        <f>'feb harvesting'!CI50</f>
        <v>0</v>
      </c>
      <c r="T45" s="787">
        <f>'Mar harvesting'!CL47</f>
        <v>0</v>
      </c>
      <c r="U45" s="787">
        <f>'April harvesting '!CN48</f>
        <v>295.69000000000005</v>
      </c>
      <c r="V45" s="792">
        <f>'May harvesting'!CM47</f>
        <v>514.26</v>
      </c>
      <c r="W45" s="787">
        <f>'june harvesting'!CJ48</f>
        <v>0</v>
      </c>
      <c r="X45" s="787">
        <f>'Jul harvesting'!CJ48</f>
        <v>0</v>
      </c>
      <c r="Y45" s="792">
        <f>'Aug harvesting'!CJ48</f>
        <v>571.19000000000005</v>
      </c>
      <c r="Z45" s="792">
        <f>'Sep harvesting'!CK48</f>
        <v>2341.4300000000003</v>
      </c>
      <c r="AA45" s="787">
        <f>'Oct 31 harvesting'!CJ48</f>
        <v>551.47</v>
      </c>
      <c r="AB45" s="787">
        <f>'Nov 29 harvesting'!CJ48</f>
        <v>568.15612299999998</v>
      </c>
      <c r="AC45" s="814"/>
    </row>
    <row r="46" spans="1:29" s="801" customFormat="1" ht="15.75" x14ac:dyDescent="0.25">
      <c r="A46" s="798">
        <v>9</v>
      </c>
      <c r="B46" s="788" t="s">
        <v>41</v>
      </c>
      <c r="C46" s="787">
        <v>900</v>
      </c>
      <c r="D46" s="787">
        <v>150</v>
      </c>
      <c r="E46" s="787">
        <v>1050</v>
      </c>
      <c r="F46" s="787">
        <f>'jan planting'!BK53</f>
        <v>340</v>
      </c>
      <c r="G46" s="787">
        <f>'feb planting'!BK53</f>
        <v>534</v>
      </c>
      <c r="H46" s="787">
        <f>'Mar planting'!BN49</f>
        <v>869</v>
      </c>
      <c r="I46" s="787">
        <f>'April planting '!BM53</f>
        <v>869</v>
      </c>
      <c r="J46" s="787">
        <f>'May planting '!BM50</f>
        <v>0</v>
      </c>
      <c r="K46" s="787">
        <f>'June Planting'!BM50</f>
        <v>335.5</v>
      </c>
      <c r="L46" s="787">
        <f>'Jul planting '!BM50</f>
        <v>341.25</v>
      </c>
      <c r="M46" s="787">
        <f>'Aug planting'!BM48</f>
        <v>676.25</v>
      </c>
      <c r="N46" s="787">
        <f>'Sep planting'!BM48</f>
        <v>1018.25</v>
      </c>
      <c r="O46" s="1115">
        <f>'Oct 31 planting'!BM48</f>
        <v>1018.25</v>
      </c>
      <c r="P46" s="788">
        <f>'Nov 29 DS planting'!BM50</f>
        <v>0</v>
      </c>
      <c r="Q46" s="807"/>
      <c r="R46" s="804"/>
      <c r="S46" s="787">
        <f>'feb harvesting'!CI51</f>
        <v>0</v>
      </c>
      <c r="T46" s="787">
        <f>'Mar harvesting'!CL48</f>
        <v>0</v>
      </c>
      <c r="U46" s="787">
        <f>'April harvesting '!CN49</f>
        <v>620</v>
      </c>
      <c r="V46" s="792">
        <f>'May harvesting'!CM48</f>
        <v>782.1</v>
      </c>
      <c r="W46" s="787">
        <f>'june harvesting'!CJ49</f>
        <v>0</v>
      </c>
      <c r="X46" s="787">
        <f>'Jul harvesting'!CJ49</f>
        <v>0</v>
      </c>
      <c r="Y46" s="792">
        <f>'Aug harvesting'!CJ49</f>
        <v>0</v>
      </c>
      <c r="Z46" s="792">
        <f>'Sep harvesting'!CK49</f>
        <v>0</v>
      </c>
      <c r="AA46" s="787">
        <f>'Oct 31 harvesting'!CJ49</f>
        <v>518.48</v>
      </c>
      <c r="AB46" s="787">
        <f>'Nov 29 harvesting'!CJ49</f>
        <v>518.48</v>
      </c>
      <c r="AC46" s="814"/>
    </row>
    <row r="47" spans="1:29" s="801" customFormat="1" ht="15.75" x14ac:dyDescent="0.25">
      <c r="A47" s="798">
        <v>10</v>
      </c>
      <c r="B47" s="788" t="s">
        <v>42</v>
      </c>
      <c r="C47" s="787">
        <v>669.78</v>
      </c>
      <c r="D47" s="787">
        <v>1809.6699999999998</v>
      </c>
      <c r="E47" s="787">
        <v>2479.4499999999998</v>
      </c>
      <c r="F47" s="787">
        <f>'jan planting'!BK54</f>
        <v>58.97</v>
      </c>
      <c r="G47" s="787">
        <f>'feb planting'!BK54</f>
        <v>513.01</v>
      </c>
      <c r="H47" s="787">
        <f>'Mar planting'!BN50</f>
        <v>571.72</v>
      </c>
      <c r="I47" s="787">
        <f>'April planting '!BM54</f>
        <v>571.72</v>
      </c>
      <c r="J47" s="787">
        <f>'May planting '!BM51</f>
        <v>0</v>
      </c>
      <c r="K47" s="787">
        <f>'June Planting'!BM51</f>
        <v>0</v>
      </c>
      <c r="L47" s="787">
        <f>'Jul planting '!BM51</f>
        <v>0</v>
      </c>
      <c r="M47" s="787">
        <f>'Aug planting'!BM49</f>
        <v>602.94000000000005</v>
      </c>
      <c r="N47" s="787">
        <f>'Sep planting'!BM49</f>
        <v>1489.5</v>
      </c>
      <c r="O47" s="1115">
        <f>'Oct 31 planting'!BM49</f>
        <v>1489.5</v>
      </c>
      <c r="P47" s="788">
        <f>'Nov 29 DS planting'!BM51</f>
        <v>0</v>
      </c>
      <c r="Q47" s="807"/>
      <c r="R47" s="804"/>
      <c r="S47" s="787">
        <f>'feb harvesting'!CI52</f>
        <v>0</v>
      </c>
      <c r="T47" s="787">
        <f>'Mar harvesting'!CL49</f>
        <v>0</v>
      </c>
      <c r="U47" s="787">
        <f>'April harvesting '!CN50</f>
        <v>1705.83</v>
      </c>
      <c r="V47" s="792">
        <f>'May harvesting'!CM49</f>
        <v>514.548</v>
      </c>
      <c r="W47" s="787">
        <f>'june harvesting'!CJ50</f>
        <v>0</v>
      </c>
      <c r="X47" s="787">
        <f>'Jul harvesting'!CJ50</f>
        <v>0</v>
      </c>
      <c r="Y47" s="792">
        <f>'Aug harvesting'!CJ50</f>
        <v>0</v>
      </c>
      <c r="Z47" s="792">
        <f>'Sep harvesting'!CK50</f>
        <v>0</v>
      </c>
      <c r="AA47" s="787">
        <f>'Oct 31 harvesting'!CJ50</f>
        <v>217.07</v>
      </c>
      <c r="AB47" s="787">
        <f>'Nov 29 harvesting'!CJ50</f>
        <v>217.07</v>
      </c>
      <c r="AC47" s="814"/>
    </row>
    <row r="48" spans="1:29" s="801" customFormat="1" ht="15.75" x14ac:dyDescent="0.25">
      <c r="A48" s="798">
        <v>11</v>
      </c>
      <c r="B48" s="788" t="s">
        <v>43</v>
      </c>
      <c r="C48" s="787">
        <v>447.95</v>
      </c>
      <c r="D48" s="787">
        <v>401.93</v>
      </c>
      <c r="E48" s="787">
        <v>849.88</v>
      </c>
      <c r="F48" s="787">
        <f>'jan planting'!BK55</f>
        <v>588.56999999999994</v>
      </c>
      <c r="G48" s="787">
        <f>'feb planting'!BK55</f>
        <v>0</v>
      </c>
      <c r="H48" s="787">
        <f>'Mar planting'!BN51</f>
        <v>687.42</v>
      </c>
      <c r="I48" s="787">
        <f>'April planting '!BM55</f>
        <v>687.42</v>
      </c>
      <c r="J48" s="787">
        <f>'May planting '!BM52</f>
        <v>0</v>
      </c>
      <c r="K48" s="787">
        <f>'June Planting'!BM52</f>
        <v>23.999999999999996</v>
      </c>
      <c r="L48" s="787">
        <f>'Jul planting '!BM52</f>
        <v>87.590000000000018</v>
      </c>
      <c r="M48" s="787">
        <f>'Aug planting'!BM50</f>
        <v>753.84500000000003</v>
      </c>
      <c r="N48" s="787">
        <f>'Sep planting'!BM50</f>
        <v>771.44</v>
      </c>
      <c r="O48" s="1115">
        <f>'Oct 31 planting'!BM50</f>
        <v>771.44</v>
      </c>
      <c r="P48" s="788">
        <f>'Nov 29 DS planting'!BM52</f>
        <v>0</v>
      </c>
      <c r="Q48" s="807"/>
      <c r="R48" s="804"/>
      <c r="S48" s="787">
        <f>'feb harvesting'!CI53</f>
        <v>0</v>
      </c>
      <c r="T48" s="787">
        <f>'Mar harvesting'!CL50</f>
        <v>67.009999999999991</v>
      </c>
      <c r="U48" s="787">
        <f>'April harvesting '!CN51</f>
        <v>694.83999999999992</v>
      </c>
      <c r="V48" s="792">
        <f>'May harvesting'!CM50</f>
        <v>618.678</v>
      </c>
      <c r="W48" s="787">
        <f>'june harvesting'!CJ51</f>
        <v>0</v>
      </c>
      <c r="X48" s="787">
        <f>'Jul harvesting'!CJ51</f>
        <v>0</v>
      </c>
      <c r="Y48" s="792">
        <f>'Aug harvesting'!CJ51</f>
        <v>0</v>
      </c>
      <c r="Z48" s="792">
        <f>'Sep harvesting'!CK51</f>
        <v>0</v>
      </c>
      <c r="AA48" s="787">
        <f>'Oct 31 harvesting'!CJ51</f>
        <v>0</v>
      </c>
      <c r="AB48" s="787">
        <f>'Nov 29 harvesting'!CJ51</f>
        <v>370.14000000000004</v>
      </c>
      <c r="AC48" s="814"/>
    </row>
    <row r="49" spans="1:29" s="801" customFormat="1" ht="15.75" x14ac:dyDescent="0.25">
      <c r="A49" s="798">
        <v>12</v>
      </c>
      <c r="B49" s="788" t="s">
        <v>44</v>
      </c>
      <c r="C49" s="787">
        <v>80.5</v>
      </c>
      <c r="D49" s="787">
        <v>3.5</v>
      </c>
      <c r="E49" s="787">
        <v>84</v>
      </c>
      <c r="F49" s="787">
        <f>'jan planting'!BK56</f>
        <v>0</v>
      </c>
      <c r="G49" s="787">
        <f>'feb planting'!BK56</f>
        <v>0</v>
      </c>
      <c r="H49" s="787">
        <f>'Mar planting'!BN52</f>
        <v>78</v>
      </c>
      <c r="I49" s="787">
        <f>'April planting '!BM56</f>
        <v>78</v>
      </c>
      <c r="J49" s="787">
        <f>'May planting '!BM53</f>
        <v>0</v>
      </c>
      <c r="K49" s="787">
        <f>'June Planting'!BM53</f>
        <v>0</v>
      </c>
      <c r="L49" s="787">
        <f>'Jul planting '!BM53</f>
        <v>0</v>
      </c>
      <c r="M49" s="787">
        <f>'Aug planting'!BM51</f>
        <v>77</v>
      </c>
      <c r="N49" s="787">
        <f>'Sep planting'!BM51</f>
        <v>77</v>
      </c>
      <c r="O49" s="1115">
        <f>'Oct 31 planting'!BM51</f>
        <v>77</v>
      </c>
      <c r="P49" s="788">
        <f>'Nov 29 DS planting'!BM53</f>
        <v>0</v>
      </c>
      <c r="Q49" s="807"/>
      <c r="R49" s="804"/>
      <c r="S49" s="787">
        <f>'feb harvesting'!CI54</f>
        <v>0</v>
      </c>
      <c r="T49" s="787">
        <f>'Mar harvesting'!CL51</f>
        <v>70.099999999999994</v>
      </c>
      <c r="U49" s="787">
        <f>'April harvesting '!CN52</f>
        <v>70.099999999999994</v>
      </c>
      <c r="V49" s="792">
        <f>'May harvesting'!CM51</f>
        <v>70.2</v>
      </c>
      <c r="W49" s="787">
        <f>'june harvesting'!CJ52</f>
        <v>0</v>
      </c>
      <c r="X49" s="787">
        <f>'Jul harvesting'!CJ52</f>
        <v>0</v>
      </c>
      <c r="Y49" s="792">
        <f>'Aug harvesting'!CJ52</f>
        <v>0</v>
      </c>
      <c r="Z49" s="792">
        <f>'Sep harvesting'!CK52</f>
        <v>0</v>
      </c>
      <c r="AA49" s="787">
        <f>'Oct 31 harvesting'!CJ52</f>
        <v>0</v>
      </c>
      <c r="AB49" s="787">
        <f>'Nov 29 harvesting'!CJ52</f>
        <v>0</v>
      </c>
      <c r="AC49" s="814"/>
    </row>
    <row r="50" spans="1:29" s="801" customFormat="1" ht="15.75" x14ac:dyDescent="0.25">
      <c r="A50" s="798">
        <v>13</v>
      </c>
      <c r="B50" s="788" t="s">
        <v>45</v>
      </c>
      <c r="C50" s="787">
        <v>0</v>
      </c>
      <c r="D50" s="787">
        <v>130</v>
      </c>
      <c r="E50" s="787">
        <v>130</v>
      </c>
      <c r="F50" s="787">
        <f>'jan planting'!BK57</f>
        <v>66.709999999999994</v>
      </c>
      <c r="G50" s="787">
        <f>'feb planting'!BK57</f>
        <v>0</v>
      </c>
      <c r="H50" s="787">
        <f>'Mar planting'!BN53</f>
        <v>85.24</v>
      </c>
      <c r="I50" s="787">
        <f>'April planting '!BM57</f>
        <v>95.719000000000008</v>
      </c>
      <c r="J50" s="787">
        <f>'May planting '!BM54</f>
        <v>0</v>
      </c>
      <c r="K50" s="787">
        <f>'June Planting'!BM54</f>
        <v>125.91</v>
      </c>
      <c r="L50" s="787">
        <f>'Jul planting '!BM54</f>
        <v>145.01</v>
      </c>
      <c r="M50" s="787">
        <f>'Aug planting'!BM52</f>
        <v>126.56</v>
      </c>
      <c r="N50" s="787">
        <f>'Sep planting'!BM52</f>
        <v>126.56</v>
      </c>
      <c r="O50" s="1115">
        <f>'Oct 31 planting'!BM52</f>
        <v>126.56</v>
      </c>
      <c r="P50" s="788">
        <f>'Nov 29 DS planting'!BM54</f>
        <v>0</v>
      </c>
      <c r="Q50" s="807"/>
      <c r="R50" s="804"/>
      <c r="S50" s="787">
        <f>'feb harvesting'!CI55</f>
        <v>0</v>
      </c>
      <c r="T50" s="787">
        <f>'Mar harvesting'!CL52</f>
        <v>0</v>
      </c>
      <c r="U50" s="787">
        <f>'April harvesting '!CN53</f>
        <v>95.300000000000011</v>
      </c>
      <c r="V50" s="792">
        <f>'May harvesting'!CM52</f>
        <v>76.715999999999994</v>
      </c>
      <c r="W50" s="787">
        <f>'june harvesting'!CJ53</f>
        <v>0</v>
      </c>
      <c r="X50" s="787">
        <f>'Jul harvesting'!CJ53</f>
        <v>0</v>
      </c>
      <c r="Y50" s="792">
        <f>'Aug harvesting'!CJ53</f>
        <v>0</v>
      </c>
      <c r="Z50" s="792">
        <f>'Sep harvesting'!CK53</f>
        <v>0</v>
      </c>
      <c r="AA50" s="787">
        <f>'Oct 31 harvesting'!CJ53</f>
        <v>3.3800000000000003</v>
      </c>
      <c r="AB50" s="787">
        <f>'Nov 29 harvesting'!CJ53</f>
        <v>3.3800000000000003</v>
      </c>
      <c r="AC50" s="814"/>
    </row>
    <row r="51" spans="1:29" s="801" customFormat="1" ht="15.75" x14ac:dyDescent="0.25">
      <c r="A51" s="798">
        <v>14</v>
      </c>
      <c r="B51" s="788" t="s">
        <v>46</v>
      </c>
      <c r="C51" s="787">
        <v>92.5</v>
      </c>
      <c r="D51" s="787">
        <v>299.14999999999998</v>
      </c>
      <c r="E51" s="787">
        <v>391.65</v>
      </c>
      <c r="F51" s="787">
        <f>'jan planting'!BK58</f>
        <v>227.1</v>
      </c>
      <c r="G51" s="787">
        <f>'feb planting'!BK58</f>
        <v>0</v>
      </c>
      <c r="H51" s="787">
        <f>'Mar planting'!BN54</f>
        <v>391.09999999999997</v>
      </c>
      <c r="I51" s="787">
        <f>'April planting '!BM58</f>
        <v>391.09999999999997</v>
      </c>
      <c r="J51" s="787">
        <f>'May planting '!BM55</f>
        <v>0</v>
      </c>
      <c r="K51" s="787">
        <f>'June Planting'!BM55</f>
        <v>32</v>
      </c>
      <c r="L51" s="787">
        <f>'Jul planting '!BM55</f>
        <v>32</v>
      </c>
      <c r="M51" s="787">
        <f>'Aug planting'!BM53</f>
        <v>391.75</v>
      </c>
      <c r="N51" s="787">
        <f>'Sep planting'!BM53</f>
        <v>391.75</v>
      </c>
      <c r="O51" s="1115">
        <f>'Oct 31 planting'!BM53</f>
        <v>391.75</v>
      </c>
      <c r="P51" s="788">
        <f>'Nov 29 DS planting'!BM55</f>
        <v>0</v>
      </c>
      <c r="Q51" s="807"/>
      <c r="R51" s="804"/>
      <c r="S51" s="787">
        <f>'feb harvesting'!CI56</f>
        <v>0</v>
      </c>
      <c r="T51" s="787">
        <f>'Mar harvesting'!CL53</f>
        <v>25.950000000000003</v>
      </c>
      <c r="U51" s="787">
        <f>'April harvesting '!CN54</f>
        <v>324.39999999999998</v>
      </c>
      <c r="V51" s="792">
        <f>'May harvesting'!CM53</f>
        <v>351.98999999999995</v>
      </c>
      <c r="W51" s="787">
        <f>'june harvesting'!CJ54</f>
        <v>0</v>
      </c>
      <c r="X51" s="787">
        <f>'Jul harvesting'!CJ54</f>
        <v>0</v>
      </c>
      <c r="Y51" s="792">
        <f>'Aug harvesting'!CJ54</f>
        <v>0</v>
      </c>
      <c r="Z51" s="792">
        <f>'Sep harvesting'!CK54</f>
        <v>0</v>
      </c>
      <c r="AA51" s="787">
        <f>'Oct 31 harvesting'!CJ54</f>
        <v>0</v>
      </c>
      <c r="AB51" s="787">
        <f>'Nov 29 harvesting'!CJ54</f>
        <v>391.85</v>
      </c>
      <c r="AC51" s="814"/>
    </row>
    <row r="52" spans="1:29" s="801" customFormat="1" ht="15.75" x14ac:dyDescent="0.25">
      <c r="A52" s="798">
        <v>15</v>
      </c>
      <c r="B52" s="788" t="s">
        <v>47</v>
      </c>
      <c r="C52" s="787">
        <v>289.55</v>
      </c>
      <c r="D52" s="787">
        <v>1116.5</v>
      </c>
      <c r="E52" s="787">
        <v>1406.05</v>
      </c>
      <c r="F52" s="787">
        <f>'jan planting'!BK59</f>
        <v>1424.5799999999997</v>
      </c>
      <c r="G52" s="787">
        <f>'feb planting'!BK59</f>
        <v>0</v>
      </c>
      <c r="H52" s="787">
        <f>'Mar planting'!BN55</f>
        <v>1403.2299999999998</v>
      </c>
      <c r="I52" s="787">
        <f>'April planting '!BM59</f>
        <v>1403.2299999999998</v>
      </c>
      <c r="J52" s="787">
        <f>'May planting '!BM56</f>
        <v>0</v>
      </c>
      <c r="K52" s="787">
        <f>'June Planting'!BM56</f>
        <v>0</v>
      </c>
      <c r="L52" s="787">
        <f>'Jul planting '!BM56</f>
        <v>0</v>
      </c>
      <c r="M52" s="787">
        <f>'Aug planting'!BM54</f>
        <v>1404.68</v>
      </c>
      <c r="N52" s="787">
        <f>'Sep planting'!BM54</f>
        <v>1404.68</v>
      </c>
      <c r="O52" s="1115">
        <f>'Oct 31 planting'!BM54</f>
        <v>1404.68</v>
      </c>
      <c r="P52" s="788">
        <f>'Nov 29 DS planting'!BM56</f>
        <v>0</v>
      </c>
      <c r="Q52" s="807"/>
      <c r="R52" s="804"/>
      <c r="S52" s="787">
        <f>'feb harvesting'!CI57</f>
        <v>0</v>
      </c>
      <c r="T52" s="787">
        <f>'Mar harvesting'!CL54</f>
        <v>0</v>
      </c>
      <c r="U52" s="787">
        <f>'April harvesting '!CN55</f>
        <v>922.04</v>
      </c>
      <c r="V52" s="792">
        <f>'May harvesting'!CM54</f>
        <v>1262.9069999999999</v>
      </c>
      <c r="W52" s="787">
        <f>'june harvesting'!CJ55</f>
        <v>0</v>
      </c>
      <c r="X52" s="787">
        <f>'Jul harvesting'!CJ55</f>
        <v>0</v>
      </c>
      <c r="Y52" s="792">
        <f>'Aug harvesting'!CJ55</f>
        <v>0</v>
      </c>
      <c r="Z52" s="792">
        <f>'Sep harvesting'!CK55</f>
        <v>0</v>
      </c>
      <c r="AA52" s="787">
        <f>'Oct 31 harvesting'!CJ55</f>
        <v>0</v>
      </c>
      <c r="AB52" s="787">
        <f>'Nov 29 harvesting'!CJ55</f>
        <v>0</v>
      </c>
      <c r="AC52" s="814"/>
    </row>
    <row r="53" spans="1:29" s="801" customFormat="1" ht="15.75" x14ac:dyDescent="0.25">
      <c r="A53" s="798">
        <v>16</v>
      </c>
      <c r="B53" s="788" t="s">
        <v>48</v>
      </c>
      <c r="C53" s="787">
        <v>2445</v>
      </c>
      <c r="D53" s="787">
        <v>1499.6100000000001</v>
      </c>
      <c r="E53" s="787">
        <v>3944.61</v>
      </c>
      <c r="F53" s="787">
        <f>'jan planting'!BK60</f>
        <v>3579.5299999999997</v>
      </c>
      <c r="G53" s="787">
        <f>'feb planting'!BK60</f>
        <v>0</v>
      </c>
      <c r="H53" s="787">
        <f>'Mar planting'!BN56</f>
        <v>3943.63</v>
      </c>
      <c r="I53" s="787">
        <f>'April planting '!BM60</f>
        <v>3943.63</v>
      </c>
      <c r="J53" s="787">
        <f>'May planting '!BM57</f>
        <v>0</v>
      </c>
      <c r="K53" s="787">
        <f>'June Planting'!BM57</f>
        <v>244.61</v>
      </c>
      <c r="L53" s="787">
        <f>'Jul planting '!BM57</f>
        <v>414.40999999999997</v>
      </c>
      <c r="M53" s="787">
        <f>'Aug planting'!BM55</f>
        <v>3755.73</v>
      </c>
      <c r="N53" s="787">
        <f>'Sep planting'!BM55</f>
        <v>3884.4700000000003</v>
      </c>
      <c r="O53" s="1115">
        <f>'Oct 31 planting'!BM55</f>
        <v>3884.4700000000003</v>
      </c>
      <c r="P53" s="788">
        <f>'Nov 29 DS planting'!BM57</f>
        <v>0</v>
      </c>
      <c r="Q53" s="807"/>
      <c r="R53" s="804"/>
      <c r="S53" s="787">
        <f>'feb harvesting'!CI58</f>
        <v>0</v>
      </c>
      <c r="T53" s="787">
        <f>'Mar harvesting'!CL55</f>
        <v>243.25</v>
      </c>
      <c r="U53" s="787">
        <f>'April harvesting '!CN56</f>
        <v>3832.67</v>
      </c>
      <c r="V53" s="792">
        <f>'May harvesting'!CM55</f>
        <v>3549.2670000000003</v>
      </c>
      <c r="W53" s="787">
        <f>'june harvesting'!CJ56</f>
        <v>0</v>
      </c>
      <c r="X53" s="787">
        <f>'Jul harvesting'!CJ56</f>
        <v>0</v>
      </c>
      <c r="Y53" s="792">
        <f>'Aug harvesting'!CJ56</f>
        <v>0</v>
      </c>
      <c r="Z53" s="792">
        <f>'Sep harvesting'!CK56</f>
        <v>0</v>
      </c>
      <c r="AA53" s="787">
        <f>'Oct 31 harvesting'!CJ56</f>
        <v>0</v>
      </c>
      <c r="AB53" s="787">
        <f>'Nov 29 harvesting'!CJ56</f>
        <v>4082.18</v>
      </c>
      <c r="AC53" s="814"/>
    </row>
    <row r="54" spans="1:29" s="801" customFormat="1" ht="15.75" x14ac:dyDescent="0.25">
      <c r="A54" s="798">
        <v>17</v>
      </c>
      <c r="B54" s="788" t="s">
        <v>49</v>
      </c>
      <c r="C54" s="787">
        <v>0</v>
      </c>
      <c r="D54" s="787">
        <v>558</v>
      </c>
      <c r="E54" s="787">
        <v>558</v>
      </c>
      <c r="F54" s="787">
        <f>'jan planting'!BK61</f>
        <v>0</v>
      </c>
      <c r="G54" s="787">
        <f>'feb planting'!BK61</f>
        <v>0</v>
      </c>
      <c r="H54" s="787">
        <f>'Mar planting'!BN57</f>
        <v>501.75</v>
      </c>
      <c r="I54" s="787">
        <f>'April planting '!BM61</f>
        <v>521.35</v>
      </c>
      <c r="J54" s="787">
        <f>'May planting '!BM58</f>
        <v>0</v>
      </c>
      <c r="K54" s="787">
        <f>'June Planting'!BM58</f>
        <v>509.37999999999994</v>
      </c>
      <c r="L54" s="787">
        <f>'Jul planting '!BM58</f>
        <v>556.22</v>
      </c>
      <c r="M54" s="787">
        <f>'Aug planting'!BM56</f>
        <v>556.22</v>
      </c>
      <c r="N54" s="787">
        <f>'Sep planting'!BM56</f>
        <v>556.22</v>
      </c>
      <c r="O54" s="1115">
        <f>'Oct 31 planting'!BM56</f>
        <v>556.22</v>
      </c>
      <c r="P54" s="788">
        <f>'Nov 29 DS planting'!BM58</f>
        <v>0</v>
      </c>
      <c r="Q54" s="807"/>
      <c r="R54" s="804"/>
      <c r="S54" s="787">
        <f>'feb harvesting'!CI59</f>
        <v>0</v>
      </c>
      <c r="T54" s="787">
        <f>'Mar harvesting'!CL56</f>
        <v>502.17</v>
      </c>
      <c r="U54" s="787">
        <f>'April harvesting '!CN57</f>
        <v>508.21000000000004</v>
      </c>
      <c r="V54" s="792">
        <f>'May harvesting'!CM56</f>
        <v>451.57499999999999</v>
      </c>
      <c r="W54" s="787">
        <f>'june harvesting'!CJ57</f>
        <v>0</v>
      </c>
      <c r="X54" s="787">
        <f>'Jul harvesting'!CJ57</f>
        <v>0</v>
      </c>
      <c r="Y54" s="792">
        <f>'Aug harvesting'!CJ57</f>
        <v>0</v>
      </c>
      <c r="Z54" s="792">
        <f>'Sep harvesting'!CK57</f>
        <v>0</v>
      </c>
      <c r="AA54" s="787">
        <f>'Oct 31 harvesting'!CJ57</f>
        <v>0</v>
      </c>
      <c r="AB54" s="787">
        <f>'Nov 29 harvesting'!CJ57</f>
        <v>509.34</v>
      </c>
      <c r="AC54" s="814"/>
    </row>
    <row r="55" spans="1:29" s="801" customFormat="1" ht="15.75" x14ac:dyDescent="0.25">
      <c r="A55" s="798">
        <v>18</v>
      </c>
      <c r="B55" s="788" t="s">
        <v>50</v>
      </c>
      <c r="C55" s="787">
        <v>1375.19</v>
      </c>
      <c r="D55" s="787">
        <v>1056.52</v>
      </c>
      <c r="E55" s="787">
        <v>2431.71</v>
      </c>
      <c r="F55" s="787">
        <f>'jan planting'!BK62</f>
        <v>1472</v>
      </c>
      <c r="G55" s="787">
        <f>'feb planting'!BK62</f>
        <v>0</v>
      </c>
      <c r="H55" s="787">
        <f>'Mar planting'!BN58</f>
        <v>2387</v>
      </c>
      <c r="I55" s="787">
        <f>'April planting '!BM62</f>
        <v>2387</v>
      </c>
      <c r="J55" s="787">
        <f>'May planting '!BM59</f>
        <v>35.129999999999995</v>
      </c>
      <c r="K55" s="787">
        <f>'June Planting'!BM59</f>
        <v>45.6</v>
      </c>
      <c r="L55" s="787">
        <f>'Jul planting '!BM59</f>
        <v>151.33000000000001</v>
      </c>
      <c r="M55" s="787">
        <f>'Aug planting'!BM57</f>
        <v>1431.95</v>
      </c>
      <c r="N55" s="787">
        <f>'Sep planting'!BM57</f>
        <v>2432</v>
      </c>
      <c r="O55" s="1115">
        <f>'Oct 31 planting'!BM57</f>
        <v>2432</v>
      </c>
      <c r="P55" s="788">
        <f>'Nov 29 DS planting'!BM59</f>
        <v>0</v>
      </c>
      <c r="Q55" s="807"/>
      <c r="R55" s="804"/>
      <c r="S55" s="787">
        <f>'feb harvesting'!CI60</f>
        <v>0</v>
      </c>
      <c r="T55" s="787">
        <f>'Mar harvesting'!CL57</f>
        <v>44.25</v>
      </c>
      <c r="U55" s="787">
        <f>'April harvesting '!CN58</f>
        <v>1755.31</v>
      </c>
      <c r="V55" s="792">
        <f>'May harvesting'!CM57</f>
        <v>2148.3000000000002</v>
      </c>
      <c r="W55" s="787">
        <f>'june harvesting'!CJ58</f>
        <v>0</v>
      </c>
      <c r="X55" s="787">
        <f>'Jul harvesting'!CJ58</f>
        <v>0</v>
      </c>
      <c r="Y55" s="792">
        <f>'Aug harvesting'!CJ58</f>
        <v>0</v>
      </c>
      <c r="Z55" s="792">
        <f>'Sep harvesting'!CK58</f>
        <v>186</v>
      </c>
      <c r="AA55" s="787">
        <f>'Oct 31 harvesting'!CJ58</f>
        <v>905.57999999999993</v>
      </c>
      <c r="AB55" s="787">
        <f>'Nov 29 harvesting'!CJ58</f>
        <v>905.57999999999993</v>
      </c>
      <c r="AC55" s="814"/>
    </row>
    <row r="56" spans="1:29" s="801" customFormat="1" ht="15.75" x14ac:dyDescent="0.25">
      <c r="A56" s="799">
        <v>19</v>
      </c>
      <c r="B56" s="800" t="s">
        <v>51</v>
      </c>
      <c r="C56" s="791">
        <v>667.76</v>
      </c>
      <c r="D56" s="791">
        <v>150.29999999999995</v>
      </c>
      <c r="E56" s="791">
        <v>818.06</v>
      </c>
      <c r="F56" s="791">
        <f>'jan planting'!BK63</f>
        <v>0</v>
      </c>
      <c r="G56" s="791">
        <f>'feb planting'!BK63</f>
        <v>21</v>
      </c>
      <c r="H56" s="791">
        <f>'Mar planting'!BN59</f>
        <v>398.85499999999996</v>
      </c>
      <c r="I56" s="791">
        <f>'April planting '!BM63</f>
        <v>398.85499999999996</v>
      </c>
      <c r="J56" s="791">
        <f>'May planting '!BM60</f>
        <v>0</v>
      </c>
      <c r="K56" s="791">
        <f>'June Planting'!BM60</f>
        <v>58.56</v>
      </c>
      <c r="L56" s="791">
        <f>'Jul planting '!BM60</f>
        <v>308.56</v>
      </c>
      <c r="M56" s="791">
        <f>'Aug planting'!BM58</f>
        <v>480.31000000000006</v>
      </c>
      <c r="N56" s="791">
        <f>'Sep planting'!BM58</f>
        <v>735.53</v>
      </c>
      <c r="O56" s="1115">
        <f>'Oct 31 planting'!BM58</f>
        <v>735.53</v>
      </c>
      <c r="P56" s="788">
        <f>'Nov 29 DS planting'!BM60</f>
        <v>0</v>
      </c>
      <c r="Q56" s="809"/>
      <c r="R56" s="811"/>
      <c r="S56" s="791">
        <f>'feb harvesting'!CI61</f>
        <v>40.35</v>
      </c>
      <c r="T56" s="791">
        <f>'Mar harvesting'!CL58</f>
        <v>144.78</v>
      </c>
      <c r="U56" s="791">
        <f>'April harvesting '!CN59</f>
        <v>713.5</v>
      </c>
      <c r="V56" s="812">
        <f>'May harvesting'!CM58</f>
        <v>358.96949999999998</v>
      </c>
      <c r="W56" s="791">
        <f>'june harvesting'!CJ59</f>
        <v>0</v>
      </c>
      <c r="X56" s="791">
        <f>'Jul harvesting'!CJ59</f>
        <v>0</v>
      </c>
      <c r="Y56" s="812">
        <f>'Aug harvesting'!CJ59</f>
        <v>25.73</v>
      </c>
      <c r="Z56" s="812">
        <f>'Sep harvesting'!CK59</f>
        <v>89.96</v>
      </c>
      <c r="AA56" s="787">
        <f>'Oct 31 harvesting'!CJ59</f>
        <v>138.45999999999998</v>
      </c>
      <c r="AB56" s="787">
        <f>'Nov 29 harvesting'!CJ59</f>
        <v>138.45999999999998</v>
      </c>
      <c r="AC56" s="815"/>
    </row>
    <row r="57" spans="1:29" ht="15.75" x14ac:dyDescent="0.25">
      <c r="Z57" s="810"/>
    </row>
    <row r="59" spans="1:29" x14ac:dyDescent="0.2">
      <c r="A59" s="6"/>
    </row>
    <row r="60" spans="1:29" x14ac:dyDescent="0.2">
      <c r="A60" s="7"/>
    </row>
    <row r="61" spans="1:29" x14ac:dyDescent="0.2">
      <c r="A61" s="7"/>
    </row>
    <row r="62" spans="1:29" x14ac:dyDescent="0.2">
      <c r="A62" s="7"/>
    </row>
    <row r="63" spans="1:29" x14ac:dyDescent="0.2">
      <c r="A63" s="8"/>
      <c r="D63" s="9"/>
    </row>
    <row r="64" spans="1:29" x14ac:dyDescent="0.2">
      <c r="A64" s="8"/>
      <c r="D64" s="9"/>
    </row>
    <row r="65" spans="1:12" s="3" customFormat="1" x14ac:dyDescent="0.2">
      <c r="A65" s="8"/>
      <c r="B65" s="1"/>
      <c r="D65" s="9"/>
      <c r="G65" s="1"/>
      <c r="H65" s="1"/>
      <c r="I65" s="1"/>
      <c r="J65" s="1"/>
      <c r="K65" s="1"/>
      <c r="L65" s="1"/>
    </row>
    <row r="66" spans="1:12" s="3" customFormat="1" x14ac:dyDescent="0.2">
      <c r="A66" s="1"/>
      <c r="B66" s="1"/>
      <c r="D66" s="9"/>
      <c r="G66" s="1"/>
      <c r="H66" s="1"/>
      <c r="I66" s="1"/>
      <c r="J66" s="1"/>
      <c r="K66" s="1"/>
      <c r="L66" s="1"/>
    </row>
    <row r="67" spans="1:12" s="3" customFormat="1" x14ac:dyDescent="0.2">
      <c r="A67" s="1"/>
      <c r="B67" s="1"/>
      <c r="G67" s="1"/>
      <c r="H67" s="1"/>
      <c r="I67" s="1"/>
      <c r="J67" s="1"/>
      <c r="K67" s="1"/>
      <c r="L67" s="1"/>
    </row>
    <row r="68" spans="1:12" s="3" customFormat="1" x14ac:dyDescent="0.2">
      <c r="A68" s="1"/>
      <c r="B68" s="1"/>
      <c r="G68" s="1"/>
      <c r="H68" s="1"/>
      <c r="I68" s="1"/>
      <c r="J68" s="1"/>
      <c r="K68" s="1"/>
      <c r="L68" s="1"/>
    </row>
    <row r="69" spans="1:12" s="3" customFormat="1" x14ac:dyDescent="0.2">
      <c r="A69" s="1"/>
      <c r="B69" s="1"/>
      <c r="G69" s="1"/>
      <c r="H69" s="1"/>
      <c r="I69" s="1"/>
      <c r="J69" s="1"/>
      <c r="K69" s="1"/>
      <c r="L69" s="1"/>
    </row>
    <row r="70" spans="1:12" s="3" customFormat="1" x14ac:dyDescent="0.2">
      <c r="A70" s="8"/>
      <c r="B70" s="1"/>
      <c r="D70" s="9"/>
      <c r="G70" s="1"/>
      <c r="H70" s="1"/>
      <c r="I70" s="1"/>
      <c r="J70" s="1"/>
      <c r="K70" s="1"/>
      <c r="L70" s="1"/>
    </row>
    <row r="71" spans="1:12" s="3" customFormat="1" x14ac:dyDescent="0.2">
      <c r="A71" s="8"/>
      <c r="B71" s="1"/>
      <c r="D71" s="9"/>
      <c r="G71" s="1"/>
      <c r="H71" s="1"/>
      <c r="I71" s="1"/>
      <c r="J71" s="1"/>
      <c r="K71" s="1"/>
      <c r="L71" s="1"/>
    </row>
    <row r="72" spans="1:12" s="3" customFormat="1" x14ac:dyDescent="0.2">
      <c r="A72" s="8"/>
      <c r="B72" s="1"/>
      <c r="D72" s="10"/>
      <c r="G72" s="1"/>
      <c r="H72" s="1"/>
      <c r="I72" s="1"/>
      <c r="J72" s="1"/>
      <c r="K72" s="1"/>
      <c r="L72" s="1"/>
    </row>
    <row r="73" spans="1:12" s="3" customFormat="1" x14ac:dyDescent="0.2">
      <c r="A73" s="1"/>
      <c r="B73" s="1"/>
      <c r="G73" s="1"/>
      <c r="H73" s="1"/>
      <c r="I73" s="1"/>
      <c r="J73" s="1"/>
      <c r="K73" s="1"/>
      <c r="L73" s="1"/>
    </row>
  </sheetData>
  <mergeCells count="7">
    <mergeCell ref="A1:AC1"/>
    <mergeCell ref="A2:AC2"/>
    <mergeCell ref="A3:AC3"/>
    <mergeCell ref="A5:B6"/>
    <mergeCell ref="C5:E5"/>
    <mergeCell ref="F5:Q5"/>
    <mergeCell ref="R5:AC5"/>
  </mergeCells>
  <pageMargins left="0.5" right="0.5" top="0.5" bottom="0.5" header="0.75" footer="0.5"/>
  <pageSetup paperSize="136" scale="90" orientation="landscape" verticalDpi="300" r:id="rId1"/>
  <headerFooter scaleWithDoc="0" alignWithMargins="0"/>
  <rowBreaks count="3" manualBreakCount="3">
    <brk id="21" max="16383" man="1"/>
    <brk id="36" max="16383" man="1"/>
    <brk id="56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AE72"/>
  <sheetViews>
    <sheetView topLeftCell="A5" zoomScale="115" zoomScaleNormal="115" zoomScaleSheetLayoutView="120" workbookViewId="0">
      <pane xSplit="2" ySplit="3" topLeftCell="R8" activePane="bottomRight" state="frozen"/>
      <selection activeCell="A5" sqref="A5"/>
      <selection pane="topRight" activeCell="C5" sqref="C5"/>
      <selection pane="bottomLeft" activeCell="A8" sqref="A8"/>
      <selection pane="bottomRight" activeCell="W9" sqref="W9"/>
    </sheetView>
  </sheetViews>
  <sheetFormatPr defaultColWidth="9.140625" defaultRowHeight="15" x14ac:dyDescent="0.2"/>
  <cols>
    <col min="1" max="1" width="3.7109375" style="11" customWidth="1"/>
    <col min="2" max="2" width="19.5703125" style="1" customWidth="1"/>
    <col min="3" max="5" width="12.7109375" style="3" customWidth="1"/>
    <col min="6" max="6" width="12.42578125" style="3" customWidth="1"/>
    <col min="7" max="12" width="12.5703125" style="1" customWidth="1"/>
    <col min="13" max="13" width="12.5703125" style="3" customWidth="1"/>
    <col min="14" max="20" width="12.5703125" style="1" customWidth="1"/>
    <col min="21" max="21" width="12.5703125" style="3" customWidth="1"/>
    <col min="22" max="31" width="12.5703125" style="1" customWidth="1"/>
    <col min="32" max="16384" width="9.140625" style="1"/>
  </cols>
  <sheetData>
    <row r="1" spans="1:31" ht="15.75" x14ac:dyDescent="0.2">
      <c r="A1" s="1125" t="s">
        <v>55</v>
      </c>
      <c r="B1" s="1125"/>
      <c r="C1" s="1125"/>
      <c r="D1" s="1125"/>
      <c r="E1" s="1125"/>
      <c r="F1" s="1125"/>
      <c r="G1" s="1125"/>
      <c r="H1" s="1125"/>
      <c r="I1" s="1125"/>
      <c r="J1" s="1125"/>
      <c r="K1" s="1125"/>
      <c r="L1" s="1125"/>
      <c r="M1" s="1125"/>
      <c r="N1" s="1125"/>
      <c r="O1" s="1125"/>
      <c r="P1" s="1125"/>
      <c r="Q1" s="1125"/>
      <c r="R1" s="1125"/>
      <c r="S1" s="1125"/>
      <c r="T1" s="1125"/>
      <c r="U1" s="1125"/>
      <c r="V1" s="1125"/>
      <c r="W1" s="1125"/>
      <c r="X1" s="1125"/>
      <c r="Y1" s="1125"/>
      <c r="Z1" s="1125"/>
      <c r="AA1" s="1125"/>
      <c r="AB1" s="1125"/>
      <c r="AC1" s="1125"/>
      <c r="AD1" s="1125"/>
    </row>
    <row r="2" spans="1:31" ht="15.75" x14ac:dyDescent="0.2">
      <c r="A2" s="1125" t="s">
        <v>54</v>
      </c>
      <c r="B2" s="1125"/>
      <c r="C2" s="1125"/>
      <c r="D2" s="1125"/>
      <c r="E2" s="1125"/>
      <c r="F2" s="1125"/>
      <c r="G2" s="1125"/>
      <c r="H2" s="1125"/>
      <c r="I2" s="1125"/>
      <c r="J2" s="1125"/>
      <c r="K2" s="1125"/>
      <c r="L2" s="1125"/>
      <c r="M2" s="1125"/>
      <c r="N2" s="1125"/>
      <c r="O2" s="1125"/>
      <c r="P2" s="1125"/>
      <c r="Q2" s="1125"/>
      <c r="R2" s="1125"/>
      <c r="S2" s="1125"/>
      <c r="T2" s="1125"/>
      <c r="U2" s="1125"/>
      <c r="V2" s="1125"/>
      <c r="W2" s="1125"/>
      <c r="X2" s="1125"/>
      <c r="Y2" s="1125"/>
      <c r="Z2" s="1125"/>
      <c r="AA2" s="1125"/>
      <c r="AB2" s="1125"/>
      <c r="AC2" s="1125"/>
      <c r="AD2" s="1125"/>
    </row>
    <row r="3" spans="1:31" ht="15.75" x14ac:dyDescent="0.2">
      <c r="A3" s="1127" t="s">
        <v>69</v>
      </c>
      <c r="B3" s="1127"/>
      <c r="C3" s="1127"/>
      <c r="D3" s="1127"/>
      <c r="E3" s="1127"/>
      <c r="F3" s="1127"/>
      <c r="G3" s="1127"/>
      <c r="H3" s="1127"/>
      <c r="I3" s="1127"/>
      <c r="J3" s="1127"/>
      <c r="K3" s="1127"/>
      <c r="L3" s="1127"/>
      <c r="M3" s="1127"/>
      <c r="N3" s="1127"/>
      <c r="O3" s="1127"/>
      <c r="P3" s="1127"/>
      <c r="Q3" s="1127"/>
      <c r="R3" s="1127"/>
      <c r="S3" s="1127"/>
      <c r="T3" s="1127"/>
      <c r="U3" s="1127"/>
      <c r="V3" s="1127"/>
      <c r="W3" s="1127"/>
      <c r="X3" s="1127"/>
      <c r="Y3" s="1127"/>
      <c r="Z3" s="1127"/>
      <c r="AA3" s="1127"/>
      <c r="AB3" s="1127"/>
      <c r="AC3" s="1127"/>
      <c r="AD3" s="1127"/>
    </row>
    <row r="4" spans="1:31" ht="15" customHeight="1" x14ac:dyDescent="0.2">
      <c r="A4" s="2"/>
      <c r="D4" s="4"/>
    </row>
    <row r="5" spans="1:31" ht="16.149999999999999" customHeight="1" x14ac:dyDescent="0.2">
      <c r="A5" s="1128" t="s">
        <v>0</v>
      </c>
      <c r="B5" s="1128"/>
      <c r="C5" s="1129" t="s">
        <v>1</v>
      </c>
      <c r="D5" s="1129"/>
      <c r="E5" s="1129"/>
      <c r="F5" s="1130" t="s">
        <v>53</v>
      </c>
      <c r="G5" s="1131"/>
      <c r="H5" s="1131"/>
      <c r="I5" s="1131"/>
      <c r="J5" s="1131"/>
      <c r="K5" s="1131"/>
      <c r="L5" s="1131"/>
      <c r="M5" s="1131"/>
      <c r="N5" s="1131"/>
      <c r="O5" s="1131"/>
      <c r="P5" s="1131"/>
      <c r="Q5" s="1131"/>
      <c r="R5" s="1132"/>
      <c r="S5" s="1133" t="s">
        <v>68</v>
      </c>
      <c r="T5" s="1134"/>
      <c r="U5" s="1134"/>
      <c r="V5" s="1134"/>
      <c r="W5" s="1134"/>
      <c r="X5" s="1134"/>
      <c r="Y5" s="1134"/>
      <c r="Z5" s="1134"/>
      <c r="AA5" s="1134"/>
      <c r="AB5" s="1134"/>
      <c r="AC5" s="1134"/>
      <c r="AD5" s="1134"/>
      <c r="AE5" s="1135"/>
    </row>
    <row r="6" spans="1:31" ht="16.149999999999999" customHeight="1" x14ac:dyDescent="0.2">
      <c r="A6" s="1128"/>
      <c r="B6" s="1128"/>
      <c r="C6" s="13" t="s">
        <v>52</v>
      </c>
      <c r="D6" s="13" t="s">
        <v>2</v>
      </c>
      <c r="E6" s="13" t="s">
        <v>3</v>
      </c>
      <c r="F6" s="816" t="s">
        <v>58</v>
      </c>
      <c r="G6" s="817" t="s">
        <v>59</v>
      </c>
      <c r="H6" s="817" t="s">
        <v>60</v>
      </c>
      <c r="I6" s="817" t="s">
        <v>61</v>
      </c>
      <c r="J6" s="817" t="s">
        <v>56</v>
      </c>
      <c r="K6" s="817" t="s">
        <v>57</v>
      </c>
      <c r="L6" s="817" t="s">
        <v>62</v>
      </c>
      <c r="M6" s="816" t="s">
        <v>63</v>
      </c>
      <c r="N6" s="817" t="s">
        <v>64</v>
      </c>
      <c r="O6" s="817" t="s">
        <v>65</v>
      </c>
      <c r="P6" s="817" t="s">
        <v>66</v>
      </c>
      <c r="Q6" s="817" t="s">
        <v>67</v>
      </c>
      <c r="R6" s="817" t="s">
        <v>3</v>
      </c>
      <c r="S6" s="818" t="s">
        <v>58</v>
      </c>
      <c r="T6" s="818" t="s">
        <v>59</v>
      </c>
      <c r="U6" s="819" t="s">
        <v>60</v>
      </c>
      <c r="V6" s="818" t="s">
        <v>61</v>
      </c>
      <c r="W6" s="818" t="s">
        <v>56</v>
      </c>
      <c r="X6" s="818" t="s">
        <v>57</v>
      </c>
      <c r="Y6" s="818" t="s">
        <v>62</v>
      </c>
      <c r="Z6" s="818" t="s">
        <v>63</v>
      </c>
      <c r="AA6" s="818" t="s">
        <v>64</v>
      </c>
      <c r="AB6" s="818" t="s">
        <v>65</v>
      </c>
      <c r="AC6" s="818" t="s">
        <v>66</v>
      </c>
      <c r="AD6" s="818" t="s">
        <v>67</v>
      </c>
      <c r="AE6" s="820" t="s">
        <v>3</v>
      </c>
    </row>
    <row r="7" spans="1:31" s="795" customFormat="1" ht="14.45" customHeight="1" x14ac:dyDescent="0.25">
      <c r="A7" s="549"/>
      <c r="B7" s="550" t="s">
        <v>3</v>
      </c>
      <c r="C7" s="551">
        <v>23993.676599999999</v>
      </c>
      <c r="D7" s="551">
        <f>D8+D21+D36</f>
        <v>32919.528600000005</v>
      </c>
      <c r="E7" s="551">
        <f>E8+E21+E36</f>
        <v>56913.205199999997</v>
      </c>
      <c r="F7" s="551">
        <f>F8+F21+F36</f>
        <v>14845.22</v>
      </c>
      <c r="G7" s="551">
        <f>G8+G21+G36</f>
        <v>3200.1099999999997</v>
      </c>
      <c r="H7" s="551">
        <f>H8+H21+H36</f>
        <v>22765.811999999998</v>
      </c>
      <c r="I7" s="551">
        <f t="shared" ref="I7:AD7" si="0">I8+I21+I36</f>
        <v>1790.2123000000004</v>
      </c>
      <c r="J7" s="551">
        <f t="shared" si="0"/>
        <v>270.25</v>
      </c>
      <c r="K7" s="551">
        <f t="shared" si="0"/>
        <v>6068.91</v>
      </c>
      <c r="L7" s="551">
        <f t="shared" si="0"/>
        <v>1978.83</v>
      </c>
      <c r="M7" s="551">
        <f t="shared" si="0"/>
        <v>26922.4967</v>
      </c>
      <c r="N7" s="551">
        <f t="shared" si="0"/>
        <v>10709.315066666666</v>
      </c>
      <c r="O7" s="551">
        <f t="shared" si="0"/>
        <v>1013.9000000000001</v>
      </c>
      <c r="P7" s="551">
        <f t="shared" si="0"/>
        <v>538.81999999999994</v>
      </c>
      <c r="Q7" s="551">
        <f t="shared" si="0"/>
        <v>0</v>
      </c>
      <c r="R7" s="640">
        <f t="shared" ref="R7:R38" si="1">SUM(F7:Q7)</f>
        <v>90103.876066666664</v>
      </c>
      <c r="S7" s="802">
        <f t="shared" si="0"/>
        <v>0</v>
      </c>
      <c r="T7" s="551">
        <f t="shared" si="0"/>
        <v>379.56</v>
      </c>
      <c r="U7" s="551">
        <f t="shared" si="0"/>
        <v>6772.7909999999993</v>
      </c>
      <c r="V7" s="551">
        <f t="shared" si="0"/>
        <v>36362.805</v>
      </c>
      <c r="W7" s="551">
        <f t="shared" si="0"/>
        <v>36730.027799999996</v>
      </c>
      <c r="X7" s="551">
        <f t="shared" si="0"/>
        <v>504.73</v>
      </c>
      <c r="Y7" s="551">
        <f t="shared" si="0"/>
        <v>0</v>
      </c>
      <c r="Z7" s="551">
        <f t="shared" si="0"/>
        <v>638.32000000000005</v>
      </c>
      <c r="AA7" s="551">
        <f t="shared" si="0"/>
        <v>3744.9600000000005</v>
      </c>
      <c r="AB7" s="551">
        <f t="shared" si="0"/>
        <v>8595.3762999999999</v>
      </c>
      <c r="AC7" s="551">
        <f t="shared" si="0"/>
        <v>9657.4411230000005</v>
      </c>
      <c r="AD7" s="551">
        <f t="shared" si="0"/>
        <v>0</v>
      </c>
      <c r="AE7" s="640">
        <f>SUM(S7:AD7)</f>
        <v>103386.01122300001</v>
      </c>
    </row>
    <row r="8" spans="1:31" s="833" customFormat="1" ht="15.6" customHeight="1" x14ac:dyDescent="0.2">
      <c r="A8" s="553" t="s">
        <v>4</v>
      </c>
      <c r="B8" s="554">
        <v>12</v>
      </c>
      <c r="C8" s="555">
        <v>1308.9015999999999</v>
      </c>
      <c r="D8" s="555">
        <f>SUM(D9:D20)</f>
        <v>5122.463600000001</v>
      </c>
      <c r="E8" s="555">
        <f>SUM(E9:E20)</f>
        <v>6431.3652000000002</v>
      </c>
      <c r="F8" s="555">
        <f>SUM(F9:F20)</f>
        <v>2300.1900000000005</v>
      </c>
      <c r="G8" s="555">
        <f>SUM(G9:G20)</f>
        <v>885.55000000000007</v>
      </c>
      <c r="H8" s="555">
        <f>SUM(H9:H20)</f>
        <v>1243.1020000000001</v>
      </c>
      <c r="I8" s="555">
        <f t="shared" ref="I8:Q8" si="2">SUM(I9:I20)</f>
        <v>0</v>
      </c>
      <c r="J8" s="555">
        <f t="shared" si="2"/>
        <v>177.62</v>
      </c>
      <c r="K8" s="555">
        <f t="shared" si="2"/>
        <v>2119.85</v>
      </c>
      <c r="L8" s="555">
        <f t="shared" si="2"/>
        <v>212.1</v>
      </c>
      <c r="M8" s="555">
        <f t="shared" si="2"/>
        <v>1383.4900000000002</v>
      </c>
      <c r="N8" s="555">
        <f t="shared" si="2"/>
        <v>792.3</v>
      </c>
      <c r="O8" s="555">
        <f t="shared" si="2"/>
        <v>0</v>
      </c>
      <c r="P8" s="555">
        <f t="shared" si="2"/>
        <v>135.07</v>
      </c>
      <c r="Q8" s="555">
        <f t="shared" si="2"/>
        <v>0</v>
      </c>
      <c r="R8" s="641">
        <f t="shared" si="1"/>
        <v>9249.271999999999</v>
      </c>
      <c r="S8" s="832">
        <f>SUM(S9:S20)</f>
        <v>0</v>
      </c>
      <c r="T8" s="555">
        <f t="shared" ref="T8:AD8" si="3">SUM(T9:T20)</f>
        <v>0</v>
      </c>
      <c r="U8" s="555">
        <f t="shared" si="3"/>
        <v>971.59099999999989</v>
      </c>
      <c r="V8" s="555">
        <f t="shared" si="3"/>
        <v>4437.3850000000002</v>
      </c>
      <c r="W8" s="555">
        <f>SUM(W9:W20)</f>
        <v>3985.9578000000001</v>
      </c>
      <c r="X8" s="555">
        <f t="shared" si="3"/>
        <v>70.949999999999989</v>
      </c>
      <c r="Y8" s="555">
        <f t="shared" si="3"/>
        <v>0</v>
      </c>
      <c r="Z8" s="555">
        <f t="shared" si="3"/>
        <v>4</v>
      </c>
      <c r="AA8" s="555">
        <f t="shared" si="3"/>
        <v>400.17000000000007</v>
      </c>
      <c r="AB8" s="555">
        <f t="shared" si="3"/>
        <v>1845.2249999999999</v>
      </c>
      <c r="AC8" s="555">
        <f t="shared" si="3"/>
        <v>1219.7549999999999</v>
      </c>
      <c r="AD8" s="555">
        <f t="shared" si="3"/>
        <v>0</v>
      </c>
      <c r="AE8" s="640">
        <f t="shared" ref="AE8:AE55" si="4">SUM(S8:AD8)</f>
        <v>12935.033800000001</v>
      </c>
    </row>
    <row r="9" spans="1:31" ht="15.75" x14ac:dyDescent="0.25">
      <c r="A9" s="14">
        <v>1</v>
      </c>
      <c r="B9" s="15" t="s">
        <v>5</v>
      </c>
      <c r="C9" s="787">
        <v>1.5</v>
      </c>
      <c r="D9" s="787">
        <f>[1]total214!H6</f>
        <v>76.5</v>
      </c>
      <c r="E9" s="787">
        <v>78</v>
      </c>
      <c r="F9" s="787">
        <f>Summary1216!F10</f>
        <v>0</v>
      </c>
      <c r="G9" s="787">
        <f>Summary1216!G10</f>
        <v>0</v>
      </c>
      <c r="H9" s="787">
        <f>Summary1216!H10 - (F9+G9)</f>
        <v>0</v>
      </c>
      <c r="I9" s="787">
        <f>Summary1216!I10  - (F9+G9+H9)</f>
        <v>0</v>
      </c>
      <c r="J9" s="787">
        <f>Summary1216!J10</f>
        <v>0</v>
      </c>
      <c r="K9" s="787">
        <f>Summary1216!K10 - J9</f>
        <v>0</v>
      </c>
      <c r="L9" s="787">
        <f>Summary1216!L10 - (J9+K9)</f>
        <v>0</v>
      </c>
      <c r="M9" s="787">
        <f>Summary1216!M10 - (J9+K9+L9)</f>
        <v>28.1</v>
      </c>
      <c r="N9" s="787">
        <f>Summary1216!N10 - (J9+K9+L9+M9)</f>
        <v>5.8999999999999986</v>
      </c>
      <c r="O9" s="787">
        <f>Summary1216!O10-(J9+K9+L9+M9+N9)</f>
        <v>0</v>
      </c>
      <c r="P9" s="787">
        <f>Summary1216!P10</f>
        <v>0</v>
      </c>
      <c r="Q9" s="788"/>
      <c r="R9" s="641">
        <f>SUM(F9:Q9)</f>
        <v>34</v>
      </c>
      <c r="S9" s="804"/>
      <c r="T9" s="787">
        <f>Summary1216!S10</f>
        <v>0</v>
      </c>
      <c r="U9" s="787">
        <f>Summary1216!T10 - T9</f>
        <v>0</v>
      </c>
      <c r="V9" s="787">
        <f>Summary1216!U10 - (T9+U9)</f>
        <v>56.5</v>
      </c>
      <c r="W9" s="787">
        <f>Summary1216!V10</f>
        <v>0</v>
      </c>
      <c r="X9" s="787">
        <f>Summary1216!W10</f>
        <v>0</v>
      </c>
      <c r="Y9" s="787">
        <f>Summary1216!X10 - X9</f>
        <v>0</v>
      </c>
      <c r="Z9" s="787">
        <f>Summary1216!Y10 - (X9+Y9)</f>
        <v>0</v>
      </c>
      <c r="AA9" s="787">
        <f>Summary1216!Z10 - (X9+Y9+Z9)</f>
        <v>0</v>
      </c>
      <c r="AB9" s="787">
        <f>Summary1216!AA10-(X9+Y9+Z9+AA9)</f>
        <v>0</v>
      </c>
      <c r="AC9" s="787">
        <f>Summary1216!AB10-(X9+Y9+Z9+AA9+AB9)</f>
        <v>0</v>
      </c>
      <c r="AD9" s="787"/>
      <c r="AE9" s="641">
        <f t="shared" si="4"/>
        <v>56.5</v>
      </c>
    </row>
    <row r="10" spans="1:31" ht="15.75" x14ac:dyDescent="0.25">
      <c r="A10" s="14">
        <v>2</v>
      </c>
      <c r="B10" s="15" t="s">
        <v>6</v>
      </c>
      <c r="C10" s="787">
        <v>101</v>
      </c>
      <c r="D10" s="787">
        <f>[1]total214!H7</f>
        <v>506</v>
      </c>
      <c r="E10" s="787">
        <v>607</v>
      </c>
      <c r="F10" s="787">
        <f>Summary1216!F11</f>
        <v>0</v>
      </c>
      <c r="G10" s="787">
        <f>Summary1216!G11</f>
        <v>0</v>
      </c>
      <c r="H10" s="787">
        <f>Summary1216!H11 - (F10+G10)</f>
        <v>607.5</v>
      </c>
      <c r="I10" s="787">
        <f>Summary1216!I11  - (F10+G10+H10)</f>
        <v>0</v>
      </c>
      <c r="J10" s="787">
        <f>Summary1216!J11</f>
        <v>19.5</v>
      </c>
      <c r="K10" s="787">
        <f>Summary1216!K11 - J10</f>
        <v>148.75</v>
      </c>
      <c r="L10" s="787">
        <f>Summary1216!L11 - (J10+K10)</f>
        <v>197</v>
      </c>
      <c r="M10" s="787">
        <f>Summary1216!M11 - (J10+K10+L10)</f>
        <v>181.25</v>
      </c>
      <c r="N10" s="787">
        <f>Summary1216!N11 - (J10+K10+L10+M10)</f>
        <v>0</v>
      </c>
      <c r="O10" s="787">
        <f>Summary1216!O11-(J10+K10+L10+M10+N10)</f>
        <v>0</v>
      </c>
      <c r="P10" s="787">
        <f>Summary1216!P11</f>
        <v>0</v>
      </c>
      <c r="Q10" s="788"/>
      <c r="R10" s="641">
        <f>SUM(F10:Q10)</f>
        <v>1154</v>
      </c>
      <c r="S10" s="804"/>
      <c r="T10" s="787">
        <f>Summary1216!S11</f>
        <v>0</v>
      </c>
      <c r="U10" s="787">
        <f>Summary1216!T11 - T10</f>
        <v>71.5</v>
      </c>
      <c r="V10" s="787">
        <f>Summary1216!U11 - (T10+U10)</f>
        <v>535.5</v>
      </c>
      <c r="W10" s="787">
        <f>Summary1216!V11</f>
        <v>546.75</v>
      </c>
      <c r="X10" s="787">
        <f>Summary1216!W11</f>
        <v>0</v>
      </c>
      <c r="Y10" s="787">
        <f>Summary1216!X11 - X10</f>
        <v>0</v>
      </c>
      <c r="Z10" s="787">
        <f>Summary1216!Y11 - (X10+Y10)</f>
        <v>0</v>
      </c>
      <c r="AA10" s="787">
        <f>Summary1216!Z11 - (X10+Y10+Z10)</f>
        <v>0</v>
      </c>
      <c r="AB10" s="787">
        <f>Summary1216!AA11-(X10+Y10+Z10+AA10)</f>
        <v>0</v>
      </c>
      <c r="AC10" s="787">
        <f>Summary1216!AB11-(X10+Y10+Z10+AA10+AB10)</f>
        <v>559</v>
      </c>
      <c r="AD10" s="787"/>
      <c r="AE10" s="641">
        <f t="shared" si="4"/>
        <v>1712.75</v>
      </c>
    </row>
    <row r="11" spans="1:31" ht="15.75" x14ac:dyDescent="0.25">
      <c r="A11" s="14">
        <v>3</v>
      </c>
      <c r="B11" s="15" t="s">
        <v>7</v>
      </c>
      <c r="C11" s="787">
        <v>0</v>
      </c>
      <c r="D11" s="787">
        <f>[1]total214!H8</f>
        <v>80</v>
      </c>
      <c r="E11" s="787">
        <v>80</v>
      </c>
      <c r="F11" s="787">
        <f>Summary1216!F12</f>
        <v>0</v>
      </c>
      <c r="G11" s="787">
        <f>Summary1216!G12</f>
        <v>0</v>
      </c>
      <c r="H11" s="787">
        <f>Summary1216!H12 - (F11+G11)</f>
        <v>77</v>
      </c>
      <c r="I11" s="787">
        <f>Summary1216!I12  - (F11+G11+H11)</f>
        <v>0</v>
      </c>
      <c r="J11" s="787">
        <f>Summary1216!J12</f>
        <v>0</v>
      </c>
      <c r="K11" s="787">
        <f>Summary1216!K12 - J11</f>
        <v>0</v>
      </c>
      <c r="L11" s="787">
        <f>Summary1216!L12 - (J11+K11)</f>
        <v>0</v>
      </c>
      <c r="M11" s="787">
        <f>Summary1216!M12 - (J11+K11+L11)</f>
        <v>0</v>
      </c>
      <c r="N11" s="787">
        <f>Summary1216!N12 - (J11+K11+L11+M11)</f>
        <v>0</v>
      </c>
      <c r="O11" s="787">
        <f>Summary1216!O12-(J11+K11+L11+M11+N11)</f>
        <v>0</v>
      </c>
      <c r="P11" s="787">
        <f>Summary1216!P12</f>
        <v>24.64</v>
      </c>
      <c r="Q11" s="788"/>
      <c r="R11" s="641">
        <f t="shared" si="1"/>
        <v>101.64</v>
      </c>
      <c r="S11" s="804"/>
      <c r="T11" s="787">
        <f>Summary1216!S12</f>
        <v>0</v>
      </c>
      <c r="U11" s="787">
        <f>Summary1216!T12 - T11</f>
        <v>0</v>
      </c>
      <c r="V11" s="787">
        <f>Summary1216!U12 - (T11+U11)</f>
        <v>58.6</v>
      </c>
      <c r="W11" s="787">
        <f>Summary1216!V12</f>
        <v>69.3</v>
      </c>
      <c r="X11" s="787">
        <f>Summary1216!W12</f>
        <v>0</v>
      </c>
      <c r="Y11" s="787">
        <f>Summary1216!X12 - X11</f>
        <v>0</v>
      </c>
      <c r="Z11" s="787">
        <f>Summary1216!Y12 - (X11+Y11)</f>
        <v>0</v>
      </c>
      <c r="AA11" s="787">
        <f>Summary1216!Z12 - (X11+Y11+Z11)</f>
        <v>0</v>
      </c>
      <c r="AB11" s="787">
        <f>Summary1216!AA12-(X11+Y11+Z11+AA11)</f>
        <v>0</v>
      </c>
      <c r="AC11" s="787">
        <f>Summary1216!AB12-(X11+Y11+Z11+AA11+AB11)</f>
        <v>0</v>
      </c>
      <c r="AD11" s="787"/>
      <c r="AE11" s="641">
        <f t="shared" si="4"/>
        <v>127.9</v>
      </c>
    </row>
    <row r="12" spans="1:31" ht="15.75" x14ac:dyDescent="0.25">
      <c r="A12" s="14">
        <v>4</v>
      </c>
      <c r="B12" s="15" t="s">
        <v>8</v>
      </c>
      <c r="C12" s="787">
        <v>183</v>
      </c>
      <c r="D12" s="787">
        <f>[1]total214!H9</f>
        <v>555.61</v>
      </c>
      <c r="E12" s="787">
        <v>738.61</v>
      </c>
      <c r="F12" s="787">
        <f>Summary1216!F13</f>
        <v>7.2</v>
      </c>
      <c r="G12" s="787">
        <f>Summary1216!G13</f>
        <v>0</v>
      </c>
      <c r="H12" s="787">
        <f>Summary1216!H13 - (F12+G12)</f>
        <v>18.8</v>
      </c>
      <c r="I12" s="787">
        <f>Summary1216!I13  - (F12+G12+H12)</f>
        <v>0</v>
      </c>
      <c r="J12" s="787">
        <f>Summary1216!J13</f>
        <v>0</v>
      </c>
      <c r="K12" s="787">
        <f>Summary1216!K13 - J12</f>
        <v>427.53999999999996</v>
      </c>
      <c r="L12" s="787">
        <f>Summary1216!L13 - (J12+K12)</f>
        <v>0</v>
      </c>
      <c r="M12" s="787">
        <f>Summary1216!M13 - (J12+K12+L12)</f>
        <v>200.96000000000004</v>
      </c>
      <c r="N12" s="787">
        <f>Summary1216!N13 - (J12+K12+L12+M12)</f>
        <v>0</v>
      </c>
      <c r="O12" s="787">
        <f>Summary1216!O13-(J12+K12+L12+M12+N12)</f>
        <v>0</v>
      </c>
      <c r="P12" s="787">
        <f>Summary1216!P13</f>
        <v>0</v>
      </c>
      <c r="Q12" s="788"/>
      <c r="R12" s="641">
        <f>SUM(F12:Q12)</f>
        <v>654.5</v>
      </c>
      <c r="S12" s="804"/>
      <c r="T12" s="787">
        <f>Summary1216!S13</f>
        <v>0</v>
      </c>
      <c r="U12" s="787">
        <f>Summary1216!T13 - T12</f>
        <v>11</v>
      </c>
      <c r="V12" s="787">
        <f>Summary1216!U13 - (T12+U12)</f>
        <v>517</v>
      </c>
      <c r="W12" s="787">
        <f>Summary1216!V13</f>
        <v>23.400000000000002</v>
      </c>
      <c r="X12" s="787">
        <f>Summary1216!W13</f>
        <v>0</v>
      </c>
      <c r="Y12" s="787">
        <f>Summary1216!X13 - X12</f>
        <v>0</v>
      </c>
      <c r="Z12" s="787">
        <f>Summary1216!Y13 - (X12+Y12)</f>
        <v>0</v>
      </c>
      <c r="AA12" s="787">
        <f>Summary1216!Z13 - (X12+Y12+Z12)</f>
        <v>0</v>
      </c>
      <c r="AB12" s="787">
        <f>Summary1216!AA13-(X12+Y12+Z12+AA12)</f>
        <v>0</v>
      </c>
      <c r="AC12" s="787">
        <f>Summary1216!AB13-(X12+Y12+Z12+AA12+AB12)</f>
        <v>224.76500000000004</v>
      </c>
      <c r="AD12" s="787"/>
      <c r="AE12" s="641">
        <f t="shared" si="4"/>
        <v>776.16499999999996</v>
      </c>
    </row>
    <row r="13" spans="1:31" ht="15.75" x14ac:dyDescent="0.25">
      <c r="A13" s="14">
        <v>5</v>
      </c>
      <c r="B13" s="15" t="s">
        <v>9</v>
      </c>
      <c r="C13" s="787">
        <v>278</v>
      </c>
      <c r="D13" s="787">
        <f>[1]total214!H10</f>
        <v>1016</v>
      </c>
      <c r="E13" s="787">
        <v>1294</v>
      </c>
      <c r="F13" s="787">
        <f>Summary1216!F14</f>
        <v>588</v>
      </c>
      <c r="G13" s="787">
        <f>Summary1216!G14</f>
        <v>663</v>
      </c>
      <c r="H13" s="787">
        <f>Summary1216!H14 - (F13+G13)</f>
        <v>0</v>
      </c>
      <c r="I13" s="787">
        <f>Summary1216!I14  - (F13+G13+H13)</f>
        <v>0</v>
      </c>
      <c r="J13" s="787">
        <f>Summary1216!J14</f>
        <v>80</v>
      </c>
      <c r="K13" s="787">
        <f>Summary1216!K14 - J13</f>
        <v>40</v>
      </c>
      <c r="L13" s="787">
        <f>Summary1216!L14 - (J13+K13)</f>
        <v>0</v>
      </c>
      <c r="M13" s="787">
        <f>Summary1216!M14 - (J13+K13+L13)</f>
        <v>536.29999999999995</v>
      </c>
      <c r="N13" s="787">
        <f>Summary1216!N14 - (J13+K13+L13+M13)</f>
        <v>0</v>
      </c>
      <c r="O13" s="787">
        <f>Summary1216!O14-(J13+K13+L13+M13+N13)</f>
        <v>0</v>
      </c>
      <c r="P13" s="787">
        <f>Summary1216!P14</f>
        <v>0</v>
      </c>
      <c r="Q13" s="788"/>
      <c r="R13" s="641">
        <f t="shared" si="1"/>
        <v>1907.3</v>
      </c>
      <c r="S13" s="804"/>
      <c r="T13" s="787">
        <f>Summary1216!S14</f>
        <v>0</v>
      </c>
      <c r="U13" s="787">
        <f>Summary1216!T14 - T13</f>
        <v>588.54999999999995</v>
      </c>
      <c r="V13" s="787">
        <f>Summary1216!U14 - (T13+U13)</f>
        <v>316.85000000000002</v>
      </c>
      <c r="W13" s="787">
        <f>Summary1216!V14</f>
        <v>1125.9000000000001</v>
      </c>
      <c r="X13" s="787">
        <f>Summary1216!W14</f>
        <v>31.4</v>
      </c>
      <c r="Y13" s="787">
        <f>Summary1216!X14 - X13</f>
        <v>0</v>
      </c>
      <c r="Z13" s="787">
        <f>Summary1216!Y14 - (X13+Y13)</f>
        <v>4</v>
      </c>
      <c r="AA13" s="787">
        <f>Summary1216!Z14 - (X13+Y13+Z13)</f>
        <v>343.70000000000005</v>
      </c>
      <c r="AB13" s="787">
        <f>Summary1216!AA14-(X13+Y13+Z13+AA13)</f>
        <v>-252.25000000000003</v>
      </c>
      <c r="AC13" s="787">
        <f>Summary1216!AB14-(X13+Y13+Z13+AA13+AB13)</f>
        <v>304.64999999999998</v>
      </c>
      <c r="AD13" s="787"/>
      <c r="AE13" s="641">
        <f t="shared" si="4"/>
        <v>2462.8000000000006</v>
      </c>
    </row>
    <row r="14" spans="1:31" ht="15.75" x14ac:dyDescent="0.25">
      <c r="A14" s="14">
        <v>6</v>
      </c>
      <c r="B14" s="15" t="s">
        <v>10</v>
      </c>
      <c r="C14" s="787">
        <v>97</v>
      </c>
      <c r="D14" s="787">
        <f>[1]total214!H11</f>
        <v>1424</v>
      </c>
      <c r="E14" s="787">
        <v>1521</v>
      </c>
      <c r="F14" s="787">
        <f>Summary1216!F15</f>
        <v>0</v>
      </c>
      <c r="G14" s="787">
        <f>Summary1216!G15</f>
        <v>0</v>
      </c>
      <c r="H14" s="787">
        <f>Summary1216!H15 - (F14+G14)</f>
        <v>391.25</v>
      </c>
      <c r="I14" s="787">
        <f>Summary1216!I15  - (F14+G14+H14)</f>
        <v>0</v>
      </c>
      <c r="J14" s="787">
        <f>Summary1216!J15</f>
        <v>0</v>
      </c>
      <c r="K14" s="787">
        <f>Summary1216!K15 - J14</f>
        <v>1405</v>
      </c>
      <c r="L14" s="787">
        <f>Summary1216!L15 - (J14+K14)</f>
        <v>0</v>
      </c>
      <c r="M14" s="787">
        <f>Summary1216!M15 - (J14+K14+L14)</f>
        <v>116</v>
      </c>
      <c r="N14" s="787">
        <f>Summary1216!N15 - (J14+K14+L14+M14)</f>
        <v>0</v>
      </c>
      <c r="O14" s="787">
        <f>Summary1216!O15-(J14+K14+L14+M14+N14)</f>
        <v>0</v>
      </c>
      <c r="P14" s="787">
        <f>Summary1216!P15</f>
        <v>33</v>
      </c>
      <c r="Q14" s="788"/>
      <c r="R14" s="641">
        <f t="shared" si="1"/>
        <v>1945.25</v>
      </c>
      <c r="S14" s="804"/>
      <c r="T14" s="787">
        <f>Summary1216!S15</f>
        <v>0</v>
      </c>
      <c r="U14" s="787">
        <f>Summary1216!T15 - T14</f>
        <v>125.35</v>
      </c>
      <c r="V14" s="787">
        <f>Summary1216!U15 - (T14+U14)</f>
        <v>1395.65</v>
      </c>
      <c r="W14" s="787">
        <f>Summary1216!V15</f>
        <v>352.125</v>
      </c>
      <c r="X14" s="787">
        <f>Summary1216!W15</f>
        <v>0</v>
      </c>
      <c r="Y14" s="787">
        <f>Summary1216!X15 - X14</f>
        <v>0</v>
      </c>
      <c r="Z14" s="787">
        <f>Summary1216!Y15 - (X14+Y14)</f>
        <v>0</v>
      </c>
      <c r="AA14" s="787">
        <f>Summary1216!Z15 - (X14+Y14+Z14)</f>
        <v>0</v>
      </c>
      <c r="AB14" s="787">
        <f>Summary1216!AA15-(X14+Y14+Z14+AA14)</f>
        <v>1300.25</v>
      </c>
      <c r="AC14" s="787">
        <f>Summary1216!AB15-(X14+Y14+Z14+AA14+AB14)</f>
        <v>0</v>
      </c>
      <c r="AD14" s="787"/>
      <c r="AE14" s="641">
        <f t="shared" si="4"/>
        <v>3173.375</v>
      </c>
    </row>
    <row r="15" spans="1:31" ht="15.75" x14ac:dyDescent="0.25">
      <c r="A15" s="14">
        <v>7</v>
      </c>
      <c r="B15" s="15" t="s">
        <v>11</v>
      </c>
      <c r="C15" s="787">
        <v>0</v>
      </c>
      <c r="D15" s="787">
        <f>[1]total214!H12</f>
        <v>184</v>
      </c>
      <c r="E15" s="787">
        <v>184</v>
      </c>
      <c r="F15" s="787">
        <f>Summary1216!F16</f>
        <v>168.1</v>
      </c>
      <c r="G15" s="787">
        <f>Summary1216!G16</f>
        <v>168.1</v>
      </c>
      <c r="H15" s="790">
        <f>Summary1216!H16 - (F15+G15)</f>
        <v>-168.59999999999997</v>
      </c>
      <c r="I15" s="787">
        <f>Summary1216!I16  - (F15+G15+H15)</f>
        <v>0</v>
      </c>
      <c r="J15" s="787">
        <f>Summary1216!J16</f>
        <v>0</v>
      </c>
      <c r="K15" s="787">
        <f>Summary1216!K16 - J15</f>
        <v>0</v>
      </c>
      <c r="L15" s="787">
        <f>Summary1216!L16 - (J15+K15)</f>
        <v>0</v>
      </c>
      <c r="M15" s="787">
        <f>Summary1216!M16 - (J15+K15+L15)</f>
        <v>37</v>
      </c>
      <c r="N15" s="787">
        <f>Summary1216!N16 - (J15+K15+L15+M15)</f>
        <v>0</v>
      </c>
      <c r="O15" s="787">
        <f>Summary1216!O16-(J15+K15+L15+M15+N15)</f>
        <v>0</v>
      </c>
      <c r="P15" s="787">
        <f>Summary1216!P16</f>
        <v>37</v>
      </c>
      <c r="Q15" s="788"/>
      <c r="R15" s="641">
        <f t="shared" si="1"/>
        <v>241.60000000000002</v>
      </c>
      <c r="S15" s="804"/>
      <c r="T15" s="787">
        <f>Summary1216!S16</f>
        <v>0</v>
      </c>
      <c r="U15" s="787">
        <f>Summary1216!T16 - T15</f>
        <v>0</v>
      </c>
      <c r="V15" s="787">
        <f>Summary1216!U16 - (T15+U15)</f>
        <v>156.75</v>
      </c>
      <c r="W15" s="787">
        <f>Summary1216!V16</f>
        <v>150.84000000000003</v>
      </c>
      <c r="X15" s="787">
        <f>Summary1216!W16</f>
        <v>0</v>
      </c>
      <c r="Y15" s="787">
        <f>Summary1216!X16 - X15</f>
        <v>0</v>
      </c>
      <c r="Z15" s="787">
        <f>Summary1216!Y16 - (X15+Y15)</f>
        <v>0</v>
      </c>
      <c r="AA15" s="787">
        <f>Summary1216!Z16 - (X15+Y15+Z15)</f>
        <v>0</v>
      </c>
      <c r="AB15" s="787">
        <f>Summary1216!AA16-(X15+Y15+Z15+AA15)</f>
        <v>0</v>
      </c>
      <c r="AC15" s="787">
        <f>Summary1216!AB16-(X15+Y15+Z15+AA15+AB15)</f>
        <v>0</v>
      </c>
      <c r="AD15" s="787"/>
      <c r="AE15" s="641">
        <f t="shared" si="4"/>
        <v>307.59000000000003</v>
      </c>
    </row>
    <row r="16" spans="1:31" ht="15.75" x14ac:dyDescent="0.25">
      <c r="A16" s="14">
        <v>8</v>
      </c>
      <c r="B16" s="15" t="s">
        <v>12</v>
      </c>
      <c r="C16" s="787">
        <v>35</v>
      </c>
      <c r="D16" s="787">
        <f>[1]total214!H13</f>
        <v>162.5</v>
      </c>
      <c r="E16" s="787">
        <v>197.5</v>
      </c>
      <c r="F16" s="787">
        <f>Summary1216!F17</f>
        <v>50.2</v>
      </c>
      <c r="G16" s="787">
        <f>Summary1216!G17</f>
        <v>3</v>
      </c>
      <c r="H16" s="787">
        <f>Summary1216!H17 - (F16+G16)</f>
        <v>45.649999999999991</v>
      </c>
      <c r="I16" s="787">
        <f>Summary1216!I17  - (F16+G16+H16)</f>
        <v>0</v>
      </c>
      <c r="J16" s="787">
        <f>Summary1216!J17</f>
        <v>78.12</v>
      </c>
      <c r="K16" s="787">
        <f>Summary1216!K17 - J16</f>
        <v>5.75</v>
      </c>
      <c r="L16" s="787">
        <f>Summary1216!L17 - (J16+K16)</f>
        <v>0</v>
      </c>
      <c r="M16" s="787">
        <f>Summary1216!M17 - (J16+K16+L16)</f>
        <v>9.1999999999999886</v>
      </c>
      <c r="N16" s="787">
        <f>Summary1216!N17 - (J16+K16+L16+M16)</f>
        <v>0</v>
      </c>
      <c r="O16" s="787">
        <f>Summary1216!O17-(J16+K16+L16+M16+N16)</f>
        <v>0</v>
      </c>
      <c r="P16" s="787">
        <f>Summary1216!P17</f>
        <v>40.43</v>
      </c>
      <c r="Q16" s="788"/>
      <c r="R16" s="641">
        <f t="shared" si="1"/>
        <v>232.35</v>
      </c>
      <c r="S16" s="804"/>
      <c r="T16" s="787">
        <f>Summary1216!S17</f>
        <v>0</v>
      </c>
      <c r="U16" s="787">
        <f>Summary1216!T17 - T16</f>
        <v>0</v>
      </c>
      <c r="V16" s="787">
        <f>Summary1216!U17 - (T16+U16)</f>
        <v>98</v>
      </c>
      <c r="W16" s="787">
        <f>Summary1216!V17</f>
        <v>88.965000000000003</v>
      </c>
      <c r="X16" s="787">
        <f>Summary1216!W17</f>
        <v>39.549999999999997</v>
      </c>
      <c r="Y16" s="787">
        <f>Summary1216!X17 - X16</f>
        <v>0</v>
      </c>
      <c r="Z16" s="787">
        <f>Summary1216!Y17 - (X16+Y16)</f>
        <v>0</v>
      </c>
      <c r="AA16" s="787">
        <f>Summary1216!Z17 - (X16+Y16+Z16)</f>
        <v>56.47</v>
      </c>
      <c r="AB16" s="787">
        <f>Summary1216!AA17-(X16+Y16+Z16+AA16)</f>
        <v>-21.67</v>
      </c>
      <c r="AC16" s="787">
        <f>Summary1216!AB17-(X16+Y16+Z16+AA16+AB16)</f>
        <v>0</v>
      </c>
      <c r="AD16" s="787"/>
      <c r="AE16" s="641">
        <f t="shared" si="4"/>
        <v>261.315</v>
      </c>
    </row>
    <row r="17" spans="1:31" ht="15.75" x14ac:dyDescent="0.25">
      <c r="A17" s="14">
        <v>9</v>
      </c>
      <c r="B17" s="15" t="s">
        <v>13</v>
      </c>
      <c r="C17" s="787">
        <v>0</v>
      </c>
      <c r="D17" s="787">
        <f>[1]total214!H14</f>
        <v>369</v>
      </c>
      <c r="E17" s="787">
        <v>369</v>
      </c>
      <c r="F17" s="787">
        <f>Summary1216!F18</f>
        <v>57.87</v>
      </c>
      <c r="G17" s="787">
        <f>Summary1216!G18</f>
        <v>0</v>
      </c>
      <c r="H17" s="787">
        <f>Summary1216!H18 - (F17+G17)</f>
        <v>193.202</v>
      </c>
      <c r="I17" s="787">
        <f>Summary1216!I18  - (F17+G17+H17)</f>
        <v>0</v>
      </c>
      <c r="J17" s="787">
        <f>Summary1216!J18</f>
        <v>0</v>
      </c>
      <c r="K17" s="787">
        <f>Summary1216!K18 - J17</f>
        <v>13.81</v>
      </c>
      <c r="L17" s="787">
        <f>Summary1216!L18 - (J17+K17)</f>
        <v>0</v>
      </c>
      <c r="M17" s="787">
        <f>Summary1216!M18 - (J17+K17+L17)</f>
        <v>97.24</v>
      </c>
      <c r="N17" s="787">
        <f>Summary1216!N18 - (J17+K17+L17+M17)</f>
        <v>0</v>
      </c>
      <c r="O17" s="787">
        <f>Summary1216!O18-(J17+K17+L17+M17+N17)</f>
        <v>0</v>
      </c>
      <c r="P17" s="787">
        <f>Summary1216!P18</f>
        <v>0</v>
      </c>
      <c r="Q17" s="788"/>
      <c r="R17" s="641">
        <f t="shared" si="1"/>
        <v>362.12200000000001</v>
      </c>
      <c r="S17" s="804"/>
      <c r="T17" s="787">
        <f>Summary1216!S18</f>
        <v>0</v>
      </c>
      <c r="U17" s="787">
        <f>Summary1216!T18 - T17</f>
        <v>175.19099999999997</v>
      </c>
      <c r="V17" s="787">
        <f>Summary1216!U18 - (T17+U17)</f>
        <v>28.274999999999977</v>
      </c>
      <c r="W17" s="787">
        <f>Summary1216!V18</f>
        <v>225.9648</v>
      </c>
      <c r="X17" s="787">
        <f>Summary1216!W18</f>
        <v>0</v>
      </c>
      <c r="Y17" s="787">
        <f>Summary1216!X18 - X17</f>
        <v>0</v>
      </c>
      <c r="Z17" s="787">
        <f>Summary1216!Y18 - (X17+Y17)</f>
        <v>0</v>
      </c>
      <c r="AA17" s="787">
        <f>Summary1216!Z18 - (X17+Y17+Z17)</f>
        <v>0</v>
      </c>
      <c r="AB17" s="787">
        <f>Summary1216!AA18-(X17+Y17+Z17+AA17)</f>
        <v>60.364999999999981</v>
      </c>
      <c r="AC17" s="787">
        <f>Summary1216!AB18-(X17+Y17+Z17+AA17+AB17)</f>
        <v>0</v>
      </c>
      <c r="AD17" s="787"/>
      <c r="AE17" s="641">
        <f t="shared" si="4"/>
        <v>489.79579999999999</v>
      </c>
    </row>
    <row r="18" spans="1:31" ht="15.75" x14ac:dyDescent="0.25">
      <c r="A18" s="14">
        <v>10</v>
      </c>
      <c r="B18" s="15" t="s">
        <v>14</v>
      </c>
      <c r="C18" s="787">
        <v>79.401600000000002</v>
      </c>
      <c r="D18" s="787">
        <v>24.3536</v>
      </c>
      <c r="E18" s="787">
        <f>D18+C18</f>
        <v>103.7552</v>
      </c>
      <c r="F18" s="787">
        <f>Summary1216!F19</f>
        <v>46</v>
      </c>
      <c r="G18" s="787">
        <f>Summary1216!G19</f>
        <v>51.45</v>
      </c>
      <c r="H18" s="790">
        <f>Summary1216!H19 - (F18+G18)</f>
        <v>-45.250000000000007</v>
      </c>
      <c r="I18" s="787">
        <f>Summary1216!I19  - (F18+G18+H18)</f>
        <v>0</v>
      </c>
      <c r="J18" s="787">
        <f>Summary1216!J19</f>
        <v>0</v>
      </c>
      <c r="K18" s="787">
        <f>Summary1216!K19 - J18</f>
        <v>52.199999999999996</v>
      </c>
      <c r="L18" s="787">
        <f>Summary1216!L19 - (J18+K18)</f>
        <v>15.100000000000001</v>
      </c>
      <c r="M18" s="790">
        <f>Summary1216!M19 - (J18+K18+L18)</f>
        <v>-33.659999999999997</v>
      </c>
      <c r="N18" s="787">
        <f>Summary1216!N19 - (J18+K18+L18+M18)</f>
        <v>0</v>
      </c>
      <c r="O18" s="787">
        <f>Summary1216!O19-(J18+K18+L18+M18+N18)</f>
        <v>0</v>
      </c>
      <c r="P18" s="787">
        <f>Summary1216!P19</f>
        <v>0</v>
      </c>
      <c r="Q18" s="788"/>
      <c r="R18" s="641">
        <f t="shared" si="1"/>
        <v>85.84</v>
      </c>
      <c r="S18" s="804"/>
      <c r="T18" s="787">
        <f>Summary1216!S19</f>
        <v>0</v>
      </c>
      <c r="U18" s="787">
        <f>Summary1216!T19 - T18</f>
        <v>0</v>
      </c>
      <c r="V18" s="787">
        <f>Summary1216!U19 - (T18+U18)</f>
        <v>25.41</v>
      </c>
      <c r="W18" s="787">
        <f>Summary1216!V19</f>
        <v>46.98</v>
      </c>
      <c r="X18" s="787">
        <f>Summary1216!W19</f>
        <v>0</v>
      </c>
      <c r="Y18" s="787">
        <f>Summary1216!X19 - X18</f>
        <v>0</v>
      </c>
      <c r="Z18" s="787">
        <f>Summary1216!Y19 - (X18+Y18)</f>
        <v>0</v>
      </c>
      <c r="AA18" s="787">
        <f>Summary1216!Z19 - (X18+Y18+Z18)</f>
        <v>0</v>
      </c>
      <c r="AB18" s="787">
        <f>Summary1216!AA19-(X18+Y18+Z18+AA18)</f>
        <v>0</v>
      </c>
      <c r="AC18" s="787">
        <f>Summary1216!AB19-(X18+Y18+Z18+AA18+AB18)</f>
        <v>6.59</v>
      </c>
      <c r="AD18" s="787"/>
      <c r="AE18" s="641">
        <f t="shared" si="4"/>
        <v>78.98</v>
      </c>
    </row>
    <row r="19" spans="1:31" ht="15.75" x14ac:dyDescent="0.25">
      <c r="A19" s="14">
        <v>11</v>
      </c>
      <c r="B19" s="15" t="s">
        <v>15</v>
      </c>
      <c r="C19" s="787">
        <v>0</v>
      </c>
      <c r="D19" s="787">
        <f>[1]total214!H16</f>
        <v>278</v>
      </c>
      <c r="E19" s="787">
        <f>D19+C19</f>
        <v>278</v>
      </c>
      <c r="F19" s="787">
        <f>Summary1216!F20</f>
        <v>141.62</v>
      </c>
      <c r="G19" s="787">
        <f>Summary1216!G20</f>
        <v>0</v>
      </c>
      <c r="H19" s="787">
        <f>Summary1216!H20 - (F19+G19)</f>
        <v>123.55000000000001</v>
      </c>
      <c r="I19" s="787">
        <f>Summary1216!I20  - (F19+G19+H19)</f>
        <v>0</v>
      </c>
      <c r="J19" s="787">
        <f>Summary1216!J20</f>
        <v>0</v>
      </c>
      <c r="K19" s="787">
        <f>Summary1216!K20 - J19</f>
        <v>26.799999999999997</v>
      </c>
      <c r="L19" s="787">
        <f>Summary1216!L20 - (J19+K19)</f>
        <v>0</v>
      </c>
      <c r="M19" s="787">
        <f>Summary1216!M20 - (J19+K19+L19)</f>
        <v>211.10000000000002</v>
      </c>
      <c r="N19" s="787">
        <f>Summary1216!N20 - (J19+K19+L19+M19)</f>
        <v>0</v>
      </c>
      <c r="O19" s="787">
        <f>Summary1216!O20-(J19+K19+L19+M19+N19)</f>
        <v>0</v>
      </c>
      <c r="P19" s="787">
        <f>Summary1216!P20</f>
        <v>0</v>
      </c>
      <c r="Q19" s="788"/>
      <c r="R19" s="641">
        <f t="shared" si="1"/>
        <v>503.07000000000005</v>
      </c>
      <c r="S19" s="804"/>
      <c r="T19" s="787">
        <f>Summary1216!S20</f>
        <v>0</v>
      </c>
      <c r="U19" s="787">
        <f>Summary1216!T20 - T19</f>
        <v>0</v>
      </c>
      <c r="V19" s="787">
        <f>Summary1216!U20 - (T19+U19)</f>
        <v>263.75</v>
      </c>
      <c r="W19" s="787">
        <f>Summary1216!V20</f>
        <v>238.65300000000002</v>
      </c>
      <c r="X19" s="787">
        <f>Summary1216!W20</f>
        <v>0</v>
      </c>
      <c r="Y19" s="787">
        <f>Summary1216!X20 - X19</f>
        <v>0</v>
      </c>
      <c r="Z19" s="787">
        <f>Summary1216!Y20 - (X19+Y19)</f>
        <v>0</v>
      </c>
      <c r="AA19" s="787">
        <f>Summary1216!Z20 - (X19+Y19+Z19)</f>
        <v>0</v>
      </c>
      <c r="AB19" s="787">
        <f>Summary1216!AA20-(X19+Y19+Z19+AA19)</f>
        <v>109.9</v>
      </c>
      <c r="AC19" s="787">
        <f>Summary1216!AB20-(X19+Y19+Z19+AA19+AB19)</f>
        <v>124.75</v>
      </c>
      <c r="AD19" s="787"/>
      <c r="AE19" s="641">
        <f t="shared" si="4"/>
        <v>737.053</v>
      </c>
    </row>
    <row r="20" spans="1:31" ht="15.75" x14ac:dyDescent="0.25">
      <c r="A20" s="14">
        <v>12</v>
      </c>
      <c r="B20" s="15" t="s">
        <v>16</v>
      </c>
      <c r="C20" s="787">
        <v>534</v>
      </c>
      <c r="D20" s="787">
        <v>446.5</v>
      </c>
      <c r="E20" s="787">
        <f>D20+C20</f>
        <v>980.5</v>
      </c>
      <c r="F20" s="787">
        <f>Summary1216!F21</f>
        <v>1241.2</v>
      </c>
      <c r="G20" s="787">
        <f>Summary1216!G21</f>
        <v>0</v>
      </c>
      <c r="H20" s="787">
        <f>Summary1216!H21 - (F20+G20)</f>
        <v>0</v>
      </c>
      <c r="I20" s="787">
        <f>Summary1216!I21  - (F20+G20+H20)</f>
        <v>0</v>
      </c>
      <c r="J20" s="787">
        <f>Summary1216!J21</f>
        <v>0</v>
      </c>
      <c r="K20" s="787">
        <f>Summary1216!K21 - J20</f>
        <v>0</v>
      </c>
      <c r="L20" s="787">
        <f>Summary1216!L21 - (J20+K20)</f>
        <v>0</v>
      </c>
      <c r="M20" s="787">
        <f>Summary1216!M21 - (J20+K20+L20)</f>
        <v>0</v>
      </c>
      <c r="N20" s="787">
        <f>Summary1216!N21 - (J20+K20+L20+M20)</f>
        <v>786.4</v>
      </c>
      <c r="O20" s="787">
        <f>Summary1216!O21-(J20+K20+L20+M20+N20)</f>
        <v>0</v>
      </c>
      <c r="P20" s="787">
        <f>Summary1216!P21</f>
        <v>0</v>
      </c>
      <c r="Q20" s="788"/>
      <c r="R20" s="641">
        <f t="shared" si="1"/>
        <v>2027.6</v>
      </c>
      <c r="S20" s="804"/>
      <c r="T20" s="787">
        <f>Summary1216!S21</f>
        <v>0</v>
      </c>
      <c r="U20" s="787">
        <f>Summary1216!T21 - T20</f>
        <v>0</v>
      </c>
      <c r="V20" s="787">
        <f>Summary1216!U21 - (T20+U20)</f>
        <v>985.1</v>
      </c>
      <c r="W20" s="787">
        <f>Summary1216!V21</f>
        <v>1117.0800000000002</v>
      </c>
      <c r="X20" s="787">
        <f>Summary1216!W21</f>
        <v>0</v>
      </c>
      <c r="Y20" s="787">
        <f>Summary1216!X21 - X20</f>
        <v>0</v>
      </c>
      <c r="Z20" s="787">
        <f>Summary1216!Y21 - (X20+Y20)</f>
        <v>0</v>
      </c>
      <c r="AA20" s="787">
        <f>Summary1216!Z21 - (X20+Y20+Z20)</f>
        <v>0</v>
      </c>
      <c r="AB20" s="787">
        <f>Summary1216!AA21-(X20+Y20+Z20+AA20)</f>
        <v>648.63</v>
      </c>
      <c r="AC20" s="787">
        <f>Summary1216!AB21-(X20+Y20+Z20+AA20+AB20)</f>
        <v>0</v>
      </c>
      <c r="AD20" s="787"/>
      <c r="AE20" s="641">
        <f t="shared" si="4"/>
        <v>2750.8100000000004</v>
      </c>
    </row>
    <row r="21" spans="1:31" s="797" customFormat="1" ht="15.75" x14ac:dyDescent="0.25">
      <c r="A21" s="556" t="s">
        <v>17</v>
      </c>
      <c r="B21" s="557">
        <v>14</v>
      </c>
      <c r="C21" s="558">
        <v>10115</v>
      </c>
      <c r="D21" s="558">
        <f>SUM(D22:D35)</f>
        <v>15793.79</v>
      </c>
      <c r="E21" s="558">
        <f>SUM(E22:E35)</f>
        <v>25908.79</v>
      </c>
      <c r="F21" s="559">
        <f>SUM(F22:F35)</f>
        <v>2926.0699999999997</v>
      </c>
      <c r="G21" s="559">
        <f>SUM(G22:G35)</f>
        <v>905.3599999999999</v>
      </c>
      <c r="H21" s="559">
        <f t="shared" ref="H21:Q21" si="5">SUM(H22:H35)</f>
        <v>11765.114999999998</v>
      </c>
      <c r="I21" s="559">
        <f t="shared" si="5"/>
        <v>1774.2233000000001</v>
      </c>
      <c r="J21" s="559">
        <f t="shared" si="5"/>
        <v>10.7</v>
      </c>
      <c r="K21" s="559">
        <f t="shared" si="5"/>
        <v>1291.6599999999999</v>
      </c>
      <c r="L21" s="559">
        <f t="shared" si="5"/>
        <v>813.26</v>
      </c>
      <c r="M21" s="559">
        <f t="shared" si="5"/>
        <v>9457.1967000000004</v>
      </c>
      <c r="N21" s="559">
        <f t="shared" si="5"/>
        <v>6702.3600666666662</v>
      </c>
      <c r="O21" s="559">
        <f t="shared" si="5"/>
        <v>1013.9000000000001</v>
      </c>
      <c r="P21" s="559">
        <f t="shared" si="5"/>
        <v>403.75</v>
      </c>
      <c r="Q21" s="559">
        <f t="shared" si="5"/>
        <v>0</v>
      </c>
      <c r="R21" s="641">
        <f t="shared" si="1"/>
        <v>37063.595066666669</v>
      </c>
      <c r="S21" s="822">
        <f>SUM(S22:S35)</f>
        <v>0</v>
      </c>
      <c r="T21" s="796">
        <f t="shared" ref="T21:AD21" si="6">SUM(T22:T35)</f>
        <v>223.36</v>
      </c>
      <c r="U21" s="796">
        <f t="shared" si="6"/>
        <v>1849.6499999999996</v>
      </c>
      <c r="V21" s="796">
        <f t="shared" si="6"/>
        <v>17995.57</v>
      </c>
      <c r="W21" s="796">
        <f t="shared" si="6"/>
        <v>14036.8905</v>
      </c>
      <c r="X21" s="796">
        <f t="shared" si="6"/>
        <v>429.78000000000003</v>
      </c>
      <c r="Y21" s="796">
        <f t="shared" si="6"/>
        <v>0</v>
      </c>
      <c r="Z21" s="796">
        <f t="shared" si="6"/>
        <v>0</v>
      </c>
      <c r="AA21" s="796">
        <f t="shared" si="6"/>
        <v>450.36999999999989</v>
      </c>
      <c r="AB21" s="796">
        <f t="shared" si="6"/>
        <v>3450.5600000000004</v>
      </c>
      <c r="AC21" s="796">
        <f t="shared" si="6"/>
        <v>2766.93</v>
      </c>
      <c r="AD21" s="796">
        <f t="shared" si="6"/>
        <v>0</v>
      </c>
      <c r="AE21" s="641">
        <f t="shared" si="4"/>
        <v>41203.110499999995</v>
      </c>
    </row>
    <row r="22" spans="1:31" ht="15.75" x14ac:dyDescent="0.25">
      <c r="A22" s="14">
        <v>1</v>
      </c>
      <c r="B22" s="15" t="s">
        <v>18</v>
      </c>
      <c r="C22" s="787">
        <v>10</v>
      </c>
      <c r="D22" s="787">
        <f>[1]total214!H19</f>
        <v>1240</v>
      </c>
      <c r="E22" s="787">
        <v>1250</v>
      </c>
      <c r="F22" s="787">
        <f>Summary1216!F23</f>
        <v>0</v>
      </c>
      <c r="G22" s="787">
        <f>Summary1216!G23</f>
        <v>0</v>
      </c>
      <c r="H22" s="787">
        <f>Summary1216!H23 - (F22+G22)</f>
        <v>1170</v>
      </c>
      <c r="I22" s="787">
        <f>Summary1216!I23 - (F22+G22+H22)</f>
        <v>0</v>
      </c>
      <c r="J22" s="787">
        <f>Summary1216!J23</f>
        <v>0</v>
      </c>
      <c r="K22" s="787">
        <f>Summary1216!K23 - J22</f>
        <v>0</v>
      </c>
      <c r="L22" s="787">
        <f>Summary1216!L23 - (J22+K22)</f>
        <v>0</v>
      </c>
      <c r="M22" s="787">
        <f>Summary1216!M23 - (J22+K22+L22)</f>
        <v>115</v>
      </c>
      <c r="N22" s="787">
        <f>Summary1216!N23 - (J22+K22+L22+M22)</f>
        <v>0</v>
      </c>
      <c r="O22" s="548">
        <f>Summary1216!O23-(J22+K22+L22+M22+N22)</f>
        <v>293</v>
      </c>
      <c r="P22" s="548">
        <f>Summary1216!P23</f>
        <v>0</v>
      </c>
      <c r="Q22" s="548"/>
      <c r="R22" s="641">
        <f t="shared" si="1"/>
        <v>1578</v>
      </c>
      <c r="S22" s="804"/>
      <c r="T22" s="787">
        <f>Summary1216!S23</f>
        <v>200.68</v>
      </c>
      <c r="U22" s="787">
        <f>Summary1216!T23 - T22</f>
        <v>969.56999999999994</v>
      </c>
      <c r="V22" s="787">
        <f>Summary1216!U23 - (T22+U22)</f>
        <v>32</v>
      </c>
      <c r="W22" s="787">
        <f>Summary1216!V23</f>
        <v>1053</v>
      </c>
      <c r="X22" s="787">
        <f>Summary1216!W23</f>
        <v>0</v>
      </c>
      <c r="Y22" s="787">
        <f>Summary1216!X23 - X22</f>
        <v>0</v>
      </c>
      <c r="Z22" s="787">
        <f>Summary1216!Y23 - (X22+Y22)</f>
        <v>0</v>
      </c>
      <c r="AA22" s="787">
        <f>Summary1216!Z23 - (X22+Y22+Z22)</f>
        <v>0</v>
      </c>
      <c r="AB22" s="787">
        <f>Summary1216!AA23-(X22+Y22+Z22+AA22)</f>
        <v>831.5</v>
      </c>
      <c r="AC22" s="787">
        <f>Summary1216!AB23-(X22+Y22+Z22+AA22+AB22)</f>
        <v>0</v>
      </c>
      <c r="AD22" s="787"/>
      <c r="AE22" s="641">
        <f t="shared" si="4"/>
        <v>3086.75</v>
      </c>
    </row>
    <row r="23" spans="1:31" ht="15.75" x14ac:dyDescent="0.25">
      <c r="A23" s="14">
        <v>2</v>
      </c>
      <c r="B23" s="15" t="s">
        <v>19</v>
      </c>
      <c r="C23" s="787">
        <v>46.75</v>
      </c>
      <c r="D23" s="787">
        <f>[1]total214!H20</f>
        <v>561.6</v>
      </c>
      <c r="E23" s="787">
        <v>608.35</v>
      </c>
      <c r="F23" s="787">
        <f>Summary1216!F24</f>
        <v>753.15</v>
      </c>
      <c r="G23" s="787">
        <f>Summary1216!G24</f>
        <v>125.7</v>
      </c>
      <c r="H23" s="790">
        <f>Summary1216!H24 - (F23+G23)</f>
        <v>-372.1</v>
      </c>
      <c r="I23" s="787">
        <f>Summary1216!I24 - (F23+G23+H23)</f>
        <v>0</v>
      </c>
      <c r="J23" s="787">
        <f>Summary1216!J24</f>
        <v>0</v>
      </c>
      <c r="K23" s="787">
        <f>Summary1216!K24 - J23</f>
        <v>0</v>
      </c>
      <c r="L23" s="787">
        <f>Summary1216!L24 - (J23+K23)</f>
        <v>49.1</v>
      </c>
      <c r="M23" s="787">
        <f>Summary1216!M24 - (J23+K23+L23)</f>
        <v>185.32</v>
      </c>
      <c r="N23" s="787">
        <f>Summary1216!N24 - (J23+K23+L23+M23)</f>
        <v>169.79999999999998</v>
      </c>
      <c r="O23" s="548">
        <f>Summary1216!O24-(J23+K23+L23+M23+N23)</f>
        <v>0</v>
      </c>
      <c r="P23" s="548">
        <f>Summary1216!P24</f>
        <v>0</v>
      </c>
      <c r="Q23" s="548"/>
      <c r="R23" s="641">
        <f t="shared" si="1"/>
        <v>910.97</v>
      </c>
      <c r="S23" s="804"/>
      <c r="T23" s="787">
        <f>Summary1216!S24</f>
        <v>0</v>
      </c>
      <c r="U23" s="787">
        <f>Summary1216!T24 - T23</f>
        <v>47.25</v>
      </c>
      <c r="V23" s="787">
        <f>Summary1216!U24 - (T23+U23)</f>
        <v>378.45</v>
      </c>
      <c r="W23" s="787">
        <f>Summary1216!V24</f>
        <v>456.07499999999999</v>
      </c>
      <c r="X23" s="787">
        <f>Summary1216!W24</f>
        <v>293.23</v>
      </c>
      <c r="Y23" s="787">
        <f>Summary1216!X24 - X23</f>
        <v>0</v>
      </c>
      <c r="Z23" s="787">
        <f>Summary1216!Y24 - (X23+Y23)</f>
        <v>0</v>
      </c>
      <c r="AA23" s="787">
        <f>Summary1216!Z24 - (X23+Y23+Z23)</f>
        <v>58.869999999999948</v>
      </c>
      <c r="AB23" s="787">
        <f>Summary1216!AA24-(X23+Y23+Z23+AA23)</f>
        <v>-324.14999999999998</v>
      </c>
      <c r="AC23" s="787">
        <f>Summary1216!AB24-(X23+Y23+Z23+AA23+AB23)</f>
        <v>138.35000000000002</v>
      </c>
      <c r="AD23" s="787"/>
      <c r="AE23" s="641">
        <f t="shared" si="4"/>
        <v>1048.075</v>
      </c>
    </row>
    <row r="24" spans="1:31" ht="15.75" x14ac:dyDescent="0.25">
      <c r="A24" s="14">
        <v>3</v>
      </c>
      <c r="B24" s="15" t="s">
        <v>20</v>
      </c>
      <c r="C24" s="787">
        <v>183</v>
      </c>
      <c r="D24" s="787">
        <f>[1]total214!H21</f>
        <v>141.49</v>
      </c>
      <c r="E24" s="787">
        <v>324.49</v>
      </c>
      <c r="F24" s="787">
        <f>Summary1216!F25</f>
        <v>264.08999999999997</v>
      </c>
      <c r="G24" s="787">
        <f>Summary1216!G25</f>
        <v>166.82999999999998</v>
      </c>
      <c r="H24" s="787">
        <f>Summary1216!H25 - (F24+G24)</f>
        <v>34.19500000000005</v>
      </c>
      <c r="I24" s="787">
        <f>Summary1216!I25 - (F24+G24+H24)</f>
        <v>0</v>
      </c>
      <c r="J24" s="787">
        <f>Summary1216!J25</f>
        <v>10.7</v>
      </c>
      <c r="K24" s="787">
        <f>Summary1216!K25 - J24</f>
        <v>48.489999999999995</v>
      </c>
      <c r="L24" s="787">
        <f>Summary1216!L25 - (J24+K24)</f>
        <v>95.449999999999989</v>
      </c>
      <c r="M24" s="787">
        <f>Summary1216!M25 - (J24+K24+L24)</f>
        <v>85.630000000000052</v>
      </c>
      <c r="N24" s="787">
        <f>Summary1216!N25 - (J24+K24+L24+M24)</f>
        <v>0</v>
      </c>
      <c r="O24" s="548">
        <f>Summary1216!O25-(J24+K24+L24+M24+N24)</f>
        <v>0</v>
      </c>
      <c r="P24" s="548">
        <f>Summary1216!P25</f>
        <v>0</v>
      </c>
      <c r="Q24" s="548"/>
      <c r="R24" s="641">
        <f t="shared" si="1"/>
        <v>705.38499999999999</v>
      </c>
      <c r="S24" s="804"/>
      <c r="T24" s="787">
        <f>Summary1216!S25</f>
        <v>0</v>
      </c>
      <c r="U24" s="787">
        <f>Summary1216!T25 - T24</f>
        <v>35.369999999999997</v>
      </c>
      <c r="V24" s="787">
        <f>Summary1216!U25 - (T24+U24)</f>
        <v>313.06</v>
      </c>
      <c r="W24" s="787">
        <f>Summary1216!V25</f>
        <v>418.6035</v>
      </c>
      <c r="X24" s="787">
        <f>Summary1216!W25</f>
        <v>0</v>
      </c>
      <c r="Y24" s="787">
        <f>Summary1216!X25 - X24</f>
        <v>0</v>
      </c>
      <c r="Z24" s="787">
        <f>Summary1216!Y25 - (X24+Y24)</f>
        <v>0</v>
      </c>
      <c r="AA24" s="787">
        <f>Summary1216!Z25 - (X24+Y24+Z24)</f>
        <v>0</v>
      </c>
      <c r="AB24" s="787">
        <f>Summary1216!AA25-(X24+Y24+Z24+AA24)</f>
        <v>238.32</v>
      </c>
      <c r="AC24" s="787">
        <f>Summary1216!AB25-(X24+Y24+Z24+AA24+AB24)</f>
        <v>0</v>
      </c>
      <c r="AD24" s="787"/>
      <c r="AE24" s="641">
        <f t="shared" si="4"/>
        <v>1005.3534999999999</v>
      </c>
    </row>
    <row r="25" spans="1:31" ht="15.75" x14ac:dyDescent="0.25">
      <c r="A25" s="14">
        <v>4</v>
      </c>
      <c r="B25" s="15" t="s">
        <v>21</v>
      </c>
      <c r="C25" s="787">
        <v>2768.5</v>
      </c>
      <c r="D25" s="787">
        <f>[1]total214!H22</f>
        <v>1361.5</v>
      </c>
      <c r="E25" s="787">
        <v>4130</v>
      </c>
      <c r="F25" s="787">
        <f>Summary1216!F26</f>
        <v>22</v>
      </c>
      <c r="G25" s="787">
        <f>Summary1216!G26</f>
        <v>0</v>
      </c>
      <c r="H25" s="787">
        <f>Summary1216!H26 - (F25+G25)</f>
        <v>763</v>
      </c>
      <c r="I25" s="787">
        <f>Summary1216!I26 - (F25+G25+H25)</f>
        <v>1774.2233000000001</v>
      </c>
      <c r="J25" s="787">
        <f>Summary1216!J26</f>
        <v>0</v>
      </c>
      <c r="K25" s="787">
        <f>Summary1216!K26 - J25</f>
        <v>124.57</v>
      </c>
      <c r="L25" s="787">
        <f>Summary1216!L26 - (J25+K25)</f>
        <v>316.42</v>
      </c>
      <c r="M25" s="787">
        <f>Summary1216!M26 - (J25+K25+L25)</f>
        <v>2910.1800000000003</v>
      </c>
      <c r="N25" s="787">
        <f>Summary1216!N26 - (J25+K25+L25+M25)</f>
        <v>0</v>
      </c>
      <c r="O25" s="548">
        <f>Summary1216!O26-(J25+K25+L25+M25+N25)</f>
        <v>720.90000000000009</v>
      </c>
      <c r="P25" s="548">
        <f>Summary1216!P26</f>
        <v>0</v>
      </c>
      <c r="Q25" s="548"/>
      <c r="R25" s="641">
        <f t="shared" si="1"/>
        <v>6631.2933000000012</v>
      </c>
      <c r="S25" s="804"/>
      <c r="T25" s="787">
        <f>Summary1216!S26</f>
        <v>0</v>
      </c>
      <c r="U25" s="787">
        <f>Summary1216!T26 - T25</f>
        <v>33.75</v>
      </c>
      <c r="V25" s="787">
        <f>Summary1216!U26 - (T25+U25)</f>
        <v>2857.75</v>
      </c>
      <c r="W25" s="787">
        <f>Summary1216!V26</f>
        <v>706.5</v>
      </c>
      <c r="X25" s="787">
        <f>Summary1216!W26</f>
        <v>0</v>
      </c>
      <c r="Y25" s="787">
        <f>Summary1216!X26 - X25</f>
        <v>0</v>
      </c>
      <c r="Z25" s="787">
        <f>Summary1216!Y26 - (X25+Y25)</f>
        <v>0</v>
      </c>
      <c r="AA25" s="787">
        <f>Summary1216!Z26 - (X25+Y25+Z25)</f>
        <v>0</v>
      </c>
      <c r="AB25" s="787">
        <f>Summary1216!AA26-(X25+Y25+Z25+AA25)</f>
        <v>2066.54</v>
      </c>
      <c r="AC25" s="787">
        <f>Summary1216!AB26-(X25+Y25+Z25+AA25+AB25)</f>
        <v>1322</v>
      </c>
      <c r="AD25" s="787"/>
      <c r="AE25" s="641">
        <f t="shared" si="4"/>
        <v>6986.54</v>
      </c>
    </row>
    <row r="26" spans="1:31" ht="15.75" x14ac:dyDescent="0.25">
      <c r="A26" s="14">
        <v>5</v>
      </c>
      <c r="B26" s="15" t="s">
        <v>22</v>
      </c>
      <c r="C26" s="787">
        <v>186</v>
      </c>
      <c r="D26" s="787">
        <v>740</v>
      </c>
      <c r="E26" s="787">
        <f>D26+C26</f>
        <v>926</v>
      </c>
      <c r="F26" s="787">
        <f>Summary1216!F27</f>
        <v>177.7</v>
      </c>
      <c r="G26" s="787">
        <f>Summary1216!G27</f>
        <v>0</v>
      </c>
      <c r="H26" s="787">
        <f>Summary1216!H27 - (F26+G26)</f>
        <v>618.59999999999991</v>
      </c>
      <c r="I26" s="787">
        <f>Summary1216!I27 - (F26+G26+H26)</f>
        <v>0</v>
      </c>
      <c r="J26" s="787">
        <f>Summary1216!J27</f>
        <v>0</v>
      </c>
      <c r="K26" s="787">
        <f>Summary1216!K27 - J26</f>
        <v>0</v>
      </c>
      <c r="L26" s="787">
        <f>Summary1216!L27 - (J26+K26)</f>
        <v>110.07</v>
      </c>
      <c r="M26" s="787">
        <f>Summary1216!M27 - (J26+K26+L26)</f>
        <v>799.16000000000008</v>
      </c>
      <c r="N26" s="787">
        <f>Summary1216!N27 - (J26+K26+L26+M26)</f>
        <v>0</v>
      </c>
      <c r="O26" s="548">
        <f>Summary1216!O27-(J26+K26+L26+M26+N26)</f>
        <v>0</v>
      </c>
      <c r="P26" s="548">
        <f>Summary1216!P27</f>
        <v>0</v>
      </c>
      <c r="Q26" s="548"/>
      <c r="R26" s="641">
        <f t="shared" si="1"/>
        <v>1705.53</v>
      </c>
      <c r="S26" s="804"/>
      <c r="T26" s="787">
        <f>Summary1216!S27</f>
        <v>0</v>
      </c>
      <c r="U26" s="787">
        <f>Summary1216!T27 - T26</f>
        <v>86.1</v>
      </c>
      <c r="V26" s="787">
        <f>Summary1216!U27 - (T26+U26)</f>
        <v>561.85</v>
      </c>
      <c r="W26" s="787">
        <f>Summary1216!V27</f>
        <v>716.67</v>
      </c>
      <c r="X26" s="787">
        <f>Summary1216!W27</f>
        <v>0</v>
      </c>
      <c r="Y26" s="787">
        <f>Summary1216!X27 - X26</f>
        <v>0</v>
      </c>
      <c r="Z26" s="787">
        <f>Summary1216!Y27 - (X26+Y26)</f>
        <v>0</v>
      </c>
      <c r="AA26" s="787">
        <f>Summary1216!Z27 - (X26+Y26+Z26)</f>
        <v>0</v>
      </c>
      <c r="AB26" s="787">
        <f>Summary1216!AA27-(X26+Y26+Z26+AA26)</f>
        <v>12.55</v>
      </c>
      <c r="AC26" s="787">
        <f>Summary1216!AB27-(X26+Y26+Z26+AA26+AB26)</f>
        <v>851.67000000000007</v>
      </c>
      <c r="AD26" s="787"/>
      <c r="AE26" s="641">
        <f t="shared" si="4"/>
        <v>2228.84</v>
      </c>
    </row>
    <row r="27" spans="1:31" ht="15.75" x14ac:dyDescent="0.25">
      <c r="A27" s="14">
        <v>6</v>
      </c>
      <c r="B27" s="15" t="s">
        <v>23</v>
      </c>
      <c r="C27" s="787">
        <v>0</v>
      </c>
      <c r="D27" s="787">
        <f>[1]total214!H24</f>
        <v>529</v>
      </c>
      <c r="E27" s="787">
        <v>529</v>
      </c>
      <c r="F27" s="787">
        <f>Summary1216!F28</f>
        <v>330.05</v>
      </c>
      <c r="G27" s="787">
        <f>Summary1216!G28</f>
        <v>0</v>
      </c>
      <c r="H27" s="787">
        <f>Summary1216!H28 - (F27+G27)</f>
        <v>80.5</v>
      </c>
      <c r="I27" s="787">
        <f>Summary1216!I28 - (F27+G27+H27)</f>
        <v>0</v>
      </c>
      <c r="J27" s="787">
        <f>Summary1216!J28</f>
        <v>0</v>
      </c>
      <c r="K27" s="787">
        <f>Summary1216!K28 - J27</f>
        <v>0</v>
      </c>
      <c r="L27" s="787">
        <f>Summary1216!L28 - (J27+K27)</f>
        <v>0</v>
      </c>
      <c r="M27" s="787">
        <f>Summary1216!M28 - (J27+K27+L27)</f>
        <v>103.75</v>
      </c>
      <c r="N27" s="787">
        <f>Summary1216!N28 - (J27+K27+L27+M27)</f>
        <v>123</v>
      </c>
      <c r="O27" s="548">
        <f>Summary1216!O28-(J27+K27+L27+M27+N27)</f>
        <v>0</v>
      </c>
      <c r="P27" s="548">
        <f>Summary1216!P28</f>
        <v>382.07</v>
      </c>
      <c r="Q27" s="548"/>
      <c r="R27" s="641">
        <f t="shared" si="1"/>
        <v>1019.3699999999999</v>
      </c>
      <c r="S27" s="804"/>
      <c r="T27" s="787">
        <f>Summary1216!S28</f>
        <v>0</v>
      </c>
      <c r="U27" s="787">
        <f>Summary1216!T28 - T27</f>
        <v>80.5</v>
      </c>
      <c r="V27" s="787">
        <f>Summary1216!U28 - (T27+U27)</f>
        <v>397.25</v>
      </c>
      <c r="W27" s="787">
        <f>Summary1216!V28</f>
        <v>369.495</v>
      </c>
      <c r="X27" s="787">
        <f>Summary1216!W28</f>
        <v>31.05</v>
      </c>
      <c r="Y27" s="787">
        <f>Summary1216!X28 - X27</f>
        <v>0</v>
      </c>
      <c r="Z27" s="787">
        <f>Summary1216!Y28 - (X27+Y27)</f>
        <v>0</v>
      </c>
      <c r="AA27" s="787">
        <f>Summary1216!Z28 - (X27+Y27+Z27)</f>
        <v>44.650000000000006</v>
      </c>
      <c r="AB27" s="787">
        <f>Summary1216!AA28-(X27+Y27+Z27+AA27)</f>
        <v>33.849999999999994</v>
      </c>
      <c r="AC27" s="787">
        <f>Summary1216!AB28-(X27+Y27+Z27+AA27+AB27)</f>
        <v>0</v>
      </c>
      <c r="AD27" s="787"/>
      <c r="AE27" s="641">
        <f t="shared" si="4"/>
        <v>956.79499999999996</v>
      </c>
    </row>
    <row r="28" spans="1:31" ht="15.75" x14ac:dyDescent="0.25">
      <c r="A28" s="14">
        <v>7</v>
      </c>
      <c r="B28" s="15" t="s">
        <v>24</v>
      </c>
      <c r="C28" s="787">
        <v>0</v>
      </c>
      <c r="D28" s="787">
        <f>[1]total214!H25</f>
        <v>547</v>
      </c>
      <c r="E28" s="787">
        <v>547</v>
      </c>
      <c r="F28" s="787">
        <f>Summary1216!F29</f>
        <v>20.079999999999998</v>
      </c>
      <c r="G28" s="787">
        <f>Summary1216!G29</f>
        <v>12.8</v>
      </c>
      <c r="H28" s="787">
        <f>Summary1216!H29 - (F28+G28)</f>
        <v>307.20000000000005</v>
      </c>
      <c r="I28" s="787">
        <f>Summary1216!I29 - (F28+G28+H28)</f>
        <v>0</v>
      </c>
      <c r="J28" s="787">
        <f>Summary1216!J29</f>
        <v>0</v>
      </c>
      <c r="K28" s="787">
        <f>Summary1216!K29 - J28</f>
        <v>0</v>
      </c>
      <c r="L28" s="787">
        <f>Summary1216!L29 - (J28+K28)</f>
        <v>0</v>
      </c>
      <c r="M28" s="787">
        <f>Summary1216!M29 - (J28+K28+L28)</f>
        <v>0</v>
      </c>
      <c r="N28" s="787">
        <f>Summary1216!N29 - (J28+K28+L28+M28)</f>
        <v>374.5</v>
      </c>
      <c r="O28" s="548">
        <f>Summary1216!O29-(J28+K28+L28+M28+N28)</f>
        <v>0</v>
      </c>
      <c r="P28" s="548">
        <f>Summary1216!P29</f>
        <v>0</v>
      </c>
      <c r="Q28" s="548"/>
      <c r="R28" s="641">
        <f t="shared" si="1"/>
        <v>714.58</v>
      </c>
      <c r="S28" s="804"/>
      <c r="T28" s="787">
        <f>Summary1216!S29</f>
        <v>0</v>
      </c>
      <c r="U28" s="787">
        <f>Summary1216!T29 - T28</f>
        <v>0</v>
      </c>
      <c r="V28" s="787">
        <f>Summary1216!U29 - (T28+U28)</f>
        <v>455.25</v>
      </c>
      <c r="W28" s="787">
        <f>Summary1216!V29</f>
        <v>306.07200000000006</v>
      </c>
      <c r="X28" s="787">
        <f>Summary1216!W29</f>
        <v>0</v>
      </c>
      <c r="Y28" s="787">
        <f>Summary1216!X29 - X28</f>
        <v>0</v>
      </c>
      <c r="Z28" s="787">
        <f>Summary1216!Y29 - (X28+Y28)</f>
        <v>0</v>
      </c>
      <c r="AA28" s="787">
        <f>Summary1216!Z29 - (X28+Y28+Z28)</f>
        <v>0</v>
      </c>
      <c r="AB28" s="787">
        <f>Summary1216!AA29-(X28+Y28+Z28+AA28)</f>
        <v>0</v>
      </c>
      <c r="AC28" s="787">
        <f>Summary1216!AB29-(X28+Y28+Z28+AA28+AB28)</f>
        <v>157.69999999999999</v>
      </c>
      <c r="AD28" s="787"/>
      <c r="AE28" s="641">
        <f t="shared" si="4"/>
        <v>919.02200000000016</v>
      </c>
    </row>
    <row r="29" spans="1:31" ht="15.75" x14ac:dyDescent="0.25">
      <c r="A29" s="14">
        <v>8</v>
      </c>
      <c r="B29" s="15" t="s">
        <v>25</v>
      </c>
      <c r="C29" s="787">
        <v>0</v>
      </c>
      <c r="D29" s="787">
        <v>461</v>
      </c>
      <c r="E29" s="787">
        <f>D29+C29</f>
        <v>461</v>
      </c>
      <c r="F29" s="787">
        <f>Summary1216!F30</f>
        <v>4.7</v>
      </c>
      <c r="G29" s="787">
        <f>Summary1216!G30</f>
        <v>483.48</v>
      </c>
      <c r="H29" s="790">
        <f>Summary1216!H30 - (F29+G29)</f>
        <v>-406.18</v>
      </c>
      <c r="I29" s="787">
        <f>Summary1216!I30 - (F29+G29+H29)</f>
        <v>0</v>
      </c>
      <c r="J29" s="787">
        <f>Summary1216!J30</f>
        <v>0</v>
      </c>
      <c r="K29" s="787">
        <f>Summary1216!K30 - J29</f>
        <v>0</v>
      </c>
      <c r="L29" s="787">
        <f>Summary1216!L30 - (J29+K29)</f>
        <v>0</v>
      </c>
      <c r="M29" s="787">
        <f>Summary1216!M30 - (J29+K29+L29)</f>
        <v>256.24</v>
      </c>
      <c r="N29" s="787">
        <f>Summary1216!N30 - (J29+K29+L29+M29)</f>
        <v>139.38</v>
      </c>
      <c r="O29" s="548">
        <f>Summary1216!O30-(J29+K29+L29+M29+N29)</f>
        <v>0</v>
      </c>
      <c r="P29" s="548">
        <f>Summary1216!P30</f>
        <v>21.68</v>
      </c>
      <c r="Q29" s="548"/>
      <c r="R29" s="641">
        <f t="shared" si="1"/>
        <v>499.3</v>
      </c>
      <c r="S29" s="804"/>
      <c r="T29" s="787">
        <f>Summary1216!S30</f>
        <v>0</v>
      </c>
      <c r="U29" s="787">
        <f>Summary1216!T30 - T29</f>
        <v>517.02</v>
      </c>
      <c r="V29" s="790">
        <f>Summary1216!U30 - (T29+U29)</f>
        <v>-431.02</v>
      </c>
      <c r="W29" s="787">
        <f>Summary1216!V30</f>
        <v>73.8</v>
      </c>
      <c r="X29" s="787">
        <f>Summary1216!W30</f>
        <v>0</v>
      </c>
      <c r="Y29" s="787">
        <f>Summary1216!X30 - X29</f>
        <v>0</v>
      </c>
      <c r="Z29" s="787">
        <f>Summary1216!Y30 - (X29+Y29)</f>
        <v>0</v>
      </c>
      <c r="AA29" s="787">
        <f>Summary1216!Z30 - (X29+Y29+Z29)</f>
        <v>0</v>
      </c>
      <c r="AB29" s="787">
        <f>Summary1216!AA30-(X29+Y29+Z29+AA29)</f>
        <v>0</v>
      </c>
      <c r="AC29" s="787">
        <f>Summary1216!AB30-(X29+Y29+Z29+AA29+AB29)</f>
        <v>292.96000000000004</v>
      </c>
      <c r="AD29" s="787"/>
      <c r="AE29" s="641">
        <f t="shared" si="4"/>
        <v>452.76000000000005</v>
      </c>
    </row>
    <row r="30" spans="1:31" ht="15.75" x14ac:dyDescent="0.25">
      <c r="A30" s="14">
        <v>9</v>
      </c>
      <c r="B30" s="15" t="s">
        <v>26</v>
      </c>
      <c r="C30" s="787">
        <v>130.75</v>
      </c>
      <c r="D30" s="787">
        <f>[1]total214!H27</f>
        <v>853.78</v>
      </c>
      <c r="E30" s="787">
        <v>984.53</v>
      </c>
      <c r="F30" s="787">
        <f>Summary1216!F31</f>
        <v>2</v>
      </c>
      <c r="G30" s="787">
        <f>Summary1216!G31</f>
        <v>0</v>
      </c>
      <c r="H30" s="787">
        <f>Summary1216!H31 - (F30+G30)</f>
        <v>61.25</v>
      </c>
      <c r="I30" s="787">
        <f>Summary1216!I31 - (F30+G30+H30)</f>
        <v>0</v>
      </c>
      <c r="J30" s="787">
        <f>Summary1216!J31</f>
        <v>0</v>
      </c>
      <c r="K30" s="787">
        <f>Summary1216!K31 - J30</f>
        <v>17.75</v>
      </c>
      <c r="L30" s="787">
        <f>Summary1216!L31 - (J30+K30)</f>
        <v>91.73</v>
      </c>
      <c r="M30" s="790">
        <f>Summary1216!M31 - (J30+K30+L30)</f>
        <v>-0.5</v>
      </c>
      <c r="N30" s="787">
        <f>Summary1216!N31 - (J30+K30+L30+M30)</f>
        <v>0</v>
      </c>
      <c r="O30" s="548">
        <f>Summary1216!O31-(J30+K30+L30+M30+N30)</f>
        <v>0</v>
      </c>
      <c r="P30" s="548">
        <f>Summary1216!P31</f>
        <v>0</v>
      </c>
      <c r="Q30" s="548"/>
      <c r="R30" s="641">
        <f t="shared" si="1"/>
        <v>172.23000000000002</v>
      </c>
      <c r="S30" s="804"/>
      <c r="T30" s="787">
        <f>Summary1216!S31</f>
        <v>0</v>
      </c>
      <c r="U30" s="787">
        <f>Summary1216!T31 - T30</f>
        <v>0</v>
      </c>
      <c r="V30" s="787">
        <f>Summary1216!U31 - (T30+U30)</f>
        <v>523</v>
      </c>
      <c r="W30" s="787">
        <f>Summary1216!V31</f>
        <v>56.925000000000004</v>
      </c>
      <c r="X30" s="787">
        <f>Summary1216!W31</f>
        <v>0</v>
      </c>
      <c r="Y30" s="787">
        <f>Summary1216!X31 - X30</f>
        <v>0</v>
      </c>
      <c r="Z30" s="787">
        <f>Summary1216!Y31 - (X30+Y30)</f>
        <v>0</v>
      </c>
      <c r="AA30" s="787">
        <f>Summary1216!Z31 - (X30+Y30+Z30)</f>
        <v>0</v>
      </c>
      <c r="AB30" s="787">
        <f>Summary1216!AA31-(X30+Y30+Z30+AA30)</f>
        <v>0</v>
      </c>
      <c r="AC30" s="787">
        <f>Summary1216!AB31-(X30+Y30+Z30+AA30+AB30)</f>
        <v>4.25</v>
      </c>
      <c r="AD30" s="787"/>
      <c r="AE30" s="641">
        <f t="shared" si="4"/>
        <v>584.17499999999995</v>
      </c>
    </row>
    <row r="31" spans="1:31" ht="15.75" x14ac:dyDescent="0.25">
      <c r="A31" s="14">
        <v>10</v>
      </c>
      <c r="B31" s="15" t="s">
        <v>27</v>
      </c>
      <c r="C31" s="787">
        <v>0</v>
      </c>
      <c r="D31" s="787">
        <f>[1]total214!H28</f>
        <v>590</v>
      </c>
      <c r="E31" s="787">
        <v>590</v>
      </c>
      <c r="F31" s="787">
        <f>Summary1216!F32</f>
        <v>0</v>
      </c>
      <c r="G31" s="787">
        <f>Summary1216!G32</f>
        <v>0</v>
      </c>
      <c r="H31" s="787">
        <f>Summary1216!H32 - (F31+G31)</f>
        <v>176</v>
      </c>
      <c r="I31" s="787">
        <f>Summary1216!I32 - (F31+G31+H31)</f>
        <v>0</v>
      </c>
      <c r="J31" s="787">
        <f>Summary1216!J32</f>
        <v>0</v>
      </c>
      <c r="K31" s="787">
        <f>Summary1216!K32 - J31</f>
        <v>553</v>
      </c>
      <c r="L31" s="787">
        <f>Summary1216!L32 - (J31+K31)</f>
        <v>0</v>
      </c>
      <c r="M31" s="787">
        <f>Summary1216!M32 - (J31+K31+L31)</f>
        <v>29</v>
      </c>
      <c r="N31" s="787">
        <f>Summary1216!N32 - (J31+K31+L31+M31)</f>
        <v>0</v>
      </c>
      <c r="O31" s="548">
        <f>Summary1216!O32-(J31+K31+L31+M31+N31)</f>
        <v>0</v>
      </c>
      <c r="P31" s="548">
        <f>Summary1216!P32</f>
        <v>0</v>
      </c>
      <c r="Q31" s="548"/>
      <c r="R31" s="641">
        <f t="shared" si="1"/>
        <v>758</v>
      </c>
      <c r="S31" s="804"/>
      <c r="T31" s="787">
        <f>Summary1216!S32</f>
        <v>0</v>
      </c>
      <c r="U31" s="787">
        <f>Summary1216!T32 - T31</f>
        <v>0</v>
      </c>
      <c r="V31" s="787">
        <f>Summary1216!U32 - (T31+U31)</f>
        <v>410</v>
      </c>
      <c r="W31" s="787">
        <f>Summary1216!V32</f>
        <v>158.4</v>
      </c>
      <c r="X31" s="787">
        <f>Summary1216!W32</f>
        <v>0</v>
      </c>
      <c r="Y31" s="787">
        <f>Summary1216!X32 - X31</f>
        <v>0</v>
      </c>
      <c r="Z31" s="787">
        <f>Summary1216!Y32 - (X31+Y31)</f>
        <v>0</v>
      </c>
      <c r="AA31" s="787">
        <f>Summary1216!Z32 - (X31+Y31+Z31)</f>
        <v>0</v>
      </c>
      <c r="AB31" s="787">
        <f>Summary1216!AA32-(X31+Y31+Z31+AA31)</f>
        <v>0</v>
      </c>
      <c r="AC31" s="787">
        <f>Summary1216!AB32-(X31+Y31+Z31+AA31+AB31)</f>
        <v>0</v>
      </c>
      <c r="AD31" s="787"/>
      <c r="AE31" s="641">
        <f t="shared" si="4"/>
        <v>568.4</v>
      </c>
    </row>
    <row r="32" spans="1:31" ht="15.75" x14ac:dyDescent="0.25">
      <c r="A32" s="14">
        <v>11</v>
      </c>
      <c r="B32" s="15" t="s">
        <v>28</v>
      </c>
      <c r="C32" s="787">
        <v>2787</v>
      </c>
      <c r="D32" s="787">
        <f>[1]total214!H29</f>
        <v>862.92000000000007</v>
      </c>
      <c r="E32" s="787">
        <v>3649.92</v>
      </c>
      <c r="F32" s="787">
        <f>Summary1216!F33</f>
        <v>462.6</v>
      </c>
      <c r="G32" s="787">
        <f>Summary1216!G33</f>
        <v>0</v>
      </c>
      <c r="H32" s="787">
        <f>Summary1216!H33 - (F32+G32)</f>
        <v>3186.95</v>
      </c>
      <c r="I32" s="787">
        <f>Summary1216!I33 - (F32+G32+H32)</f>
        <v>0</v>
      </c>
      <c r="J32" s="787">
        <f>Summary1216!J33</f>
        <v>0</v>
      </c>
      <c r="K32" s="787">
        <f>Summary1216!K33 - J32</f>
        <v>0</v>
      </c>
      <c r="L32" s="787">
        <f>Summary1216!L33 - (J32+K32)</f>
        <v>150.49</v>
      </c>
      <c r="M32" s="787">
        <f>Summary1216!M33 - (J32+K32+L32)</f>
        <v>0</v>
      </c>
      <c r="N32" s="787">
        <f>Summary1216!N33 - (J32+K32+L32+M32)</f>
        <v>2351.6400000000003</v>
      </c>
      <c r="O32" s="548">
        <f>Summary1216!O33-(J32+K32+L32+M32+N32)</f>
        <v>0</v>
      </c>
      <c r="P32" s="548">
        <f>Summary1216!P33</f>
        <v>0</v>
      </c>
      <c r="Q32" s="548"/>
      <c r="R32" s="641">
        <f t="shared" si="1"/>
        <v>6151.68</v>
      </c>
      <c r="S32" s="804"/>
      <c r="T32" s="787">
        <f>Summary1216!S33</f>
        <v>0</v>
      </c>
      <c r="U32" s="787">
        <f>Summary1216!T33 - T32</f>
        <v>95.27</v>
      </c>
      <c r="V32" s="787">
        <f>Summary1216!U33 - (T32+U32)</f>
        <v>2981.6699999999996</v>
      </c>
      <c r="W32" s="787">
        <f>Summary1216!V33</f>
        <v>3284.5949999999998</v>
      </c>
      <c r="X32" s="787">
        <f>Summary1216!W33</f>
        <v>0.25</v>
      </c>
      <c r="Y32" s="787">
        <f>Summary1216!X33 - X32</f>
        <v>0</v>
      </c>
      <c r="Z32" s="787">
        <f>Summary1216!Y33 - (X32+Y32)</f>
        <v>0</v>
      </c>
      <c r="AA32" s="787">
        <f>Summary1216!Z33 - (X32+Y32+Z32)</f>
        <v>0.30000000000000004</v>
      </c>
      <c r="AB32" s="787">
        <f>Summary1216!AA33-(X32+Y32+Z32+AA32)</f>
        <v>-0.30000000000000004</v>
      </c>
      <c r="AC32" s="787">
        <f>Summary1216!AB33-(X32+Y32+Z32+AA32+AB32)</f>
        <v>0</v>
      </c>
      <c r="AD32" s="787"/>
      <c r="AE32" s="641">
        <f t="shared" si="4"/>
        <v>6361.7849999999999</v>
      </c>
    </row>
    <row r="33" spans="1:31" ht="15.75" x14ac:dyDescent="0.25">
      <c r="A33" s="14">
        <v>12</v>
      </c>
      <c r="B33" s="15" t="s">
        <v>29</v>
      </c>
      <c r="C33" s="787">
        <v>710</v>
      </c>
      <c r="D33" s="787">
        <f>[1]total214!H30</f>
        <v>1817</v>
      </c>
      <c r="E33" s="787">
        <v>2527</v>
      </c>
      <c r="F33" s="787">
        <f>Summary1216!F34</f>
        <v>0</v>
      </c>
      <c r="G33" s="787">
        <f>Summary1216!G34</f>
        <v>116.55</v>
      </c>
      <c r="H33" s="787">
        <f>Summary1216!H34 - (F33+G33)</f>
        <v>201.25</v>
      </c>
      <c r="I33" s="787">
        <f>Summary1216!I34 - (F33+G33+H33)</f>
        <v>0</v>
      </c>
      <c r="J33" s="787">
        <f>Summary1216!J34</f>
        <v>0</v>
      </c>
      <c r="K33" s="787">
        <f>Summary1216!K34 - J33</f>
        <v>533.1</v>
      </c>
      <c r="L33" s="787">
        <f>Summary1216!L34 - (J33+K33)</f>
        <v>0</v>
      </c>
      <c r="M33" s="787">
        <f>Summary1216!M34 - (J33+K33+L33)</f>
        <v>216.90269999999998</v>
      </c>
      <c r="N33" s="787">
        <f>Summary1216!N34 - (J33+K33+L33+M33)</f>
        <v>1665.5</v>
      </c>
      <c r="O33" s="548">
        <f>Summary1216!O34-(J33+K33+L33+M33+N33)</f>
        <v>0</v>
      </c>
      <c r="P33" s="548">
        <f>Summary1216!P34</f>
        <v>0</v>
      </c>
      <c r="Q33" s="548"/>
      <c r="R33" s="641">
        <f t="shared" si="1"/>
        <v>2733.3027000000002</v>
      </c>
      <c r="S33" s="804"/>
      <c r="T33" s="787">
        <f>Summary1216!S34</f>
        <v>0</v>
      </c>
      <c r="U33" s="787">
        <f>Summary1216!T34 - T33</f>
        <v>0</v>
      </c>
      <c r="V33" s="787">
        <f>Summary1216!U34 - (T33+U33)</f>
        <v>2077.75</v>
      </c>
      <c r="W33" s="787">
        <f>Summary1216!V34</f>
        <v>286.02000000000004</v>
      </c>
      <c r="X33" s="787">
        <f>Summary1216!W34</f>
        <v>105.25</v>
      </c>
      <c r="Y33" s="787">
        <f>Summary1216!X34 - X33</f>
        <v>0</v>
      </c>
      <c r="Z33" s="787">
        <f>Summary1216!Y34 - (X33+Y33)</f>
        <v>0</v>
      </c>
      <c r="AA33" s="787">
        <f>Summary1216!Z34 - (X33+Y33+Z33)</f>
        <v>322.27</v>
      </c>
      <c r="AB33" s="787">
        <f>Summary1216!AA34-(X33+Y33+Z33+AA33)</f>
        <v>93.029999999999973</v>
      </c>
      <c r="AC33" s="787">
        <f>Summary1216!AB34-(X33+Y33+Z33+AA33+AB33)</f>
        <v>0</v>
      </c>
      <c r="AD33" s="787"/>
      <c r="AE33" s="641">
        <f t="shared" si="4"/>
        <v>2884.3199999999997</v>
      </c>
    </row>
    <row r="34" spans="1:31" ht="15.75" x14ac:dyDescent="0.25">
      <c r="A34" s="14">
        <v>13</v>
      </c>
      <c r="B34" s="15" t="s">
        <v>30</v>
      </c>
      <c r="C34" s="787">
        <v>138</v>
      </c>
      <c r="D34" s="787">
        <f>[1]total214!H31</f>
        <v>2044.5</v>
      </c>
      <c r="E34" s="787">
        <v>2182.5</v>
      </c>
      <c r="F34" s="787">
        <f>Summary1216!F35</f>
        <v>33</v>
      </c>
      <c r="G34" s="787">
        <f>Summary1216!G35</f>
        <v>0</v>
      </c>
      <c r="H34" s="787">
        <f>Summary1216!H35 - (F34+G34)</f>
        <v>976.5</v>
      </c>
      <c r="I34" s="787">
        <f>Summary1216!I35 - (F34+G34+H34)</f>
        <v>0</v>
      </c>
      <c r="J34" s="787">
        <f>Summary1216!J35</f>
        <v>0</v>
      </c>
      <c r="K34" s="787">
        <f>Summary1216!K35 - J34</f>
        <v>14.75</v>
      </c>
      <c r="L34" s="787">
        <f>Summary1216!L35 - (J34+K34)</f>
        <v>0</v>
      </c>
      <c r="M34" s="787">
        <f>Summary1216!M35 - (J34+K34+L34)</f>
        <v>1404.75</v>
      </c>
      <c r="N34" s="787">
        <f>Summary1216!N35 - (J34+K34+L34+M34)</f>
        <v>0</v>
      </c>
      <c r="O34" s="548">
        <f>Summary1216!O35-(J34+K34+L34+M34+N34)</f>
        <v>0</v>
      </c>
      <c r="P34" s="548">
        <f>Summary1216!P35</f>
        <v>0</v>
      </c>
      <c r="Q34" s="548"/>
      <c r="R34" s="641">
        <f t="shared" si="1"/>
        <v>2429</v>
      </c>
      <c r="S34" s="804"/>
      <c r="T34" s="787">
        <f>Summary1216!S35</f>
        <v>22.68</v>
      </c>
      <c r="U34" s="790">
        <f>Summary1216!T35 - T34</f>
        <v>-15.18</v>
      </c>
      <c r="V34" s="787">
        <f>Summary1216!U35 - (T34+U34)</f>
        <v>1642.26</v>
      </c>
      <c r="W34" s="787">
        <f>Summary1216!V35</f>
        <v>908.55000000000007</v>
      </c>
      <c r="X34" s="787">
        <f>Summary1216!W35</f>
        <v>0</v>
      </c>
      <c r="Y34" s="787">
        <f>Summary1216!X35 - X34</f>
        <v>0</v>
      </c>
      <c r="Z34" s="787">
        <f>Summary1216!Y35 - (X34+Y34)</f>
        <v>0</v>
      </c>
      <c r="AA34" s="787">
        <f>Summary1216!Z35 - (X34+Y34+Z34)</f>
        <v>24.279999999999998</v>
      </c>
      <c r="AB34" s="787">
        <f>Summary1216!AA35-(X34+Y34+Z34+AA34)</f>
        <v>499.22</v>
      </c>
      <c r="AC34" s="787">
        <f>Summary1216!AB35-(X34+Y34+Z34+AA34+AB34)</f>
        <v>0</v>
      </c>
      <c r="AD34" s="787"/>
      <c r="AE34" s="641">
        <f t="shared" si="4"/>
        <v>3081.8100000000004</v>
      </c>
    </row>
    <row r="35" spans="1:31" ht="15.75" x14ac:dyDescent="0.25">
      <c r="A35" s="14">
        <v>14</v>
      </c>
      <c r="B35" s="15" t="s">
        <v>31</v>
      </c>
      <c r="C35" s="787">
        <v>3155</v>
      </c>
      <c r="D35" s="787">
        <f>[1]total214!H32</f>
        <v>4044</v>
      </c>
      <c r="E35" s="787">
        <v>7199</v>
      </c>
      <c r="F35" s="787">
        <f>Summary1216!F36</f>
        <v>856.7</v>
      </c>
      <c r="G35" s="787">
        <f>Summary1216!G36</f>
        <v>0</v>
      </c>
      <c r="H35" s="787">
        <f>Summary1216!H36 - (F35+G35)</f>
        <v>4967.95</v>
      </c>
      <c r="I35" s="787">
        <f>Summary1216!I36 - (F35+G35+H35)</f>
        <v>0</v>
      </c>
      <c r="J35" s="787">
        <f>Summary1216!J36</f>
        <v>0</v>
      </c>
      <c r="K35" s="787">
        <f>Summary1216!K36 - J35</f>
        <v>0</v>
      </c>
      <c r="L35" s="787">
        <f>Summary1216!L36 - (J35+K35)</f>
        <v>0</v>
      </c>
      <c r="M35" s="787">
        <f>Summary1216!M36 - (J35+K35+L35)</f>
        <v>3351.7640000000006</v>
      </c>
      <c r="N35" s="787">
        <f>Summary1216!N36 - (J35+K35+L35+M35)</f>
        <v>1878.5400666666669</v>
      </c>
      <c r="O35" s="548">
        <f>Summary1216!O36-(J35+K35+L35+M35+N35)</f>
        <v>0</v>
      </c>
      <c r="P35" s="548">
        <f>Summary1216!P36</f>
        <v>0</v>
      </c>
      <c r="Q35" s="548"/>
      <c r="R35" s="641">
        <f t="shared" si="1"/>
        <v>11054.954066666667</v>
      </c>
      <c r="S35" s="804"/>
      <c r="T35" s="787">
        <f>Summary1216!S36</f>
        <v>0</v>
      </c>
      <c r="U35" s="787">
        <f>Summary1216!T36 - T35</f>
        <v>0</v>
      </c>
      <c r="V35" s="787">
        <f>Summary1216!U36 - (T35+U35)</f>
        <v>5796.3</v>
      </c>
      <c r="W35" s="787">
        <f>Summary1216!V36</f>
        <v>5242.1849999999995</v>
      </c>
      <c r="X35" s="787">
        <f>Summary1216!W36</f>
        <v>0</v>
      </c>
      <c r="Y35" s="787">
        <f>Summary1216!X36 - X35</f>
        <v>0</v>
      </c>
      <c r="Z35" s="787">
        <f>Summary1216!Y36 - (X35+Y35)</f>
        <v>0</v>
      </c>
      <c r="AA35" s="787">
        <f>Summary1216!Z36 - (X35+Y35+Z35)</f>
        <v>0</v>
      </c>
      <c r="AB35" s="787">
        <f>Summary1216!AA36-(X35+Y35+Z35+AA35)</f>
        <v>0</v>
      </c>
      <c r="AC35" s="787">
        <f>Summary1216!AB36-(X35+Y35+Z35+AA35+AB35)</f>
        <v>0</v>
      </c>
      <c r="AD35" s="787"/>
      <c r="AE35" s="641">
        <f t="shared" si="4"/>
        <v>11038.485000000001</v>
      </c>
    </row>
    <row r="36" spans="1:31" s="833" customFormat="1" ht="14.25" x14ac:dyDescent="0.2">
      <c r="A36" s="553" t="s">
        <v>32</v>
      </c>
      <c r="B36" s="560">
        <v>19</v>
      </c>
      <c r="C36" s="555">
        <v>12569.775000000001</v>
      </c>
      <c r="D36" s="555">
        <f>SUM(D37:D55)</f>
        <v>12003.275</v>
      </c>
      <c r="E36" s="555">
        <f>SUM(E37:E55)</f>
        <v>24573.05</v>
      </c>
      <c r="F36" s="561">
        <f>SUM(F37:F55)</f>
        <v>9618.9599999999991</v>
      </c>
      <c r="G36" s="561">
        <f>SUM(G37:G55)</f>
        <v>1409.2</v>
      </c>
      <c r="H36" s="561">
        <f t="shared" ref="H36:S36" si="7">SUM(H37:H55)</f>
        <v>9757.5949999999993</v>
      </c>
      <c r="I36" s="561">
        <f t="shared" si="7"/>
        <v>15.989000000000345</v>
      </c>
      <c r="J36" s="561">
        <f t="shared" si="7"/>
        <v>81.929999999999993</v>
      </c>
      <c r="K36" s="561">
        <f t="shared" si="7"/>
        <v>2657.3999999999996</v>
      </c>
      <c r="L36" s="561">
        <f t="shared" si="7"/>
        <v>953.47</v>
      </c>
      <c r="M36" s="561">
        <f t="shared" si="7"/>
        <v>16081.81</v>
      </c>
      <c r="N36" s="561">
        <f t="shared" si="7"/>
        <v>3214.6549999999997</v>
      </c>
      <c r="O36" s="561">
        <f t="shared" si="7"/>
        <v>0</v>
      </c>
      <c r="P36" s="561">
        <f t="shared" si="7"/>
        <v>0</v>
      </c>
      <c r="Q36" s="561">
        <f t="shared" si="7"/>
        <v>0</v>
      </c>
      <c r="R36" s="641">
        <f t="shared" si="1"/>
        <v>43791.008999999998</v>
      </c>
      <c r="S36" s="842">
        <f t="shared" si="7"/>
        <v>0</v>
      </c>
      <c r="T36" s="561">
        <f t="shared" ref="T36" si="8">SUM(T37:T55)</f>
        <v>156.19999999999999</v>
      </c>
      <c r="U36" s="561">
        <f t="shared" ref="U36" si="9">SUM(U37:U55)</f>
        <v>3951.5499999999993</v>
      </c>
      <c r="V36" s="561">
        <f t="shared" ref="V36" si="10">SUM(V37:V55)</f>
        <v>13929.849999999999</v>
      </c>
      <c r="W36" s="561">
        <f t="shared" ref="W36" si="11">SUM(W37:W55)</f>
        <v>18707.179500000002</v>
      </c>
      <c r="X36" s="561">
        <f t="shared" ref="X36" si="12">SUM(X37:X55)</f>
        <v>4</v>
      </c>
      <c r="Y36" s="561">
        <f t="shared" ref="Y36" si="13">SUM(Y37:Y55)</f>
        <v>0</v>
      </c>
      <c r="Z36" s="561">
        <f t="shared" ref="Z36" si="14">SUM(Z37:Z55)</f>
        <v>634.32000000000005</v>
      </c>
      <c r="AA36" s="561">
        <f t="shared" ref="AA36" si="15">SUM(AA37:AA55)</f>
        <v>2894.4200000000005</v>
      </c>
      <c r="AB36" s="561">
        <f t="shared" ref="AB36" si="16">SUM(AB37:AB55)</f>
        <v>3299.5912999999996</v>
      </c>
      <c r="AC36" s="561">
        <f t="shared" ref="AC36" si="17">SUM(AC37:AC55)</f>
        <v>5670.7561230000001</v>
      </c>
      <c r="AD36" s="561">
        <f t="shared" ref="AD36" si="18">SUM(AD37:AD55)</f>
        <v>0</v>
      </c>
      <c r="AE36" s="641">
        <f t="shared" si="4"/>
        <v>49247.866923000001</v>
      </c>
    </row>
    <row r="37" spans="1:31" ht="15.75" x14ac:dyDescent="0.25">
      <c r="A37" s="14">
        <v>1</v>
      </c>
      <c r="B37" s="15" t="s">
        <v>33</v>
      </c>
      <c r="C37" s="787">
        <v>976</v>
      </c>
      <c r="D37" s="787">
        <f>[1]total214!H34</f>
        <v>725</v>
      </c>
      <c r="E37" s="787">
        <v>1701</v>
      </c>
      <c r="F37" s="787">
        <f>Summary1216!F38</f>
        <v>58</v>
      </c>
      <c r="G37" s="787">
        <f>Summary1216!G38</f>
        <v>0</v>
      </c>
      <c r="H37" s="787">
        <f>Summary1216!H38 - (F37+G37)</f>
        <v>698</v>
      </c>
      <c r="I37" s="787">
        <f>Summary1216!I38 - (F37+G37+H37)</f>
        <v>0</v>
      </c>
      <c r="J37" s="787">
        <f>Summary1216!J38</f>
        <v>10</v>
      </c>
      <c r="K37" s="787">
        <f>Summary1216!K38 - J37</f>
        <v>10</v>
      </c>
      <c r="L37" s="787">
        <f>Summary1216!L38 - (J37 + K37)</f>
        <v>8</v>
      </c>
      <c r="M37" s="787">
        <f>Summary1216!M38 -(J37+K37+L37)</f>
        <v>1657.6</v>
      </c>
      <c r="N37" s="787">
        <f>Summary1216!N38 - (J37 +K37+L37+M37)</f>
        <v>0</v>
      </c>
      <c r="O37" s="5">
        <f>Summary1216!O38-(J37+K37+L37+M37+N37)</f>
        <v>0</v>
      </c>
      <c r="P37" s="5">
        <f>Summary1216!P38</f>
        <v>0</v>
      </c>
      <c r="Q37" s="5"/>
      <c r="R37" s="641">
        <f t="shared" si="1"/>
        <v>2441.6</v>
      </c>
      <c r="S37" s="804"/>
      <c r="T37" s="787">
        <f>Summary1216!S38</f>
        <v>0</v>
      </c>
      <c r="U37" s="787">
        <f>Summary1216!T38 - T37</f>
        <v>752</v>
      </c>
      <c r="V37" s="787">
        <f>Summary1216!U38 - (T37+U37)</f>
        <v>560</v>
      </c>
      <c r="W37" s="787">
        <f>Summary1216!V38</f>
        <v>680.4</v>
      </c>
      <c r="X37" s="787">
        <f>Summary1216!W38</f>
        <v>0</v>
      </c>
      <c r="Y37" s="787">
        <f>Summary1216!X38 - X37</f>
        <v>0</v>
      </c>
      <c r="Z37" s="787">
        <f>Summary1216!Y38 - (X37+Y37)</f>
        <v>37.4</v>
      </c>
      <c r="AA37" s="787">
        <f>Summary1216!Z38 - (X37+Y37+Z37)</f>
        <v>202.7</v>
      </c>
      <c r="AB37" s="787">
        <f>Summary1216!AA38-(X37+Y37+Z37+AA37)</f>
        <v>4.4000000000000057</v>
      </c>
      <c r="AC37" s="787">
        <f>Summary1216!AB38-(X37+Y37+Z37+AA37+AB37)</f>
        <v>0</v>
      </c>
      <c r="AD37" s="787"/>
      <c r="AE37" s="641">
        <f t="shared" si="4"/>
        <v>2236.9</v>
      </c>
    </row>
    <row r="38" spans="1:31" ht="15.75" x14ac:dyDescent="0.25">
      <c r="A38" s="14">
        <v>2</v>
      </c>
      <c r="B38" s="15" t="s">
        <v>34</v>
      </c>
      <c r="C38" s="787">
        <v>45.45</v>
      </c>
      <c r="D38" s="787">
        <f>[1]total214!H35</f>
        <v>121.11999999999999</v>
      </c>
      <c r="E38" s="787">
        <v>166.57</v>
      </c>
      <c r="F38" s="787">
        <f>Summary1216!F39</f>
        <v>170.05</v>
      </c>
      <c r="G38" s="787">
        <f>Summary1216!G39</f>
        <v>0</v>
      </c>
      <c r="H38" s="787">
        <f>Summary1216!H39 - (F38+G38)</f>
        <v>75.75</v>
      </c>
      <c r="I38" s="787">
        <f>Summary1216!I39 - (F38+G38+H38)</f>
        <v>0</v>
      </c>
      <c r="J38" s="787">
        <f>Summary1216!J39</f>
        <v>11.05</v>
      </c>
      <c r="K38" s="787">
        <f>Summary1216!K39 - J38</f>
        <v>0</v>
      </c>
      <c r="L38" s="787">
        <f>Summary1216!L39 - (J38 + K38)</f>
        <v>5.3000000000000007</v>
      </c>
      <c r="M38" s="787">
        <f>Summary1216!M39 -(J38+K38+L38)</f>
        <v>18.549999999999997</v>
      </c>
      <c r="N38" s="787">
        <f>Summary1216!N39 - (J38 +K38+L38+M38)</f>
        <v>0</v>
      </c>
      <c r="O38" s="5">
        <f>Summary1216!O39-(J38+K38+L38+M38+N38)</f>
        <v>0</v>
      </c>
      <c r="P38" s="5">
        <f>Summary1216!P39</f>
        <v>0</v>
      </c>
      <c r="Q38" s="5"/>
      <c r="R38" s="641">
        <f t="shared" si="1"/>
        <v>280.70000000000005</v>
      </c>
      <c r="S38" s="804"/>
      <c r="T38" s="787">
        <f>Summary1216!S39</f>
        <v>89.5</v>
      </c>
      <c r="U38" s="790">
        <f>Summary1216!T39 - T38</f>
        <v>-89.5</v>
      </c>
      <c r="V38" s="787">
        <f>Summary1216!U39 - (T38+U38)</f>
        <v>137.19999999999999</v>
      </c>
      <c r="W38" s="787">
        <f>Summary1216!V39</f>
        <v>221.22000000000003</v>
      </c>
      <c r="X38" s="787">
        <f>Summary1216!W39</f>
        <v>0</v>
      </c>
      <c r="Y38" s="787">
        <f>Summary1216!X39 - X38</f>
        <v>0</v>
      </c>
      <c r="Z38" s="787">
        <f>Summary1216!Y39 - (X38+Y38)</f>
        <v>0</v>
      </c>
      <c r="AA38" s="787">
        <f>Summary1216!Z39 - (X38+Y38+Z38)</f>
        <v>0</v>
      </c>
      <c r="AB38" s="787">
        <f>Summary1216!AA39-(X38+Y38+Z38+AA38)</f>
        <v>32.85</v>
      </c>
      <c r="AC38" s="787">
        <f>Summary1216!AB39-(X38+Y38+Z38+AA38+AB38)</f>
        <v>0</v>
      </c>
      <c r="AD38" s="787"/>
      <c r="AE38" s="641">
        <f t="shared" si="4"/>
        <v>391.27000000000004</v>
      </c>
    </row>
    <row r="39" spans="1:31" ht="15.75" x14ac:dyDescent="0.25">
      <c r="A39" s="14">
        <v>3</v>
      </c>
      <c r="B39" s="15" t="s">
        <v>35</v>
      </c>
      <c r="C39" s="787">
        <v>350</v>
      </c>
      <c r="D39" s="787">
        <f>[1]total214!H36</f>
        <v>658</v>
      </c>
      <c r="E39" s="787">
        <v>1008</v>
      </c>
      <c r="F39" s="787">
        <f>Summary1216!F40</f>
        <v>0</v>
      </c>
      <c r="G39" s="787">
        <f>Summary1216!G40</f>
        <v>0</v>
      </c>
      <c r="H39" s="787">
        <f>Summary1216!H40 - (F39+G39)</f>
        <v>970</v>
      </c>
      <c r="I39" s="787">
        <f>Summary1216!I40 - (F39+G39+H39)</f>
        <v>0</v>
      </c>
      <c r="J39" s="787">
        <f>Summary1216!J40</f>
        <v>0</v>
      </c>
      <c r="K39" s="787">
        <f>Summary1216!K40 - J39</f>
        <v>115.5</v>
      </c>
      <c r="L39" s="787">
        <f>Summary1216!L40 - (J39 + K39)</f>
        <v>0</v>
      </c>
      <c r="M39" s="787">
        <f>Summary1216!M40 -(J39+K39+L39)</f>
        <v>737.5</v>
      </c>
      <c r="N39" s="787">
        <f>Summary1216!N40 - (J39 +K39+L39+M39)</f>
        <v>32</v>
      </c>
      <c r="O39" s="5">
        <f>Summary1216!O40-(J39+K39+L39+M39+N39)</f>
        <v>0</v>
      </c>
      <c r="P39" s="5">
        <f>Summary1216!P40</f>
        <v>0</v>
      </c>
      <c r="Q39" s="5"/>
      <c r="R39" s="641">
        <f t="shared" ref="R39:R55" si="19">SUM(F39:Q39)</f>
        <v>1855</v>
      </c>
      <c r="S39" s="804"/>
      <c r="T39" s="787">
        <f>Summary1216!S40</f>
        <v>26.35</v>
      </c>
      <c r="U39" s="787">
        <f>Summary1216!T40 - T39</f>
        <v>759.65</v>
      </c>
      <c r="V39" s="790">
        <f>Summary1216!U40 - (T39+U39)</f>
        <v>-52.5</v>
      </c>
      <c r="W39" s="787">
        <f>Summary1216!V40</f>
        <v>873</v>
      </c>
      <c r="X39" s="787">
        <f>Summary1216!W40</f>
        <v>4</v>
      </c>
      <c r="Y39" s="787">
        <f>Summary1216!X40 - X39</f>
        <v>0</v>
      </c>
      <c r="Z39" s="787">
        <f>Summary1216!Y40 - (X39+Y39)</f>
        <v>0</v>
      </c>
      <c r="AA39" s="787">
        <f>Summary1216!Z40 - (X39+Y39+Z39)</f>
        <v>7.8000000000000007</v>
      </c>
      <c r="AB39" s="787">
        <f>Summary1216!AA40-(X39+Y39+Z39+AA39)</f>
        <v>771.7</v>
      </c>
      <c r="AC39" s="787">
        <f>Summary1216!AB40-(X39+Y39+Z39+AA39+AB39)</f>
        <v>0</v>
      </c>
      <c r="AD39" s="787"/>
      <c r="AE39" s="641">
        <f t="shared" si="4"/>
        <v>2390</v>
      </c>
    </row>
    <row r="40" spans="1:31" ht="15.75" x14ac:dyDescent="0.25">
      <c r="A40" s="14">
        <v>4</v>
      </c>
      <c r="B40" s="15" t="s">
        <v>36</v>
      </c>
      <c r="C40" s="787">
        <v>898.32</v>
      </c>
      <c r="D40" s="787">
        <f>[1]total214!H37</f>
        <v>242.51999999999987</v>
      </c>
      <c r="E40" s="787">
        <v>1140.8399999999999</v>
      </c>
      <c r="F40" s="787">
        <f>Summary1216!F41</f>
        <v>48.25</v>
      </c>
      <c r="G40" s="787">
        <f>Summary1216!G41</f>
        <v>0</v>
      </c>
      <c r="H40" s="787">
        <f>Summary1216!H41 - (F40+G40)</f>
        <v>1049.9099999999999</v>
      </c>
      <c r="I40" s="790">
        <f>Summary1216!I41 - (F40+G40+H40)</f>
        <v>-13.789999999999736</v>
      </c>
      <c r="J40" s="787">
        <f>Summary1216!J41</f>
        <v>6</v>
      </c>
      <c r="K40" s="787">
        <f>Summary1216!K41 - J40</f>
        <v>810.96999999999991</v>
      </c>
      <c r="L40" s="787">
        <f>Summary1216!L41 - (J40 + K40)</f>
        <v>208.40999999999997</v>
      </c>
      <c r="M40" s="787">
        <f>Summary1216!M41 -(J40+K40+L40)</f>
        <v>76.769999999999982</v>
      </c>
      <c r="N40" s="787">
        <f>Summary1216!N41 - (J40 +K40+L40+M40)</f>
        <v>0</v>
      </c>
      <c r="O40" s="5">
        <f>Summary1216!O41-(J40+K40+L40+M40+N40)</f>
        <v>0</v>
      </c>
      <c r="P40" s="5">
        <f>Summary1216!P41</f>
        <v>0</v>
      </c>
      <c r="Q40" s="5"/>
      <c r="R40" s="641">
        <f t="shared" si="19"/>
        <v>2186.52</v>
      </c>
      <c r="S40" s="804"/>
      <c r="T40" s="787">
        <f>Summary1216!S41</f>
        <v>0</v>
      </c>
      <c r="U40" s="787">
        <f>Summary1216!T41 - T40</f>
        <v>998.69999999999993</v>
      </c>
      <c r="V40" s="787">
        <f>Summary1216!U41 - (T40+U40)</f>
        <v>87.270000000000095</v>
      </c>
      <c r="W40" s="787">
        <f>Summary1216!V41</f>
        <v>988.34399999999994</v>
      </c>
      <c r="X40" s="787">
        <f>Summary1216!W41</f>
        <v>0</v>
      </c>
      <c r="Y40" s="787">
        <f>Summary1216!X41 - X40</f>
        <v>0</v>
      </c>
      <c r="Z40" s="787">
        <f>Summary1216!Y41 - (X40+Y40)</f>
        <v>0</v>
      </c>
      <c r="AA40" s="787">
        <f>Summary1216!Z41 - (X40+Y40+Z40)</f>
        <v>0</v>
      </c>
      <c r="AB40" s="787">
        <f>Summary1216!AA41-(X40+Y40+Z40+AA40)</f>
        <v>1048.3433</v>
      </c>
      <c r="AC40" s="787">
        <f>Summary1216!AB41-(X40+Y40+Z40+AA40+AB40)</f>
        <v>0</v>
      </c>
      <c r="AD40" s="787"/>
      <c r="AE40" s="641">
        <f t="shared" si="4"/>
        <v>3122.6572999999999</v>
      </c>
    </row>
    <row r="41" spans="1:31" ht="15.75" x14ac:dyDescent="0.25">
      <c r="A41" s="14">
        <v>5</v>
      </c>
      <c r="B41" s="15" t="s">
        <v>37</v>
      </c>
      <c r="C41" s="787">
        <v>1265</v>
      </c>
      <c r="D41" s="787">
        <f>[1]total214!H38</f>
        <v>392</v>
      </c>
      <c r="E41" s="787">
        <v>1657</v>
      </c>
      <c r="F41" s="787">
        <f>Summary1216!F42</f>
        <v>0</v>
      </c>
      <c r="G41" s="787">
        <f>Summary1216!G42</f>
        <v>0</v>
      </c>
      <c r="H41" s="787">
        <f>Summary1216!H42 - (F41+G41)</f>
        <v>1645</v>
      </c>
      <c r="I41" s="790">
        <f>Summary1216!I42 - (F41+G41+H41)</f>
        <v>-0.29999999999995453</v>
      </c>
      <c r="J41" s="787">
        <f>Summary1216!J42</f>
        <v>9.5</v>
      </c>
      <c r="K41" s="787">
        <f>Summary1216!K42 - J41</f>
        <v>30.75</v>
      </c>
      <c r="L41" s="787">
        <f>Summary1216!L42 - (J41 + K41)</f>
        <v>0</v>
      </c>
      <c r="M41" s="787">
        <f>Summary1216!M42 -(J41+K41+L41)</f>
        <v>1610.75</v>
      </c>
      <c r="N41" s="787">
        <f>Summary1216!N42 - (J41 +K41+L41+M41)</f>
        <v>0</v>
      </c>
      <c r="O41" s="5">
        <f>Summary1216!O42-(J41+K41+L41+M41+N41)</f>
        <v>0</v>
      </c>
      <c r="P41" s="5">
        <f>Summary1216!P42</f>
        <v>0</v>
      </c>
      <c r="Q41" s="5"/>
      <c r="R41" s="641">
        <f t="shared" si="19"/>
        <v>3295.7</v>
      </c>
      <c r="S41" s="804"/>
      <c r="T41" s="787">
        <f>Summary1216!S42</f>
        <v>0</v>
      </c>
      <c r="U41" s="787">
        <f>Summary1216!T42 - T41</f>
        <v>260.09000000000003</v>
      </c>
      <c r="V41" s="787">
        <f>Summary1216!U42 - (T41+U41)</f>
        <v>1384.9099999999999</v>
      </c>
      <c r="W41" s="787">
        <f>Summary1216!V42</f>
        <v>1480.5</v>
      </c>
      <c r="X41" s="787">
        <f>Summary1216!W42</f>
        <v>0</v>
      </c>
      <c r="Y41" s="787">
        <f>Summary1216!X42 - X41</f>
        <v>0</v>
      </c>
      <c r="Z41" s="787">
        <f>Summary1216!Y42 - (X41+Y41)</f>
        <v>0</v>
      </c>
      <c r="AA41" s="787">
        <f>Summary1216!Z42 - (X41+Y41+Z41)</f>
        <v>43.45</v>
      </c>
      <c r="AB41" s="787">
        <f>Summary1216!AA42-(X41+Y41+Z41+AA41)</f>
        <v>904.87800000000004</v>
      </c>
      <c r="AC41" s="787">
        <f>Summary1216!AB42-(X41+Y41+Z41+AA41+AB41)</f>
        <v>0</v>
      </c>
      <c r="AD41" s="787"/>
      <c r="AE41" s="641">
        <f t="shared" si="4"/>
        <v>4073.828</v>
      </c>
    </row>
    <row r="42" spans="1:31" ht="15.75" x14ac:dyDescent="0.25">
      <c r="A42" s="14">
        <v>6</v>
      </c>
      <c r="B42" s="15" t="s">
        <v>38</v>
      </c>
      <c r="C42" s="787">
        <v>1338.0250000000001</v>
      </c>
      <c r="D42" s="787">
        <f>[1]total214!H39</f>
        <v>2339.7049999999999</v>
      </c>
      <c r="E42" s="787">
        <v>3677.73</v>
      </c>
      <c r="F42" s="787">
        <f>Summary1216!F43</f>
        <v>1208.55</v>
      </c>
      <c r="G42" s="787">
        <f>Summary1216!G43</f>
        <v>72.400000000000006</v>
      </c>
      <c r="H42" s="787">
        <f>Summary1216!H43 - (F42+G42)</f>
        <v>2396.5</v>
      </c>
      <c r="I42" s="787">
        <f>Summary1216!I43 - (F42+G42+H42)</f>
        <v>0</v>
      </c>
      <c r="J42" s="787">
        <f>Summary1216!J43</f>
        <v>0</v>
      </c>
      <c r="K42" s="787">
        <f>Summary1216!K43 - J42</f>
        <v>349.75</v>
      </c>
      <c r="L42" s="787">
        <f>Summary1216!L43 - (J42 + K42)</f>
        <v>70.949999999999989</v>
      </c>
      <c r="M42" s="787">
        <f>Summary1216!M43 -(J42+K42+L42)</f>
        <v>2748.6950000000002</v>
      </c>
      <c r="N42" s="787">
        <f>Summary1216!N43 - (J42 +K42+L42+M42)</f>
        <v>508.69999999999982</v>
      </c>
      <c r="O42" s="5">
        <f>Summary1216!O43-(J42+K42+L42+M42+N42)</f>
        <v>0</v>
      </c>
      <c r="P42" s="5">
        <f>Summary1216!P43</f>
        <v>0</v>
      </c>
      <c r="Q42" s="5"/>
      <c r="R42" s="641">
        <f t="shared" si="19"/>
        <v>7355.5449999999992</v>
      </c>
      <c r="S42" s="804"/>
      <c r="T42" s="787">
        <f>Summary1216!S43</f>
        <v>0</v>
      </c>
      <c r="U42" s="787">
        <f>Summary1216!T43 - T42</f>
        <v>115.7</v>
      </c>
      <c r="V42" s="787">
        <f>Summary1216!U43 - (T42+U42)</f>
        <v>957.46</v>
      </c>
      <c r="W42" s="787">
        <f>Summary1216!V43</f>
        <v>3309.7049999999999</v>
      </c>
      <c r="X42" s="787">
        <f>Summary1216!W43</f>
        <v>0</v>
      </c>
      <c r="Y42" s="787">
        <f>Summary1216!X43 - X42</f>
        <v>0</v>
      </c>
      <c r="Z42" s="787">
        <f>Summary1216!Y43 - (X42+Y42)</f>
        <v>0</v>
      </c>
      <c r="AA42" s="787">
        <f>Summary1216!Z43 - (X42+Y42+Z42)</f>
        <v>0</v>
      </c>
      <c r="AB42" s="787">
        <f>Summary1216!AA43-(X42+Y42+Z42+AA42)</f>
        <v>1440.3700000000001</v>
      </c>
      <c r="AC42" s="787">
        <f>Summary1216!AB43-(X42+Y42+Z42+AA42+AB42)</f>
        <v>0</v>
      </c>
      <c r="AD42" s="787"/>
      <c r="AE42" s="641">
        <f t="shared" si="4"/>
        <v>5823.2349999999997</v>
      </c>
    </row>
    <row r="43" spans="1:31" ht="15.75" x14ac:dyDescent="0.25">
      <c r="A43" s="14">
        <v>7</v>
      </c>
      <c r="B43" s="15" t="s">
        <v>39</v>
      </c>
      <c r="C43" s="787">
        <v>319.75</v>
      </c>
      <c r="D43" s="787">
        <f>[1]total214!H40</f>
        <v>186.75</v>
      </c>
      <c r="E43" s="787">
        <v>506.5</v>
      </c>
      <c r="F43" s="787">
        <f>Summary1216!F44</f>
        <v>376.65</v>
      </c>
      <c r="G43" s="787">
        <f>Summary1216!G44</f>
        <v>0</v>
      </c>
      <c r="H43" s="787">
        <f>Summary1216!H44 - (F43+G43)</f>
        <v>128.35000000000002</v>
      </c>
      <c r="I43" s="787">
        <f>Summary1216!I44 - (F43+G43+H43)</f>
        <v>0</v>
      </c>
      <c r="J43" s="787">
        <f>Summary1216!J44</f>
        <v>10.25</v>
      </c>
      <c r="K43" s="787">
        <f>Summary1216!K44 - J43</f>
        <v>0</v>
      </c>
      <c r="L43" s="787">
        <f>Summary1216!L44 - (J43 + K43)</f>
        <v>0</v>
      </c>
      <c r="M43" s="787">
        <f>Summary1216!M44 -(J43+K43+L43)</f>
        <v>479.15999999999997</v>
      </c>
      <c r="N43" s="787">
        <f>Summary1216!N44 - (J43 +K43+L43+M43)</f>
        <v>3.1000000000000227</v>
      </c>
      <c r="O43" s="5">
        <f>Summary1216!O44-(J43+K43+L43+M43+N43)</f>
        <v>0</v>
      </c>
      <c r="P43" s="5">
        <f>Summary1216!P44</f>
        <v>0</v>
      </c>
      <c r="Q43" s="5"/>
      <c r="R43" s="641">
        <f t="shared" si="19"/>
        <v>997.51</v>
      </c>
      <c r="S43" s="804"/>
      <c r="T43" s="787">
        <f>Summary1216!S44</f>
        <v>0</v>
      </c>
      <c r="U43" s="787">
        <f>Summary1216!T44 - T43</f>
        <v>97.75</v>
      </c>
      <c r="V43" s="787">
        <f>Summary1216!U44 - (T43+U43)</f>
        <v>415.13</v>
      </c>
      <c r="W43" s="787">
        <f>Summary1216!V44</f>
        <v>454.5</v>
      </c>
      <c r="X43" s="787">
        <f>Summary1216!W44</f>
        <v>0</v>
      </c>
      <c r="Y43" s="787">
        <f>Summary1216!X44 - X43</f>
        <v>0</v>
      </c>
      <c r="Z43" s="787">
        <f>Summary1216!Y44 - (X43+Y43)</f>
        <v>0</v>
      </c>
      <c r="AA43" s="787">
        <f>Summary1216!Z44 - (X43+Y43+Z43)</f>
        <v>620</v>
      </c>
      <c r="AB43" s="787">
        <f>Summary1216!AA44-(X43+Y43+Z43+AA43)</f>
        <v>-620</v>
      </c>
      <c r="AC43" s="787">
        <f>Summary1216!AB44-(X43+Y43+Z43+AA43+AB43)</f>
        <v>300.56</v>
      </c>
      <c r="AD43" s="787"/>
      <c r="AE43" s="641">
        <f t="shared" si="4"/>
        <v>1267.94</v>
      </c>
    </row>
    <row r="44" spans="1:31" ht="15.75" x14ac:dyDescent="0.25">
      <c r="A44" s="14">
        <v>8</v>
      </c>
      <c r="B44" s="15" t="s">
        <v>40</v>
      </c>
      <c r="C44" s="787">
        <v>409</v>
      </c>
      <c r="D44" s="787">
        <f>[1]total214!H41</f>
        <v>163</v>
      </c>
      <c r="E44" s="787">
        <v>572</v>
      </c>
      <c r="F44" s="787">
        <f>Summary1216!F45</f>
        <v>0</v>
      </c>
      <c r="G44" s="787">
        <f>Summary1216!G45</f>
        <v>268.79000000000002</v>
      </c>
      <c r="H44" s="787">
        <f>Summary1216!H45 - (F44+G44)</f>
        <v>302.60999999999996</v>
      </c>
      <c r="I44" s="787">
        <f>Summary1216!I45 - (F44+G44+H44)</f>
        <v>0</v>
      </c>
      <c r="J44" s="787">
        <f>Summary1216!J45</f>
        <v>0</v>
      </c>
      <c r="K44" s="787">
        <f>Summary1216!K45 - J44</f>
        <v>0</v>
      </c>
      <c r="L44" s="787">
        <f>Summary1216!L45 - (J44 + K44)</f>
        <v>0</v>
      </c>
      <c r="M44" s="787">
        <f>Summary1216!M45 -(J44+K44+L44)</f>
        <v>531.92000000000007</v>
      </c>
      <c r="N44" s="787">
        <f>Summary1216!N45 - (J44 +K44+L44+M44)</f>
        <v>40.689999999999941</v>
      </c>
      <c r="O44" s="5">
        <f>Summary1216!O45-(J44+K44+L44+M44+N44)</f>
        <v>0</v>
      </c>
      <c r="P44" s="5">
        <f>Summary1216!P45</f>
        <v>0</v>
      </c>
      <c r="Q44" s="5"/>
      <c r="R44" s="641">
        <f t="shared" si="19"/>
        <v>1144.0100000000002</v>
      </c>
      <c r="S44" s="804"/>
      <c r="T44" s="787">
        <f>Summary1216!S45</f>
        <v>0</v>
      </c>
      <c r="U44" s="787">
        <f>Summary1216!T45 - T44</f>
        <v>0</v>
      </c>
      <c r="V44" s="787">
        <f>Summary1216!U45 - (T44+U44)</f>
        <v>295.69000000000005</v>
      </c>
      <c r="W44" s="787">
        <f>Summary1216!V45</f>
        <v>514.26</v>
      </c>
      <c r="X44" s="787">
        <f>Summary1216!W45</f>
        <v>0</v>
      </c>
      <c r="Y44" s="787">
        <f>Summary1216!X45 - X44</f>
        <v>0</v>
      </c>
      <c r="Z44" s="787">
        <f>Summary1216!Y45 - (X44+Y44)</f>
        <v>571.19000000000005</v>
      </c>
      <c r="AA44" s="787">
        <f>Summary1216!Z45 - (X44+Y44+Z44)</f>
        <v>1770.2400000000002</v>
      </c>
      <c r="AB44" s="787">
        <f>Summary1216!AA45-(X44+Y44+Z44+AA44)</f>
        <v>-1789.9600000000003</v>
      </c>
      <c r="AC44" s="787">
        <f>Summary1216!AB45-(X44+Y44+Z44+AA44+AB44)</f>
        <v>16.686122999999952</v>
      </c>
      <c r="AD44" s="787"/>
      <c r="AE44" s="641">
        <f t="shared" si="4"/>
        <v>1378.1061229999998</v>
      </c>
    </row>
    <row r="45" spans="1:31" ht="15.75" x14ac:dyDescent="0.25">
      <c r="A45" s="14">
        <v>9</v>
      </c>
      <c r="B45" s="15" t="s">
        <v>41</v>
      </c>
      <c r="C45" s="787">
        <v>900</v>
      </c>
      <c r="D45" s="787">
        <f>[1]total214!H42</f>
        <v>150</v>
      </c>
      <c r="E45" s="787">
        <v>1050</v>
      </c>
      <c r="F45" s="787">
        <f>Summary1216!F46</f>
        <v>340</v>
      </c>
      <c r="G45" s="787">
        <f>Summary1216!G46</f>
        <v>534</v>
      </c>
      <c r="H45" s="790">
        <f>Summary1216!H46 - (F45+G45)</f>
        <v>-5</v>
      </c>
      <c r="I45" s="787">
        <f>Summary1216!I46 - (F45+G45+H45)</f>
        <v>0</v>
      </c>
      <c r="J45" s="787">
        <f>Summary1216!J46</f>
        <v>0</v>
      </c>
      <c r="K45" s="787">
        <f>Summary1216!K46 - J45</f>
        <v>335.5</v>
      </c>
      <c r="L45" s="787">
        <f>Summary1216!L46 - (J45 + K45)</f>
        <v>5.75</v>
      </c>
      <c r="M45" s="787">
        <f>Summary1216!M46 -(J45+K45+L45)</f>
        <v>335</v>
      </c>
      <c r="N45" s="787">
        <f>Summary1216!N46 - (J45 +K45+L45+M45)</f>
        <v>342</v>
      </c>
      <c r="O45" s="5">
        <f>Summary1216!O46-(J45+K45+L45+M45+N45)</f>
        <v>0</v>
      </c>
      <c r="P45" s="5">
        <f>Summary1216!P46</f>
        <v>0</v>
      </c>
      <c r="Q45" s="5"/>
      <c r="R45" s="641">
        <f t="shared" si="19"/>
        <v>1887.25</v>
      </c>
      <c r="S45" s="804"/>
      <c r="T45" s="787">
        <f>Summary1216!S46</f>
        <v>0</v>
      </c>
      <c r="U45" s="787">
        <f>Summary1216!T46 - T45</f>
        <v>0</v>
      </c>
      <c r="V45" s="787">
        <f>Summary1216!U46 - (T45+U45)</f>
        <v>620</v>
      </c>
      <c r="W45" s="787">
        <f>Summary1216!V46</f>
        <v>782.1</v>
      </c>
      <c r="X45" s="787">
        <f>Summary1216!W46</f>
        <v>0</v>
      </c>
      <c r="Y45" s="787">
        <f>Summary1216!X46 - X45</f>
        <v>0</v>
      </c>
      <c r="Z45" s="787">
        <f>Summary1216!Y46 - (X45+Y45)</f>
        <v>0</v>
      </c>
      <c r="AA45" s="787">
        <f>Summary1216!Z46 - (X45+Y45+Z45)</f>
        <v>0</v>
      </c>
      <c r="AB45" s="787">
        <f>Summary1216!AA46-(X45+Y45+Z45+AA45)</f>
        <v>518.48</v>
      </c>
      <c r="AC45" s="787">
        <f>Summary1216!AB46-(X45+Y45+Z45+AA45+AB45)</f>
        <v>0</v>
      </c>
      <c r="AD45" s="787"/>
      <c r="AE45" s="641">
        <f t="shared" si="4"/>
        <v>1920.58</v>
      </c>
    </row>
    <row r="46" spans="1:31" ht="15.75" x14ac:dyDescent="0.25">
      <c r="A46" s="14">
        <v>10</v>
      </c>
      <c r="B46" s="15" t="s">
        <v>42</v>
      </c>
      <c r="C46" s="787">
        <v>669.78</v>
      </c>
      <c r="D46" s="787">
        <f>[1]total214!H43</f>
        <v>1809.6699999999998</v>
      </c>
      <c r="E46" s="787">
        <v>2479.4499999999998</v>
      </c>
      <c r="F46" s="787">
        <f>Summary1216!F47</f>
        <v>58.97</v>
      </c>
      <c r="G46" s="787">
        <f>Summary1216!G47</f>
        <v>513.01</v>
      </c>
      <c r="H46" s="790">
        <f>Summary1216!H47 - (F46+G46)</f>
        <v>-0.25999999999999091</v>
      </c>
      <c r="I46" s="787">
        <f>Summary1216!I47 - (F46+G46+H46)</f>
        <v>0</v>
      </c>
      <c r="J46" s="787">
        <f>Summary1216!J47</f>
        <v>0</v>
      </c>
      <c r="K46" s="787">
        <f>Summary1216!K47 - J46</f>
        <v>0</v>
      </c>
      <c r="L46" s="787">
        <f>Summary1216!L47 - (J46 + K46)</f>
        <v>0</v>
      </c>
      <c r="M46" s="787">
        <f>Summary1216!M47 -(J46+K46+L46)</f>
        <v>602.94000000000005</v>
      </c>
      <c r="N46" s="787">
        <f>Summary1216!N47 - (J46 +K46+L46+M46)</f>
        <v>886.56</v>
      </c>
      <c r="O46" s="5">
        <f>Summary1216!O47-(J46+K46+L46+M46+N46)</f>
        <v>0</v>
      </c>
      <c r="P46" s="5">
        <f>Summary1216!P47</f>
        <v>0</v>
      </c>
      <c r="Q46" s="5"/>
      <c r="R46" s="641">
        <f t="shared" si="19"/>
        <v>2061.2200000000003</v>
      </c>
      <c r="S46" s="804"/>
      <c r="T46" s="787">
        <f>Summary1216!S47</f>
        <v>0</v>
      </c>
      <c r="U46" s="787">
        <f>Summary1216!T47 - T46</f>
        <v>0</v>
      </c>
      <c r="V46" s="787">
        <f>Summary1216!U47 - (T46+U46)</f>
        <v>1705.83</v>
      </c>
      <c r="W46" s="787">
        <f>Summary1216!V47</f>
        <v>514.548</v>
      </c>
      <c r="X46" s="787">
        <f>Summary1216!W47</f>
        <v>0</v>
      </c>
      <c r="Y46" s="787">
        <f>Summary1216!X47 - X46</f>
        <v>0</v>
      </c>
      <c r="Z46" s="787">
        <f>Summary1216!Y47 - (X46+Y46)</f>
        <v>0</v>
      </c>
      <c r="AA46" s="787">
        <f>Summary1216!Z47 - (X46+Y46+Z46)</f>
        <v>0</v>
      </c>
      <c r="AB46" s="787">
        <f>Summary1216!AA47-(X46+Y46+Z46+AA46)</f>
        <v>217.07</v>
      </c>
      <c r="AC46" s="787">
        <f>Summary1216!AB47-(X46+Y46+Z46+AA46+AB46)</f>
        <v>0</v>
      </c>
      <c r="AD46" s="787"/>
      <c r="AE46" s="641">
        <f t="shared" si="4"/>
        <v>2437.4479999999999</v>
      </c>
    </row>
    <row r="47" spans="1:31" ht="15.75" x14ac:dyDescent="0.25">
      <c r="A47" s="14">
        <v>11</v>
      </c>
      <c r="B47" s="15" t="s">
        <v>43</v>
      </c>
      <c r="C47" s="787">
        <v>447.95</v>
      </c>
      <c r="D47" s="787">
        <f>[1]total214!H44</f>
        <v>401.93</v>
      </c>
      <c r="E47" s="787">
        <v>849.88</v>
      </c>
      <c r="F47" s="787">
        <f>Summary1216!F48</f>
        <v>588.56999999999994</v>
      </c>
      <c r="G47" s="787">
        <f>Summary1216!G48</f>
        <v>0</v>
      </c>
      <c r="H47" s="787">
        <f>Summary1216!H48 - (F47+G47)</f>
        <v>98.850000000000023</v>
      </c>
      <c r="I47" s="787">
        <f>Summary1216!I48 - (F47+G47+H47)</f>
        <v>0</v>
      </c>
      <c r="J47" s="787">
        <f>Summary1216!J48</f>
        <v>0</v>
      </c>
      <c r="K47" s="787">
        <f>Summary1216!K48 - J47</f>
        <v>23.999999999999996</v>
      </c>
      <c r="L47" s="787">
        <f>Summary1216!L48 - (J47 + K47)</f>
        <v>63.590000000000018</v>
      </c>
      <c r="M47" s="787">
        <f>Summary1216!M48 -(J47+K47+L47)</f>
        <v>666.255</v>
      </c>
      <c r="N47" s="787">
        <f>Summary1216!N48 - (J47 +K47+L47+M47)</f>
        <v>17.595000000000027</v>
      </c>
      <c r="O47" s="5">
        <f>Summary1216!O48-(J47+K47+L47+M47+N47)</f>
        <v>0</v>
      </c>
      <c r="P47" s="5">
        <f>Summary1216!P48</f>
        <v>0</v>
      </c>
      <c r="Q47" s="5"/>
      <c r="R47" s="641">
        <f t="shared" si="19"/>
        <v>1458.86</v>
      </c>
      <c r="S47" s="804"/>
      <c r="T47" s="787">
        <f>Summary1216!S48</f>
        <v>0</v>
      </c>
      <c r="U47" s="787">
        <f>Summary1216!T48 - T47</f>
        <v>67.009999999999991</v>
      </c>
      <c r="V47" s="787">
        <f>Summary1216!U48 - (T47+U47)</f>
        <v>627.82999999999993</v>
      </c>
      <c r="W47" s="787">
        <f>Summary1216!V48</f>
        <v>618.678</v>
      </c>
      <c r="X47" s="787">
        <f>Summary1216!W48</f>
        <v>0</v>
      </c>
      <c r="Y47" s="787">
        <f>Summary1216!X48 - X47</f>
        <v>0</v>
      </c>
      <c r="Z47" s="787">
        <f>Summary1216!Y48 - (X47+Y47)</f>
        <v>0</v>
      </c>
      <c r="AA47" s="787">
        <f>Summary1216!Z48 - (X47+Y47+Z47)</f>
        <v>0</v>
      </c>
      <c r="AB47" s="787">
        <f>Summary1216!AA48-(X47+Y47+Z47+AA47)</f>
        <v>0</v>
      </c>
      <c r="AC47" s="787">
        <f>Summary1216!AB48-(X47+Y47+Z47+AA47+AB47)</f>
        <v>370.14000000000004</v>
      </c>
      <c r="AD47" s="787"/>
      <c r="AE47" s="641">
        <f t="shared" si="4"/>
        <v>1683.6580000000001</v>
      </c>
    </row>
    <row r="48" spans="1:31" ht="15.75" x14ac:dyDescent="0.25">
      <c r="A48" s="14">
        <v>12</v>
      </c>
      <c r="B48" s="15" t="s">
        <v>44</v>
      </c>
      <c r="C48" s="787">
        <v>80.5</v>
      </c>
      <c r="D48" s="787">
        <f>[1]total214!H45</f>
        <v>3.5</v>
      </c>
      <c r="E48" s="787">
        <v>84</v>
      </c>
      <c r="F48" s="787">
        <f>Summary1216!F49</f>
        <v>0</v>
      </c>
      <c r="G48" s="787">
        <f>Summary1216!G49</f>
        <v>0</v>
      </c>
      <c r="H48" s="787">
        <f>Summary1216!H49 - (F48+G48)</f>
        <v>78</v>
      </c>
      <c r="I48" s="787">
        <f>Summary1216!I49 - (F48+G48+H48)</f>
        <v>0</v>
      </c>
      <c r="J48" s="787">
        <f>Summary1216!J49</f>
        <v>0</v>
      </c>
      <c r="K48" s="787">
        <f>Summary1216!K49 - J48</f>
        <v>0</v>
      </c>
      <c r="L48" s="787">
        <f>Summary1216!L49 - (J48 + K48)</f>
        <v>0</v>
      </c>
      <c r="M48" s="787">
        <f>Summary1216!M49 -(J48+K48+L48)</f>
        <v>77</v>
      </c>
      <c r="N48" s="787">
        <f>Summary1216!N49 - (J48 +K48+L48+M48)</f>
        <v>0</v>
      </c>
      <c r="O48" s="5">
        <f>Summary1216!O49-(J48+K48+L48+M48+N48)</f>
        <v>0</v>
      </c>
      <c r="P48" s="5">
        <f>Summary1216!P49</f>
        <v>0</v>
      </c>
      <c r="Q48" s="5"/>
      <c r="R48" s="641">
        <f t="shared" si="19"/>
        <v>155</v>
      </c>
      <c r="S48" s="804"/>
      <c r="T48" s="787">
        <f>Summary1216!S49</f>
        <v>0</v>
      </c>
      <c r="U48" s="787">
        <f>Summary1216!T49 - T48</f>
        <v>70.099999999999994</v>
      </c>
      <c r="V48" s="787">
        <f>Summary1216!U49 - (T48+U48)</f>
        <v>0</v>
      </c>
      <c r="W48" s="787">
        <f>Summary1216!V49</f>
        <v>70.2</v>
      </c>
      <c r="X48" s="787">
        <f>Summary1216!W49</f>
        <v>0</v>
      </c>
      <c r="Y48" s="787">
        <f>Summary1216!X49 - X48</f>
        <v>0</v>
      </c>
      <c r="Z48" s="787">
        <f>Summary1216!Y49 - (X48+Y48)</f>
        <v>0</v>
      </c>
      <c r="AA48" s="787">
        <f>Summary1216!Z49 - (X48+Y48+Z48)</f>
        <v>0</v>
      </c>
      <c r="AB48" s="787">
        <f>Summary1216!AA49-(X48+Y48+Z48+AA48)</f>
        <v>0</v>
      </c>
      <c r="AC48" s="787">
        <f>Summary1216!AB49-(X48+Y48+Z48+AA48+AB48)</f>
        <v>0</v>
      </c>
      <c r="AD48" s="787"/>
      <c r="AE48" s="641">
        <f t="shared" si="4"/>
        <v>140.30000000000001</v>
      </c>
    </row>
    <row r="49" spans="1:31" ht="15.75" x14ac:dyDescent="0.25">
      <c r="A49" s="14">
        <v>13</v>
      </c>
      <c r="B49" s="15" t="s">
        <v>45</v>
      </c>
      <c r="C49" s="787">
        <v>0</v>
      </c>
      <c r="D49" s="787">
        <f>[1]total214!H46</f>
        <v>130</v>
      </c>
      <c r="E49" s="787">
        <v>130</v>
      </c>
      <c r="F49" s="787">
        <f>Summary1216!F50</f>
        <v>66.709999999999994</v>
      </c>
      <c r="G49" s="787">
        <f>Summary1216!G50</f>
        <v>0</v>
      </c>
      <c r="H49" s="787">
        <f>Summary1216!H50 - (F49+G49)</f>
        <v>18.53</v>
      </c>
      <c r="I49" s="787">
        <f>Summary1216!I50 - (F49+G49+H49)</f>
        <v>10.479000000000013</v>
      </c>
      <c r="J49" s="787">
        <f>Summary1216!J50</f>
        <v>0</v>
      </c>
      <c r="K49" s="787">
        <f>Summary1216!K50 - J49</f>
        <v>125.91</v>
      </c>
      <c r="L49" s="787">
        <f>Summary1216!L50 - (J49 + K49)</f>
        <v>19.099999999999994</v>
      </c>
      <c r="M49" s="787">
        <f>Summary1216!M50 -(J49+K49+L49)</f>
        <v>-18.449999999999989</v>
      </c>
      <c r="N49" s="787">
        <f>Summary1216!N50 - (J49 +K49+L49+M49)</f>
        <v>0</v>
      </c>
      <c r="O49" s="5">
        <f>Summary1216!O50-(J49+K49+L49+M49+N49)</f>
        <v>0</v>
      </c>
      <c r="P49" s="5">
        <f>Summary1216!P50</f>
        <v>0</v>
      </c>
      <c r="Q49" s="5"/>
      <c r="R49" s="641">
        <f t="shared" si="19"/>
        <v>222.27900000000002</v>
      </c>
      <c r="S49" s="804"/>
      <c r="T49" s="787">
        <f>Summary1216!S50</f>
        <v>0</v>
      </c>
      <c r="U49" s="787">
        <f>Summary1216!T50 - T49</f>
        <v>0</v>
      </c>
      <c r="V49" s="787">
        <f>Summary1216!U50 - (T49+U49)</f>
        <v>95.300000000000011</v>
      </c>
      <c r="W49" s="787">
        <f>Summary1216!V50</f>
        <v>76.715999999999994</v>
      </c>
      <c r="X49" s="787">
        <f>Summary1216!W50</f>
        <v>0</v>
      </c>
      <c r="Y49" s="787">
        <f>Summary1216!X50 - X49</f>
        <v>0</v>
      </c>
      <c r="Z49" s="787">
        <f>Summary1216!Y50 - (X49+Y49)</f>
        <v>0</v>
      </c>
      <c r="AA49" s="787">
        <f>Summary1216!Z50 - (X49+Y49+Z49)</f>
        <v>0</v>
      </c>
      <c r="AB49" s="787">
        <f>Summary1216!AA50-(X49+Y49+Z49+AA49)</f>
        <v>3.3800000000000003</v>
      </c>
      <c r="AC49" s="787">
        <f>Summary1216!AB50-(X49+Y49+Z49+AA49+AB49)</f>
        <v>0</v>
      </c>
      <c r="AD49" s="787"/>
      <c r="AE49" s="641">
        <f t="shared" si="4"/>
        <v>175.39600000000002</v>
      </c>
    </row>
    <row r="50" spans="1:31" ht="15.75" x14ac:dyDescent="0.25">
      <c r="A50" s="14">
        <v>14</v>
      </c>
      <c r="B50" s="15" t="s">
        <v>46</v>
      </c>
      <c r="C50" s="787">
        <v>92.5</v>
      </c>
      <c r="D50" s="787">
        <f>[1]total214!H47</f>
        <v>299.14999999999998</v>
      </c>
      <c r="E50" s="787">
        <v>391.65</v>
      </c>
      <c r="F50" s="787">
        <f>Summary1216!F51</f>
        <v>227.1</v>
      </c>
      <c r="G50" s="787">
        <f>Summary1216!G51</f>
        <v>0</v>
      </c>
      <c r="H50" s="787">
        <f>Summary1216!H51 - (F50+G50)</f>
        <v>163.99999999999997</v>
      </c>
      <c r="I50" s="787">
        <f>Summary1216!I51 - (F50+G50+H50)</f>
        <v>0</v>
      </c>
      <c r="J50" s="787">
        <f>Summary1216!J51</f>
        <v>0</v>
      </c>
      <c r="K50" s="787">
        <f>Summary1216!K51 - J50</f>
        <v>32</v>
      </c>
      <c r="L50" s="787">
        <f>Summary1216!L51 - (J50 + K50)</f>
        <v>0</v>
      </c>
      <c r="M50" s="787">
        <f>Summary1216!M51 -(J50+K50+L50)</f>
        <v>359.75</v>
      </c>
      <c r="N50" s="787">
        <f>Summary1216!N51 - (J50 +K50+L50+M50)</f>
        <v>0</v>
      </c>
      <c r="O50" s="5">
        <f>Summary1216!O51-(J50+K50+L50+M50+N50)</f>
        <v>0</v>
      </c>
      <c r="P50" s="5">
        <f>Summary1216!P51</f>
        <v>0</v>
      </c>
      <c r="Q50" s="5"/>
      <c r="R50" s="641">
        <f t="shared" si="19"/>
        <v>782.84999999999991</v>
      </c>
      <c r="S50" s="804"/>
      <c r="T50" s="787">
        <f>Summary1216!S51</f>
        <v>0</v>
      </c>
      <c r="U50" s="787">
        <f>Summary1216!T51 - T50</f>
        <v>25.950000000000003</v>
      </c>
      <c r="V50" s="787">
        <f>Summary1216!U51 - (T50+U50)</f>
        <v>298.45</v>
      </c>
      <c r="W50" s="787">
        <f>Summary1216!V51</f>
        <v>351.98999999999995</v>
      </c>
      <c r="X50" s="787">
        <f>Summary1216!W51</f>
        <v>0</v>
      </c>
      <c r="Y50" s="787">
        <f>Summary1216!X51 - X50</f>
        <v>0</v>
      </c>
      <c r="Z50" s="787">
        <f>Summary1216!Y51 - (X50+Y50)</f>
        <v>0</v>
      </c>
      <c r="AA50" s="787">
        <f>Summary1216!Z51 - (X50+Y50+Z50)</f>
        <v>0</v>
      </c>
      <c r="AB50" s="787">
        <f>Summary1216!AA51-(X50+Y50+Z50+AA50)</f>
        <v>0</v>
      </c>
      <c r="AC50" s="787">
        <f>Summary1216!AB51-(X50+Y50+Z50+AA50+AB50)</f>
        <v>391.85</v>
      </c>
      <c r="AD50" s="787"/>
      <c r="AE50" s="641">
        <f t="shared" si="4"/>
        <v>1068.2399999999998</v>
      </c>
    </row>
    <row r="51" spans="1:31" ht="15.75" x14ac:dyDescent="0.25">
      <c r="A51" s="14">
        <v>15</v>
      </c>
      <c r="B51" s="15" t="s">
        <v>47</v>
      </c>
      <c r="C51" s="787">
        <v>289.55</v>
      </c>
      <c r="D51" s="787">
        <f>[1]total214!H48</f>
        <v>1116.5</v>
      </c>
      <c r="E51" s="787">
        <v>1406.05</v>
      </c>
      <c r="F51" s="787">
        <f>Summary1216!F52</f>
        <v>1424.5799999999997</v>
      </c>
      <c r="G51" s="787">
        <f>Summary1216!G52</f>
        <v>0</v>
      </c>
      <c r="H51" s="790">
        <f>Summary1216!H52 - (F51+G51)</f>
        <v>-21.349999999999909</v>
      </c>
      <c r="I51" s="787">
        <f>Summary1216!I52 - (F51+G51+H51)</f>
        <v>0</v>
      </c>
      <c r="J51" s="787">
        <f>Summary1216!J52</f>
        <v>0</v>
      </c>
      <c r="K51" s="787">
        <f>Summary1216!K52 - J51</f>
        <v>0</v>
      </c>
      <c r="L51" s="787">
        <f>Summary1216!L52 - (J51 + K51)</f>
        <v>0</v>
      </c>
      <c r="M51" s="787">
        <f>Summary1216!M52 -(J51+K51+L51)</f>
        <v>1404.68</v>
      </c>
      <c r="N51" s="787">
        <f>Summary1216!N52 - (J51 +K51+L51+M51)</f>
        <v>0</v>
      </c>
      <c r="O51" s="5">
        <f>Summary1216!O52-(J51+K51+L51+M51+N51)</f>
        <v>0</v>
      </c>
      <c r="P51" s="5">
        <f>Summary1216!P52</f>
        <v>0</v>
      </c>
      <c r="Q51" s="5"/>
      <c r="R51" s="641">
        <f t="shared" si="19"/>
        <v>2807.91</v>
      </c>
      <c r="S51" s="804"/>
      <c r="T51" s="787">
        <f>Summary1216!S52</f>
        <v>0</v>
      </c>
      <c r="U51" s="787">
        <f>Summary1216!T52 - T51</f>
        <v>0</v>
      </c>
      <c r="V51" s="787">
        <f>Summary1216!U52 - (T51+U51)</f>
        <v>922.04</v>
      </c>
      <c r="W51" s="787">
        <f>Summary1216!V52</f>
        <v>1262.9069999999999</v>
      </c>
      <c r="X51" s="787">
        <f>Summary1216!W52</f>
        <v>0</v>
      </c>
      <c r="Y51" s="787">
        <f>Summary1216!X52 - X51</f>
        <v>0</v>
      </c>
      <c r="Z51" s="787">
        <f>Summary1216!Y52 - (X51+Y51)</f>
        <v>0</v>
      </c>
      <c r="AA51" s="787">
        <f>Summary1216!Z52 - (X51+Y51+Z51)</f>
        <v>0</v>
      </c>
      <c r="AB51" s="787">
        <f>Summary1216!AA52-(X51+Y51+Z51+AA51)</f>
        <v>0</v>
      </c>
      <c r="AC51" s="787">
        <f>Summary1216!AB52-(X51+Y51+Z51+AA51+AB51)</f>
        <v>0</v>
      </c>
      <c r="AD51" s="787"/>
      <c r="AE51" s="641">
        <f t="shared" si="4"/>
        <v>2184.9470000000001</v>
      </c>
    </row>
    <row r="52" spans="1:31" ht="15.75" x14ac:dyDescent="0.25">
      <c r="A52" s="14">
        <v>16</v>
      </c>
      <c r="B52" s="15" t="s">
        <v>48</v>
      </c>
      <c r="C52" s="787">
        <v>2445</v>
      </c>
      <c r="D52" s="787">
        <f>[1]total214!H49</f>
        <v>1499.6100000000001</v>
      </c>
      <c r="E52" s="787">
        <v>3944.61</v>
      </c>
      <c r="F52" s="787">
        <f>Summary1216!F53</f>
        <v>3579.5299999999997</v>
      </c>
      <c r="G52" s="787">
        <f>Summary1216!G53</f>
        <v>0</v>
      </c>
      <c r="H52" s="787">
        <f>Summary1216!H53 - (F52+G52)</f>
        <v>364.10000000000036</v>
      </c>
      <c r="I52" s="787">
        <f>Summary1216!I53 - (F52+G52+H52)</f>
        <v>0</v>
      </c>
      <c r="J52" s="787">
        <f>Summary1216!J53</f>
        <v>0</v>
      </c>
      <c r="K52" s="787">
        <f>Summary1216!K53 - J52</f>
        <v>244.61</v>
      </c>
      <c r="L52" s="787">
        <f>Summary1216!L53 - (J52 + K52)</f>
        <v>169.79999999999995</v>
      </c>
      <c r="M52" s="787">
        <f>Summary1216!M53 -(J52+K52+L52)</f>
        <v>3341.32</v>
      </c>
      <c r="N52" s="787">
        <f>Summary1216!N53 - (J52 +K52+L52+M52)</f>
        <v>128.74000000000024</v>
      </c>
      <c r="O52" s="5">
        <f>Summary1216!O53-(J52+K52+L52+M52+N52)</f>
        <v>0</v>
      </c>
      <c r="P52" s="5">
        <f>Summary1216!P53</f>
        <v>0</v>
      </c>
      <c r="Q52" s="5"/>
      <c r="R52" s="641">
        <f t="shared" si="19"/>
        <v>7828.1</v>
      </c>
      <c r="S52" s="804"/>
      <c r="T52" s="787">
        <f>Summary1216!S53</f>
        <v>0</v>
      </c>
      <c r="U52" s="787">
        <f>Summary1216!T53 - T52</f>
        <v>243.25</v>
      </c>
      <c r="V52" s="787">
        <f>Summary1216!U53 - (T52+U52)</f>
        <v>3589.42</v>
      </c>
      <c r="W52" s="787">
        <f>Summary1216!V53</f>
        <v>3549.2670000000003</v>
      </c>
      <c r="X52" s="787">
        <f>Summary1216!W53</f>
        <v>0</v>
      </c>
      <c r="Y52" s="787">
        <f>Summary1216!X53 - X52</f>
        <v>0</v>
      </c>
      <c r="Z52" s="787">
        <f>Summary1216!Y53 - (X52+Y52)</f>
        <v>0</v>
      </c>
      <c r="AA52" s="787">
        <f>Summary1216!Z53 - (X52+Y52+Z52)</f>
        <v>0</v>
      </c>
      <c r="AB52" s="787">
        <f>Summary1216!AA53-(X52+Y52+Z52+AA52)</f>
        <v>0</v>
      </c>
      <c r="AC52" s="787">
        <f>Summary1216!AB53-(X52+Y52+Z52+AA52+AB52)</f>
        <v>4082.18</v>
      </c>
      <c r="AD52" s="787"/>
      <c r="AE52" s="641">
        <f t="shared" si="4"/>
        <v>11464.117</v>
      </c>
    </row>
    <row r="53" spans="1:31" ht="15.75" x14ac:dyDescent="0.25">
      <c r="A53" s="14">
        <v>17</v>
      </c>
      <c r="B53" s="15" t="s">
        <v>49</v>
      </c>
      <c r="C53" s="787">
        <v>0</v>
      </c>
      <c r="D53" s="787">
        <f>[1]total214!H50</f>
        <v>558</v>
      </c>
      <c r="E53" s="787">
        <v>558</v>
      </c>
      <c r="F53" s="787">
        <f>Summary1216!F54</f>
        <v>0</v>
      </c>
      <c r="G53" s="787">
        <f>Summary1216!G54</f>
        <v>0</v>
      </c>
      <c r="H53" s="787">
        <f>Summary1216!H54 - (F53+G53)</f>
        <v>501.75</v>
      </c>
      <c r="I53" s="787">
        <f>Summary1216!I54 - (F53+G53+H53)</f>
        <v>19.600000000000023</v>
      </c>
      <c r="J53" s="787">
        <f>Summary1216!J54</f>
        <v>0</v>
      </c>
      <c r="K53" s="787">
        <f>Summary1216!K54 - J53</f>
        <v>509.37999999999994</v>
      </c>
      <c r="L53" s="787">
        <f>Summary1216!L54 - (J53 + K53)</f>
        <v>46.840000000000089</v>
      </c>
      <c r="M53" s="787">
        <f>Summary1216!M54 -(J53+K53+L53)</f>
        <v>0</v>
      </c>
      <c r="N53" s="787">
        <f>Summary1216!N54 - (J53 +K53+L53+M53)</f>
        <v>0</v>
      </c>
      <c r="O53" s="5">
        <f>Summary1216!O54-(J53+K53+L53+M53+N53)</f>
        <v>0</v>
      </c>
      <c r="P53" s="5">
        <f>Summary1216!P54</f>
        <v>0</v>
      </c>
      <c r="Q53" s="5"/>
      <c r="R53" s="641">
        <f t="shared" si="19"/>
        <v>1077.5700000000002</v>
      </c>
      <c r="S53" s="804"/>
      <c r="T53" s="787">
        <f>Summary1216!S54</f>
        <v>0</v>
      </c>
      <c r="U53" s="787">
        <f>Summary1216!T54 - T53</f>
        <v>502.17</v>
      </c>
      <c r="V53" s="787">
        <f>Summary1216!U54 - (T53+U53)</f>
        <v>6.0400000000000205</v>
      </c>
      <c r="W53" s="787">
        <f>Summary1216!V54</f>
        <v>451.57499999999999</v>
      </c>
      <c r="X53" s="787">
        <f>Summary1216!W54</f>
        <v>0</v>
      </c>
      <c r="Y53" s="787">
        <f>Summary1216!X54 - X53</f>
        <v>0</v>
      </c>
      <c r="Z53" s="787">
        <f>Summary1216!Y54 - (X53+Y53)</f>
        <v>0</v>
      </c>
      <c r="AA53" s="787">
        <f>Summary1216!Z54 - (X53+Y53+Z53)</f>
        <v>0</v>
      </c>
      <c r="AB53" s="787">
        <f>Summary1216!AA54-(X53+Y53+Z53+AA53)</f>
        <v>0</v>
      </c>
      <c r="AC53" s="787">
        <f>Summary1216!AB54-(X53+Y53+Z53+AA53+AB53)</f>
        <v>509.34</v>
      </c>
      <c r="AD53" s="787"/>
      <c r="AE53" s="641">
        <f t="shared" si="4"/>
        <v>1469.125</v>
      </c>
    </row>
    <row r="54" spans="1:31" ht="15.75" x14ac:dyDescent="0.25">
      <c r="A54" s="14">
        <v>18</v>
      </c>
      <c r="B54" s="15" t="s">
        <v>50</v>
      </c>
      <c r="C54" s="787">
        <v>1375.19</v>
      </c>
      <c r="D54" s="787">
        <f>[1]total214!H51</f>
        <v>1056.52</v>
      </c>
      <c r="E54" s="787">
        <v>2431.71</v>
      </c>
      <c r="F54" s="787">
        <f>Summary1216!F55</f>
        <v>1472</v>
      </c>
      <c r="G54" s="787">
        <f>Summary1216!G55</f>
        <v>0</v>
      </c>
      <c r="H54" s="787">
        <f>Summary1216!H55 - (F54+G54)</f>
        <v>915</v>
      </c>
      <c r="I54" s="787">
        <f>Summary1216!I55 - (F54+G54+H54)</f>
        <v>0</v>
      </c>
      <c r="J54" s="787">
        <f>Summary1216!J55</f>
        <v>35.129999999999995</v>
      </c>
      <c r="K54" s="787">
        <f>Summary1216!K55 - J54</f>
        <v>10.470000000000006</v>
      </c>
      <c r="L54" s="787">
        <f>Summary1216!L55 - (J54 + K54)</f>
        <v>105.73000000000002</v>
      </c>
      <c r="M54" s="787">
        <f>Summary1216!M55 -(J54+K54+L54)</f>
        <v>1280.6200000000001</v>
      </c>
      <c r="N54" s="787">
        <f>Summary1216!N55 - (J54 +K54+L54+M54)</f>
        <v>1000.05</v>
      </c>
      <c r="O54" s="5">
        <f>Summary1216!O55-(J54+K54+L54+M54+N54)</f>
        <v>0</v>
      </c>
      <c r="P54" s="5">
        <f>Summary1216!P55</f>
        <v>0</v>
      </c>
      <c r="Q54" s="5"/>
      <c r="R54" s="641">
        <f t="shared" si="19"/>
        <v>4819</v>
      </c>
      <c r="S54" s="804"/>
      <c r="T54" s="787">
        <f>Summary1216!S55</f>
        <v>0</v>
      </c>
      <c r="U54" s="787">
        <f>Summary1216!T55 - T54</f>
        <v>44.25</v>
      </c>
      <c r="V54" s="787">
        <f>Summary1216!U55 - (T54+U54)</f>
        <v>1711.06</v>
      </c>
      <c r="W54" s="787">
        <f>Summary1216!V55</f>
        <v>2148.3000000000002</v>
      </c>
      <c r="X54" s="787">
        <f>Summary1216!W55</f>
        <v>0</v>
      </c>
      <c r="Y54" s="787">
        <f>Summary1216!X55 - X54</f>
        <v>0</v>
      </c>
      <c r="Z54" s="787">
        <f>Summary1216!Y55 - (X54+Y54)</f>
        <v>0</v>
      </c>
      <c r="AA54" s="787">
        <f>Summary1216!Z55 - (X54+Y54+Z54)</f>
        <v>186</v>
      </c>
      <c r="AB54" s="787">
        <f>Summary1216!AA55-(X54+Y54+Z54+AA54)</f>
        <v>719.57999999999993</v>
      </c>
      <c r="AC54" s="787">
        <f>Summary1216!AB55-(X54+Y54+Z54+AA54+AB54)</f>
        <v>0</v>
      </c>
      <c r="AD54" s="787"/>
      <c r="AE54" s="641">
        <f t="shared" si="4"/>
        <v>4809.1900000000005</v>
      </c>
    </row>
    <row r="55" spans="1:31" ht="15.75" x14ac:dyDescent="0.25">
      <c r="A55" s="16">
        <v>19</v>
      </c>
      <c r="B55" s="17" t="s">
        <v>51</v>
      </c>
      <c r="C55" s="791">
        <v>667.76</v>
      </c>
      <c r="D55" s="791">
        <f>[1]total214!H52</f>
        <v>150.29999999999995</v>
      </c>
      <c r="E55" s="791">
        <v>818.06</v>
      </c>
      <c r="F55" s="791">
        <f>Summary1216!F56</f>
        <v>0</v>
      </c>
      <c r="G55" s="791">
        <f>Summary1216!G56</f>
        <v>21</v>
      </c>
      <c r="H55" s="791">
        <f>Summary1216!H56 - (F55+G55)</f>
        <v>377.85499999999996</v>
      </c>
      <c r="I55" s="791">
        <f>Summary1216!I56 - (F55+G55+H55)</f>
        <v>0</v>
      </c>
      <c r="J55" s="791">
        <f>Summary1216!J56</f>
        <v>0</v>
      </c>
      <c r="K55" s="791">
        <f>Summary1216!K56 - J55</f>
        <v>58.56</v>
      </c>
      <c r="L55" s="791">
        <f>Summary1216!L56 - (J55 + K55)</f>
        <v>250</v>
      </c>
      <c r="M55" s="791">
        <f>Summary1216!M56 -(J55+K55+L55)</f>
        <v>171.75000000000006</v>
      </c>
      <c r="N55" s="791">
        <f>Summary1216!N56 - (J55 +K55+L55+M55)</f>
        <v>255.21999999999991</v>
      </c>
      <c r="O55" s="5">
        <f>Summary1216!O56-(J55+K55+L55+M55+N55)</f>
        <v>0</v>
      </c>
      <c r="P55" s="5">
        <f>Summary1216!P56</f>
        <v>0</v>
      </c>
      <c r="Q55" s="12"/>
      <c r="R55" s="642">
        <f t="shared" si="19"/>
        <v>1134.3849999999998</v>
      </c>
      <c r="S55" s="811"/>
      <c r="T55" s="791">
        <f>Summary1216!S56</f>
        <v>40.35</v>
      </c>
      <c r="U55" s="791">
        <f>Summary1216!T56 - T55</f>
        <v>104.43</v>
      </c>
      <c r="V55" s="791">
        <f>Summary1216!U56 - (T55+U55)</f>
        <v>568.72</v>
      </c>
      <c r="W55" s="791">
        <f>Summary1216!V56</f>
        <v>358.96949999999998</v>
      </c>
      <c r="X55" s="791">
        <f>Summary1216!W56</f>
        <v>0</v>
      </c>
      <c r="Y55" s="791">
        <f>Summary1216!X56 - X55</f>
        <v>0</v>
      </c>
      <c r="Z55" s="791">
        <f>Summary1216!Y56 - (X55+Y55)</f>
        <v>25.73</v>
      </c>
      <c r="AA55" s="791">
        <f>Summary1216!Z56 - (X55+Y55+Z55)</f>
        <v>64.22999999999999</v>
      </c>
      <c r="AB55" s="787">
        <f>Summary1216!AA56-(X55+Y55+Z55+AA55)</f>
        <v>48.499999999999986</v>
      </c>
      <c r="AC55" s="787">
        <f>Summary1216!AB56-(X55+Y55+Z55+AA55+AB55)</f>
        <v>0</v>
      </c>
      <c r="AD55" s="791"/>
      <c r="AE55" s="642">
        <f t="shared" si="4"/>
        <v>1210.9295</v>
      </c>
    </row>
    <row r="58" spans="1:31" x14ac:dyDescent="0.2">
      <c r="A58" s="6"/>
    </row>
    <row r="59" spans="1:31" x14ac:dyDescent="0.2">
      <c r="A59" s="7"/>
    </row>
    <row r="60" spans="1:31" x14ac:dyDescent="0.2">
      <c r="A60" s="7"/>
    </row>
    <row r="61" spans="1:31" x14ac:dyDescent="0.2">
      <c r="A61" s="7"/>
    </row>
    <row r="62" spans="1:31" x14ac:dyDescent="0.2">
      <c r="A62" s="8"/>
      <c r="D62" s="9"/>
    </row>
    <row r="63" spans="1:31" x14ac:dyDescent="0.2">
      <c r="A63" s="8"/>
      <c r="D63" s="9"/>
    </row>
    <row r="64" spans="1:31" s="3" customFormat="1" x14ac:dyDescent="0.2">
      <c r="A64" s="8"/>
      <c r="B64" s="1"/>
      <c r="D64" s="9"/>
      <c r="G64" s="1"/>
      <c r="H64" s="1"/>
      <c r="I64" s="1"/>
      <c r="J64" s="1"/>
      <c r="K64" s="1"/>
      <c r="L64" s="1"/>
    </row>
    <row r="65" spans="1:12" s="3" customFormat="1" x14ac:dyDescent="0.2">
      <c r="A65" s="1"/>
      <c r="B65" s="1"/>
      <c r="D65" s="9"/>
      <c r="G65" s="1"/>
      <c r="H65" s="1"/>
      <c r="I65" s="1"/>
      <c r="J65" s="1"/>
      <c r="K65" s="1"/>
      <c r="L65" s="1"/>
    </row>
    <row r="66" spans="1:12" s="3" customFormat="1" x14ac:dyDescent="0.2">
      <c r="A66" s="1"/>
      <c r="B66" s="1"/>
      <c r="G66" s="1"/>
      <c r="H66" s="1"/>
      <c r="I66" s="1"/>
      <c r="J66" s="1"/>
      <c r="K66" s="1"/>
      <c r="L66" s="1"/>
    </row>
    <row r="67" spans="1:12" s="3" customFormat="1" x14ac:dyDescent="0.2">
      <c r="A67" s="1"/>
      <c r="B67" s="1"/>
      <c r="G67" s="1"/>
      <c r="H67" s="1"/>
      <c r="I67" s="1"/>
      <c r="J67" s="1"/>
      <c r="K67" s="1"/>
      <c r="L67" s="1"/>
    </row>
    <row r="68" spans="1:12" s="3" customFormat="1" x14ac:dyDescent="0.2">
      <c r="A68" s="1"/>
      <c r="B68" s="1"/>
      <c r="G68" s="1"/>
      <c r="H68" s="1"/>
      <c r="I68" s="1"/>
      <c r="J68" s="1"/>
      <c r="K68" s="1"/>
      <c r="L68" s="1"/>
    </row>
    <row r="69" spans="1:12" s="3" customFormat="1" x14ac:dyDescent="0.2">
      <c r="A69" s="8"/>
      <c r="B69" s="1"/>
      <c r="D69" s="9"/>
      <c r="G69" s="1"/>
      <c r="H69" s="1"/>
      <c r="I69" s="1"/>
      <c r="J69" s="1"/>
      <c r="K69" s="1"/>
      <c r="L69" s="1"/>
    </row>
    <row r="70" spans="1:12" s="3" customFormat="1" x14ac:dyDescent="0.2">
      <c r="A70" s="8"/>
      <c r="B70" s="1"/>
      <c r="D70" s="9"/>
      <c r="G70" s="1"/>
      <c r="H70" s="1"/>
      <c r="I70" s="1"/>
      <c r="J70" s="1"/>
      <c r="K70" s="1"/>
      <c r="L70" s="1"/>
    </row>
    <row r="71" spans="1:12" s="3" customFormat="1" x14ac:dyDescent="0.2">
      <c r="A71" s="8"/>
      <c r="B71" s="1"/>
      <c r="D71" s="10"/>
      <c r="G71" s="1"/>
      <c r="H71" s="1"/>
      <c r="I71" s="1"/>
      <c r="J71" s="1"/>
      <c r="K71" s="1"/>
      <c r="L71" s="1"/>
    </row>
    <row r="72" spans="1:12" s="3" customFormat="1" x14ac:dyDescent="0.2">
      <c r="A72" s="1"/>
      <c r="B72" s="1"/>
      <c r="G72" s="1"/>
      <c r="H72" s="1"/>
      <c r="I72" s="1"/>
      <c r="J72" s="1"/>
      <c r="K72" s="1"/>
      <c r="L72" s="1"/>
    </row>
  </sheetData>
  <mergeCells count="7">
    <mergeCell ref="A5:B6"/>
    <mergeCell ref="A1:AD1"/>
    <mergeCell ref="A2:AD2"/>
    <mergeCell ref="A3:AD3"/>
    <mergeCell ref="C5:E5"/>
    <mergeCell ref="F5:R5"/>
    <mergeCell ref="S5:AE5"/>
  </mergeCells>
  <pageMargins left="0.5" right="0.5" top="0.5" bottom="0.5" header="0.75" footer="0.5"/>
  <pageSetup paperSize="136" scale="90" orientation="landscape" verticalDpi="300" r:id="rId1"/>
  <headerFooter scaleWithDoc="0" alignWithMargins="0"/>
  <rowBreaks count="3" manualBreakCount="3">
    <brk id="20" max="16383" man="1"/>
    <brk id="35" max="16383" man="1"/>
    <brk id="5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AC72"/>
  <sheetViews>
    <sheetView topLeftCell="A5" zoomScale="115" zoomScaleNormal="115" zoomScaleSheetLayoutView="120" workbookViewId="0">
      <pane xSplit="2" ySplit="3" topLeftCell="F8" activePane="bottomRight" state="frozen"/>
      <selection activeCell="A5" sqref="A5"/>
      <selection pane="topRight" activeCell="C5" sqref="C5"/>
      <selection pane="bottomLeft" activeCell="A8" sqref="A8"/>
      <selection pane="bottomRight" activeCell="O14" sqref="O14"/>
    </sheetView>
  </sheetViews>
  <sheetFormatPr defaultColWidth="9.140625" defaultRowHeight="15" x14ac:dyDescent="0.2"/>
  <cols>
    <col min="1" max="1" width="3.7109375" style="11" customWidth="1"/>
    <col min="2" max="2" width="19.5703125" style="1" customWidth="1"/>
    <col min="3" max="5" width="12.7109375" style="3" customWidth="1"/>
    <col min="6" max="6" width="12.42578125" style="3" customWidth="1"/>
    <col min="7" max="12" width="12.5703125" style="1" customWidth="1"/>
    <col min="13" max="13" width="12.5703125" style="3" customWidth="1"/>
    <col min="14" max="19" width="12.5703125" style="1" customWidth="1"/>
    <col min="20" max="20" width="12.5703125" style="3" customWidth="1"/>
    <col min="21" max="29" width="12.5703125" style="1" customWidth="1"/>
    <col min="30" max="16384" width="9.140625" style="1"/>
  </cols>
  <sheetData>
    <row r="1" spans="1:29" ht="15.75" x14ac:dyDescent="0.2">
      <c r="A1" s="1125" t="s">
        <v>55</v>
      </c>
      <c r="B1" s="1125"/>
      <c r="C1" s="1125"/>
      <c r="D1" s="1125"/>
      <c r="E1" s="1125"/>
      <c r="F1" s="1125"/>
      <c r="G1" s="1125"/>
      <c r="H1" s="1125"/>
      <c r="I1" s="1125"/>
      <c r="J1" s="1125"/>
      <c r="K1" s="1125"/>
      <c r="L1" s="1125"/>
      <c r="M1" s="1125"/>
      <c r="N1" s="1125"/>
      <c r="O1" s="1125"/>
      <c r="P1" s="1125"/>
      <c r="Q1" s="1125"/>
      <c r="R1" s="1125"/>
      <c r="S1" s="1125"/>
      <c r="T1" s="1125"/>
      <c r="U1" s="1125"/>
      <c r="V1" s="1125"/>
      <c r="W1" s="1125"/>
      <c r="X1" s="1125"/>
      <c r="Y1" s="1125"/>
      <c r="Z1" s="1125"/>
      <c r="AA1" s="1125"/>
      <c r="AB1" s="1125"/>
      <c r="AC1" s="1125"/>
    </row>
    <row r="2" spans="1:29" ht="15.75" x14ac:dyDescent="0.2">
      <c r="A2" s="1125" t="s">
        <v>54</v>
      </c>
      <c r="B2" s="1125"/>
      <c r="C2" s="1125"/>
      <c r="D2" s="1125"/>
      <c r="E2" s="1125"/>
      <c r="F2" s="1125"/>
      <c r="G2" s="1125"/>
      <c r="H2" s="1125"/>
      <c r="I2" s="1125"/>
      <c r="J2" s="1125"/>
      <c r="K2" s="1125"/>
      <c r="L2" s="1125"/>
      <c r="M2" s="1125"/>
      <c r="N2" s="1125"/>
      <c r="O2" s="1125"/>
      <c r="P2" s="1125"/>
      <c r="Q2" s="1125"/>
      <c r="R2" s="1125"/>
      <c r="S2" s="1125"/>
      <c r="T2" s="1125"/>
      <c r="U2" s="1125"/>
      <c r="V2" s="1125"/>
      <c r="W2" s="1125"/>
      <c r="X2" s="1125"/>
      <c r="Y2" s="1125"/>
      <c r="Z2" s="1125"/>
      <c r="AA2" s="1125"/>
      <c r="AB2" s="1125"/>
      <c r="AC2" s="1125"/>
    </row>
    <row r="3" spans="1:29" ht="15.75" x14ac:dyDescent="0.2">
      <c r="A3" s="1127" t="s">
        <v>69</v>
      </c>
      <c r="B3" s="1127"/>
      <c r="C3" s="1127"/>
      <c r="D3" s="1127"/>
      <c r="E3" s="1127"/>
      <c r="F3" s="1127"/>
      <c r="G3" s="1127"/>
      <c r="H3" s="1127"/>
      <c r="I3" s="1127"/>
      <c r="J3" s="1127"/>
      <c r="K3" s="1127"/>
      <c r="L3" s="1127"/>
      <c r="M3" s="1127"/>
      <c r="N3" s="1127"/>
      <c r="O3" s="1127"/>
      <c r="P3" s="1127"/>
      <c r="Q3" s="1127"/>
      <c r="R3" s="1127"/>
      <c r="S3" s="1127"/>
      <c r="T3" s="1127"/>
      <c r="U3" s="1127"/>
      <c r="V3" s="1127"/>
      <c r="W3" s="1127"/>
      <c r="X3" s="1127"/>
      <c r="Y3" s="1127"/>
      <c r="Z3" s="1127"/>
      <c r="AA3" s="1127"/>
      <c r="AB3" s="1127"/>
      <c r="AC3" s="1127"/>
    </row>
    <row r="4" spans="1:29" ht="15" customHeight="1" x14ac:dyDescent="0.2">
      <c r="A4" s="2"/>
      <c r="D4" s="4"/>
    </row>
    <row r="5" spans="1:29" ht="16.149999999999999" customHeight="1" x14ac:dyDescent="0.2">
      <c r="A5" s="1128" t="s">
        <v>0</v>
      </c>
      <c r="B5" s="1128"/>
      <c r="C5" s="1129" t="s">
        <v>1</v>
      </c>
      <c r="D5" s="1129"/>
      <c r="E5" s="1129"/>
      <c r="F5" s="1130" t="s">
        <v>53</v>
      </c>
      <c r="G5" s="1131"/>
      <c r="H5" s="1131"/>
      <c r="I5" s="1131"/>
      <c r="J5" s="1131"/>
      <c r="K5" s="1131"/>
      <c r="L5" s="1131"/>
      <c r="M5" s="1131"/>
      <c r="N5" s="1131"/>
      <c r="O5" s="1131"/>
      <c r="P5" s="1131"/>
      <c r="Q5" s="1131"/>
      <c r="R5" s="1133" t="s">
        <v>68</v>
      </c>
      <c r="S5" s="1134"/>
      <c r="T5" s="1134"/>
      <c r="U5" s="1134"/>
      <c r="V5" s="1134"/>
      <c r="W5" s="1134"/>
      <c r="X5" s="1134"/>
      <c r="Y5" s="1134"/>
      <c r="Z5" s="1134"/>
      <c r="AA5" s="1134"/>
      <c r="AB5" s="1134"/>
      <c r="AC5" s="1134"/>
    </row>
    <row r="6" spans="1:29" ht="16.149999999999999" customHeight="1" x14ac:dyDescent="0.2">
      <c r="A6" s="1128"/>
      <c r="B6" s="1128"/>
      <c r="C6" s="13" t="s">
        <v>52</v>
      </c>
      <c r="D6" s="13" t="s">
        <v>2</v>
      </c>
      <c r="E6" s="13" t="s">
        <v>3</v>
      </c>
      <c r="F6" s="816" t="s">
        <v>58</v>
      </c>
      <c r="G6" s="817" t="s">
        <v>59</v>
      </c>
      <c r="H6" s="817" t="s">
        <v>60</v>
      </c>
      <c r="I6" s="817" t="s">
        <v>61</v>
      </c>
      <c r="J6" s="817" t="s">
        <v>56</v>
      </c>
      <c r="K6" s="817" t="s">
        <v>57</v>
      </c>
      <c r="L6" s="817" t="s">
        <v>62</v>
      </c>
      <c r="M6" s="816" t="s">
        <v>63</v>
      </c>
      <c r="N6" s="817" t="s">
        <v>64</v>
      </c>
      <c r="O6" s="817" t="s">
        <v>65</v>
      </c>
      <c r="P6" s="817" t="s">
        <v>66</v>
      </c>
      <c r="Q6" s="817" t="s">
        <v>67</v>
      </c>
      <c r="R6" s="818" t="s">
        <v>58</v>
      </c>
      <c r="S6" s="818" t="s">
        <v>59</v>
      </c>
      <c r="T6" s="819" t="s">
        <v>60</v>
      </c>
      <c r="U6" s="818" t="s">
        <v>61</v>
      </c>
      <c r="V6" s="818" t="s">
        <v>56</v>
      </c>
      <c r="W6" s="818" t="s">
        <v>57</v>
      </c>
      <c r="X6" s="818" t="s">
        <v>62</v>
      </c>
      <c r="Y6" s="818" t="s">
        <v>63</v>
      </c>
      <c r="Z6" s="818" t="s">
        <v>64</v>
      </c>
      <c r="AA6" s="818" t="s">
        <v>65</v>
      </c>
      <c r="AB6" s="818" t="s">
        <v>66</v>
      </c>
      <c r="AC6" s="818" t="s">
        <v>67</v>
      </c>
    </row>
    <row r="7" spans="1:29" s="552" customFormat="1" ht="14.45" customHeight="1" x14ac:dyDescent="0.25">
      <c r="A7" s="549"/>
      <c r="B7" s="550" t="s">
        <v>3</v>
      </c>
      <c r="C7" s="551">
        <v>23993.676599999999</v>
      </c>
      <c r="D7" s="551">
        <f>D8+D21+D36</f>
        <v>32919.528600000005</v>
      </c>
      <c r="E7" s="551">
        <f>E8+E21+E36</f>
        <v>56913.205199999997</v>
      </c>
      <c r="F7" s="551">
        <f>F8+F21+F36</f>
        <v>14845.22</v>
      </c>
      <c r="G7" s="551">
        <f>G8+G21+G36</f>
        <v>18045.330000000002</v>
      </c>
      <c r="H7" s="551">
        <f>H8+H21+H36</f>
        <v>40811.141999999993</v>
      </c>
      <c r="I7" s="551">
        <f t="shared" ref="I7:AC7" si="0">I8+I21+I36</f>
        <v>42601.354299999992</v>
      </c>
      <c r="J7" s="551">
        <f t="shared" si="0"/>
        <v>42871.604299999992</v>
      </c>
      <c r="K7" s="551">
        <f t="shared" si="0"/>
        <v>48940.514299999995</v>
      </c>
      <c r="L7" s="551">
        <f t="shared" si="0"/>
        <v>50919.344299999997</v>
      </c>
      <c r="M7" s="551">
        <f t="shared" si="0"/>
        <v>77841.840999999986</v>
      </c>
      <c r="N7" s="551">
        <f t="shared" si="0"/>
        <v>88551.156066666677</v>
      </c>
      <c r="O7" s="551">
        <f t="shared" si="0"/>
        <v>0</v>
      </c>
      <c r="P7" s="551">
        <f t="shared" si="0"/>
        <v>0</v>
      </c>
      <c r="Q7" s="640">
        <f t="shared" si="0"/>
        <v>0</v>
      </c>
      <c r="R7" s="802">
        <f t="shared" si="0"/>
        <v>0</v>
      </c>
      <c r="S7" s="551">
        <f t="shared" si="0"/>
        <v>379.56</v>
      </c>
      <c r="T7" s="551">
        <f t="shared" si="0"/>
        <v>7152.3509999999997</v>
      </c>
      <c r="U7" s="551">
        <f t="shared" si="0"/>
        <v>43515.156000000003</v>
      </c>
      <c r="V7" s="551">
        <f t="shared" si="0"/>
        <v>80245.183799999999</v>
      </c>
      <c r="W7" s="551">
        <f t="shared" si="0"/>
        <v>80749.913800000009</v>
      </c>
      <c r="X7" s="551">
        <f t="shared" si="0"/>
        <v>80749.913800000009</v>
      </c>
      <c r="Y7" s="551">
        <f t="shared" si="0"/>
        <v>81388.233800000002</v>
      </c>
      <c r="Z7" s="551">
        <f t="shared" si="0"/>
        <v>85133.193800000008</v>
      </c>
      <c r="AA7" s="551">
        <f t="shared" si="0"/>
        <v>0</v>
      </c>
      <c r="AB7" s="551">
        <f t="shared" si="0"/>
        <v>0</v>
      </c>
      <c r="AC7" s="640">
        <f t="shared" si="0"/>
        <v>0</v>
      </c>
    </row>
    <row r="8" spans="1:29" s="797" customFormat="1" ht="15.6" customHeight="1" x14ac:dyDescent="0.25">
      <c r="A8" s="553" t="s">
        <v>4</v>
      </c>
      <c r="B8" s="554">
        <v>12</v>
      </c>
      <c r="C8" s="555">
        <v>1308.9015999999999</v>
      </c>
      <c r="D8" s="555">
        <f>SUM(D9:D20)</f>
        <v>5122.463600000001</v>
      </c>
      <c r="E8" s="555">
        <f>SUM(E9:E20)</f>
        <v>6431.3652000000002</v>
      </c>
      <c r="F8" s="555">
        <f>SUM(F9:F20)</f>
        <v>2300.1900000000005</v>
      </c>
      <c r="G8" s="555">
        <f>SUM(G9:G20)</f>
        <v>3185.74</v>
      </c>
      <c r="H8" s="555">
        <f>SUM(H9:H20)</f>
        <v>4428.8419999999996</v>
      </c>
      <c r="I8" s="555">
        <f t="shared" ref="I8:Q8" si="1">SUM(I9:I20)</f>
        <v>4428.8419999999996</v>
      </c>
      <c r="J8" s="555">
        <f t="shared" si="1"/>
        <v>4606.4619999999995</v>
      </c>
      <c r="K8" s="555">
        <f t="shared" si="1"/>
        <v>6726.3119999999999</v>
      </c>
      <c r="L8" s="555">
        <f t="shared" si="1"/>
        <v>6938.4120000000003</v>
      </c>
      <c r="M8" s="555">
        <f t="shared" si="1"/>
        <v>8321.902</v>
      </c>
      <c r="N8" s="555">
        <f t="shared" si="1"/>
        <v>9114.2020000000011</v>
      </c>
      <c r="O8" s="555">
        <f t="shared" si="1"/>
        <v>0</v>
      </c>
      <c r="P8" s="555">
        <f t="shared" si="1"/>
        <v>0</v>
      </c>
      <c r="Q8" s="641">
        <f t="shared" si="1"/>
        <v>0</v>
      </c>
      <c r="R8" s="821">
        <f>SUM(R9:R20)</f>
        <v>0</v>
      </c>
      <c r="S8" s="793">
        <f t="shared" ref="S8:AC8" si="2">SUM(S9:S20)</f>
        <v>0</v>
      </c>
      <c r="T8" s="793">
        <f t="shared" si="2"/>
        <v>971.59099999999989</v>
      </c>
      <c r="U8" s="793">
        <f t="shared" si="2"/>
        <v>5408.9760000000006</v>
      </c>
      <c r="V8" s="793">
        <f>SUM(V9:V20)</f>
        <v>9394.9338000000025</v>
      </c>
      <c r="W8" s="793">
        <f t="shared" si="2"/>
        <v>9465.8838000000014</v>
      </c>
      <c r="X8" s="793">
        <f t="shared" si="2"/>
        <v>9465.8838000000014</v>
      </c>
      <c r="Y8" s="793">
        <f t="shared" si="2"/>
        <v>9469.8838000000014</v>
      </c>
      <c r="Z8" s="793">
        <f t="shared" si="2"/>
        <v>9870.0538000000015</v>
      </c>
      <c r="AA8" s="793">
        <f t="shared" si="2"/>
        <v>0</v>
      </c>
      <c r="AB8" s="793">
        <f t="shared" si="2"/>
        <v>0</v>
      </c>
      <c r="AC8" s="831">
        <f t="shared" si="2"/>
        <v>0</v>
      </c>
    </row>
    <row r="9" spans="1:29" ht="15.75" x14ac:dyDescent="0.25">
      <c r="A9" s="14">
        <v>1</v>
      </c>
      <c r="B9" s="15" t="s">
        <v>5</v>
      </c>
      <c r="C9" s="787">
        <v>1.5</v>
      </c>
      <c r="D9" s="787">
        <f>[1]total214!H6</f>
        <v>76.5</v>
      </c>
      <c r="E9" s="787">
        <v>78</v>
      </c>
      <c r="F9" s="787">
        <f>Monthly!F9</f>
        <v>0</v>
      </c>
      <c r="G9" s="787">
        <f>Monthly!G9 + F9</f>
        <v>0</v>
      </c>
      <c r="H9" s="787">
        <f>Monthly!H9 +  G9</f>
        <v>0</v>
      </c>
      <c r="I9" s="787">
        <f>Monthly!I9 + H9</f>
        <v>0</v>
      </c>
      <c r="J9" s="787">
        <f>Monthly!J9 + I9</f>
        <v>0</v>
      </c>
      <c r="K9" s="787">
        <f>Monthly!K9 + J9</f>
        <v>0</v>
      </c>
      <c r="L9" s="789">
        <f>Monthly!L9 + K9</f>
        <v>0</v>
      </c>
      <c r="M9" s="787">
        <f>Monthly!M9 + L9</f>
        <v>28.1</v>
      </c>
      <c r="N9" s="787">
        <f>Monthly!N9 + M9</f>
        <v>34</v>
      </c>
      <c r="O9" s="788"/>
      <c r="P9" s="788"/>
      <c r="Q9" s="807"/>
      <c r="R9" s="804"/>
      <c r="S9" s="787">
        <f>Monthly!T9</f>
        <v>0</v>
      </c>
      <c r="T9" s="787">
        <f>Monthly!U9 + S9</f>
        <v>0</v>
      </c>
      <c r="U9" s="787">
        <f>Monthly!V9 + T9</f>
        <v>56.5</v>
      </c>
      <c r="V9" s="787">
        <f>Monthly!W9 + U9</f>
        <v>56.5</v>
      </c>
      <c r="W9" s="787">
        <f>Monthly!X9 + V9</f>
        <v>56.5</v>
      </c>
      <c r="X9" s="787">
        <f>Monthly!Y9 + W9</f>
        <v>56.5</v>
      </c>
      <c r="Y9" s="787">
        <f>Monthly!Z9 + X9</f>
        <v>56.5</v>
      </c>
      <c r="Z9" s="787">
        <f>Monthly!AA9 + Y9</f>
        <v>56.5</v>
      </c>
      <c r="AA9" s="787"/>
      <c r="AB9" s="787"/>
      <c r="AC9" s="814"/>
    </row>
    <row r="10" spans="1:29" ht="15.75" x14ac:dyDescent="0.25">
      <c r="A10" s="14">
        <v>2</v>
      </c>
      <c r="B10" s="15" t="s">
        <v>6</v>
      </c>
      <c r="C10" s="787">
        <v>101</v>
      </c>
      <c r="D10" s="787">
        <f>[1]total214!H7</f>
        <v>506</v>
      </c>
      <c r="E10" s="787">
        <v>607</v>
      </c>
      <c r="F10" s="787">
        <f>Monthly!F10</f>
        <v>0</v>
      </c>
      <c r="G10" s="787">
        <f>Monthly!G10 + F10</f>
        <v>0</v>
      </c>
      <c r="H10" s="787">
        <f>Monthly!H10 +  G10</f>
        <v>607.5</v>
      </c>
      <c r="I10" s="787">
        <f>Monthly!I10 + H10</f>
        <v>607.5</v>
      </c>
      <c r="J10" s="787">
        <f>Monthly!J10 + I10</f>
        <v>627</v>
      </c>
      <c r="K10" s="787">
        <f>Monthly!K10 + J10</f>
        <v>775.75</v>
      </c>
      <c r="L10" s="789">
        <f>Monthly!L10 + K10</f>
        <v>972.75</v>
      </c>
      <c r="M10" s="787">
        <f>Monthly!M10 + L10</f>
        <v>1154</v>
      </c>
      <c r="N10" s="787">
        <f>Monthly!N10 + M10</f>
        <v>1154</v>
      </c>
      <c r="O10" s="788"/>
      <c r="P10" s="788"/>
      <c r="Q10" s="807"/>
      <c r="R10" s="804"/>
      <c r="S10" s="787">
        <f>Monthly!T10</f>
        <v>0</v>
      </c>
      <c r="T10" s="787">
        <f>Monthly!U10 + S10</f>
        <v>71.5</v>
      </c>
      <c r="U10" s="787">
        <f>Monthly!V10 + T10</f>
        <v>607</v>
      </c>
      <c r="V10" s="787">
        <f>Monthly!W10 + U10</f>
        <v>1153.75</v>
      </c>
      <c r="W10" s="787">
        <f>Monthly!X10 + V10</f>
        <v>1153.75</v>
      </c>
      <c r="X10" s="787">
        <f>Monthly!Y10 + W10</f>
        <v>1153.75</v>
      </c>
      <c r="Y10" s="787">
        <f>Monthly!Z10 + X10</f>
        <v>1153.75</v>
      </c>
      <c r="Z10" s="787">
        <f>Monthly!AA10 + Y10</f>
        <v>1153.75</v>
      </c>
      <c r="AA10" s="787"/>
      <c r="AB10" s="787"/>
      <c r="AC10" s="814"/>
    </row>
    <row r="11" spans="1:29" ht="15.75" x14ac:dyDescent="0.25">
      <c r="A11" s="14">
        <v>3</v>
      </c>
      <c r="B11" s="15" t="s">
        <v>7</v>
      </c>
      <c r="C11" s="787">
        <v>0</v>
      </c>
      <c r="D11" s="787">
        <f>[1]total214!H8</f>
        <v>80</v>
      </c>
      <c r="E11" s="787">
        <v>80</v>
      </c>
      <c r="F11" s="787">
        <f>Monthly!F11</f>
        <v>0</v>
      </c>
      <c r="G11" s="787">
        <f>Monthly!G11 + F11</f>
        <v>0</v>
      </c>
      <c r="H11" s="787">
        <f>Monthly!H11 +  G11</f>
        <v>77</v>
      </c>
      <c r="I11" s="787">
        <f>Monthly!I11 + H11</f>
        <v>77</v>
      </c>
      <c r="J11" s="787">
        <f>Monthly!J11 + I11</f>
        <v>77</v>
      </c>
      <c r="K11" s="787">
        <f>Monthly!K11 + J11</f>
        <v>77</v>
      </c>
      <c r="L11" s="789">
        <f>Monthly!L11 + K11</f>
        <v>77</v>
      </c>
      <c r="M11" s="787">
        <f>Monthly!M11 + L11</f>
        <v>77</v>
      </c>
      <c r="N11" s="787">
        <f>Monthly!N11 + M11</f>
        <v>77</v>
      </c>
      <c r="O11" s="788"/>
      <c r="P11" s="788"/>
      <c r="Q11" s="807"/>
      <c r="R11" s="804"/>
      <c r="S11" s="787">
        <f>Monthly!T11</f>
        <v>0</v>
      </c>
      <c r="T11" s="787">
        <f>Monthly!U11 + S11</f>
        <v>0</v>
      </c>
      <c r="U11" s="787">
        <f>Monthly!V11 + T11</f>
        <v>58.6</v>
      </c>
      <c r="V11" s="787">
        <f>Monthly!W11 + U11</f>
        <v>127.9</v>
      </c>
      <c r="W11" s="787">
        <f>Monthly!X11 + V11</f>
        <v>127.9</v>
      </c>
      <c r="X11" s="787">
        <f>Monthly!Y11 + W11</f>
        <v>127.9</v>
      </c>
      <c r="Y11" s="787">
        <f>Monthly!Z11 + X11</f>
        <v>127.9</v>
      </c>
      <c r="Z11" s="787">
        <f>Monthly!AA11 + Y11</f>
        <v>127.9</v>
      </c>
      <c r="AA11" s="787"/>
      <c r="AB11" s="787"/>
      <c r="AC11" s="814"/>
    </row>
    <row r="12" spans="1:29" ht="15.75" x14ac:dyDescent="0.25">
      <c r="A12" s="14">
        <v>4</v>
      </c>
      <c r="B12" s="15" t="s">
        <v>8</v>
      </c>
      <c r="C12" s="787">
        <v>183</v>
      </c>
      <c r="D12" s="787">
        <f>[1]total214!H9</f>
        <v>555.61</v>
      </c>
      <c r="E12" s="787">
        <v>738.61</v>
      </c>
      <c r="F12" s="787">
        <f>Monthly!F12</f>
        <v>7.2</v>
      </c>
      <c r="G12" s="787">
        <f>Monthly!G12 + F12</f>
        <v>7.2</v>
      </c>
      <c r="H12" s="787">
        <f>Monthly!H12 +  G12</f>
        <v>26</v>
      </c>
      <c r="I12" s="787">
        <f>Monthly!I12 + H12</f>
        <v>26</v>
      </c>
      <c r="J12" s="787">
        <f>Monthly!J12 + I12</f>
        <v>26</v>
      </c>
      <c r="K12" s="787">
        <f>Monthly!K12 + J12</f>
        <v>453.53999999999996</v>
      </c>
      <c r="L12" s="789">
        <f>Monthly!L12 + K12</f>
        <v>453.53999999999996</v>
      </c>
      <c r="M12" s="787">
        <f>Monthly!M12 + L12</f>
        <v>654.5</v>
      </c>
      <c r="N12" s="787">
        <f>Monthly!N12 + M12</f>
        <v>654.5</v>
      </c>
      <c r="O12" s="788"/>
      <c r="P12" s="788"/>
      <c r="Q12" s="807"/>
      <c r="R12" s="804"/>
      <c r="S12" s="787">
        <f>Monthly!T12</f>
        <v>0</v>
      </c>
      <c r="T12" s="787">
        <f>Monthly!U12 + S12</f>
        <v>11</v>
      </c>
      <c r="U12" s="787">
        <f>Monthly!V12 + T12</f>
        <v>528</v>
      </c>
      <c r="V12" s="787">
        <f>Monthly!W12 + U12</f>
        <v>551.4</v>
      </c>
      <c r="W12" s="787">
        <f>Monthly!X12 + V12</f>
        <v>551.4</v>
      </c>
      <c r="X12" s="787">
        <f>Monthly!Y12 + W12</f>
        <v>551.4</v>
      </c>
      <c r="Y12" s="787">
        <f>Monthly!Z12 + X12</f>
        <v>551.4</v>
      </c>
      <c r="Z12" s="787">
        <f>Monthly!AA12 + Y12</f>
        <v>551.4</v>
      </c>
      <c r="AA12" s="787"/>
      <c r="AB12" s="787"/>
      <c r="AC12" s="814"/>
    </row>
    <row r="13" spans="1:29" ht="15.75" x14ac:dyDescent="0.25">
      <c r="A13" s="14">
        <v>5</v>
      </c>
      <c r="B13" s="15" t="s">
        <v>9</v>
      </c>
      <c r="C13" s="787">
        <v>278</v>
      </c>
      <c r="D13" s="787">
        <f>[1]total214!H10</f>
        <v>1016</v>
      </c>
      <c r="E13" s="787">
        <v>1294</v>
      </c>
      <c r="F13" s="787">
        <f>Monthly!F13</f>
        <v>588</v>
      </c>
      <c r="G13" s="787">
        <f>Monthly!G13 + F13</f>
        <v>1251</v>
      </c>
      <c r="H13" s="787">
        <f>Monthly!H13 +  G13</f>
        <v>1251</v>
      </c>
      <c r="I13" s="787">
        <f>Monthly!I13 + H13</f>
        <v>1251</v>
      </c>
      <c r="J13" s="787">
        <f>Monthly!J13 + I13</f>
        <v>1331</v>
      </c>
      <c r="K13" s="787">
        <f>Monthly!K13 + J13</f>
        <v>1371</v>
      </c>
      <c r="L13" s="789">
        <f>Monthly!L13 + K13</f>
        <v>1371</v>
      </c>
      <c r="M13" s="787">
        <f>Monthly!M13 + L13</f>
        <v>1907.3</v>
      </c>
      <c r="N13" s="787">
        <f>Monthly!N13 + M13</f>
        <v>1907.3</v>
      </c>
      <c r="O13" s="788"/>
      <c r="P13" s="788"/>
      <c r="Q13" s="807"/>
      <c r="R13" s="804"/>
      <c r="S13" s="787">
        <f>Monthly!T13</f>
        <v>0</v>
      </c>
      <c r="T13" s="787">
        <f>Monthly!U13 + S13</f>
        <v>588.54999999999995</v>
      </c>
      <c r="U13" s="787">
        <f>Monthly!V13 + T13</f>
        <v>905.4</v>
      </c>
      <c r="V13" s="787">
        <f>Monthly!W13 + U13</f>
        <v>2031.3000000000002</v>
      </c>
      <c r="W13" s="787">
        <f>Monthly!X13 + V13</f>
        <v>2062.7000000000003</v>
      </c>
      <c r="X13" s="787">
        <f>Monthly!Y13 + W13</f>
        <v>2062.7000000000003</v>
      </c>
      <c r="Y13" s="787">
        <f>Monthly!Z13 + X13</f>
        <v>2066.7000000000003</v>
      </c>
      <c r="Z13" s="787">
        <f>Monthly!AA13 + Y13</f>
        <v>2410.4000000000005</v>
      </c>
      <c r="AA13" s="787"/>
      <c r="AB13" s="787"/>
      <c r="AC13" s="814"/>
    </row>
    <row r="14" spans="1:29" ht="15.75" x14ac:dyDescent="0.25">
      <c r="A14" s="14">
        <v>6</v>
      </c>
      <c r="B14" s="15" t="s">
        <v>10</v>
      </c>
      <c r="C14" s="787">
        <v>97</v>
      </c>
      <c r="D14" s="787">
        <f>[1]total214!H11</f>
        <v>1424</v>
      </c>
      <c r="E14" s="787">
        <v>1521</v>
      </c>
      <c r="F14" s="787">
        <f>Monthly!F14</f>
        <v>0</v>
      </c>
      <c r="G14" s="787">
        <f>Monthly!G14 + F14</f>
        <v>0</v>
      </c>
      <c r="H14" s="787">
        <f>Monthly!H14 +  G14</f>
        <v>391.25</v>
      </c>
      <c r="I14" s="787">
        <f>Monthly!I14 + H14</f>
        <v>391.25</v>
      </c>
      <c r="J14" s="787">
        <f>Monthly!J14 + I14</f>
        <v>391.25</v>
      </c>
      <c r="K14" s="787">
        <f>Monthly!K14 + J14</f>
        <v>1796.25</v>
      </c>
      <c r="L14" s="789">
        <f>Monthly!L14 + K14</f>
        <v>1796.25</v>
      </c>
      <c r="M14" s="787">
        <f>Monthly!M14 + L14</f>
        <v>1912.25</v>
      </c>
      <c r="N14" s="787">
        <f>Monthly!N14 + M14</f>
        <v>1912.25</v>
      </c>
      <c r="O14" s="788"/>
      <c r="P14" s="788"/>
      <c r="Q14" s="807"/>
      <c r="R14" s="804"/>
      <c r="S14" s="787">
        <f>Monthly!T14</f>
        <v>0</v>
      </c>
      <c r="T14" s="787">
        <f>Monthly!U14 + S14</f>
        <v>125.35</v>
      </c>
      <c r="U14" s="787">
        <f>Monthly!V14 + T14</f>
        <v>1521</v>
      </c>
      <c r="V14" s="787">
        <f>Monthly!W14 + U14</f>
        <v>1873.125</v>
      </c>
      <c r="W14" s="787">
        <f>Monthly!X14 + V14</f>
        <v>1873.125</v>
      </c>
      <c r="X14" s="787">
        <f>Monthly!Y14 + W14</f>
        <v>1873.125</v>
      </c>
      <c r="Y14" s="787">
        <f>Monthly!Z14 + X14</f>
        <v>1873.125</v>
      </c>
      <c r="Z14" s="787">
        <f>Monthly!AA14 + Y14</f>
        <v>1873.125</v>
      </c>
      <c r="AA14" s="787"/>
      <c r="AB14" s="787"/>
      <c r="AC14" s="814"/>
    </row>
    <row r="15" spans="1:29" ht="15.75" x14ac:dyDescent="0.25">
      <c r="A15" s="14">
        <v>7</v>
      </c>
      <c r="B15" s="15" t="s">
        <v>11</v>
      </c>
      <c r="C15" s="787">
        <v>0</v>
      </c>
      <c r="D15" s="787">
        <f>[1]total214!H12</f>
        <v>184</v>
      </c>
      <c r="E15" s="787">
        <v>184</v>
      </c>
      <c r="F15" s="787">
        <f>Monthly!F15</f>
        <v>168.1</v>
      </c>
      <c r="G15" s="787">
        <f>Monthly!G15 + F15</f>
        <v>336.2</v>
      </c>
      <c r="H15" s="787">
        <f>Monthly!H15 +  G15</f>
        <v>167.60000000000002</v>
      </c>
      <c r="I15" s="787">
        <f>Monthly!I15 + H15</f>
        <v>167.60000000000002</v>
      </c>
      <c r="J15" s="787">
        <f>Monthly!J15 + I15</f>
        <v>167.60000000000002</v>
      </c>
      <c r="K15" s="787">
        <f>Monthly!K15 + J15</f>
        <v>167.60000000000002</v>
      </c>
      <c r="L15" s="789">
        <f>Monthly!L15 + K15</f>
        <v>167.60000000000002</v>
      </c>
      <c r="M15" s="787">
        <f>Monthly!M15 + L15</f>
        <v>204.60000000000002</v>
      </c>
      <c r="N15" s="787">
        <f>Monthly!N15 + M15</f>
        <v>204.60000000000002</v>
      </c>
      <c r="O15" s="788"/>
      <c r="P15" s="788"/>
      <c r="Q15" s="807"/>
      <c r="R15" s="804"/>
      <c r="S15" s="787">
        <f>Monthly!T15</f>
        <v>0</v>
      </c>
      <c r="T15" s="787">
        <f>Monthly!U15 + S15</f>
        <v>0</v>
      </c>
      <c r="U15" s="787">
        <f>Monthly!V15 + T15</f>
        <v>156.75</v>
      </c>
      <c r="V15" s="787">
        <f>Monthly!W15 + U15</f>
        <v>307.59000000000003</v>
      </c>
      <c r="W15" s="787">
        <f>Monthly!X15 + V15</f>
        <v>307.59000000000003</v>
      </c>
      <c r="X15" s="787">
        <f>Monthly!Y15 + W15</f>
        <v>307.59000000000003</v>
      </c>
      <c r="Y15" s="787">
        <f>Monthly!Z15 + X15</f>
        <v>307.59000000000003</v>
      </c>
      <c r="Z15" s="787">
        <f>Monthly!AA15 + Y15</f>
        <v>307.59000000000003</v>
      </c>
      <c r="AA15" s="787"/>
      <c r="AB15" s="787"/>
      <c r="AC15" s="814"/>
    </row>
    <row r="16" spans="1:29" ht="15.75" x14ac:dyDescent="0.25">
      <c r="A16" s="14">
        <v>8</v>
      </c>
      <c r="B16" s="15" t="s">
        <v>12</v>
      </c>
      <c r="C16" s="787">
        <v>35</v>
      </c>
      <c r="D16" s="787">
        <f>[1]total214!H13</f>
        <v>162.5</v>
      </c>
      <c r="E16" s="787">
        <v>197.5</v>
      </c>
      <c r="F16" s="787">
        <f>Monthly!F16</f>
        <v>50.2</v>
      </c>
      <c r="G16" s="787">
        <f>Monthly!G16 + F16</f>
        <v>53.2</v>
      </c>
      <c r="H16" s="787">
        <f>Monthly!H16 +  G16</f>
        <v>98.85</v>
      </c>
      <c r="I16" s="787">
        <f>Monthly!I16 + H16</f>
        <v>98.85</v>
      </c>
      <c r="J16" s="787">
        <f>Monthly!J16 + I16</f>
        <v>176.97</v>
      </c>
      <c r="K16" s="787">
        <f>Monthly!K16 + J16</f>
        <v>182.72</v>
      </c>
      <c r="L16" s="789">
        <f>Monthly!L16 + K16</f>
        <v>182.72</v>
      </c>
      <c r="M16" s="787">
        <f>Monthly!M16 + L16</f>
        <v>191.92</v>
      </c>
      <c r="N16" s="787">
        <f>Monthly!N16 + M16</f>
        <v>191.92</v>
      </c>
      <c r="O16" s="788"/>
      <c r="P16" s="788"/>
      <c r="Q16" s="807"/>
      <c r="R16" s="804"/>
      <c r="S16" s="787">
        <f>Monthly!T16</f>
        <v>0</v>
      </c>
      <c r="T16" s="787">
        <f>Monthly!U16 + S16</f>
        <v>0</v>
      </c>
      <c r="U16" s="787">
        <f>Monthly!V16 + T16</f>
        <v>98</v>
      </c>
      <c r="V16" s="787">
        <f>Monthly!W16 + U16</f>
        <v>186.965</v>
      </c>
      <c r="W16" s="787">
        <f>Monthly!X16 + V16</f>
        <v>226.51499999999999</v>
      </c>
      <c r="X16" s="787">
        <f>Monthly!Y16 + W16</f>
        <v>226.51499999999999</v>
      </c>
      <c r="Y16" s="787">
        <f>Monthly!Z16 + X16</f>
        <v>226.51499999999999</v>
      </c>
      <c r="Z16" s="787">
        <f>Monthly!AA16 + Y16</f>
        <v>282.98500000000001</v>
      </c>
      <c r="AA16" s="787"/>
      <c r="AB16" s="787"/>
      <c r="AC16" s="814"/>
    </row>
    <row r="17" spans="1:29" ht="15.75" x14ac:dyDescent="0.25">
      <c r="A17" s="14">
        <v>9</v>
      </c>
      <c r="B17" s="15" t="s">
        <v>13</v>
      </c>
      <c r="C17" s="787">
        <v>0</v>
      </c>
      <c r="D17" s="787">
        <f>[1]total214!H14</f>
        <v>369</v>
      </c>
      <c r="E17" s="787">
        <v>369</v>
      </c>
      <c r="F17" s="787">
        <f>Monthly!F17</f>
        <v>57.87</v>
      </c>
      <c r="G17" s="787">
        <f>Monthly!G17 + F17</f>
        <v>57.87</v>
      </c>
      <c r="H17" s="787">
        <f>Monthly!H17 +  G17</f>
        <v>251.072</v>
      </c>
      <c r="I17" s="787">
        <f>Monthly!I17 + H17</f>
        <v>251.072</v>
      </c>
      <c r="J17" s="787">
        <f>Monthly!J17 + I17</f>
        <v>251.072</v>
      </c>
      <c r="K17" s="787">
        <f>Monthly!K17 + J17</f>
        <v>264.88200000000001</v>
      </c>
      <c r="L17" s="789">
        <f>Monthly!L17 + K17</f>
        <v>264.88200000000001</v>
      </c>
      <c r="M17" s="787">
        <f>Monthly!M17 + L17</f>
        <v>362.12200000000001</v>
      </c>
      <c r="N17" s="787">
        <f>Monthly!N17 + M17</f>
        <v>362.12200000000001</v>
      </c>
      <c r="O17" s="788"/>
      <c r="P17" s="788"/>
      <c r="Q17" s="807"/>
      <c r="R17" s="804"/>
      <c r="S17" s="787">
        <f>Monthly!T17</f>
        <v>0</v>
      </c>
      <c r="T17" s="787">
        <f>Monthly!U17 + S17</f>
        <v>175.19099999999997</v>
      </c>
      <c r="U17" s="787">
        <f>Monthly!V17 + T17</f>
        <v>203.46599999999995</v>
      </c>
      <c r="V17" s="787">
        <f>Monthly!W17 + U17</f>
        <v>429.43079999999998</v>
      </c>
      <c r="W17" s="787">
        <f>Monthly!X17 + V17</f>
        <v>429.43079999999998</v>
      </c>
      <c r="X17" s="787">
        <f>Monthly!Y17 + W17</f>
        <v>429.43079999999998</v>
      </c>
      <c r="Y17" s="787">
        <f>Monthly!Z17 + X17</f>
        <v>429.43079999999998</v>
      </c>
      <c r="Z17" s="787">
        <f>Monthly!AA17 + Y17</f>
        <v>429.43079999999998</v>
      </c>
      <c r="AA17" s="787"/>
      <c r="AB17" s="787"/>
      <c r="AC17" s="814"/>
    </row>
    <row r="18" spans="1:29" ht="15.75" x14ac:dyDescent="0.25">
      <c r="A18" s="14">
        <v>10</v>
      </c>
      <c r="B18" s="15" t="s">
        <v>14</v>
      </c>
      <c r="C18" s="787">
        <v>79.401600000000002</v>
      </c>
      <c r="D18" s="787">
        <v>24.3536</v>
      </c>
      <c r="E18" s="787">
        <f>D18+C18</f>
        <v>103.7552</v>
      </c>
      <c r="F18" s="787">
        <f>Monthly!F18</f>
        <v>46</v>
      </c>
      <c r="G18" s="787">
        <f>Monthly!G18 + F18</f>
        <v>97.45</v>
      </c>
      <c r="H18" s="787">
        <f>Monthly!H18 +  G18</f>
        <v>52.199999999999996</v>
      </c>
      <c r="I18" s="787">
        <f>Monthly!I18 + H18</f>
        <v>52.199999999999996</v>
      </c>
      <c r="J18" s="787">
        <f>Monthly!J18 + I18</f>
        <v>52.199999999999996</v>
      </c>
      <c r="K18" s="787">
        <f>Monthly!K18 + J18</f>
        <v>104.39999999999999</v>
      </c>
      <c r="L18" s="789">
        <f>Monthly!L18 + K18</f>
        <v>119.5</v>
      </c>
      <c r="M18" s="787">
        <f>Monthly!M18 + L18</f>
        <v>85.84</v>
      </c>
      <c r="N18" s="787">
        <f>Monthly!N18 + M18</f>
        <v>85.84</v>
      </c>
      <c r="O18" s="788"/>
      <c r="P18" s="788"/>
      <c r="Q18" s="807"/>
      <c r="R18" s="804"/>
      <c r="S18" s="787">
        <f>Monthly!T18</f>
        <v>0</v>
      </c>
      <c r="T18" s="787">
        <f>Monthly!U18 + S18</f>
        <v>0</v>
      </c>
      <c r="U18" s="787">
        <f>Monthly!V18 + T18</f>
        <v>25.41</v>
      </c>
      <c r="V18" s="787">
        <f>Monthly!W18 + U18</f>
        <v>72.39</v>
      </c>
      <c r="W18" s="787">
        <f>Monthly!X18 + V18</f>
        <v>72.39</v>
      </c>
      <c r="X18" s="787">
        <f>Monthly!Y18 + W18</f>
        <v>72.39</v>
      </c>
      <c r="Y18" s="787">
        <f>Monthly!Z18 + X18</f>
        <v>72.39</v>
      </c>
      <c r="Z18" s="787">
        <f>Monthly!AA18 + Y18</f>
        <v>72.39</v>
      </c>
      <c r="AA18" s="787"/>
      <c r="AB18" s="787"/>
      <c r="AC18" s="814"/>
    </row>
    <row r="19" spans="1:29" ht="15.75" x14ac:dyDescent="0.25">
      <c r="A19" s="14">
        <v>11</v>
      </c>
      <c r="B19" s="15" t="s">
        <v>15</v>
      </c>
      <c r="C19" s="787">
        <v>0</v>
      </c>
      <c r="D19" s="787">
        <f>[1]total214!H16</f>
        <v>278</v>
      </c>
      <c r="E19" s="787">
        <f>D19+C19</f>
        <v>278</v>
      </c>
      <c r="F19" s="787">
        <f>Monthly!F19</f>
        <v>141.62</v>
      </c>
      <c r="G19" s="787">
        <f>Monthly!G19 + F19</f>
        <v>141.62</v>
      </c>
      <c r="H19" s="787">
        <f>Monthly!H19 +  G19</f>
        <v>265.17</v>
      </c>
      <c r="I19" s="787">
        <f>Monthly!I19 + H19</f>
        <v>265.17</v>
      </c>
      <c r="J19" s="787">
        <f>Monthly!J19 + I19</f>
        <v>265.17</v>
      </c>
      <c r="K19" s="787">
        <f>Monthly!K19 + J19</f>
        <v>291.97000000000003</v>
      </c>
      <c r="L19" s="789">
        <f>Monthly!L19 + K19</f>
        <v>291.97000000000003</v>
      </c>
      <c r="M19" s="787">
        <f>Monthly!M19 + L19</f>
        <v>503.07000000000005</v>
      </c>
      <c r="N19" s="787">
        <f>Monthly!N19 + M19</f>
        <v>503.07000000000005</v>
      </c>
      <c r="O19" s="788"/>
      <c r="P19" s="788"/>
      <c r="Q19" s="807"/>
      <c r="R19" s="804"/>
      <c r="S19" s="787">
        <f>Monthly!T19</f>
        <v>0</v>
      </c>
      <c r="T19" s="787">
        <f>Monthly!U19 + S19</f>
        <v>0</v>
      </c>
      <c r="U19" s="787">
        <f>Monthly!V19 + T19</f>
        <v>263.75</v>
      </c>
      <c r="V19" s="787">
        <f>Monthly!W19 + U19</f>
        <v>502.40300000000002</v>
      </c>
      <c r="W19" s="787">
        <f>Monthly!X19 + V19</f>
        <v>502.40300000000002</v>
      </c>
      <c r="X19" s="787">
        <f>Monthly!Y19 + W19</f>
        <v>502.40300000000002</v>
      </c>
      <c r="Y19" s="787">
        <f>Monthly!Z19 + X19</f>
        <v>502.40300000000002</v>
      </c>
      <c r="Z19" s="787">
        <f>Monthly!AA19 + Y19</f>
        <v>502.40300000000002</v>
      </c>
      <c r="AA19" s="787"/>
      <c r="AB19" s="787"/>
      <c r="AC19" s="814"/>
    </row>
    <row r="20" spans="1:29" ht="15.75" x14ac:dyDescent="0.25">
      <c r="A20" s="14">
        <v>12</v>
      </c>
      <c r="B20" s="15" t="s">
        <v>16</v>
      </c>
      <c r="C20" s="787">
        <v>534</v>
      </c>
      <c r="D20" s="787">
        <v>446.5</v>
      </c>
      <c r="E20" s="787">
        <f>D20+C20</f>
        <v>980.5</v>
      </c>
      <c r="F20" s="787">
        <f>Monthly!F20</f>
        <v>1241.2</v>
      </c>
      <c r="G20" s="787">
        <f>Monthly!G20 + F20</f>
        <v>1241.2</v>
      </c>
      <c r="H20" s="787">
        <f>Monthly!H20 +  G20</f>
        <v>1241.2</v>
      </c>
      <c r="I20" s="787">
        <f>Monthly!I20 + H20</f>
        <v>1241.2</v>
      </c>
      <c r="J20" s="787">
        <f>Monthly!J20 + I20</f>
        <v>1241.2</v>
      </c>
      <c r="K20" s="787">
        <f>Monthly!K20 + J20</f>
        <v>1241.2</v>
      </c>
      <c r="L20" s="789">
        <f>Monthly!L20 + K20</f>
        <v>1241.2</v>
      </c>
      <c r="M20" s="787">
        <f>Monthly!M20 + L20</f>
        <v>1241.2</v>
      </c>
      <c r="N20" s="787">
        <f>Monthly!N20 + M20</f>
        <v>2027.6</v>
      </c>
      <c r="O20" s="788"/>
      <c r="P20" s="788"/>
      <c r="Q20" s="807"/>
      <c r="R20" s="804"/>
      <c r="S20" s="787">
        <f>Monthly!T20</f>
        <v>0</v>
      </c>
      <c r="T20" s="787">
        <f>Monthly!U20 + S20</f>
        <v>0</v>
      </c>
      <c r="U20" s="787">
        <f>Monthly!V20 + T20</f>
        <v>985.1</v>
      </c>
      <c r="V20" s="787">
        <f>Monthly!W20 + U20</f>
        <v>2102.1800000000003</v>
      </c>
      <c r="W20" s="787">
        <f>Monthly!X20 + V20</f>
        <v>2102.1800000000003</v>
      </c>
      <c r="X20" s="787">
        <f>Monthly!Y20 + W20</f>
        <v>2102.1800000000003</v>
      </c>
      <c r="Y20" s="787">
        <f>Monthly!Z20 + X20</f>
        <v>2102.1800000000003</v>
      </c>
      <c r="Z20" s="787">
        <f>Monthly!AA20 + Y20</f>
        <v>2102.1800000000003</v>
      </c>
      <c r="AA20" s="787"/>
      <c r="AB20" s="787"/>
      <c r="AC20" s="814"/>
    </row>
    <row r="21" spans="1:29" s="797" customFormat="1" ht="15.75" x14ac:dyDescent="0.25">
      <c r="A21" s="556" t="s">
        <v>17</v>
      </c>
      <c r="B21" s="557">
        <v>14</v>
      </c>
      <c r="C21" s="558">
        <v>10115</v>
      </c>
      <c r="D21" s="558">
        <f>SUM(D22:D35)</f>
        <v>15793.79</v>
      </c>
      <c r="E21" s="558">
        <f>SUM(E22:E35)</f>
        <v>25908.79</v>
      </c>
      <c r="F21" s="559">
        <f>SUM(F22:F35)</f>
        <v>2926.0699999999997</v>
      </c>
      <c r="G21" s="559">
        <f>SUM(G22:G35)</f>
        <v>3831.4300000000003</v>
      </c>
      <c r="H21" s="559">
        <f t="shared" ref="H21:Q21" si="3">SUM(H22:H35)</f>
        <v>15596.544999999998</v>
      </c>
      <c r="I21" s="559">
        <f t="shared" si="3"/>
        <v>17370.768299999996</v>
      </c>
      <c r="J21" s="559">
        <f t="shared" si="3"/>
        <v>17381.4683</v>
      </c>
      <c r="K21" s="559">
        <f t="shared" si="3"/>
        <v>18673.128299999997</v>
      </c>
      <c r="L21" s="559">
        <f t="shared" si="3"/>
        <v>19486.388299999999</v>
      </c>
      <c r="M21" s="559">
        <f t="shared" si="3"/>
        <v>28943.584999999999</v>
      </c>
      <c r="N21" s="559">
        <f t="shared" si="3"/>
        <v>35645.945066666667</v>
      </c>
      <c r="O21" s="559">
        <f t="shared" si="3"/>
        <v>0</v>
      </c>
      <c r="P21" s="559">
        <f t="shared" si="3"/>
        <v>0</v>
      </c>
      <c r="Q21" s="806">
        <f t="shared" si="3"/>
        <v>0</v>
      </c>
      <c r="R21" s="822">
        <f>SUM(R22:R35)</f>
        <v>0</v>
      </c>
      <c r="S21" s="796">
        <f t="shared" ref="S21:AC21" si="4">SUM(S22:S35)</f>
        <v>223.36</v>
      </c>
      <c r="T21" s="796">
        <f t="shared" si="4"/>
        <v>2073.0099999999998</v>
      </c>
      <c r="U21" s="796">
        <f t="shared" si="4"/>
        <v>20068.580000000002</v>
      </c>
      <c r="V21" s="796">
        <f t="shared" si="4"/>
        <v>34105.470500000003</v>
      </c>
      <c r="W21" s="796">
        <f t="shared" si="4"/>
        <v>34535.250500000002</v>
      </c>
      <c r="X21" s="796">
        <f t="shared" si="4"/>
        <v>34535.250500000002</v>
      </c>
      <c r="Y21" s="796">
        <f t="shared" si="4"/>
        <v>34535.250500000002</v>
      </c>
      <c r="Z21" s="796">
        <f t="shared" si="4"/>
        <v>34985.620500000005</v>
      </c>
      <c r="AA21" s="796">
        <f t="shared" si="4"/>
        <v>0</v>
      </c>
      <c r="AB21" s="796">
        <f t="shared" si="4"/>
        <v>0</v>
      </c>
      <c r="AC21" s="837">
        <f t="shared" si="4"/>
        <v>0</v>
      </c>
    </row>
    <row r="22" spans="1:29" ht="15.75" x14ac:dyDescent="0.25">
      <c r="A22" s="14">
        <v>1</v>
      </c>
      <c r="B22" s="15" t="s">
        <v>18</v>
      </c>
      <c r="C22" s="787">
        <v>10</v>
      </c>
      <c r="D22" s="787">
        <f>[1]total214!H19</f>
        <v>1240</v>
      </c>
      <c r="E22" s="787">
        <v>1250</v>
      </c>
      <c r="F22" s="787">
        <f>Monthly!F22</f>
        <v>0</v>
      </c>
      <c r="G22" s="787">
        <f>Monthly!G22 + F22</f>
        <v>0</v>
      </c>
      <c r="H22" s="787">
        <f>Monthly!H22 + G22</f>
        <v>1170</v>
      </c>
      <c r="I22" s="787">
        <f>Monthly!I22 + H22</f>
        <v>1170</v>
      </c>
      <c r="J22" s="787">
        <f>Monthly!J22 + I22</f>
        <v>1170</v>
      </c>
      <c r="K22" s="787">
        <f>Monthly!K22 + J22</f>
        <v>1170</v>
      </c>
      <c r="L22" s="787">
        <f>Monthly!L22 + K22</f>
        <v>1170</v>
      </c>
      <c r="M22" s="787">
        <f>Monthly!M22 + L22</f>
        <v>1285</v>
      </c>
      <c r="N22" s="787">
        <f>Monthly!N22 + M22</f>
        <v>1285</v>
      </c>
      <c r="O22" s="5"/>
      <c r="P22" s="5"/>
      <c r="Q22" s="805"/>
      <c r="R22" s="804"/>
      <c r="S22" s="787">
        <f>Monthly!T22</f>
        <v>200.68</v>
      </c>
      <c r="T22" s="787">
        <f>Monthly!U22 + S22</f>
        <v>1170.25</v>
      </c>
      <c r="U22" s="787">
        <f>Monthly!V22 + T22</f>
        <v>1202.25</v>
      </c>
      <c r="V22" s="787">
        <f>Monthly!W22 + U22</f>
        <v>2255.25</v>
      </c>
      <c r="W22" s="787">
        <f>Monthly!X22 + V22</f>
        <v>2255.25</v>
      </c>
      <c r="X22" s="787">
        <f>Monthly!Y22 + W22</f>
        <v>2255.25</v>
      </c>
      <c r="Y22" s="787">
        <f>Monthly!Z22 + X22</f>
        <v>2255.25</v>
      </c>
      <c r="Z22" s="787">
        <f>Monthly!AA22 + Y22</f>
        <v>2255.25</v>
      </c>
      <c r="AA22" s="787"/>
      <c r="AB22" s="787"/>
      <c r="AC22" s="814"/>
    </row>
    <row r="23" spans="1:29" ht="15.75" x14ac:dyDescent="0.25">
      <c r="A23" s="14">
        <v>2</v>
      </c>
      <c r="B23" s="15" t="s">
        <v>19</v>
      </c>
      <c r="C23" s="787">
        <v>46.75</v>
      </c>
      <c r="D23" s="787">
        <f>[1]total214!H20</f>
        <v>561.6</v>
      </c>
      <c r="E23" s="787">
        <v>608.35</v>
      </c>
      <c r="F23" s="787">
        <f>Monthly!F23</f>
        <v>753.15</v>
      </c>
      <c r="G23" s="787">
        <f>Monthly!G23 + F23</f>
        <v>878.85</v>
      </c>
      <c r="H23" s="787">
        <f>Monthly!H23 + G23</f>
        <v>506.75</v>
      </c>
      <c r="I23" s="787">
        <f>Monthly!I23 + H23</f>
        <v>506.75</v>
      </c>
      <c r="J23" s="787">
        <f>Monthly!J23 + I23</f>
        <v>506.75</v>
      </c>
      <c r="K23" s="787">
        <f>Monthly!K23 + J23</f>
        <v>506.75</v>
      </c>
      <c r="L23" s="787">
        <f>Monthly!L23 + K23</f>
        <v>555.85</v>
      </c>
      <c r="M23" s="787">
        <f>Monthly!M23 + L23</f>
        <v>741.17000000000007</v>
      </c>
      <c r="N23" s="787">
        <f>Monthly!N23 + M23</f>
        <v>910.97</v>
      </c>
      <c r="O23" s="5"/>
      <c r="P23" s="5"/>
      <c r="Q23" s="805"/>
      <c r="R23" s="804"/>
      <c r="S23" s="787">
        <f>Monthly!T23</f>
        <v>0</v>
      </c>
      <c r="T23" s="787">
        <f>Monthly!U23 + S23</f>
        <v>47.25</v>
      </c>
      <c r="U23" s="787">
        <f>Monthly!V23 + T23</f>
        <v>425.7</v>
      </c>
      <c r="V23" s="787">
        <f>Monthly!W23 + U23</f>
        <v>881.77499999999998</v>
      </c>
      <c r="W23" s="787">
        <f>Monthly!X23 + V23</f>
        <v>1175.0050000000001</v>
      </c>
      <c r="X23" s="787">
        <f>Monthly!Y23 + W23</f>
        <v>1175.0050000000001</v>
      </c>
      <c r="Y23" s="787">
        <f>Monthly!Z23 + X23</f>
        <v>1175.0050000000001</v>
      </c>
      <c r="Z23" s="787">
        <f>Monthly!AA23 + Y23</f>
        <v>1233.875</v>
      </c>
      <c r="AA23" s="787"/>
      <c r="AB23" s="787"/>
      <c r="AC23" s="814"/>
    </row>
    <row r="24" spans="1:29" ht="15.75" x14ac:dyDescent="0.25">
      <c r="A24" s="14">
        <v>3</v>
      </c>
      <c r="B24" s="15" t="s">
        <v>20</v>
      </c>
      <c r="C24" s="787">
        <v>183</v>
      </c>
      <c r="D24" s="787">
        <f>[1]total214!H21</f>
        <v>141.49</v>
      </c>
      <c r="E24" s="787">
        <v>324.49</v>
      </c>
      <c r="F24" s="787">
        <f>Monthly!F24</f>
        <v>264.08999999999997</v>
      </c>
      <c r="G24" s="787">
        <f>Monthly!G24 + F24</f>
        <v>430.91999999999996</v>
      </c>
      <c r="H24" s="787">
        <f>Monthly!H24 + G24</f>
        <v>465.11500000000001</v>
      </c>
      <c r="I24" s="787">
        <f>Monthly!I24 + H24</f>
        <v>465.11500000000001</v>
      </c>
      <c r="J24" s="787">
        <f>Monthly!J24 + I24</f>
        <v>475.815</v>
      </c>
      <c r="K24" s="787">
        <f>Monthly!K24 + J24</f>
        <v>524.30499999999995</v>
      </c>
      <c r="L24" s="787">
        <f>Monthly!L24 + K24</f>
        <v>619.75499999999988</v>
      </c>
      <c r="M24" s="787">
        <f>Monthly!M24 + L24</f>
        <v>705.38499999999999</v>
      </c>
      <c r="N24" s="787">
        <f>Monthly!N24 + M24</f>
        <v>705.38499999999999</v>
      </c>
      <c r="O24" s="5"/>
      <c r="P24" s="5"/>
      <c r="Q24" s="805"/>
      <c r="R24" s="804"/>
      <c r="S24" s="787">
        <f>Monthly!T24</f>
        <v>0</v>
      </c>
      <c r="T24" s="787">
        <f>Monthly!U24 + S24</f>
        <v>35.369999999999997</v>
      </c>
      <c r="U24" s="787">
        <f>Monthly!V24 + T24</f>
        <v>348.43</v>
      </c>
      <c r="V24" s="787">
        <f>Monthly!W24 + U24</f>
        <v>767.0335</v>
      </c>
      <c r="W24" s="787">
        <f>Monthly!X24 + V24</f>
        <v>767.0335</v>
      </c>
      <c r="X24" s="787">
        <f>Monthly!Y24 + W24</f>
        <v>767.0335</v>
      </c>
      <c r="Y24" s="787">
        <f>Monthly!Z24 + X24</f>
        <v>767.0335</v>
      </c>
      <c r="Z24" s="787">
        <f>Monthly!AA24 + Y24</f>
        <v>767.0335</v>
      </c>
      <c r="AA24" s="787"/>
      <c r="AB24" s="787"/>
      <c r="AC24" s="814"/>
    </row>
    <row r="25" spans="1:29" ht="15.75" x14ac:dyDescent="0.25">
      <c r="A25" s="14">
        <v>4</v>
      </c>
      <c r="B25" s="15" t="s">
        <v>21</v>
      </c>
      <c r="C25" s="787">
        <v>2768.5</v>
      </c>
      <c r="D25" s="787">
        <f>[1]total214!H22</f>
        <v>1361.5</v>
      </c>
      <c r="E25" s="787">
        <v>4130</v>
      </c>
      <c r="F25" s="787">
        <f>Monthly!F25</f>
        <v>22</v>
      </c>
      <c r="G25" s="787">
        <f>Monthly!G25 + F25</f>
        <v>22</v>
      </c>
      <c r="H25" s="787">
        <f>Monthly!H25 + G25</f>
        <v>785</v>
      </c>
      <c r="I25" s="787">
        <f>Monthly!I25 + H25</f>
        <v>2559.2233000000001</v>
      </c>
      <c r="J25" s="787">
        <f>Monthly!J25 + I25</f>
        <v>2559.2233000000001</v>
      </c>
      <c r="K25" s="787">
        <f>Monthly!K25 + J25</f>
        <v>2683.7933000000003</v>
      </c>
      <c r="L25" s="787">
        <f>Monthly!L25 + K25</f>
        <v>3000.2133000000003</v>
      </c>
      <c r="M25" s="787">
        <f>Monthly!M25 + L25</f>
        <v>5910.3933000000006</v>
      </c>
      <c r="N25" s="787">
        <f>Monthly!N25 + M25</f>
        <v>5910.3933000000006</v>
      </c>
      <c r="O25" s="5"/>
      <c r="P25" s="5"/>
      <c r="Q25" s="805"/>
      <c r="R25" s="804"/>
      <c r="S25" s="787">
        <f>Monthly!T25</f>
        <v>0</v>
      </c>
      <c r="T25" s="787">
        <f>Monthly!U25 + S25</f>
        <v>33.75</v>
      </c>
      <c r="U25" s="787">
        <f>Monthly!V25 + T25</f>
        <v>2891.5</v>
      </c>
      <c r="V25" s="787">
        <f>Monthly!W25 + U25</f>
        <v>3598</v>
      </c>
      <c r="W25" s="787">
        <f>Monthly!X25 + V25</f>
        <v>3598</v>
      </c>
      <c r="X25" s="787">
        <f>Monthly!Y25 + W25</f>
        <v>3598</v>
      </c>
      <c r="Y25" s="787">
        <f>Monthly!Z25 + X25</f>
        <v>3598</v>
      </c>
      <c r="Z25" s="787">
        <f>Monthly!AA25 + Y25</f>
        <v>3598</v>
      </c>
      <c r="AA25" s="787"/>
      <c r="AB25" s="787"/>
      <c r="AC25" s="814"/>
    </row>
    <row r="26" spans="1:29" ht="15.75" x14ac:dyDescent="0.25">
      <c r="A26" s="14">
        <v>5</v>
      </c>
      <c r="B26" s="15" t="s">
        <v>22</v>
      </c>
      <c r="C26" s="787">
        <v>186</v>
      </c>
      <c r="D26" s="787">
        <v>740</v>
      </c>
      <c r="E26" s="787">
        <f>D26+C26</f>
        <v>926</v>
      </c>
      <c r="F26" s="787">
        <f>Monthly!F26</f>
        <v>177.7</v>
      </c>
      <c r="G26" s="787">
        <f>Monthly!G26 + F26</f>
        <v>177.7</v>
      </c>
      <c r="H26" s="787">
        <f>Monthly!H26 + G26</f>
        <v>796.3</v>
      </c>
      <c r="I26" s="787">
        <f>Monthly!I26 + H26</f>
        <v>796.3</v>
      </c>
      <c r="J26" s="787">
        <f>Monthly!J26 + I26</f>
        <v>796.3</v>
      </c>
      <c r="K26" s="787">
        <f>Monthly!K26 + J26</f>
        <v>796.3</v>
      </c>
      <c r="L26" s="787">
        <f>Monthly!L26 + K26</f>
        <v>906.36999999999989</v>
      </c>
      <c r="M26" s="787">
        <f>Monthly!M26 + L26</f>
        <v>1705.53</v>
      </c>
      <c r="N26" s="787">
        <f>Monthly!N26 + M26</f>
        <v>1705.53</v>
      </c>
      <c r="O26" s="5"/>
      <c r="P26" s="5"/>
      <c r="Q26" s="805"/>
      <c r="R26" s="804"/>
      <c r="S26" s="787">
        <f>Monthly!T26</f>
        <v>0</v>
      </c>
      <c r="T26" s="787">
        <f>Monthly!U26 + S26</f>
        <v>86.1</v>
      </c>
      <c r="U26" s="787">
        <f>Monthly!V26 + T26</f>
        <v>647.95000000000005</v>
      </c>
      <c r="V26" s="787">
        <f>Monthly!W26 + U26</f>
        <v>1364.62</v>
      </c>
      <c r="W26" s="787">
        <f>Monthly!X26 + V26</f>
        <v>1364.62</v>
      </c>
      <c r="X26" s="787">
        <f>Monthly!Y26 + W26</f>
        <v>1364.62</v>
      </c>
      <c r="Y26" s="787">
        <f>Monthly!Z26 + X26</f>
        <v>1364.62</v>
      </c>
      <c r="Z26" s="787">
        <f>Monthly!AA26 + Y26</f>
        <v>1364.62</v>
      </c>
      <c r="AA26" s="787"/>
      <c r="AB26" s="787"/>
      <c r="AC26" s="814"/>
    </row>
    <row r="27" spans="1:29" ht="15.75" x14ac:dyDescent="0.25">
      <c r="A27" s="14">
        <v>6</v>
      </c>
      <c r="B27" s="15" t="s">
        <v>23</v>
      </c>
      <c r="C27" s="787">
        <v>0</v>
      </c>
      <c r="D27" s="787">
        <f>[1]total214!H24</f>
        <v>529</v>
      </c>
      <c r="E27" s="787">
        <v>529</v>
      </c>
      <c r="F27" s="787">
        <f>Monthly!F27</f>
        <v>330.05</v>
      </c>
      <c r="G27" s="787">
        <f>Monthly!G27 + F27</f>
        <v>330.05</v>
      </c>
      <c r="H27" s="787">
        <f>Monthly!H27 + G27</f>
        <v>410.55</v>
      </c>
      <c r="I27" s="787">
        <f>Monthly!I27 + H27</f>
        <v>410.55</v>
      </c>
      <c r="J27" s="787">
        <f>Monthly!J27 + I27</f>
        <v>410.55</v>
      </c>
      <c r="K27" s="787">
        <f>Monthly!K27 + J27</f>
        <v>410.55</v>
      </c>
      <c r="L27" s="787">
        <f>Monthly!L27 + K27</f>
        <v>410.55</v>
      </c>
      <c r="M27" s="787">
        <f>Monthly!M27 + L27</f>
        <v>514.29999999999995</v>
      </c>
      <c r="N27" s="787">
        <f>Monthly!N27 + M27</f>
        <v>637.29999999999995</v>
      </c>
      <c r="O27" s="5"/>
      <c r="P27" s="5"/>
      <c r="Q27" s="805"/>
      <c r="R27" s="804"/>
      <c r="S27" s="787">
        <f>Monthly!T27</f>
        <v>0</v>
      </c>
      <c r="T27" s="787">
        <f>Monthly!U27 + S27</f>
        <v>80.5</v>
      </c>
      <c r="U27" s="787">
        <f>Monthly!V27 + T27</f>
        <v>477.75</v>
      </c>
      <c r="V27" s="787">
        <f>Monthly!W27 + U27</f>
        <v>847.245</v>
      </c>
      <c r="W27" s="787">
        <f>Monthly!X27 + V27</f>
        <v>878.29499999999996</v>
      </c>
      <c r="X27" s="787">
        <f>Monthly!Y27 + W27</f>
        <v>878.29499999999996</v>
      </c>
      <c r="Y27" s="787">
        <f>Monthly!Z27 + X27</f>
        <v>878.29499999999996</v>
      </c>
      <c r="Z27" s="787">
        <f>Monthly!AA27 + Y27</f>
        <v>922.94499999999994</v>
      </c>
      <c r="AA27" s="787"/>
      <c r="AB27" s="787"/>
      <c r="AC27" s="814"/>
    </row>
    <row r="28" spans="1:29" ht="15.75" x14ac:dyDescent="0.25">
      <c r="A28" s="14">
        <v>7</v>
      </c>
      <c r="B28" s="15" t="s">
        <v>24</v>
      </c>
      <c r="C28" s="787">
        <v>0</v>
      </c>
      <c r="D28" s="787">
        <f>[1]total214!H25</f>
        <v>547</v>
      </c>
      <c r="E28" s="787">
        <v>547</v>
      </c>
      <c r="F28" s="787">
        <f>Monthly!F28</f>
        <v>20.079999999999998</v>
      </c>
      <c r="G28" s="787">
        <f>Monthly!G28 + F28</f>
        <v>32.879999999999995</v>
      </c>
      <c r="H28" s="787">
        <f>Monthly!H28 + G28</f>
        <v>340.08000000000004</v>
      </c>
      <c r="I28" s="787">
        <f>Monthly!I28 + H28</f>
        <v>340.08000000000004</v>
      </c>
      <c r="J28" s="787">
        <f>Monthly!J28 + I28</f>
        <v>340.08000000000004</v>
      </c>
      <c r="K28" s="787">
        <f>Monthly!K28 + J28</f>
        <v>340.08000000000004</v>
      </c>
      <c r="L28" s="787">
        <f>Monthly!L28 + K28</f>
        <v>340.08000000000004</v>
      </c>
      <c r="M28" s="787">
        <f>Monthly!M28 + L28</f>
        <v>340.08000000000004</v>
      </c>
      <c r="N28" s="787">
        <f>Monthly!N28 + M28</f>
        <v>714.58</v>
      </c>
      <c r="O28" s="5"/>
      <c r="P28" s="5"/>
      <c r="Q28" s="805"/>
      <c r="R28" s="804"/>
      <c r="S28" s="787">
        <f>Monthly!T28</f>
        <v>0</v>
      </c>
      <c r="T28" s="787">
        <f>Monthly!U28 + S28</f>
        <v>0</v>
      </c>
      <c r="U28" s="787">
        <f>Monthly!V28 + T28</f>
        <v>455.25</v>
      </c>
      <c r="V28" s="787">
        <f>Monthly!W28 + U28</f>
        <v>761.32200000000012</v>
      </c>
      <c r="W28" s="787">
        <f>Monthly!X28 + V28</f>
        <v>761.32200000000012</v>
      </c>
      <c r="X28" s="787">
        <f>Monthly!Y28 + W28</f>
        <v>761.32200000000012</v>
      </c>
      <c r="Y28" s="787">
        <f>Monthly!Z28 + X28</f>
        <v>761.32200000000012</v>
      </c>
      <c r="Z28" s="787">
        <f>Monthly!AA28 + Y28</f>
        <v>761.32200000000012</v>
      </c>
      <c r="AA28" s="787"/>
      <c r="AB28" s="787"/>
      <c r="AC28" s="814"/>
    </row>
    <row r="29" spans="1:29" ht="15.75" x14ac:dyDescent="0.25">
      <c r="A29" s="14">
        <v>8</v>
      </c>
      <c r="B29" s="15" t="s">
        <v>25</v>
      </c>
      <c r="C29" s="787">
        <v>0</v>
      </c>
      <c r="D29" s="787">
        <v>461</v>
      </c>
      <c r="E29" s="787">
        <f>D29+C29</f>
        <v>461</v>
      </c>
      <c r="F29" s="787">
        <f>Monthly!F29</f>
        <v>4.7</v>
      </c>
      <c r="G29" s="787">
        <f>Monthly!G29 + F29</f>
        <v>488.18</v>
      </c>
      <c r="H29" s="787">
        <f>Monthly!H29 + G29</f>
        <v>82</v>
      </c>
      <c r="I29" s="787">
        <f>Monthly!I29 + H29</f>
        <v>82</v>
      </c>
      <c r="J29" s="787">
        <f>Monthly!J29 + I29</f>
        <v>82</v>
      </c>
      <c r="K29" s="787">
        <f>Monthly!K29 + J29</f>
        <v>82</v>
      </c>
      <c r="L29" s="787">
        <f>Monthly!L29 + K29</f>
        <v>82</v>
      </c>
      <c r="M29" s="787">
        <f>Monthly!M29 + L29</f>
        <v>338.24</v>
      </c>
      <c r="N29" s="787">
        <f>Monthly!N29 + M29</f>
        <v>477.62</v>
      </c>
      <c r="O29" s="5"/>
      <c r="P29" s="5"/>
      <c r="Q29" s="805"/>
      <c r="R29" s="804"/>
      <c r="S29" s="787">
        <f>Monthly!T29</f>
        <v>0</v>
      </c>
      <c r="T29" s="787">
        <f>Monthly!U29 + S29</f>
        <v>517.02</v>
      </c>
      <c r="U29" s="787">
        <f>Monthly!V29 + T29</f>
        <v>86</v>
      </c>
      <c r="V29" s="787">
        <f>Monthly!W29 + U29</f>
        <v>159.80000000000001</v>
      </c>
      <c r="W29" s="787">
        <f>Monthly!X29 + V29</f>
        <v>159.80000000000001</v>
      </c>
      <c r="X29" s="787">
        <f>Monthly!Y29 + W29</f>
        <v>159.80000000000001</v>
      </c>
      <c r="Y29" s="787">
        <f>Monthly!Z29 + X29</f>
        <v>159.80000000000001</v>
      </c>
      <c r="Z29" s="787">
        <f>Monthly!AA29 + Y29</f>
        <v>159.80000000000001</v>
      </c>
      <c r="AA29" s="787"/>
      <c r="AB29" s="787"/>
      <c r="AC29" s="814"/>
    </row>
    <row r="30" spans="1:29" ht="15.75" x14ac:dyDescent="0.25">
      <c r="A30" s="14">
        <v>9</v>
      </c>
      <c r="B30" s="15" t="s">
        <v>26</v>
      </c>
      <c r="C30" s="787">
        <v>130.75</v>
      </c>
      <c r="D30" s="787">
        <f>[1]total214!H27</f>
        <v>853.78</v>
      </c>
      <c r="E30" s="787">
        <v>984.53</v>
      </c>
      <c r="F30" s="787">
        <f>Monthly!F30</f>
        <v>2</v>
      </c>
      <c r="G30" s="787">
        <f>Monthly!G30 + F30</f>
        <v>2</v>
      </c>
      <c r="H30" s="787">
        <f>Monthly!H30 + G30</f>
        <v>63.25</v>
      </c>
      <c r="I30" s="787">
        <f>Monthly!I30 + H30</f>
        <v>63.25</v>
      </c>
      <c r="J30" s="787">
        <f>Monthly!J30 + I30</f>
        <v>63.25</v>
      </c>
      <c r="K30" s="787">
        <f>Monthly!K30 + J30</f>
        <v>81</v>
      </c>
      <c r="L30" s="787">
        <f>Monthly!L30 + K30</f>
        <v>172.73000000000002</v>
      </c>
      <c r="M30" s="787">
        <f>Monthly!M30 + L30</f>
        <v>172.23000000000002</v>
      </c>
      <c r="N30" s="787">
        <f>Monthly!N30 + M30</f>
        <v>172.23000000000002</v>
      </c>
      <c r="O30" s="5"/>
      <c r="P30" s="5"/>
      <c r="Q30" s="805"/>
      <c r="R30" s="804"/>
      <c r="S30" s="787">
        <f>Monthly!T30</f>
        <v>0</v>
      </c>
      <c r="T30" s="787">
        <f>Monthly!U30 + S30</f>
        <v>0</v>
      </c>
      <c r="U30" s="787">
        <f>Monthly!V30 + T30</f>
        <v>523</v>
      </c>
      <c r="V30" s="787">
        <f>Monthly!W30 + U30</f>
        <v>579.92499999999995</v>
      </c>
      <c r="W30" s="787">
        <f>Monthly!X30 + V30</f>
        <v>579.92499999999995</v>
      </c>
      <c r="X30" s="787">
        <f>Monthly!Y30 + W30</f>
        <v>579.92499999999995</v>
      </c>
      <c r="Y30" s="787">
        <f>Monthly!Z30 + X30</f>
        <v>579.92499999999995</v>
      </c>
      <c r="Z30" s="787">
        <f>Monthly!AA30 + Y30</f>
        <v>579.92499999999995</v>
      </c>
      <c r="AA30" s="787"/>
      <c r="AB30" s="787"/>
      <c r="AC30" s="814"/>
    </row>
    <row r="31" spans="1:29" ht="15.75" x14ac:dyDescent="0.25">
      <c r="A31" s="14">
        <v>10</v>
      </c>
      <c r="B31" s="15" t="s">
        <v>27</v>
      </c>
      <c r="C31" s="787">
        <v>0</v>
      </c>
      <c r="D31" s="787">
        <f>[1]total214!H28</f>
        <v>590</v>
      </c>
      <c r="E31" s="787">
        <v>590</v>
      </c>
      <c r="F31" s="787">
        <f>Monthly!F31</f>
        <v>0</v>
      </c>
      <c r="G31" s="787">
        <f>Monthly!G31 + F31</f>
        <v>0</v>
      </c>
      <c r="H31" s="787">
        <f>Monthly!H31 + G31</f>
        <v>176</v>
      </c>
      <c r="I31" s="787">
        <f>Monthly!I31 + H31</f>
        <v>176</v>
      </c>
      <c r="J31" s="787">
        <f>Monthly!J31 + I31</f>
        <v>176</v>
      </c>
      <c r="K31" s="787">
        <f>Monthly!K31 + J31</f>
        <v>729</v>
      </c>
      <c r="L31" s="787">
        <f>Monthly!L31 + K31</f>
        <v>729</v>
      </c>
      <c r="M31" s="787">
        <f>Monthly!M31 + L31</f>
        <v>758</v>
      </c>
      <c r="N31" s="787">
        <f>Monthly!N31 + M31</f>
        <v>758</v>
      </c>
      <c r="O31" s="5"/>
      <c r="P31" s="5"/>
      <c r="Q31" s="805"/>
      <c r="R31" s="804"/>
      <c r="S31" s="787">
        <f>Monthly!T31</f>
        <v>0</v>
      </c>
      <c r="T31" s="787">
        <f>Monthly!U31 + S31</f>
        <v>0</v>
      </c>
      <c r="U31" s="787">
        <f>Monthly!V31 + T31</f>
        <v>410</v>
      </c>
      <c r="V31" s="787">
        <f>Monthly!W31 + U31</f>
        <v>568.4</v>
      </c>
      <c r="W31" s="787">
        <f>Monthly!X31 + V31</f>
        <v>568.4</v>
      </c>
      <c r="X31" s="787">
        <f>Monthly!Y31 + W31</f>
        <v>568.4</v>
      </c>
      <c r="Y31" s="787">
        <f>Monthly!Z31 + X31</f>
        <v>568.4</v>
      </c>
      <c r="Z31" s="787">
        <f>Monthly!AA31 + Y31</f>
        <v>568.4</v>
      </c>
      <c r="AA31" s="787"/>
      <c r="AB31" s="787"/>
      <c r="AC31" s="814"/>
    </row>
    <row r="32" spans="1:29" ht="15.75" x14ac:dyDescent="0.25">
      <c r="A32" s="14">
        <v>11</v>
      </c>
      <c r="B32" s="15" t="s">
        <v>28</v>
      </c>
      <c r="C32" s="787">
        <v>2787</v>
      </c>
      <c r="D32" s="787">
        <f>[1]total214!H29</f>
        <v>862.92000000000007</v>
      </c>
      <c r="E32" s="787">
        <v>3649.92</v>
      </c>
      <c r="F32" s="787">
        <f>Monthly!F32</f>
        <v>462.6</v>
      </c>
      <c r="G32" s="787">
        <f>Monthly!G32 + F32</f>
        <v>462.6</v>
      </c>
      <c r="H32" s="787">
        <f>Monthly!H32 + G32</f>
        <v>3649.5499999999997</v>
      </c>
      <c r="I32" s="787">
        <f>Monthly!I32 + H32</f>
        <v>3649.5499999999997</v>
      </c>
      <c r="J32" s="787">
        <f>Monthly!J32 + I32</f>
        <v>3649.5499999999997</v>
      </c>
      <c r="K32" s="787">
        <f>Monthly!K32 + J32</f>
        <v>3649.5499999999997</v>
      </c>
      <c r="L32" s="787">
        <f>Monthly!L32 + K32</f>
        <v>3800.04</v>
      </c>
      <c r="M32" s="787">
        <f>Monthly!M32 + L32</f>
        <v>3800.04</v>
      </c>
      <c r="N32" s="787">
        <f>Monthly!N32 + M32</f>
        <v>6151.68</v>
      </c>
      <c r="O32" s="5"/>
      <c r="P32" s="5"/>
      <c r="Q32" s="805"/>
      <c r="R32" s="804"/>
      <c r="S32" s="787">
        <f>Monthly!T32</f>
        <v>0</v>
      </c>
      <c r="T32" s="787">
        <f>Monthly!U32 + S32</f>
        <v>95.27</v>
      </c>
      <c r="U32" s="787">
        <f>Monthly!V32 + T32</f>
        <v>3076.9399999999996</v>
      </c>
      <c r="V32" s="787">
        <f>Monthly!W32 + U32</f>
        <v>6361.5349999999999</v>
      </c>
      <c r="W32" s="787">
        <f>Monthly!X32 + V32</f>
        <v>6361.7849999999999</v>
      </c>
      <c r="X32" s="787">
        <f>Monthly!Y32 + W32</f>
        <v>6361.7849999999999</v>
      </c>
      <c r="Y32" s="787">
        <f>Monthly!Z32 + X32</f>
        <v>6361.7849999999999</v>
      </c>
      <c r="Z32" s="787">
        <f>Monthly!AA32 + Y32</f>
        <v>6362.085</v>
      </c>
      <c r="AA32" s="787"/>
      <c r="AB32" s="787"/>
      <c r="AC32" s="814"/>
    </row>
    <row r="33" spans="1:29" ht="15.75" x14ac:dyDescent="0.25">
      <c r="A33" s="14">
        <v>12</v>
      </c>
      <c r="B33" s="15" t="s">
        <v>29</v>
      </c>
      <c r="C33" s="787">
        <v>710</v>
      </c>
      <c r="D33" s="787">
        <f>[1]total214!H30</f>
        <v>1817</v>
      </c>
      <c r="E33" s="787">
        <v>2527</v>
      </c>
      <c r="F33" s="787">
        <f>Monthly!F33</f>
        <v>0</v>
      </c>
      <c r="G33" s="787">
        <f>Monthly!G33 + F33</f>
        <v>116.55</v>
      </c>
      <c r="H33" s="787">
        <f>Monthly!H33 + G33</f>
        <v>317.8</v>
      </c>
      <c r="I33" s="787">
        <f>Monthly!I33 + H33</f>
        <v>317.8</v>
      </c>
      <c r="J33" s="787">
        <f>Monthly!J33 + I33</f>
        <v>317.8</v>
      </c>
      <c r="K33" s="787">
        <f>Monthly!K33 + J33</f>
        <v>850.90000000000009</v>
      </c>
      <c r="L33" s="787">
        <f>Monthly!L33 + K33</f>
        <v>850.90000000000009</v>
      </c>
      <c r="M33" s="787">
        <f>Monthly!M33 + L33</f>
        <v>1067.8027000000002</v>
      </c>
      <c r="N33" s="787">
        <f>Monthly!N33 + M33</f>
        <v>2733.3027000000002</v>
      </c>
      <c r="O33" s="5"/>
      <c r="P33" s="5"/>
      <c r="Q33" s="805"/>
      <c r="R33" s="804"/>
      <c r="S33" s="787">
        <f>Monthly!T33</f>
        <v>0</v>
      </c>
      <c r="T33" s="787">
        <f>Monthly!U33 + S33</f>
        <v>0</v>
      </c>
      <c r="U33" s="787">
        <f>Monthly!V33 + T33</f>
        <v>2077.75</v>
      </c>
      <c r="V33" s="787">
        <f>Monthly!W33 + U33</f>
        <v>2363.77</v>
      </c>
      <c r="W33" s="787">
        <f>Monthly!X33 + V33</f>
        <v>2469.02</v>
      </c>
      <c r="X33" s="787">
        <f>Monthly!Y33 + W33</f>
        <v>2469.02</v>
      </c>
      <c r="Y33" s="787">
        <f>Monthly!Z33 + X33</f>
        <v>2469.02</v>
      </c>
      <c r="Z33" s="787">
        <f>Monthly!AA33 + Y33</f>
        <v>2791.29</v>
      </c>
      <c r="AA33" s="787"/>
      <c r="AB33" s="787"/>
      <c r="AC33" s="814"/>
    </row>
    <row r="34" spans="1:29" ht="15.75" x14ac:dyDescent="0.25">
      <c r="A34" s="14">
        <v>13</v>
      </c>
      <c r="B34" s="15" t="s">
        <v>30</v>
      </c>
      <c r="C34" s="787">
        <v>138</v>
      </c>
      <c r="D34" s="787">
        <f>[1]total214!H31</f>
        <v>2044.5</v>
      </c>
      <c r="E34" s="787">
        <v>2182.5</v>
      </c>
      <c r="F34" s="787">
        <f>Monthly!F34</f>
        <v>33</v>
      </c>
      <c r="G34" s="787">
        <f>Monthly!G34 + F34</f>
        <v>33</v>
      </c>
      <c r="H34" s="787">
        <f>Monthly!H34 + G34</f>
        <v>1009.5</v>
      </c>
      <c r="I34" s="787">
        <f>Monthly!I34 + H34</f>
        <v>1009.5</v>
      </c>
      <c r="J34" s="787">
        <f>Monthly!J34 + I34</f>
        <v>1009.5</v>
      </c>
      <c r="K34" s="787">
        <f>Monthly!K34 + J34</f>
        <v>1024.25</v>
      </c>
      <c r="L34" s="787">
        <f>Monthly!L34 + K34</f>
        <v>1024.25</v>
      </c>
      <c r="M34" s="787">
        <f>Monthly!M34 + L34</f>
        <v>2429</v>
      </c>
      <c r="N34" s="787">
        <f>Monthly!N34 + M34</f>
        <v>2429</v>
      </c>
      <c r="O34" s="5"/>
      <c r="P34" s="5"/>
      <c r="Q34" s="805"/>
      <c r="R34" s="804"/>
      <c r="S34" s="787">
        <f>Monthly!T34</f>
        <v>22.68</v>
      </c>
      <c r="T34" s="787">
        <f>Monthly!U34 + S34</f>
        <v>7.5</v>
      </c>
      <c r="U34" s="787">
        <f>Monthly!V34 + T34</f>
        <v>1649.76</v>
      </c>
      <c r="V34" s="787">
        <f>Monthly!W34 + U34</f>
        <v>2558.31</v>
      </c>
      <c r="W34" s="787">
        <f>Monthly!X34 + V34</f>
        <v>2558.31</v>
      </c>
      <c r="X34" s="787">
        <f>Monthly!Y34 + W34</f>
        <v>2558.31</v>
      </c>
      <c r="Y34" s="787">
        <f>Monthly!Z34 + X34</f>
        <v>2558.31</v>
      </c>
      <c r="Z34" s="787">
        <f>Monthly!AA34 + Y34</f>
        <v>2582.59</v>
      </c>
      <c r="AA34" s="787"/>
      <c r="AB34" s="787"/>
      <c r="AC34" s="814"/>
    </row>
    <row r="35" spans="1:29" ht="15.75" x14ac:dyDescent="0.25">
      <c r="A35" s="14">
        <v>14</v>
      </c>
      <c r="B35" s="15" t="s">
        <v>31</v>
      </c>
      <c r="C35" s="787">
        <v>3155</v>
      </c>
      <c r="D35" s="787">
        <f>[1]total214!H32</f>
        <v>4044</v>
      </c>
      <c r="E35" s="787">
        <v>7199</v>
      </c>
      <c r="F35" s="787">
        <f>Monthly!F35</f>
        <v>856.7</v>
      </c>
      <c r="G35" s="787">
        <f>Monthly!G35 + F35</f>
        <v>856.7</v>
      </c>
      <c r="H35" s="787">
        <f>Monthly!H35 + G35</f>
        <v>5824.65</v>
      </c>
      <c r="I35" s="787">
        <f>Monthly!I35 + H35</f>
        <v>5824.65</v>
      </c>
      <c r="J35" s="787">
        <f>Monthly!J35 + I35</f>
        <v>5824.65</v>
      </c>
      <c r="K35" s="787">
        <f>Monthly!K35 + J35</f>
        <v>5824.65</v>
      </c>
      <c r="L35" s="787">
        <f>Monthly!L35 + K35</f>
        <v>5824.65</v>
      </c>
      <c r="M35" s="787">
        <f>Monthly!M35 + L35</f>
        <v>9176.4140000000007</v>
      </c>
      <c r="N35" s="787">
        <f>Monthly!N35 + M35</f>
        <v>11054.954066666667</v>
      </c>
      <c r="O35" s="5"/>
      <c r="P35" s="5"/>
      <c r="Q35" s="805"/>
      <c r="R35" s="804"/>
      <c r="S35" s="787">
        <f>Monthly!T35</f>
        <v>0</v>
      </c>
      <c r="T35" s="787">
        <f>Monthly!U35 + S35</f>
        <v>0</v>
      </c>
      <c r="U35" s="787">
        <f>Monthly!V35 + T35</f>
        <v>5796.3</v>
      </c>
      <c r="V35" s="787">
        <f>Monthly!W35 + U35</f>
        <v>11038.485000000001</v>
      </c>
      <c r="W35" s="787">
        <f>Monthly!X35 + V35</f>
        <v>11038.485000000001</v>
      </c>
      <c r="X35" s="787">
        <f>Monthly!Y35 + W35</f>
        <v>11038.485000000001</v>
      </c>
      <c r="Y35" s="787">
        <f>Monthly!Z35 + X35</f>
        <v>11038.485000000001</v>
      </c>
      <c r="Z35" s="787">
        <f>Monthly!AA35 + Y35</f>
        <v>11038.485000000001</v>
      </c>
      <c r="AA35" s="787"/>
      <c r="AB35" s="787"/>
      <c r="AC35" s="814"/>
    </row>
    <row r="36" spans="1:29" s="795" customFormat="1" x14ac:dyDescent="0.25">
      <c r="A36" s="553" t="s">
        <v>32</v>
      </c>
      <c r="B36" s="560">
        <v>19</v>
      </c>
      <c r="C36" s="555">
        <v>12569.775000000001</v>
      </c>
      <c r="D36" s="555">
        <f>SUM(D37:D55)</f>
        <v>12003.275</v>
      </c>
      <c r="E36" s="555">
        <f>SUM(E37:E55)</f>
        <v>24573.05</v>
      </c>
      <c r="F36" s="561">
        <f>SUM(F37:F55)</f>
        <v>9618.9599999999991</v>
      </c>
      <c r="G36" s="561">
        <f>SUM(G37:G55)</f>
        <v>11028.16</v>
      </c>
      <c r="H36" s="561">
        <f t="shared" ref="H36:AC36" si="5">SUM(H37:H55)</f>
        <v>20785.754999999997</v>
      </c>
      <c r="I36" s="561">
        <f t="shared" si="5"/>
        <v>20801.743999999995</v>
      </c>
      <c r="J36" s="561">
        <f t="shared" si="5"/>
        <v>20883.673999999995</v>
      </c>
      <c r="K36" s="561">
        <f t="shared" si="5"/>
        <v>23541.073999999997</v>
      </c>
      <c r="L36" s="561">
        <f t="shared" si="5"/>
        <v>24494.544000000002</v>
      </c>
      <c r="M36" s="561">
        <f t="shared" si="5"/>
        <v>40576.353999999992</v>
      </c>
      <c r="N36" s="561">
        <f t="shared" si="5"/>
        <v>43791.008999999998</v>
      </c>
      <c r="O36" s="561">
        <f t="shared" si="5"/>
        <v>0</v>
      </c>
      <c r="P36" s="561">
        <f t="shared" si="5"/>
        <v>0</v>
      </c>
      <c r="Q36" s="808">
        <f t="shared" si="5"/>
        <v>0</v>
      </c>
      <c r="R36" s="823">
        <f t="shared" si="5"/>
        <v>0</v>
      </c>
      <c r="S36" s="794">
        <f t="shared" si="5"/>
        <v>156.19999999999999</v>
      </c>
      <c r="T36" s="794">
        <f t="shared" si="5"/>
        <v>4107.75</v>
      </c>
      <c r="U36" s="794">
        <f t="shared" si="5"/>
        <v>18037.600000000002</v>
      </c>
      <c r="V36" s="794">
        <f t="shared" si="5"/>
        <v>36744.779499999997</v>
      </c>
      <c r="W36" s="794">
        <f t="shared" si="5"/>
        <v>36748.779499999997</v>
      </c>
      <c r="X36" s="794">
        <f t="shared" si="5"/>
        <v>36748.779499999997</v>
      </c>
      <c r="Y36" s="794">
        <f t="shared" si="5"/>
        <v>37383.099499999997</v>
      </c>
      <c r="Z36" s="794">
        <f t="shared" si="5"/>
        <v>40277.519500000002</v>
      </c>
      <c r="AA36" s="794">
        <f t="shared" si="5"/>
        <v>0</v>
      </c>
      <c r="AB36" s="794">
        <f t="shared" si="5"/>
        <v>0</v>
      </c>
      <c r="AC36" s="844">
        <f t="shared" si="5"/>
        <v>0</v>
      </c>
    </row>
    <row r="37" spans="1:29" ht="15.75" x14ac:dyDescent="0.25">
      <c r="A37" s="14">
        <v>1</v>
      </c>
      <c r="B37" s="15" t="s">
        <v>33</v>
      </c>
      <c r="C37" s="787">
        <v>976</v>
      </c>
      <c r="D37" s="787">
        <f>[1]total214!H34</f>
        <v>725</v>
      </c>
      <c r="E37" s="787">
        <v>1701</v>
      </c>
      <c r="F37" s="787">
        <f>Monthly!F37</f>
        <v>58</v>
      </c>
      <c r="G37" s="787">
        <f>Monthly!G37 + F37</f>
        <v>58</v>
      </c>
      <c r="H37" s="787">
        <f>Monthly!H37  + G37</f>
        <v>756</v>
      </c>
      <c r="I37" s="787">
        <f>Monthly!I37 + H37</f>
        <v>756</v>
      </c>
      <c r="J37" s="787">
        <f>Monthly!J37 + I37</f>
        <v>766</v>
      </c>
      <c r="K37" s="787">
        <f>Monthly!K37 + J37</f>
        <v>776</v>
      </c>
      <c r="L37" s="787">
        <f>Monthly!L37 + K37</f>
        <v>784</v>
      </c>
      <c r="M37" s="787">
        <f>Monthly!M37 + L37</f>
        <v>2441.6</v>
      </c>
      <c r="N37" s="787">
        <f>Monthly!N37 + M37</f>
        <v>2441.6</v>
      </c>
      <c r="O37" s="5"/>
      <c r="P37" s="5"/>
      <c r="Q37" s="805"/>
      <c r="R37" s="804"/>
      <c r="S37" s="787">
        <f>Monthly!T37</f>
        <v>0</v>
      </c>
      <c r="T37" s="787">
        <f>Monthly!U37 + S37</f>
        <v>752</v>
      </c>
      <c r="U37" s="787">
        <f>Monthly!V37 + T37</f>
        <v>1312</v>
      </c>
      <c r="V37" s="787">
        <f>Monthly!W37 + U37</f>
        <v>1992.4</v>
      </c>
      <c r="W37" s="787">
        <f>Monthly!X37 + V37</f>
        <v>1992.4</v>
      </c>
      <c r="X37" s="787">
        <f>Monthly!Y37 + W37</f>
        <v>1992.4</v>
      </c>
      <c r="Y37" s="787">
        <f>Monthly!Z37 + X37</f>
        <v>2029.8000000000002</v>
      </c>
      <c r="Z37" s="787">
        <f>Monthly!AA37 + Y37</f>
        <v>2232.5</v>
      </c>
      <c r="AA37" s="787"/>
      <c r="AB37" s="787"/>
      <c r="AC37" s="814"/>
    </row>
    <row r="38" spans="1:29" ht="15.75" x14ac:dyDescent="0.25">
      <c r="A38" s="14">
        <v>2</v>
      </c>
      <c r="B38" s="15" t="s">
        <v>34</v>
      </c>
      <c r="C38" s="787">
        <v>45.45</v>
      </c>
      <c r="D38" s="787">
        <f>[1]total214!H35</f>
        <v>121.11999999999999</v>
      </c>
      <c r="E38" s="787">
        <v>166.57</v>
      </c>
      <c r="F38" s="787">
        <f>Monthly!F38</f>
        <v>170.05</v>
      </c>
      <c r="G38" s="787">
        <f>Monthly!G38 + F38</f>
        <v>170.05</v>
      </c>
      <c r="H38" s="787">
        <f>Monthly!H38  + G38</f>
        <v>245.8</v>
      </c>
      <c r="I38" s="787">
        <f>Monthly!I38 + H38</f>
        <v>245.8</v>
      </c>
      <c r="J38" s="787">
        <f>Monthly!J38 + I38</f>
        <v>256.85000000000002</v>
      </c>
      <c r="K38" s="787">
        <f>Monthly!K38 + J38</f>
        <v>256.85000000000002</v>
      </c>
      <c r="L38" s="787">
        <f>Monthly!L38 + K38</f>
        <v>262.15000000000003</v>
      </c>
      <c r="M38" s="787">
        <f>Monthly!M38 + L38</f>
        <v>280.70000000000005</v>
      </c>
      <c r="N38" s="787">
        <f>Monthly!N38 + M38</f>
        <v>280.70000000000005</v>
      </c>
      <c r="O38" s="5"/>
      <c r="P38" s="5"/>
      <c r="Q38" s="805"/>
      <c r="R38" s="804"/>
      <c r="S38" s="787">
        <f>Monthly!T38</f>
        <v>89.5</v>
      </c>
      <c r="T38" s="787">
        <f>Monthly!U38 + S38</f>
        <v>0</v>
      </c>
      <c r="U38" s="787">
        <f>Monthly!V38 + T38</f>
        <v>137.19999999999999</v>
      </c>
      <c r="V38" s="787">
        <f>Monthly!W38 + U38</f>
        <v>358.42</v>
      </c>
      <c r="W38" s="787">
        <f>Monthly!X38 + V38</f>
        <v>358.42</v>
      </c>
      <c r="X38" s="787">
        <f>Monthly!Y38 + W38</f>
        <v>358.42</v>
      </c>
      <c r="Y38" s="787">
        <f>Monthly!Z38 + X38</f>
        <v>358.42</v>
      </c>
      <c r="Z38" s="787">
        <f>Monthly!AA38 + Y38</f>
        <v>358.42</v>
      </c>
      <c r="AA38" s="787"/>
      <c r="AB38" s="787"/>
      <c r="AC38" s="814"/>
    </row>
    <row r="39" spans="1:29" ht="15.75" x14ac:dyDescent="0.25">
      <c r="A39" s="14">
        <v>3</v>
      </c>
      <c r="B39" s="15" t="s">
        <v>35</v>
      </c>
      <c r="C39" s="787">
        <v>350</v>
      </c>
      <c r="D39" s="787">
        <f>[1]total214!H36</f>
        <v>658</v>
      </c>
      <c r="E39" s="787">
        <v>1008</v>
      </c>
      <c r="F39" s="787">
        <f>Monthly!F39</f>
        <v>0</v>
      </c>
      <c r="G39" s="787">
        <f>Monthly!G39 + F39</f>
        <v>0</v>
      </c>
      <c r="H39" s="787">
        <f>Monthly!H39  + G39</f>
        <v>970</v>
      </c>
      <c r="I39" s="787">
        <f>Monthly!I39 + H39</f>
        <v>970</v>
      </c>
      <c r="J39" s="787">
        <f>Monthly!J39 + I39</f>
        <v>970</v>
      </c>
      <c r="K39" s="787">
        <f>Monthly!K39 + J39</f>
        <v>1085.5</v>
      </c>
      <c r="L39" s="787">
        <f>Monthly!L39 + K39</f>
        <v>1085.5</v>
      </c>
      <c r="M39" s="787">
        <f>Monthly!M39 + L39</f>
        <v>1823</v>
      </c>
      <c r="N39" s="787">
        <f>Monthly!N39 + M39</f>
        <v>1855</v>
      </c>
      <c r="O39" s="5"/>
      <c r="P39" s="5"/>
      <c r="Q39" s="805"/>
      <c r="R39" s="804"/>
      <c r="S39" s="787">
        <f>Monthly!T39</f>
        <v>26.35</v>
      </c>
      <c r="T39" s="787">
        <f>Monthly!U39 + S39</f>
        <v>786</v>
      </c>
      <c r="U39" s="787">
        <f>Monthly!V39 + T39</f>
        <v>733.5</v>
      </c>
      <c r="V39" s="787">
        <f>Monthly!W39 + U39</f>
        <v>1606.5</v>
      </c>
      <c r="W39" s="787">
        <f>Monthly!X39 + V39</f>
        <v>1610.5</v>
      </c>
      <c r="X39" s="787">
        <f>Monthly!Y39 + W39</f>
        <v>1610.5</v>
      </c>
      <c r="Y39" s="787">
        <f>Monthly!Z39 + X39</f>
        <v>1610.5</v>
      </c>
      <c r="Z39" s="787">
        <f>Monthly!AA39 + Y39</f>
        <v>1618.3</v>
      </c>
      <c r="AA39" s="787"/>
      <c r="AB39" s="787"/>
      <c r="AC39" s="814"/>
    </row>
    <row r="40" spans="1:29" ht="15.75" x14ac:dyDescent="0.25">
      <c r="A40" s="14">
        <v>4</v>
      </c>
      <c r="B40" s="15" t="s">
        <v>36</v>
      </c>
      <c r="C40" s="787">
        <v>898.32</v>
      </c>
      <c r="D40" s="787">
        <f>[1]total214!H37</f>
        <v>242.51999999999987</v>
      </c>
      <c r="E40" s="787">
        <v>1140.8399999999999</v>
      </c>
      <c r="F40" s="787">
        <f>Monthly!F40</f>
        <v>48.25</v>
      </c>
      <c r="G40" s="787">
        <f>Monthly!G40 + F40</f>
        <v>48.25</v>
      </c>
      <c r="H40" s="787">
        <f>Monthly!H40  + G40</f>
        <v>1098.1599999999999</v>
      </c>
      <c r="I40" s="787">
        <f>Monthly!I40 + H40</f>
        <v>1084.3700000000001</v>
      </c>
      <c r="J40" s="787">
        <f>Monthly!J40 + I40</f>
        <v>1090.3700000000001</v>
      </c>
      <c r="K40" s="787">
        <f>Monthly!K40 + J40</f>
        <v>1901.3400000000001</v>
      </c>
      <c r="L40" s="787">
        <f>Monthly!L40 + K40</f>
        <v>2109.75</v>
      </c>
      <c r="M40" s="787">
        <f>Monthly!M40 + L40</f>
        <v>2186.52</v>
      </c>
      <c r="N40" s="787">
        <f>Monthly!N40 + M40</f>
        <v>2186.52</v>
      </c>
      <c r="O40" s="5"/>
      <c r="P40" s="5"/>
      <c r="Q40" s="805"/>
      <c r="R40" s="804"/>
      <c r="S40" s="787">
        <f>Monthly!T40</f>
        <v>0</v>
      </c>
      <c r="T40" s="787">
        <f>Monthly!U40 + S40</f>
        <v>998.69999999999993</v>
      </c>
      <c r="U40" s="787">
        <f>Monthly!V40 + T40</f>
        <v>1085.97</v>
      </c>
      <c r="V40" s="787">
        <f>Monthly!W40 + U40</f>
        <v>2074.3139999999999</v>
      </c>
      <c r="W40" s="787">
        <f>Monthly!X40 + V40</f>
        <v>2074.3139999999999</v>
      </c>
      <c r="X40" s="787">
        <f>Monthly!Y40 + W40</f>
        <v>2074.3139999999999</v>
      </c>
      <c r="Y40" s="787">
        <f>Monthly!Z40 + X40</f>
        <v>2074.3139999999999</v>
      </c>
      <c r="Z40" s="787">
        <f>Monthly!AA40 + Y40</f>
        <v>2074.3139999999999</v>
      </c>
      <c r="AA40" s="787"/>
      <c r="AB40" s="787"/>
      <c r="AC40" s="814"/>
    </row>
    <row r="41" spans="1:29" ht="15.75" x14ac:dyDescent="0.25">
      <c r="A41" s="14">
        <v>5</v>
      </c>
      <c r="B41" s="15" t="s">
        <v>37</v>
      </c>
      <c r="C41" s="787">
        <v>1265</v>
      </c>
      <c r="D41" s="787">
        <f>[1]total214!H38</f>
        <v>392</v>
      </c>
      <c r="E41" s="787">
        <v>1657</v>
      </c>
      <c r="F41" s="787">
        <f>Monthly!F41</f>
        <v>0</v>
      </c>
      <c r="G41" s="787">
        <f>Monthly!G41 + F41</f>
        <v>0</v>
      </c>
      <c r="H41" s="787">
        <f>Monthly!H41  + G41</f>
        <v>1645</v>
      </c>
      <c r="I41" s="787">
        <f>Monthly!I41 + H41</f>
        <v>1644.7</v>
      </c>
      <c r="J41" s="787">
        <f>Monthly!J41 + I41</f>
        <v>1654.2</v>
      </c>
      <c r="K41" s="787">
        <f>Monthly!K41 + J41</f>
        <v>1684.95</v>
      </c>
      <c r="L41" s="787">
        <f>Monthly!L41 + K41</f>
        <v>1684.95</v>
      </c>
      <c r="M41" s="787">
        <f>Monthly!M41 + L41</f>
        <v>3295.7</v>
      </c>
      <c r="N41" s="787">
        <f>Monthly!N41 + M41</f>
        <v>3295.7</v>
      </c>
      <c r="O41" s="5"/>
      <c r="P41" s="5"/>
      <c r="Q41" s="805"/>
      <c r="R41" s="804"/>
      <c r="S41" s="787">
        <f>Monthly!T41</f>
        <v>0</v>
      </c>
      <c r="T41" s="787">
        <f>Monthly!U41 + S41</f>
        <v>260.09000000000003</v>
      </c>
      <c r="U41" s="787">
        <f>Monthly!V41 + T41</f>
        <v>1645</v>
      </c>
      <c r="V41" s="787">
        <f>Monthly!W41 + U41</f>
        <v>3125.5</v>
      </c>
      <c r="W41" s="787">
        <f>Monthly!X41 + V41</f>
        <v>3125.5</v>
      </c>
      <c r="X41" s="787">
        <f>Monthly!Y41 + W41</f>
        <v>3125.5</v>
      </c>
      <c r="Y41" s="787">
        <f>Monthly!Z41 + X41</f>
        <v>3125.5</v>
      </c>
      <c r="Z41" s="787">
        <f>Monthly!AA41 + Y41</f>
        <v>3168.95</v>
      </c>
      <c r="AA41" s="787"/>
      <c r="AB41" s="787"/>
      <c r="AC41" s="814"/>
    </row>
    <row r="42" spans="1:29" ht="15.75" x14ac:dyDescent="0.25">
      <c r="A42" s="14">
        <v>6</v>
      </c>
      <c r="B42" s="15" t="s">
        <v>38</v>
      </c>
      <c r="C42" s="787">
        <v>1338.0250000000001</v>
      </c>
      <c r="D42" s="787">
        <f>[1]total214!H39</f>
        <v>2339.7049999999999</v>
      </c>
      <c r="E42" s="787">
        <v>3677.73</v>
      </c>
      <c r="F42" s="787">
        <f>Monthly!F42</f>
        <v>1208.55</v>
      </c>
      <c r="G42" s="787">
        <f>Monthly!G42 + F42</f>
        <v>1280.95</v>
      </c>
      <c r="H42" s="787">
        <f>Monthly!H42  + G42</f>
        <v>3677.45</v>
      </c>
      <c r="I42" s="787">
        <f>Monthly!I42 + H42</f>
        <v>3677.45</v>
      </c>
      <c r="J42" s="787">
        <f>Monthly!J42 + I42</f>
        <v>3677.45</v>
      </c>
      <c r="K42" s="787">
        <f>Monthly!K42 + J42</f>
        <v>4027.2</v>
      </c>
      <c r="L42" s="787">
        <f>Monthly!L42 + K42</f>
        <v>4098.1499999999996</v>
      </c>
      <c r="M42" s="787">
        <f>Monthly!M42 + L42</f>
        <v>6846.8449999999993</v>
      </c>
      <c r="N42" s="787">
        <f>Monthly!N42 + M42</f>
        <v>7355.5449999999992</v>
      </c>
      <c r="O42" s="5"/>
      <c r="P42" s="5"/>
      <c r="Q42" s="805"/>
      <c r="R42" s="804"/>
      <c r="S42" s="787">
        <f>Monthly!T42</f>
        <v>0</v>
      </c>
      <c r="T42" s="787">
        <f>Monthly!U42 + S42</f>
        <v>115.7</v>
      </c>
      <c r="U42" s="787">
        <f>Monthly!V42 + T42</f>
        <v>1073.1600000000001</v>
      </c>
      <c r="V42" s="787">
        <f>Monthly!W42 + U42</f>
        <v>4382.8649999999998</v>
      </c>
      <c r="W42" s="787">
        <f>Monthly!X42 + V42</f>
        <v>4382.8649999999998</v>
      </c>
      <c r="X42" s="787">
        <f>Monthly!Y42 + W42</f>
        <v>4382.8649999999998</v>
      </c>
      <c r="Y42" s="787">
        <f>Monthly!Z42 + X42</f>
        <v>4382.8649999999998</v>
      </c>
      <c r="Z42" s="787">
        <f>Monthly!AA42 + Y42</f>
        <v>4382.8649999999998</v>
      </c>
      <c r="AA42" s="787"/>
      <c r="AB42" s="787"/>
      <c r="AC42" s="814"/>
    </row>
    <row r="43" spans="1:29" ht="15.75" x14ac:dyDescent="0.25">
      <c r="A43" s="14">
        <v>7</v>
      </c>
      <c r="B43" s="15" t="s">
        <v>39</v>
      </c>
      <c r="C43" s="787">
        <v>319.75</v>
      </c>
      <c r="D43" s="787">
        <f>[1]total214!H40</f>
        <v>186.75</v>
      </c>
      <c r="E43" s="787">
        <v>506.5</v>
      </c>
      <c r="F43" s="787">
        <f>Monthly!F43</f>
        <v>376.65</v>
      </c>
      <c r="G43" s="787">
        <f>Monthly!G43 + F43</f>
        <v>376.65</v>
      </c>
      <c r="H43" s="787">
        <f>Monthly!H43  + G43</f>
        <v>505</v>
      </c>
      <c r="I43" s="787">
        <f>Monthly!I43 + H43</f>
        <v>505</v>
      </c>
      <c r="J43" s="787">
        <f>Monthly!J43 + I43</f>
        <v>515.25</v>
      </c>
      <c r="K43" s="787">
        <f>Monthly!K43 + J43</f>
        <v>515.25</v>
      </c>
      <c r="L43" s="787">
        <f>Monthly!L43 + K43</f>
        <v>515.25</v>
      </c>
      <c r="M43" s="787">
        <f>Monthly!M43 + L43</f>
        <v>994.41</v>
      </c>
      <c r="N43" s="787">
        <f>Monthly!N43 + M43</f>
        <v>997.51</v>
      </c>
      <c r="O43" s="5"/>
      <c r="P43" s="5"/>
      <c r="Q43" s="805"/>
      <c r="R43" s="804"/>
      <c r="S43" s="787">
        <f>Monthly!T43</f>
        <v>0</v>
      </c>
      <c r="T43" s="787">
        <f>Monthly!U43 + S43</f>
        <v>97.75</v>
      </c>
      <c r="U43" s="787">
        <f>Monthly!V43 + T43</f>
        <v>512.88</v>
      </c>
      <c r="V43" s="787">
        <f>Monthly!W43 + U43</f>
        <v>967.38</v>
      </c>
      <c r="W43" s="787">
        <f>Monthly!X43 + V43</f>
        <v>967.38</v>
      </c>
      <c r="X43" s="787">
        <f>Monthly!Y43 + W43</f>
        <v>967.38</v>
      </c>
      <c r="Y43" s="787">
        <f>Monthly!Z43 + X43</f>
        <v>967.38</v>
      </c>
      <c r="Z43" s="787">
        <f>Monthly!AA43 + Y43</f>
        <v>1587.38</v>
      </c>
      <c r="AA43" s="787"/>
      <c r="AB43" s="787"/>
      <c r="AC43" s="814"/>
    </row>
    <row r="44" spans="1:29" ht="15.75" x14ac:dyDescent="0.25">
      <c r="A44" s="14">
        <v>8</v>
      </c>
      <c r="B44" s="15" t="s">
        <v>40</v>
      </c>
      <c r="C44" s="787">
        <v>409</v>
      </c>
      <c r="D44" s="787">
        <f>[1]total214!H41</f>
        <v>163</v>
      </c>
      <c r="E44" s="787">
        <v>572</v>
      </c>
      <c r="F44" s="787">
        <f>Monthly!F44</f>
        <v>0</v>
      </c>
      <c r="G44" s="787">
        <f>Monthly!G44 + F44</f>
        <v>268.79000000000002</v>
      </c>
      <c r="H44" s="787">
        <f>Monthly!H44  + G44</f>
        <v>571.4</v>
      </c>
      <c r="I44" s="787">
        <f>Monthly!I44 + H44</f>
        <v>571.4</v>
      </c>
      <c r="J44" s="787">
        <f>Monthly!J44 + I44</f>
        <v>571.4</v>
      </c>
      <c r="K44" s="787">
        <f>Monthly!K44 + J44</f>
        <v>571.4</v>
      </c>
      <c r="L44" s="787">
        <f>Monthly!L44 + K44</f>
        <v>571.4</v>
      </c>
      <c r="M44" s="787">
        <f>Monthly!M44 + L44</f>
        <v>1103.3200000000002</v>
      </c>
      <c r="N44" s="787">
        <f>Monthly!N44 + M44</f>
        <v>1144.0100000000002</v>
      </c>
      <c r="O44" s="5"/>
      <c r="P44" s="5"/>
      <c r="Q44" s="805"/>
      <c r="R44" s="804"/>
      <c r="S44" s="787">
        <f>Monthly!T44</f>
        <v>0</v>
      </c>
      <c r="T44" s="787">
        <f>Monthly!U44 + S44</f>
        <v>0</v>
      </c>
      <c r="U44" s="787">
        <f>Monthly!V44 + T44</f>
        <v>295.69000000000005</v>
      </c>
      <c r="V44" s="787">
        <f>Monthly!W44 + U44</f>
        <v>809.95</v>
      </c>
      <c r="W44" s="787">
        <f>Monthly!X44 + V44</f>
        <v>809.95</v>
      </c>
      <c r="X44" s="787">
        <f>Monthly!Y44 + W44</f>
        <v>809.95</v>
      </c>
      <c r="Y44" s="787">
        <f>Monthly!Z44 + X44</f>
        <v>1381.14</v>
      </c>
      <c r="Z44" s="787">
        <f>Monthly!AA44 + Y44</f>
        <v>3151.38</v>
      </c>
      <c r="AA44" s="787"/>
      <c r="AB44" s="787"/>
      <c r="AC44" s="814"/>
    </row>
    <row r="45" spans="1:29" ht="15.75" x14ac:dyDescent="0.25">
      <c r="A45" s="14">
        <v>9</v>
      </c>
      <c r="B45" s="15" t="s">
        <v>41</v>
      </c>
      <c r="C45" s="787">
        <v>900</v>
      </c>
      <c r="D45" s="787">
        <f>[1]total214!H42</f>
        <v>150</v>
      </c>
      <c r="E45" s="787">
        <v>1050</v>
      </c>
      <c r="F45" s="787">
        <f>Monthly!F45</f>
        <v>340</v>
      </c>
      <c r="G45" s="787">
        <f>Monthly!G45 + F45</f>
        <v>874</v>
      </c>
      <c r="H45" s="787">
        <f>Monthly!H45  + G45</f>
        <v>869</v>
      </c>
      <c r="I45" s="787">
        <f>Monthly!I45 + H45</f>
        <v>869</v>
      </c>
      <c r="J45" s="787">
        <f>Monthly!J45 + I45</f>
        <v>869</v>
      </c>
      <c r="K45" s="787">
        <f>Monthly!K45 + J45</f>
        <v>1204.5</v>
      </c>
      <c r="L45" s="787">
        <f>Monthly!L45 + K45</f>
        <v>1210.25</v>
      </c>
      <c r="M45" s="787">
        <f>Monthly!M45 + L45</f>
        <v>1545.25</v>
      </c>
      <c r="N45" s="787">
        <f>Monthly!N45 + M45</f>
        <v>1887.25</v>
      </c>
      <c r="O45" s="5"/>
      <c r="P45" s="5"/>
      <c r="Q45" s="805"/>
      <c r="R45" s="804"/>
      <c r="S45" s="787">
        <f>Monthly!T45</f>
        <v>0</v>
      </c>
      <c r="T45" s="787">
        <f>Monthly!U45 + S45</f>
        <v>0</v>
      </c>
      <c r="U45" s="787">
        <f>Monthly!V45 + T45</f>
        <v>620</v>
      </c>
      <c r="V45" s="787">
        <f>Monthly!W45 + U45</f>
        <v>1402.1</v>
      </c>
      <c r="W45" s="787">
        <f>Monthly!X45 + V45</f>
        <v>1402.1</v>
      </c>
      <c r="X45" s="787">
        <f>Monthly!Y45 + W45</f>
        <v>1402.1</v>
      </c>
      <c r="Y45" s="787">
        <f>Monthly!Z45 + X45</f>
        <v>1402.1</v>
      </c>
      <c r="Z45" s="787">
        <f>Monthly!AA45 + Y45</f>
        <v>1402.1</v>
      </c>
      <c r="AA45" s="787"/>
      <c r="AB45" s="787"/>
      <c r="AC45" s="814"/>
    </row>
    <row r="46" spans="1:29" ht="15.75" x14ac:dyDescent="0.25">
      <c r="A46" s="14">
        <v>10</v>
      </c>
      <c r="B46" s="15" t="s">
        <v>42</v>
      </c>
      <c r="C46" s="787">
        <v>669.78</v>
      </c>
      <c r="D46" s="787">
        <f>[1]total214!H43</f>
        <v>1809.6699999999998</v>
      </c>
      <c r="E46" s="787">
        <v>2479.4499999999998</v>
      </c>
      <c r="F46" s="787">
        <f>Monthly!F46</f>
        <v>58.97</v>
      </c>
      <c r="G46" s="787">
        <f>Monthly!G46 + F46</f>
        <v>571.98</v>
      </c>
      <c r="H46" s="787">
        <f>Monthly!H46  + G46</f>
        <v>571.72</v>
      </c>
      <c r="I46" s="787">
        <f>Monthly!I46 + H46</f>
        <v>571.72</v>
      </c>
      <c r="J46" s="787">
        <f>Monthly!J46 + I46</f>
        <v>571.72</v>
      </c>
      <c r="K46" s="787">
        <f>Monthly!K46 + J46</f>
        <v>571.72</v>
      </c>
      <c r="L46" s="787">
        <f>Monthly!L46 + K46</f>
        <v>571.72</v>
      </c>
      <c r="M46" s="787">
        <f>Monthly!M46 + L46</f>
        <v>1174.6600000000001</v>
      </c>
      <c r="N46" s="787">
        <f>Monthly!N46 + M46</f>
        <v>2061.2200000000003</v>
      </c>
      <c r="O46" s="5"/>
      <c r="P46" s="5"/>
      <c r="Q46" s="805"/>
      <c r="R46" s="804"/>
      <c r="S46" s="787">
        <f>Monthly!T46</f>
        <v>0</v>
      </c>
      <c r="T46" s="787">
        <f>Monthly!U46 + S46</f>
        <v>0</v>
      </c>
      <c r="U46" s="787">
        <f>Monthly!V46 + T46</f>
        <v>1705.83</v>
      </c>
      <c r="V46" s="787">
        <f>Monthly!W46 + U46</f>
        <v>2220.3779999999997</v>
      </c>
      <c r="W46" s="787">
        <f>Monthly!X46 + V46</f>
        <v>2220.3779999999997</v>
      </c>
      <c r="X46" s="787">
        <f>Monthly!Y46 + W46</f>
        <v>2220.3779999999997</v>
      </c>
      <c r="Y46" s="787">
        <f>Monthly!Z46 + X46</f>
        <v>2220.3779999999997</v>
      </c>
      <c r="Z46" s="787">
        <f>Monthly!AA46 + Y46</f>
        <v>2220.3779999999997</v>
      </c>
      <c r="AA46" s="787"/>
      <c r="AB46" s="787"/>
      <c r="AC46" s="814"/>
    </row>
    <row r="47" spans="1:29" ht="15.75" x14ac:dyDescent="0.25">
      <c r="A47" s="14">
        <v>11</v>
      </c>
      <c r="B47" s="15" t="s">
        <v>43</v>
      </c>
      <c r="C47" s="787">
        <v>447.95</v>
      </c>
      <c r="D47" s="787">
        <f>[1]total214!H44</f>
        <v>401.93</v>
      </c>
      <c r="E47" s="787">
        <v>849.88</v>
      </c>
      <c r="F47" s="787">
        <f>Monthly!F47</f>
        <v>588.56999999999994</v>
      </c>
      <c r="G47" s="787">
        <f>Monthly!G47 + F47</f>
        <v>588.56999999999994</v>
      </c>
      <c r="H47" s="787">
        <f>Monthly!H47  + G47</f>
        <v>687.42</v>
      </c>
      <c r="I47" s="787">
        <f>Monthly!I47 + H47</f>
        <v>687.42</v>
      </c>
      <c r="J47" s="787">
        <f>Monthly!J47 + I47</f>
        <v>687.42</v>
      </c>
      <c r="K47" s="787">
        <f>Monthly!K47 + J47</f>
        <v>711.42</v>
      </c>
      <c r="L47" s="787">
        <f>Monthly!L47 + K47</f>
        <v>775.01</v>
      </c>
      <c r="M47" s="787">
        <f>Monthly!M47 + L47</f>
        <v>1441.2649999999999</v>
      </c>
      <c r="N47" s="787">
        <f>Monthly!N47 + M47</f>
        <v>1458.86</v>
      </c>
      <c r="O47" s="5"/>
      <c r="P47" s="5"/>
      <c r="Q47" s="805"/>
      <c r="R47" s="804"/>
      <c r="S47" s="787">
        <f>Monthly!T47</f>
        <v>0</v>
      </c>
      <c r="T47" s="787">
        <f>Monthly!U47 + S47</f>
        <v>67.009999999999991</v>
      </c>
      <c r="U47" s="787">
        <f>Monthly!V47 + T47</f>
        <v>694.83999999999992</v>
      </c>
      <c r="V47" s="787">
        <f>Monthly!W47 + U47</f>
        <v>1313.518</v>
      </c>
      <c r="W47" s="787">
        <f>Monthly!X47 + V47</f>
        <v>1313.518</v>
      </c>
      <c r="X47" s="787">
        <f>Monthly!Y47 + W47</f>
        <v>1313.518</v>
      </c>
      <c r="Y47" s="787">
        <f>Monthly!Z47 + X47</f>
        <v>1313.518</v>
      </c>
      <c r="Z47" s="787">
        <f>Monthly!AA47 + Y47</f>
        <v>1313.518</v>
      </c>
      <c r="AA47" s="787"/>
      <c r="AB47" s="787"/>
      <c r="AC47" s="814"/>
    </row>
    <row r="48" spans="1:29" ht="15.75" x14ac:dyDescent="0.25">
      <c r="A48" s="14">
        <v>12</v>
      </c>
      <c r="B48" s="15" t="s">
        <v>44</v>
      </c>
      <c r="C48" s="787">
        <v>80.5</v>
      </c>
      <c r="D48" s="787">
        <f>[1]total214!H45</f>
        <v>3.5</v>
      </c>
      <c r="E48" s="787">
        <v>84</v>
      </c>
      <c r="F48" s="787">
        <f>Monthly!F48</f>
        <v>0</v>
      </c>
      <c r="G48" s="787">
        <f>Monthly!G48 + F48</f>
        <v>0</v>
      </c>
      <c r="H48" s="787">
        <f>Monthly!H48  + G48</f>
        <v>78</v>
      </c>
      <c r="I48" s="787">
        <f>Monthly!I48 + H48</f>
        <v>78</v>
      </c>
      <c r="J48" s="787">
        <f>Monthly!J48 + I48</f>
        <v>78</v>
      </c>
      <c r="K48" s="787">
        <f>Monthly!K48 + J48</f>
        <v>78</v>
      </c>
      <c r="L48" s="787">
        <f>Monthly!L48 + K48</f>
        <v>78</v>
      </c>
      <c r="M48" s="787">
        <f>Monthly!M48 + L48</f>
        <v>155</v>
      </c>
      <c r="N48" s="787">
        <f>Monthly!N48 + M48</f>
        <v>155</v>
      </c>
      <c r="O48" s="5"/>
      <c r="P48" s="5"/>
      <c r="Q48" s="805"/>
      <c r="R48" s="804"/>
      <c r="S48" s="787">
        <f>Monthly!T48</f>
        <v>0</v>
      </c>
      <c r="T48" s="787">
        <f>Monthly!U48 + S48</f>
        <v>70.099999999999994</v>
      </c>
      <c r="U48" s="787">
        <f>Monthly!V48 + T48</f>
        <v>70.099999999999994</v>
      </c>
      <c r="V48" s="787">
        <f>Monthly!W48 + U48</f>
        <v>140.30000000000001</v>
      </c>
      <c r="W48" s="787">
        <f>Monthly!X48 + V48</f>
        <v>140.30000000000001</v>
      </c>
      <c r="X48" s="787">
        <f>Monthly!Y48 + W48</f>
        <v>140.30000000000001</v>
      </c>
      <c r="Y48" s="787">
        <f>Monthly!Z48 + X48</f>
        <v>140.30000000000001</v>
      </c>
      <c r="Z48" s="787">
        <f>Monthly!AA48 + Y48</f>
        <v>140.30000000000001</v>
      </c>
      <c r="AA48" s="787"/>
      <c r="AB48" s="787"/>
      <c r="AC48" s="814"/>
    </row>
    <row r="49" spans="1:29" ht="15.75" x14ac:dyDescent="0.25">
      <c r="A49" s="14">
        <v>13</v>
      </c>
      <c r="B49" s="15" t="s">
        <v>45</v>
      </c>
      <c r="C49" s="787">
        <v>0</v>
      </c>
      <c r="D49" s="787">
        <f>[1]total214!H46</f>
        <v>130</v>
      </c>
      <c r="E49" s="787">
        <v>130</v>
      </c>
      <c r="F49" s="787">
        <f>Monthly!F49</f>
        <v>66.709999999999994</v>
      </c>
      <c r="G49" s="787">
        <f>Monthly!G49 + F49</f>
        <v>66.709999999999994</v>
      </c>
      <c r="H49" s="787">
        <f>Monthly!H49  + G49</f>
        <v>85.24</v>
      </c>
      <c r="I49" s="787">
        <f>Monthly!I49 + H49</f>
        <v>95.719000000000008</v>
      </c>
      <c r="J49" s="787">
        <f>Monthly!J49 + I49</f>
        <v>95.719000000000008</v>
      </c>
      <c r="K49" s="787">
        <f>Monthly!K49 + J49</f>
        <v>221.62900000000002</v>
      </c>
      <c r="L49" s="787">
        <f>Monthly!L49 + K49</f>
        <v>240.72900000000001</v>
      </c>
      <c r="M49" s="787">
        <f>Monthly!M49 + L49</f>
        <v>222.27900000000002</v>
      </c>
      <c r="N49" s="787">
        <f>Monthly!N49 + M49</f>
        <v>222.27900000000002</v>
      </c>
      <c r="O49" s="5"/>
      <c r="P49" s="5"/>
      <c r="Q49" s="805"/>
      <c r="R49" s="804"/>
      <c r="S49" s="787">
        <f>Monthly!T49</f>
        <v>0</v>
      </c>
      <c r="T49" s="787">
        <f>Monthly!U49 + S49</f>
        <v>0</v>
      </c>
      <c r="U49" s="787">
        <f>Monthly!V49 + T49</f>
        <v>95.300000000000011</v>
      </c>
      <c r="V49" s="787">
        <f>Monthly!W49 + U49</f>
        <v>172.01600000000002</v>
      </c>
      <c r="W49" s="787">
        <f>Monthly!X49 + V49</f>
        <v>172.01600000000002</v>
      </c>
      <c r="X49" s="787">
        <f>Monthly!Y49 + W49</f>
        <v>172.01600000000002</v>
      </c>
      <c r="Y49" s="787">
        <f>Monthly!Z49 + X49</f>
        <v>172.01600000000002</v>
      </c>
      <c r="Z49" s="787">
        <f>Monthly!AA49 + Y49</f>
        <v>172.01600000000002</v>
      </c>
      <c r="AA49" s="787"/>
      <c r="AB49" s="787"/>
      <c r="AC49" s="814"/>
    </row>
    <row r="50" spans="1:29" ht="15.75" x14ac:dyDescent="0.25">
      <c r="A50" s="14">
        <v>14</v>
      </c>
      <c r="B50" s="15" t="s">
        <v>46</v>
      </c>
      <c r="C50" s="787">
        <v>92.5</v>
      </c>
      <c r="D50" s="787">
        <f>[1]total214!H47</f>
        <v>299.14999999999998</v>
      </c>
      <c r="E50" s="787">
        <v>391.65</v>
      </c>
      <c r="F50" s="787">
        <f>Monthly!F50</f>
        <v>227.1</v>
      </c>
      <c r="G50" s="787">
        <f>Monthly!G50 + F50</f>
        <v>227.1</v>
      </c>
      <c r="H50" s="787">
        <f>Monthly!H50  + G50</f>
        <v>391.09999999999997</v>
      </c>
      <c r="I50" s="787">
        <f>Monthly!I50 + H50</f>
        <v>391.09999999999997</v>
      </c>
      <c r="J50" s="787">
        <f>Monthly!J50 + I50</f>
        <v>391.09999999999997</v>
      </c>
      <c r="K50" s="787">
        <f>Monthly!K50 + J50</f>
        <v>423.09999999999997</v>
      </c>
      <c r="L50" s="787">
        <f>Monthly!L50 + K50</f>
        <v>423.09999999999997</v>
      </c>
      <c r="M50" s="787">
        <f>Monthly!M50 + L50</f>
        <v>782.84999999999991</v>
      </c>
      <c r="N50" s="787">
        <f>Monthly!N50 + M50</f>
        <v>782.84999999999991</v>
      </c>
      <c r="O50" s="5"/>
      <c r="P50" s="5"/>
      <c r="Q50" s="805"/>
      <c r="R50" s="804"/>
      <c r="S50" s="787">
        <f>Monthly!T50</f>
        <v>0</v>
      </c>
      <c r="T50" s="787">
        <f>Monthly!U50 + S50</f>
        <v>25.950000000000003</v>
      </c>
      <c r="U50" s="787">
        <f>Monthly!V50 + T50</f>
        <v>324.39999999999998</v>
      </c>
      <c r="V50" s="787">
        <f>Monthly!W50 + U50</f>
        <v>676.38999999999987</v>
      </c>
      <c r="W50" s="787">
        <f>Monthly!X50 + V50</f>
        <v>676.38999999999987</v>
      </c>
      <c r="X50" s="787">
        <f>Monthly!Y50 + W50</f>
        <v>676.38999999999987</v>
      </c>
      <c r="Y50" s="787">
        <f>Monthly!Z50 + X50</f>
        <v>676.38999999999987</v>
      </c>
      <c r="Z50" s="787">
        <f>Monthly!AA50 + Y50</f>
        <v>676.38999999999987</v>
      </c>
      <c r="AA50" s="787"/>
      <c r="AB50" s="787"/>
      <c r="AC50" s="814"/>
    </row>
    <row r="51" spans="1:29" ht="15.75" x14ac:dyDescent="0.25">
      <c r="A51" s="14">
        <v>15</v>
      </c>
      <c r="B51" s="15" t="s">
        <v>47</v>
      </c>
      <c r="C51" s="787">
        <v>289.55</v>
      </c>
      <c r="D51" s="787">
        <f>[1]total214!H48</f>
        <v>1116.5</v>
      </c>
      <c r="E51" s="787">
        <v>1406.05</v>
      </c>
      <c r="F51" s="787">
        <f>Monthly!F51</f>
        <v>1424.5799999999997</v>
      </c>
      <c r="G51" s="787">
        <f>Monthly!G51 + F51</f>
        <v>1424.5799999999997</v>
      </c>
      <c r="H51" s="787">
        <f>Monthly!H51  + G51</f>
        <v>1403.2299999999998</v>
      </c>
      <c r="I51" s="787">
        <f>Monthly!I51 + H51</f>
        <v>1403.2299999999998</v>
      </c>
      <c r="J51" s="787">
        <f>Monthly!J51 + I51</f>
        <v>1403.2299999999998</v>
      </c>
      <c r="K51" s="787">
        <f>Monthly!K51 + J51</f>
        <v>1403.2299999999998</v>
      </c>
      <c r="L51" s="787">
        <f>Monthly!L51 + K51</f>
        <v>1403.2299999999998</v>
      </c>
      <c r="M51" s="787">
        <f>Monthly!M51 + L51</f>
        <v>2807.91</v>
      </c>
      <c r="N51" s="787">
        <f>Monthly!N51 + M51</f>
        <v>2807.91</v>
      </c>
      <c r="O51" s="5"/>
      <c r="P51" s="5"/>
      <c r="Q51" s="805"/>
      <c r="R51" s="804"/>
      <c r="S51" s="787">
        <f>Monthly!T51</f>
        <v>0</v>
      </c>
      <c r="T51" s="787">
        <f>Monthly!U51 + S51</f>
        <v>0</v>
      </c>
      <c r="U51" s="787">
        <f>Monthly!V51 + T51</f>
        <v>922.04</v>
      </c>
      <c r="V51" s="787">
        <f>Monthly!W51 + U51</f>
        <v>2184.9470000000001</v>
      </c>
      <c r="W51" s="787">
        <f>Monthly!X51 + V51</f>
        <v>2184.9470000000001</v>
      </c>
      <c r="X51" s="787">
        <f>Monthly!Y51 + W51</f>
        <v>2184.9470000000001</v>
      </c>
      <c r="Y51" s="787">
        <f>Monthly!Z51 + X51</f>
        <v>2184.9470000000001</v>
      </c>
      <c r="Z51" s="787">
        <f>Monthly!AA51 + Y51</f>
        <v>2184.9470000000001</v>
      </c>
      <c r="AA51" s="787"/>
      <c r="AB51" s="787"/>
      <c r="AC51" s="814"/>
    </row>
    <row r="52" spans="1:29" ht="15.75" x14ac:dyDescent="0.25">
      <c r="A52" s="14">
        <v>16</v>
      </c>
      <c r="B52" s="15" t="s">
        <v>48</v>
      </c>
      <c r="C52" s="787">
        <v>2445</v>
      </c>
      <c r="D52" s="787">
        <f>[1]total214!H49</f>
        <v>1499.6100000000001</v>
      </c>
      <c r="E52" s="787">
        <v>3944.61</v>
      </c>
      <c r="F52" s="787">
        <f>Monthly!F52</f>
        <v>3579.5299999999997</v>
      </c>
      <c r="G52" s="787">
        <f>Monthly!G52 + F52</f>
        <v>3579.5299999999997</v>
      </c>
      <c r="H52" s="787">
        <f>Monthly!H52  + G52</f>
        <v>3943.63</v>
      </c>
      <c r="I52" s="787">
        <f>Monthly!I52 + H52</f>
        <v>3943.63</v>
      </c>
      <c r="J52" s="787">
        <f>Monthly!J52 + I52</f>
        <v>3943.63</v>
      </c>
      <c r="K52" s="787">
        <f>Monthly!K52 + J52</f>
        <v>4188.24</v>
      </c>
      <c r="L52" s="787">
        <f>Monthly!L52 + K52</f>
        <v>4358.04</v>
      </c>
      <c r="M52" s="787">
        <f>Monthly!M52 + L52</f>
        <v>7699.3600000000006</v>
      </c>
      <c r="N52" s="787">
        <f>Monthly!N52 + M52</f>
        <v>7828.1</v>
      </c>
      <c r="O52" s="5"/>
      <c r="P52" s="5"/>
      <c r="Q52" s="805"/>
      <c r="R52" s="804"/>
      <c r="S52" s="787">
        <f>Monthly!T52</f>
        <v>0</v>
      </c>
      <c r="T52" s="787">
        <f>Monthly!U52 + S52</f>
        <v>243.25</v>
      </c>
      <c r="U52" s="787">
        <f>Monthly!V52 + T52</f>
        <v>3832.67</v>
      </c>
      <c r="V52" s="787">
        <f>Monthly!W52 + U52</f>
        <v>7381.9369999999999</v>
      </c>
      <c r="W52" s="787">
        <f>Monthly!X52 + V52</f>
        <v>7381.9369999999999</v>
      </c>
      <c r="X52" s="787">
        <f>Monthly!Y52 + W52</f>
        <v>7381.9369999999999</v>
      </c>
      <c r="Y52" s="787">
        <f>Monthly!Z52 + X52</f>
        <v>7381.9369999999999</v>
      </c>
      <c r="Z52" s="787">
        <f>Monthly!AA52 + Y52</f>
        <v>7381.9369999999999</v>
      </c>
      <c r="AA52" s="787"/>
      <c r="AB52" s="787"/>
      <c r="AC52" s="814"/>
    </row>
    <row r="53" spans="1:29" ht="15.75" x14ac:dyDescent="0.25">
      <c r="A53" s="14">
        <v>17</v>
      </c>
      <c r="B53" s="15" t="s">
        <v>49</v>
      </c>
      <c r="C53" s="787">
        <v>0</v>
      </c>
      <c r="D53" s="787">
        <f>[1]total214!H50</f>
        <v>558</v>
      </c>
      <c r="E53" s="787">
        <v>558</v>
      </c>
      <c r="F53" s="787">
        <f>Monthly!F53</f>
        <v>0</v>
      </c>
      <c r="G53" s="787">
        <f>Monthly!G53 + F53</f>
        <v>0</v>
      </c>
      <c r="H53" s="787">
        <f>Monthly!H53  + G53</f>
        <v>501.75</v>
      </c>
      <c r="I53" s="787">
        <f>Monthly!I53 + H53</f>
        <v>521.35</v>
      </c>
      <c r="J53" s="787">
        <f>Monthly!J53 + I53</f>
        <v>521.35</v>
      </c>
      <c r="K53" s="787">
        <f>Monthly!K53 + J53</f>
        <v>1030.73</v>
      </c>
      <c r="L53" s="787">
        <f>Monthly!L53 + K53</f>
        <v>1077.5700000000002</v>
      </c>
      <c r="M53" s="787">
        <f>Monthly!M53 + L53</f>
        <v>1077.5700000000002</v>
      </c>
      <c r="N53" s="787">
        <f>Monthly!N53 + M53</f>
        <v>1077.5700000000002</v>
      </c>
      <c r="O53" s="5"/>
      <c r="P53" s="5"/>
      <c r="Q53" s="805"/>
      <c r="R53" s="804"/>
      <c r="S53" s="787">
        <f>Monthly!T53</f>
        <v>0</v>
      </c>
      <c r="T53" s="787">
        <f>Monthly!U53 + S53</f>
        <v>502.17</v>
      </c>
      <c r="U53" s="787">
        <f>Monthly!V53 + T53</f>
        <v>508.21000000000004</v>
      </c>
      <c r="V53" s="787">
        <f>Monthly!W53 + U53</f>
        <v>959.78500000000008</v>
      </c>
      <c r="W53" s="787">
        <f>Monthly!X53 + V53</f>
        <v>959.78500000000008</v>
      </c>
      <c r="X53" s="787">
        <f>Monthly!Y53 + W53</f>
        <v>959.78500000000008</v>
      </c>
      <c r="Y53" s="787">
        <f>Monthly!Z53 + X53</f>
        <v>959.78500000000008</v>
      </c>
      <c r="Z53" s="787">
        <f>Monthly!AA53 + Y53</f>
        <v>959.78500000000008</v>
      </c>
      <c r="AA53" s="787"/>
      <c r="AB53" s="787"/>
      <c r="AC53" s="814"/>
    </row>
    <row r="54" spans="1:29" ht="15.75" x14ac:dyDescent="0.25">
      <c r="A54" s="14">
        <v>18</v>
      </c>
      <c r="B54" s="15" t="s">
        <v>50</v>
      </c>
      <c r="C54" s="787">
        <v>1375.19</v>
      </c>
      <c r="D54" s="787">
        <f>[1]total214!H51</f>
        <v>1056.52</v>
      </c>
      <c r="E54" s="787">
        <v>2431.71</v>
      </c>
      <c r="F54" s="787">
        <f>Monthly!F54</f>
        <v>1472</v>
      </c>
      <c r="G54" s="787">
        <f>Monthly!G54 + F54</f>
        <v>1472</v>
      </c>
      <c r="H54" s="787">
        <f>Monthly!H54  + G54</f>
        <v>2387</v>
      </c>
      <c r="I54" s="787">
        <f>Monthly!I54 + H54</f>
        <v>2387</v>
      </c>
      <c r="J54" s="787">
        <f>Monthly!J54 + I54</f>
        <v>2422.13</v>
      </c>
      <c r="K54" s="787">
        <f>Monthly!K54 + J54</f>
        <v>2432.6</v>
      </c>
      <c r="L54" s="787">
        <f>Monthly!L54 + K54</f>
        <v>2538.33</v>
      </c>
      <c r="M54" s="787">
        <f>Monthly!M54 + L54</f>
        <v>3818.95</v>
      </c>
      <c r="N54" s="787">
        <f>Monthly!N54 + M54</f>
        <v>4819</v>
      </c>
      <c r="O54" s="5"/>
      <c r="P54" s="5"/>
      <c r="Q54" s="805"/>
      <c r="R54" s="804"/>
      <c r="S54" s="787">
        <f>Monthly!T54</f>
        <v>0</v>
      </c>
      <c r="T54" s="787">
        <f>Monthly!U54 + S54</f>
        <v>44.25</v>
      </c>
      <c r="U54" s="787">
        <f>Monthly!V54 + T54</f>
        <v>1755.31</v>
      </c>
      <c r="V54" s="787">
        <f>Monthly!W54 + U54</f>
        <v>3903.61</v>
      </c>
      <c r="W54" s="787">
        <f>Monthly!X54 + V54</f>
        <v>3903.61</v>
      </c>
      <c r="X54" s="787">
        <f>Monthly!Y54 + W54</f>
        <v>3903.61</v>
      </c>
      <c r="Y54" s="787">
        <f>Monthly!Z54 + X54</f>
        <v>3903.61</v>
      </c>
      <c r="Z54" s="787">
        <f>Monthly!AA54 + Y54</f>
        <v>4089.61</v>
      </c>
      <c r="AA54" s="787"/>
      <c r="AB54" s="787"/>
      <c r="AC54" s="814"/>
    </row>
    <row r="55" spans="1:29" ht="15.75" x14ac:dyDescent="0.25">
      <c r="A55" s="16">
        <v>19</v>
      </c>
      <c r="B55" s="17" t="s">
        <v>51</v>
      </c>
      <c r="C55" s="791">
        <v>667.76</v>
      </c>
      <c r="D55" s="791">
        <f>[1]total214!H52</f>
        <v>150.29999999999995</v>
      </c>
      <c r="E55" s="791">
        <v>818.06</v>
      </c>
      <c r="F55" s="787">
        <f>Monthly!F55</f>
        <v>0</v>
      </c>
      <c r="G55" s="787">
        <f>Monthly!G55 + F55</f>
        <v>21</v>
      </c>
      <c r="H55" s="787">
        <f>Monthly!H55  + G55</f>
        <v>398.85499999999996</v>
      </c>
      <c r="I55" s="787">
        <f>Monthly!I55 + H55</f>
        <v>398.85499999999996</v>
      </c>
      <c r="J55" s="787">
        <f>Monthly!J55 + I55</f>
        <v>398.85499999999996</v>
      </c>
      <c r="K55" s="787">
        <f>Monthly!K55 + J55</f>
        <v>457.41499999999996</v>
      </c>
      <c r="L55" s="787">
        <f>Monthly!L55 + K55</f>
        <v>707.41499999999996</v>
      </c>
      <c r="M55" s="787">
        <f>Monthly!M55 + L55</f>
        <v>879.16499999999996</v>
      </c>
      <c r="N55" s="787">
        <f>Monthly!N55 + M55</f>
        <v>1134.3849999999998</v>
      </c>
      <c r="O55" s="12"/>
      <c r="P55" s="12"/>
      <c r="Q55" s="843"/>
      <c r="R55" s="811"/>
      <c r="S55" s="787">
        <f>Monthly!T55</f>
        <v>40.35</v>
      </c>
      <c r="T55" s="787">
        <f>Monthly!U55 + S55</f>
        <v>144.78</v>
      </c>
      <c r="U55" s="787">
        <f>Monthly!V55 + T55</f>
        <v>713.5</v>
      </c>
      <c r="V55" s="787">
        <f>Monthly!W55 + U55</f>
        <v>1072.4694999999999</v>
      </c>
      <c r="W55" s="787">
        <f>Monthly!X55 + V55</f>
        <v>1072.4694999999999</v>
      </c>
      <c r="X55" s="787">
        <f>Monthly!Y55 + W55</f>
        <v>1072.4694999999999</v>
      </c>
      <c r="Y55" s="787">
        <f>Monthly!Z55 + X55</f>
        <v>1098.1994999999999</v>
      </c>
      <c r="Z55" s="787">
        <f>Monthly!AA55 + Y55</f>
        <v>1162.4295</v>
      </c>
      <c r="AA55" s="791"/>
      <c r="AB55" s="791"/>
      <c r="AC55" s="815"/>
    </row>
    <row r="58" spans="1:29" x14ac:dyDescent="0.2">
      <c r="A58" s="6"/>
    </row>
    <row r="59" spans="1:29" x14ac:dyDescent="0.2">
      <c r="A59" s="7"/>
    </row>
    <row r="60" spans="1:29" x14ac:dyDescent="0.2">
      <c r="A60" s="7"/>
    </row>
    <row r="61" spans="1:29" x14ac:dyDescent="0.2">
      <c r="A61" s="7"/>
    </row>
    <row r="62" spans="1:29" x14ac:dyDescent="0.2">
      <c r="A62" s="8"/>
      <c r="D62" s="9"/>
    </row>
    <row r="63" spans="1:29" x14ac:dyDescent="0.2">
      <c r="A63" s="8"/>
      <c r="D63" s="9"/>
    </row>
    <row r="64" spans="1:29" s="3" customFormat="1" x14ac:dyDescent="0.2">
      <c r="A64" s="8"/>
      <c r="B64" s="1"/>
      <c r="D64" s="9"/>
      <c r="G64" s="1"/>
      <c r="H64" s="1"/>
      <c r="I64" s="1"/>
      <c r="J64" s="1"/>
      <c r="K64" s="1"/>
      <c r="L64" s="1"/>
    </row>
    <row r="65" spans="1:12" s="3" customFormat="1" x14ac:dyDescent="0.2">
      <c r="A65" s="1"/>
      <c r="B65" s="1"/>
      <c r="D65" s="9"/>
      <c r="G65" s="1"/>
      <c r="H65" s="1"/>
      <c r="I65" s="1"/>
      <c r="J65" s="1"/>
      <c r="K65" s="1"/>
      <c r="L65" s="1"/>
    </row>
    <row r="66" spans="1:12" s="3" customFormat="1" x14ac:dyDescent="0.2">
      <c r="A66" s="1"/>
      <c r="B66" s="1"/>
      <c r="G66" s="1"/>
      <c r="H66" s="1"/>
      <c r="I66" s="1"/>
      <c r="J66" s="1"/>
      <c r="K66" s="1"/>
      <c r="L66" s="1"/>
    </row>
    <row r="67" spans="1:12" s="3" customFormat="1" x14ac:dyDescent="0.2">
      <c r="A67" s="1"/>
      <c r="B67" s="1"/>
      <c r="G67" s="1"/>
      <c r="H67" s="1"/>
      <c r="I67" s="1"/>
      <c r="J67" s="1"/>
      <c r="K67" s="1"/>
      <c r="L67" s="1"/>
    </row>
    <row r="68" spans="1:12" s="3" customFormat="1" x14ac:dyDescent="0.2">
      <c r="A68" s="1"/>
      <c r="B68" s="1"/>
      <c r="G68" s="1"/>
      <c r="H68" s="1"/>
      <c r="I68" s="1"/>
      <c r="J68" s="1"/>
      <c r="K68" s="1"/>
      <c r="L68" s="1"/>
    </row>
    <row r="69" spans="1:12" s="3" customFormat="1" x14ac:dyDescent="0.2">
      <c r="A69" s="8"/>
      <c r="B69" s="1"/>
      <c r="D69" s="9"/>
      <c r="G69" s="1"/>
      <c r="H69" s="1"/>
      <c r="I69" s="1"/>
      <c r="J69" s="1"/>
      <c r="K69" s="1"/>
      <c r="L69" s="1"/>
    </row>
    <row r="70" spans="1:12" s="3" customFormat="1" x14ac:dyDescent="0.2">
      <c r="A70" s="8"/>
      <c r="B70" s="1"/>
      <c r="D70" s="9"/>
      <c r="G70" s="1"/>
      <c r="H70" s="1"/>
      <c r="I70" s="1"/>
      <c r="J70" s="1"/>
      <c r="K70" s="1"/>
      <c r="L70" s="1"/>
    </row>
    <row r="71" spans="1:12" s="3" customFormat="1" x14ac:dyDescent="0.2">
      <c r="A71" s="8"/>
      <c r="B71" s="1"/>
      <c r="D71" s="10"/>
      <c r="G71" s="1"/>
      <c r="H71" s="1"/>
      <c r="I71" s="1"/>
      <c r="J71" s="1"/>
      <c r="K71" s="1"/>
      <c r="L71" s="1"/>
    </row>
    <row r="72" spans="1:12" s="3" customFormat="1" x14ac:dyDescent="0.2">
      <c r="A72" s="1"/>
      <c r="B72" s="1"/>
      <c r="G72" s="1"/>
      <c r="H72" s="1"/>
      <c r="I72" s="1"/>
      <c r="J72" s="1"/>
      <c r="K72" s="1"/>
      <c r="L72" s="1"/>
    </row>
  </sheetData>
  <mergeCells count="7">
    <mergeCell ref="A1:AC1"/>
    <mergeCell ref="A2:AC2"/>
    <mergeCell ref="A3:AC3"/>
    <mergeCell ref="A5:B6"/>
    <mergeCell ref="C5:E5"/>
    <mergeCell ref="F5:Q5"/>
    <mergeCell ref="R5:AC5"/>
  </mergeCells>
  <pageMargins left="0.5" right="0.5" top="0.5" bottom="0.5" header="0.75" footer="0.5"/>
  <pageSetup paperSize="136" scale="90" orientation="landscape" verticalDpi="300" r:id="rId1"/>
  <headerFooter scaleWithDoc="0" alignWithMargins="0"/>
  <rowBreaks count="3" manualBreakCount="3">
    <brk id="20" max="16383" man="1"/>
    <brk id="35" max="16383" man="1"/>
    <brk id="55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4"/>
  </sheetPr>
  <dimension ref="A1:BL96"/>
  <sheetViews>
    <sheetView topLeftCell="A10" zoomScale="75" zoomScaleSheetLayoutView="90" workbookViewId="0">
      <pane xSplit="1" ySplit="9" topLeftCell="AT31" activePane="bottomRight" state="frozen"/>
      <selection activeCell="B10" sqref="B10:V17"/>
      <selection pane="topRight" activeCell="B10" sqref="B10:V17"/>
      <selection pane="bottomLeft" activeCell="B10" sqref="B10:V17"/>
      <selection pane="bottomRight" activeCell="Z44" sqref="Z44"/>
    </sheetView>
  </sheetViews>
  <sheetFormatPr defaultRowHeight="15" x14ac:dyDescent="0.25"/>
  <cols>
    <col min="1" max="1" width="20.28515625" style="19" customWidth="1"/>
    <col min="2" max="3" width="7.7109375" style="19" customWidth="1"/>
    <col min="4" max="16" width="6.5703125" style="19" customWidth="1"/>
    <col min="17" max="17" width="8.5703125" style="19" customWidth="1"/>
    <col min="18" max="25" width="6.5703125" style="19" customWidth="1"/>
    <col min="26" max="26" width="7.85546875" style="19" customWidth="1"/>
    <col min="27" max="27" width="10.28515625" style="19" customWidth="1"/>
    <col min="28" max="28" width="10.7109375" style="19" customWidth="1"/>
    <col min="29" max="29" width="9.42578125" style="19" customWidth="1"/>
    <col min="30" max="31" width="9.85546875" style="19" customWidth="1"/>
    <col min="32" max="33" width="11.5703125" style="19" customWidth="1"/>
    <col min="34" max="34" width="10.28515625" style="19" customWidth="1"/>
    <col min="35" max="35" width="11.5703125" style="19" customWidth="1"/>
    <col min="36" max="36" width="9.85546875" style="19" customWidth="1"/>
    <col min="37" max="37" width="10.7109375" style="19" customWidth="1"/>
    <col min="38" max="38" width="9.7109375" style="19" customWidth="1"/>
    <col min="39" max="39" width="10.5703125" style="19" customWidth="1"/>
    <col min="40" max="40" width="9.85546875" style="19" customWidth="1"/>
    <col min="41" max="41" width="10.28515625" style="19" customWidth="1"/>
    <col min="42" max="42" width="13.5703125" style="19" customWidth="1"/>
    <col min="43" max="43" width="12.7109375" style="19" customWidth="1"/>
    <col min="44" max="44" width="11.7109375" style="19" customWidth="1"/>
    <col min="45" max="45" width="11.42578125" style="19" customWidth="1"/>
    <col min="46" max="46" width="11.28515625" style="19" customWidth="1"/>
    <col min="47" max="47" width="12.7109375" style="19" customWidth="1"/>
    <col min="48" max="48" width="13.5703125" style="19" customWidth="1"/>
    <col min="49" max="49" width="11.7109375" style="19" customWidth="1"/>
    <col min="50" max="50" width="12.5703125" style="19" customWidth="1"/>
    <col min="51" max="51" width="12.7109375" style="19" customWidth="1"/>
    <col min="52" max="52" width="10.42578125" style="19" customWidth="1"/>
    <col min="53" max="53" width="11.7109375" style="19" customWidth="1"/>
    <col min="54" max="54" width="10.42578125" style="19" customWidth="1"/>
    <col min="55" max="62" width="9.140625" style="19" customWidth="1"/>
    <col min="63" max="256" width="8.85546875" style="19"/>
    <col min="257" max="257" width="20.28515625" style="19" customWidth="1"/>
    <col min="258" max="259" width="7.7109375" style="19" customWidth="1"/>
    <col min="260" max="272" width="6.5703125" style="19" customWidth="1"/>
    <col min="273" max="273" width="8.5703125" style="19" customWidth="1"/>
    <col min="274" max="281" width="6.5703125" style="19" customWidth="1"/>
    <col min="282" max="282" width="7.85546875" style="19" customWidth="1"/>
    <col min="283" max="283" width="10.28515625" style="19" customWidth="1"/>
    <col min="284" max="284" width="10.7109375" style="19" customWidth="1"/>
    <col min="285" max="285" width="9.42578125" style="19" customWidth="1"/>
    <col min="286" max="287" width="9.85546875" style="19" customWidth="1"/>
    <col min="288" max="289" width="11.5703125" style="19" customWidth="1"/>
    <col min="290" max="290" width="10.28515625" style="19" customWidth="1"/>
    <col min="291" max="291" width="11.5703125" style="19" customWidth="1"/>
    <col min="292" max="292" width="9.85546875" style="19" customWidth="1"/>
    <col min="293" max="293" width="10.7109375" style="19" customWidth="1"/>
    <col min="294" max="294" width="9.7109375" style="19" customWidth="1"/>
    <col min="295" max="295" width="10.5703125" style="19" customWidth="1"/>
    <col min="296" max="296" width="9.85546875" style="19" customWidth="1"/>
    <col min="297" max="297" width="10.28515625" style="19" customWidth="1"/>
    <col min="298" max="298" width="13.5703125" style="19" customWidth="1"/>
    <col min="299" max="299" width="12.7109375" style="19" customWidth="1"/>
    <col min="300" max="300" width="11.7109375" style="19" customWidth="1"/>
    <col min="301" max="301" width="11.42578125" style="19" customWidth="1"/>
    <col min="302" max="302" width="11.28515625" style="19" customWidth="1"/>
    <col min="303" max="303" width="12.7109375" style="19" customWidth="1"/>
    <col min="304" max="304" width="13.5703125" style="19" customWidth="1"/>
    <col min="305" max="305" width="11.7109375" style="19" customWidth="1"/>
    <col min="306" max="306" width="12.5703125" style="19" customWidth="1"/>
    <col min="307" max="307" width="12.7109375" style="19" customWidth="1"/>
    <col min="308" max="308" width="10.42578125" style="19" customWidth="1"/>
    <col min="309" max="309" width="11.7109375" style="19" customWidth="1"/>
    <col min="310" max="310" width="10.42578125" style="19" customWidth="1"/>
    <col min="311" max="512" width="8.85546875" style="19"/>
    <col min="513" max="513" width="20.28515625" style="19" customWidth="1"/>
    <col min="514" max="515" width="7.7109375" style="19" customWidth="1"/>
    <col min="516" max="528" width="6.5703125" style="19" customWidth="1"/>
    <col min="529" max="529" width="8.5703125" style="19" customWidth="1"/>
    <col min="530" max="537" width="6.5703125" style="19" customWidth="1"/>
    <col min="538" max="538" width="7.85546875" style="19" customWidth="1"/>
    <col min="539" max="539" width="10.28515625" style="19" customWidth="1"/>
    <col min="540" max="540" width="10.7109375" style="19" customWidth="1"/>
    <col min="541" max="541" width="9.42578125" style="19" customWidth="1"/>
    <col min="542" max="543" width="9.85546875" style="19" customWidth="1"/>
    <col min="544" max="545" width="11.5703125" style="19" customWidth="1"/>
    <col min="546" max="546" width="10.28515625" style="19" customWidth="1"/>
    <col min="547" max="547" width="11.5703125" style="19" customWidth="1"/>
    <col min="548" max="548" width="9.85546875" style="19" customWidth="1"/>
    <col min="549" max="549" width="10.7109375" style="19" customWidth="1"/>
    <col min="550" max="550" width="9.7109375" style="19" customWidth="1"/>
    <col min="551" max="551" width="10.5703125" style="19" customWidth="1"/>
    <col min="552" max="552" width="9.85546875" style="19" customWidth="1"/>
    <col min="553" max="553" width="10.28515625" style="19" customWidth="1"/>
    <col min="554" max="554" width="13.5703125" style="19" customWidth="1"/>
    <col min="555" max="555" width="12.7109375" style="19" customWidth="1"/>
    <col min="556" max="556" width="11.7109375" style="19" customWidth="1"/>
    <col min="557" max="557" width="11.42578125" style="19" customWidth="1"/>
    <col min="558" max="558" width="11.28515625" style="19" customWidth="1"/>
    <col min="559" max="559" width="12.7109375" style="19" customWidth="1"/>
    <col min="560" max="560" width="13.5703125" style="19" customWidth="1"/>
    <col min="561" max="561" width="11.7109375" style="19" customWidth="1"/>
    <col min="562" max="562" width="12.5703125" style="19" customWidth="1"/>
    <col min="563" max="563" width="12.7109375" style="19" customWidth="1"/>
    <col min="564" max="564" width="10.42578125" style="19" customWidth="1"/>
    <col min="565" max="565" width="11.7109375" style="19" customWidth="1"/>
    <col min="566" max="566" width="10.42578125" style="19" customWidth="1"/>
    <col min="567" max="768" width="8.85546875" style="19"/>
    <col min="769" max="769" width="20.28515625" style="19" customWidth="1"/>
    <col min="770" max="771" width="7.7109375" style="19" customWidth="1"/>
    <col min="772" max="784" width="6.5703125" style="19" customWidth="1"/>
    <col min="785" max="785" width="8.5703125" style="19" customWidth="1"/>
    <col min="786" max="793" width="6.5703125" style="19" customWidth="1"/>
    <col min="794" max="794" width="7.85546875" style="19" customWidth="1"/>
    <col min="795" max="795" width="10.28515625" style="19" customWidth="1"/>
    <col min="796" max="796" width="10.7109375" style="19" customWidth="1"/>
    <col min="797" max="797" width="9.42578125" style="19" customWidth="1"/>
    <col min="798" max="799" width="9.85546875" style="19" customWidth="1"/>
    <col min="800" max="801" width="11.5703125" style="19" customWidth="1"/>
    <col min="802" max="802" width="10.28515625" style="19" customWidth="1"/>
    <col min="803" max="803" width="11.5703125" style="19" customWidth="1"/>
    <col min="804" max="804" width="9.85546875" style="19" customWidth="1"/>
    <col min="805" max="805" width="10.7109375" style="19" customWidth="1"/>
    <col min="806" max="806" width="9.7109375" style="19" customWidth="1"/>
    <col min="807" max="807" width="10.5703125" style="19" customWidth="1"/>
    <col min="808" max="808" width="9.85546875" style="19" customWidth="1"/>
    <col min="809" max="809" width="10.28515625" style="19" customWidth="1"/>
    <col min="810" max="810" width="13.5703125" style="19" customWidth="1"/>
    <col min="811" max="811" width="12.7109375" style="19" customWidth="1"/>
    <col min="812" max="812" width="11.7109375" style="19" customWidth="1"/>
    <col min="813" max="813" width="11.42578125" style="19" customWidth="1"/>
    <col min="814" max="814" width="11.28515625" style="19" customWidth="1"/>
    <col min="815" max="815" width="12.7109375" style="19" customWidth="1"/>
    <col min="816" max="816" width="13.5703125" style="19" customWidth="1"/>
    <col min="817" max="817" width="11.7109375" style="19" customWidth="1"/>
    <col min="818" max="818" width="12.5703125" style="19" customWidth="1"/>
    <col min="819" max="819" width="12.7109375" style="19" customWidth="1"/>
    <col min="820" max="820" width="10.42578125" style="19" customWidth="1"/>
    <col min="821" max="821" width="11.7109375" style="19" customWidth="1"/>
    <col min="822" max="822" width="10.42578125" style="19" customWidth="1"/>
    <col min="823" max="1024" width="8.85546875" style="19"/>
    <col min="1025" max="1025" width="20.28515625" style="19" customWidth="1"/>
    <col min="1026" max="1027" width="7.7109375" style="19" customWidth="1"/>
    <col min="1028" max="1040" width="6.5703125" style="19" customWidth="1"/>
    <col min="1041" max="1041" width="8.5703125" style="19" customWidth="1"/>
    <col min="1042" max="1049" width="6.5703125" style="19" customWidth="1"/>
    <col min="1050" max="1050" width="7.85546875" style="19" customWidth="1"/>
    <col min="1051" max="1051" width="10.28515625" style="19" customWidth="1"/>
    <col min="1052" max="1052" width="10.7109375" style="19" customWidth="1"/>
    <col min="1053" max="1053" width="9.42578125" style="19" customWidth="1"/>
    <col min="1054" max="1055" width="9.85546875" style="19" customWidth="1"/>
    <col min="1056" max="1057" width="11.5703125" style="19" customWidth="1"/>
    <col min="1058" max="1058" width="10.28515625" style="19" customWidth="1"/>
    <col min="1059" max="1059" width="11.5703125" style="19" customWidth="1"/>
    <col min="1060" max="1060" width="9.85546875" style="19" customWidth="1"/>
    <col min="1061" max="1061" width="10.7109375" style="19" customWidth="1"/>
    <col min="1062" max="1062" width="9.7109375" style="19" customWidth="1"/>
    <col min="1063" max="1063" width="10.5703125" style="19" customWidth="1"/>
    <col min="1064" max="1064" width="9.85546875" style="19" customWidth="1"/>
    <col min="1065" max="1065" width="10.28515625" style="19" customWidth="1"/>
    <col min="1066" max="1066" width="13.5703125" style="19" customWidth="1"/>
    <col min="1067" max="1067" width="12.7109375" style="19" customWidth="1"/>
    <col min="1068" max="1068" width="11.7109375" style="19" customWidth="1"/>
    <col min="1069" max="1069" width="11.42578125" style="19" customWidth="1"/>
    <col min="1070" max="1070" width="11.28515625" style="19" customWidth="1"/>
    <col min="1071" max="1071" width="12.7109375" style="19" customWidth="1"/>
    <col min="1072" max="1072" width="13.5703125" style="19" customWidth="1"/>
    <col min="1073" max="1073" width="11.7109375" style="19" customWidth="1"/>
    <col min="1074" max="1074" width="12.5703125" style="19" customWidth="1"/>
    <col min="1075" max="1075" width="12.7109375" style="19" customWidth="1"/>
    <col min="1076" max="1076" width="10.42578125" style="19" customWidth="1"/>
    <col min="1077" max="1077" width="11.7109375" style="19" customWidth="1"/>
    <col min="1078" max="1078" width="10.42578125" style="19" customWidth="1"/>
    <col min="1079" max="1280" width="8.85546875" style="19"/>
    <col min="1281" max="1281" width="20.28515625" style="19" customWidth="1"/>
    <col min="1282" max="1283" width="7.7109375" style="19" customWidth="1"/>
    <col min="1284" max="1296" width="6.5703125" style="19" customWidth="1"/>
    <col min="1297" max="1297" width="8.5703125" style="19" customWidth="1"/>
    <col min="1298" max="1305" width="6.5703125" style="19" customWidth="1"/>
    <col min="1306" max="1306" width="7.85546875" style="19" customWidth="1"/>
    <col min="1307" max="1307" width="10.28515625" style="19" customWidth="1"/>
    <col min="1308" max="1308" width="10.7109375" style="19" customWidth="1"/>
    <col min="1309" max="1309" width="9.42578125" style="19" customWidth="1"/>
    <col min="1310" max="1311" width="9.85546875" style="19" customWidth="1"/>
    <col min="1312" max="1313" width="11.5703125" style="19" customWidth="1"/>
    <col min="1314" max="1314" width="10.28515625" style="19" customWidth="1"/>
    <col min="1315" max="1315" width="11.5703125" style="19" customWidth="1"/>
    <col min="1316" max="1316" width="9.85546875" style="19" customWidth="1"/>
    <col min="1317" max="1317" width="10.7109375" style="19" customWidth="1"/>
    <col min="1318" max="1318" width="9.7109375" style="19" customWidth="1"/>
    <col min="1319" max="1319" width="10.5703125" style="19" customWidth="1"/>
    <col min="1320" max="1320" width="9.85546875" style="19" customWidth="1"/>
    <col min="1321" max="1321" width="10.28515625" style="19" customWidth="1"/>
    <col min="1322" max="1322" width="13.5703125" style="19" customWidth="1"/>
    <col min="1323" max="1323" width="12.7109375" style="19" customWidth="1"/>
    <col min="1324" max="1324" width="11.7109375" style="19" customWidth="1"/>
    <col min="1325" max="1325" width="11.42578125" style="19" customWidth="1"/>
    <col min="1326" max="1326" width="11.28515625" style="19" customWidth="1"/>
    <col min="1327" max="1327" width="12.7109375" style="19" customWidth="1"/>
    <col min="1328" max="1328" width="13.5703125" style="19" customWidth="1"/>
    <col min="1329" max="1329" width="11.7109375" style="19" customWidth="1"/>
    <col min="1330" max="1330" width="12.5703125" style="19" customWidth="1"/>
    <col min="1331" max="1331" width="12.7109375" style="19" customWidth="1"/>
    <col min="1332" max="1332" width="10.42578125" style="19" customWidth="1"/>
    <col min="1333" max="1333" width="11.7109375" style="19" customWidth="1"/>
    <col min="1334" max="1334" width="10.42578125" style="19" customWidth="1"/>
    <col min="1335" max="1536" width="8.85546875" style="19"/>
    <col min="1537" max="1537" width="20.28515625" style="19" customWidth="1"/>
    <col min="1538" max="1539" width="7.7109375" style="19" customWidth="1"/>
    <col min="1540" max="1552" width="6.5703125" style="19" customWidth="1"/>
    <col min="1553" max="1553" width="8.5703125" style="19" customWidth="1"/>
    <col min="1554" max="1561" width="6.5703125" style="19" customWidth="1"/>
    <col min="1562" max="1562" width="7.85546875" style="19" customWidth="1"/>
    <col min="1563" max="1563" width="10.28515625" style="19" customWidth="1"/>
    <col min="1564" max="1564" width="10.7109375" style="19" customWidth="1"/>
    <col min="1565" max="1565" width="9.42578125" style="19" customWidth="1"/>
    <col min="1566" max="1567" width="9.85546875" style="19" customWidth="1"/>
    <col min="1568" max="1569" width="11.5703125" style="19" customWidth="1"/>
    <col min="1570" max="1570" width="10.28515625" style="19" customWidth="1"/>
    <col min="1571" max="1571" width="11.5703125" style="19" customWidth="1"/>
    <col min="1572" max="1572" width="9.85546875" style="19" customWidth="1"/>
    <col min="1573" max="1573" width="10.7109375" style="19" customWidth="1"/>
    <col min="1574" max="1574" width="9.7109375" style="19" customWidth="1"/>
    <col min="1575" max="1575" width="10.5703125" style="19" customWidth="1"/>
    <col min="1576" max="1576" width="9.85546875" style="19" customWidth="1"/>
    <col min="1577" max="1577" width="10.28515625" style="19" customWidth="1"/>
    <col min="1578" max="1578" width="13.5703125" style="19" customWidth="1"/>
    <col min="1579" max="1579" width="12.7109375" style="19" customWidth="1"/>
    <col min="1580" max="1580" width="11.7109375" style="19" customWidth="1"/>
    <col min="1581" max="1581" width="11.42578125" style="19" customWidth="1"/>
    <col min="1582" max="1582" width="11.28515625" style="19" customWidth="1"/>
    <col min="1583" max="1583" width="12.7109375" style="19" customWidth="1"/>
    <col min="1584" max="1584" width="13.5703125" style="19" customWidth="1"/>
    <col min="1585" max="1585" width="11.7109375" style="19" customWidth="1"/>
    <col min="1586" max="1586" width="12.5703125" style="19" customWidth="1"/>
    <col min="1587" max="1587" width="12.7109375" style="19" customWidth="1"/>
    <col min="1588" max="1588" width="10.42578125" style="19" customWidth="1"/>
    <col min="1589" max="1589" width="11.7109375" style="19" customWidth="1"/>
    <col min="1590" max="1590" width="10.42578125" style="19" customWidth="1"/>
    <col min="1591" max="1792" width="8.85546875" style="19"/>
    <col min="1793" max="1793" width="20.28515625" style="19" customWidth="1"/>
    <col min="1794" max="1795" width="7.7109375" style="19" customWidth="1"/>
    <col min="1796" max="1808" width="6.5703125" style="19" customWidth="1"/>
    <col min="1809" max="1809" width="8.5703125" style="19" customWidth="1"/>
    <col min="1810" max="1817" width="6.5703125" style="19" customWidth="1"/>
    <col min="1818" max="1818" width="7.85546875" style="19" customWidth="1"/>
    <col min="1819" max="1819" width="10.28515625" style="19" customWidth="1"/>
    <col min="1820" max="1820" width="10.7109375" style="19" customWidth="1"/>
    <col min="1821" max="1821" width="9.42578125" style="19" customWidth="1"/>
    <col min="1822" max="1823" width="9.85546875" style="19" customWidth="1"/>
    <col min="1824" max="1825" width="11.5703125" style="19" customWidth="1"/>
    <col min="1826" max="1826" width="10.28515625" style="19" customWidth="1"/>
    <col min="1827" max="1827" width="11.5703125" style="19" customWidth="1"/>
    <col min="1828" max="1828" width="9.85546875" style="19" customWidth="1"/>
    <col min="1829" max="1829" width="10.7109375" style="19" customWidth="1"/>
    <col min="1830" max="1830" width="9.7109375" style="19" customWidth="1"/>
    <col min="1831" max="1831" width="10.5703125" style="19" customWidth="1"/>
    <col min="1832" max="1832" width="9.85546875" style="19" customWidth="1"/>
    <col min="1833" max="1833" width="10.28515625" style="19" customWidth="1"/>
    <col min="1834" max="1834" width="13.5703125" style="19" customWidth="1"/>
    <col min="1835" max="1835" width="12.7109375" style="19" customWidth="1"/>
    <col min="1836" max="1836" width="11.7109375" style="19" customWidth="1"/>
    <col min="1837" max="1837" width="11.42578125" style="19" customWidth="1"/>
    <col min="1838" max="1838" width="11.28515625" style="19" customWidth="1"/>
    <col min="1839" max="1839" width="12.7109375" style="19" customWidth="1"/>
    <col min="1840" max="1840" width="13.5703125" style="19" customWidth="1"/>
    <col min="1841" max="1841" width="11.7109375" style="19" customWidth="1"/>
    <col min="1842" max="1842" width="12.5703125" style="19" customWidth="1"/>
    <col min="1843" max="1843" width="12.7109375" style="19" customWidth="1"/>
    <col min="1844" max="1844" width="10.42578125" style="19" customWidth="1"/>
    <col min="1845" max="1845" width="11.7109375" style="19" customWidth="1"/>
    <col min="1846" max="1846" width="10.42578125" style="19" customWidth="1"/>
    <col min="1847" max="2048" width="8.85546875" style="19"/>
    <col min="2049" max="2049" width="20.28515625" style="19" customWidth="1"/>
    <col min="2050" max="2051" width="7.7109375" style="19" customWidth="1"/>
    <col min="2052" max="2064" width="6.5703125" style="19" customWidth="1"/>
    <col min="2065" max="2065" width="8.5703125" style="19" customWidth="1"/>
    <col min="2066" max="2073" width="6.5703125" style="19" customWidth="1"/>
    <col min="2074" max="2074" width="7.85546875" style="19" customWidth="1"/>
    <col min="2075" max="2075" width="10.28515625" style="19" customWidth="1"/>
    <col min="2076" max="2076" width="10.7109375" style="19" customWidth="1"/>
    <col min="2077" max="2077" width="9.42578125" style="19" customWidth="1"/>
    <col min="2078" max="2079" width="9.85546875" style="19" customWidth="1"/>
    <col min="2080" max="2081" width="11.5703125" style="19" customWidth="1"/>
    <col min="2082" max="2082" width="10.28515625" style="19" customWidth="1"/>
    <col min="2083" max="2083" width="11.5703125" style="19" customWidth="1"/>
    <col min="2084" max="2084" width="9.85546875" style="19" customWidth="1"/>
    <col min="2085" max="2085" width="10.7109375" style="19" customWidth="1"/>
    <col min="2086" max="2086" width="9.7109375" style="19" customWidth="1"/>
    <col min="2087" max="2087" width="10.5703125" style="19" customWidth="1"/>
    <col min="2088" max="2088" width="9.85546875" style="19" customWidth="1"/>
    <col min="2089" max="2089" width="10.28515625" style="19" customWidth="1"/>
    <col min="2090" max="2090" width="13.5703125" style="19" customWidth="1"/>
    <col min="2091" max="2091" width="12.7109375" style="19" customWidth="1"/>
    <col min="2092" max="2092" width="11.7109375" style="19" customWidth="1"/>
    <col min="2093" max="2093" width="11.42578125" style="19" customWidth="1"/>
    <col min="2094" max="2094" width="11.28515625" style="19" customWidth="1"/>
    <col min="2095" max="2095" width="12.7109375" style="19" customWidth="1"/>
    <col min="2096" max="2096" width="13.5703125" style="19" customWidth="1"/>
    <col min="2097" max="2097" width="11.7109375" style="19" customWidth="1"/>
    <col min="2098" max="2098" width="12.5703125" style="19" customWidth="1"/>
    <col min="2099" max="2099" width="12.7109375" style="19" customWidth="1"/>
    <col min="2100" max="2100" width="10.42578125" style="19" customWidth="1"/>
    <col min="2101" max="2101" width="11.7109375" style="19" customWidth="1"/>
    <col min="2102" max="2102" width="10.42578125" style="19" customWidth="1"/>
    <col min="2103" max="2304" width="8.85546875" style="19"/>
    <col min="2305" max="2305" width="20.28515625" style="19" customWidth="1"/>
    <col min="2306" max="2307" width="7.7109375" style="19" customWidth="1"/>
    <col min="2308" max="2320" width="6.5703125" style="19" customWidth="1"/>
    <col min="2321" max="2321" width="8.5703125" style="19" customWidth="1"/>
    <col min="2322" max="2329" width="6.5703125" style="19" customWidth="1"/>
    <col min="2330" max="2330" width="7.85546875" style="19" customWidth="1"/>
    <col min="2331" max="2331" width="10.28515625" style="19" customWidth="1"/>
    <col min="2332" max="2332" width="10.7109375" style="19" customWidth="1"/>
    <col min="2333" max="2333" width="9.42578125" style="19" customWidth="1"/>
    <col min="2334" max="2335" width="9.85546875" style="19" customWidth="1"/>
    <col min="2336" max="2337" width="11.5703125" style="19" customWidth="1"/>
    <col min="2338" max="2338" width="10.28515625" style="19" customWidth="1"/>
    <col min="2339" max="2339" width="11.5703125" style="19" customWidth="1"/>
    <col min="2340" max="2340" width="9.85546875" style="19" customWidth="1"/>
    <col min="2341" max="2341" width="10.7109375" style="19" customWidth="1"/>
    <col min="2342" max="2342" width="9.7109375" style="19" customWidth="1"/>
    <col min="2343" max="2343" width="10.5703125" style="19" customWidth="1"/>
    <col min="2344" max="2344" width="9.85546875" style="19" customWidth="1"/>
    <col min="2345" max="2345" width="10.28515625" style="19" customWidth="1"/>
    <col min="2346" max="2346" width="13.5703125" style="19" customWidth="1"/>
    <col min="2347" max="2347" width="12.7109375" style="19" customWidth="1"/>
    <col min="2348" max="2348" width="11.7109375" style="19" customWidth="1"/>
    <col min="2349" max="2349" width="11.42578125" style="19" customWidth="1"/>
    <col min="2350" max="2350" width="11.28515625" style="19" customWidth="1"/>
    <col min="2351" max="2351" width="12.7109375" style="19" customWidth="1"/>
    <col min="2352" max="2352" width="13.5703125" style="19" customWidth="1"/>
    <col min="2353" max="2353" width="11.7109375" style="19" customWidth="1"/>
    <col min="2354" max="2354" width="12.5703125" style="19" customWidth="1"/>
    <col min="2355" max="2355" width="12.7109375" style="19" customWidth="1"/>
    <col min="2356" max="2356" width="10.42578125" style="19" customWidth="1"/>
    <col min="2357" max="2357" width="11.7109375" style="19" customWidth="1"/>
    <col min="2358" max="2358" width="10.42578125" style="19" customWidth="1"/>
    <col min="2359" max="2560" width="8.85546875" style="19"/>
    <col min="2561" max="2561" width="20.28515625" style="19" customWidth="1"/>
    <col min="2562" max="2563" width="7.7109375" style="19" customWidth="1"/>
    <col min="2564" max="2576" width="6.5703125" style="19" customWidth="1"/>
    <col min="2577" max="2577" width="8.5703125" style="19" customWidth="1"/>
    <col min="2578" max="2585" width="6.5703125" style="19" customWidth="1"/>
    <col min="2586" max="2586" width="7.85546875" style="19" customWidth="1"/>
    <col min="2587" max="2587" width="10.28515625" style="19" customWidth="1"/>
    <col min="2588" max="2588" width="10.7109375" style="19" customWidth="1"/>
    <col min="2589" max="2589" width="9.42578125" style="19" customWidth="1"/>
    <col min="2590" max="2591" width="9.85546875" style="19" customWidth="1"/>
    <col min="2592" max="2593" width="11.5703125" style="19" customWidth="1"/>
    <col min="2594" max="2594" width="10.28515625" style="19" customWidth="1"/>
    <col min="2595" max="2595" width="11.5703125" style="19" customWidth="1"/>
    <col min="2596" max="2596" width="9.85546875" style="19" customWidth="1"/>
    <col min="2597" max="2597" width="10.7109375" style="19" customWidth="1"/>
    <col min="2598" max="2598" width="9.7109375" style="19" customWidth="1"/>
    <col min="2599" max="2599" width="10.5703125" style="19" customWidth="1"/>
    <col min="2600" max="2600" width="9.85546875" style="19" customWidth="1"/>
    <col min="2601" max="2601" width="10.28515625" style="19" customWidth="1"/>
    <col min="2602" max="2602" width="13.5703125" style="19" customWidth="1"/>
    <col min="2603" max="2603" width="12.7109375" style="19" customWidth="1"/>
    <col min="2604" max="2604" width="11.7109375" style="19" customWidth="1"/>
    <col min="2605" max="2605" width="11.42578125" style="19" customWidth="1"/>
    <col min="2606" max="2606" width="11.28515625" style="19" customWidth="1"/>
    <col min="2607" max="2607" width="12.7109375" style="19" customWidth="1"/>
    <col min="2608" max="2608" width="13.5703125" style="19" customWidth="1"/>
    <col min="2609" max="2609" width="11.7109375" style="19" customWidth="1"/>
    <col min="2610" max="2610" width="12.5703125" style="19" customWidth="1"/>
    <col min="2611" max="2611" width="12.7109375" style="19" customWidth="1"/>
    <col min="2612" max="2612" width="10.42578125" style="19" customWidth="1"/>
    <col min="2613" max="2613" width="11.7109375" style="19" customWidth="1"/>
    <col min="2614" max="2614" width="10.42578125" style="19" customWidth="1"/>
    <col min="2615" max="2816" width="8.85546875" style="19"/>
    <col min="2817" max="2817" width="20.28515625" style="19" customWidth="1"/>
    <col min="2818" max="2819" width="7.7109375" style="19" customWidth="1"/>
    <col min="2820" max="2832" width="6.5703125" style="19" customWidth="1"/>
    <col min="2833" max="2833" width="8.5703125" style="19" customWidth="1"/>
    <col min="2834" max="2841" width="6.5703125" style="19" customWidth="1"/>
    <col min="2842" max="2842" width="7.85546875" style="19" customWidth="1"/>
    <col min="2843" max="2843" width="10.28515625" style="19" customWidth="1"/>
    <col min="2844" max="2844" width="10.7109375" style="19" customWidth="1"/>
    <col min="2845" max="2845" width="9.42578125" style="19" customWidth="1"/>
    <col min="2846" max="2847" width="9.85546875" style="19" customWidth="1"/>
    <col min="2848" max="2849" width="11.5703125" style="19" customWidth="1"/>
    <col min="2850" max="2850" width="10.28515625" style="19" customWidth="1"/>
    <col min="2851" max="2851" width="11.5703125" style="19" customWidth="1"/>
    <col min="2852" max="2852" width="9.85546875" style="19" customWidth="1"/>
    <col min="2853" max="2853" width="10.7109375" style="19" customWidth="1"/>
    <col min="2854" max="2854" width="9.7109375" style="19" customWidth="1"/>
    <col min="2855" max="2855" width="10.5703125" style="19" customWidth="1"/>
    <col min="2856" max="2856" width="9.85546875" style="19" customWidth="1"/>
    <col min="2857" max="2857" width="10.28515625" style="19" customWidth="1"/>
    <col min="2858" max="2858" width="13.5703125" style="19" customWidth="1"/>
    <col min="2859" max="2859" width="12.7109375" style="19" customWidth="1"/>
    <col min="2860" max="2860" width="11.7109375" style="19" customWidth="1"/>
    <col min="2861" max="2861" width="11.42578125" style="19" customWidth="1"/>
    <col min="2862" max="2862" width="11.28515625" style="19" customWidth="1"/>
    <col min="2863" max="2863" width="12.7109375" style="19" customWidth="1"/>
    <col min="2864" max="2864" width="13.5703125" style="19" customWidth="1"/>
    <col min="2865" max="2865" width="11.7109375" style="19" customWidth="1"/>
    <col min="2866" max="2866" width="12.5703125" style="19" customWidth="1"/>
    <col min="2867" max="2867" width="12.7109375" style="19" customWidth="1"/>
    <col min="2868" max="2868" width="10.42578125" style="19" customWidth="1"/>
    <col min="2869" max="2869" width="11.7109375" style="19" customWidth="1"/>
    <col min="2870" max="2870" width="10.42578125" style="19" customWidth="1"/>
    <col min="2871" max="3072" width="8.85546875" style="19"/>
    <col min="3073" max="3073" width="20.28515625" style="19" customWidth="1"/>
    <col min="3074" max="3075" width="7.7109375" style="19" customWidth="1"/>
    <col min="3076" max="3088" width="6.5703125" style="19" customWidth="1"/>
    <col min="3089" max="3089" width="8.5703125" style="19" customWidth="1"/>
    <col min="3090" max="3097" width="6.5703125" style="19" customWidth="1"/>
    <col min="3098" max="3098" width="7.85546875" style="19" customWidth="1"/>
    <col min="3099" max="3099" width="10.28515625" style="19" customWidth="1"/>
    <col min="3100" max="3100" width="10.7109375" style="19" customWidth="1"/>
    <col min="3101" max="3101" width="9.42578125" style="19" customWidth="1"/>
    <col min="3102" max="3103" width="9.85546875" style="19" customWidth="1"/>
    <col min="3104" max="3105" width="11.5703125" style="19" customWidth="1"/>
    <col min="3106" max="3106" width="10.28515625" style="19" customWidth="1"/>
    <col min="3107" max="3107" width="11.5703125" style="19" customWidth="1"/>
    <col min="3108" max="3108" width="9.85546875" style="19" customWidth="1"/>
    <col min="3109" max="3109" width="10.7109375" style="19" customWidth="1"/>
    <col min="3110" max="3110" width="9.7109375" style="19" customWidth="1"/>
    <col min="3111" max="3111" width="10.5703125" style="19" customWidth="1"/>
    <col min="3112" max="3112" width="9.85546875" style="19" customWidth="1"/>
    <col min="3113" max="3113" width="10.28515625" style="19" customWidth="1"/>
    <col min="3114" max="3114" width="13.5703125" style="19" customWidth="1"/>
    <col min="3115" max="3115" width="12.7109375" style="19" customWidth="1"/>
    <col min="3116" max="3116" width="11.7109375" style="19" customWidth="1"/>
    <col min="3117" max="3117" width="11.42578125" style="19" customWidth="1"/>
    <col min="3118" max="3118" width="11.28515625" style="19" customWidth="1"/>
    <col min="3119" max="3119" width="12.7109375" style="19" customWidth="1"/>
    <col min="3120" max="3120" width="13.5703125" style="19" customWidth="1"/>
    <col min="3121" max="3121" width="11.7109375" style="19" customWidth="1"/>
    <col min="3122" max="3122" width="12.5703125" style="19" customWidth="1"/>
    <col min="3123" max="3123" width="12.7109375" style="19" customWidth="1"/>
    <col min="3124" max="3124" width="10.42578125" style="19" customWidth="1"/>
    <col min="3125" max="3125" width="11.7109375" style="19" customWidth="1"/>
    <col min="3126" max="3126" width="10.42578125" style="19" customWidth="1"/>
    <col min="3127" max="3328" width="8.85546875" style="19"/>
    <col min="3329" max="3329" width="20.28515625" style="19" customWidth="1"/>
    <col min="3330" max="3331" width="7.7109375" style="19" customWidth="1"/>
    <col min="3332" max="3344" width="6.5703125" style="19" customWidth="1"/>
    <col min="3345" max="3345" width="8.5703125" style="19" customWidth="1"/>
    <col min="3346" max="3353" width="6.5703125" style="19" customWidth="1"/>
    <col min="3354" max="3354" width="7.85546875" style="19" customWidth="1"/>
    <col min="3355" max="3355" width="10.28515625" style="19" customWidth="1"/>
    <col min="3356" max="3356" width="10.7109375" style="19" customWidth="1"/>
    <col min="3357" max="3357" width="9.42578125" style="19" customWidth="1"/>
    <col min="3358" max="3359" width="9.85546875" style="19" customWidth="1"/>
    <col min="3360" max="3361" width="11.5703125" style="19" customWidth="1"/>
    <col min="3362" max="3362" width="10.28515625" style="19" customWidth="1"/>
    <col min="3363" max="3363" width="11.5703125" style="19" customWidth="1"/>
    <col min="3364" max="3364" width="9.85546875" style="19" customWidth="1"/>
    <col min="3365" max="3365" width="10.7109375" style="19" customWidth="1"/>
    <col min="3366" max="3366" width="9.7109375" style="19" customWidth="1"/>
    <col min="3367" max="3367" width="10.5703125" style="19" customWidth="1"/>
    <col min="3368" max="3368" width="9.85546875" style="19" customWidth="1"/>
    <col min="3369" max="3369" width="10.28515625" style="19" customWidth="1"/>
    <col min="3370" max="3370" width="13.5703125" style="19" customWidth="1"/>
    <col min="3371" max="3371" width="12.7109375" style="19" customWidth="1"/>
    <col min="3372" max="3372" width="11.7109375" style="19" customWidth="1"/>
    <col min="3373" max="3373" width="11.42578125" style="19" customWidth="1"/>
    <col min="3374" max="3374" width="11.28515625" style="19" customWidth="1"/>
    <col min="3375" max="3375" width="12.7109375" style="19" customWidth="1"/>
    <col min="3376" max="3376" width="13.5703125" style="19" customWidth="1"/>
    <col min="3377" max="3377" width="11.7109375" style="19" customWidth="1"/>
    <col min="3378" max="3378" width="12.5703125" style="19" customWidth="1"/>
    <col min="3379" max="3379" width="12.7109375" style="19" customWidth="1"/>
    <col min="3380" max="3380" width="10.42578125" style="19" customWidth="1"/>
    <col min="3381" max="3381" width="11.7109375" style="19" customWidth="1"/>
    <col min="3382" max="3382" width="10.42578125" style="19" customWidth="1"/>
    <col min="3383" max="3584" width="8.85546875" style="19"/>
    <col min="3585" max="3585" width="20.28515625" style="19" customWidth="1"/>
    <col min="3586" max="3587" width="7.7109375" style="19" customWidth="1"/>
    <col min="3588" max="3600" width="6.5703125" style="19" customWidth="1"/>
    <col min="3601" max="3601" width="8.5703125" style="19" customWidth="1"/>
    <col min="3602" max="3609" width="6.5703125" style="19" customWidth="1"/>
    <col min="3610" max="3610" width="7.85546875" style="19" customWidth="1"/>
    <col min="3611" max="3611" width="10.28515625" style="19" customWidth="1"/>
    <col min="3612" max="3612" width="10.7109375" style="19" customWidth="1"/>
    <col min="3613" max="3613" width="9.42578125" style="19" customWidth="1"/>
    <col min="3614" max="3615" width="9.85546875" style="19" customWidth="1"/>
    <col min="3616" max="3617" width="11.5703125" style="19" customWidth="1"/>
    <col min="3618" max="3618" width="10.28515625" style="19" customWidth="1"/>
    <col min="3619" max="3619" width="11.5703125" style="19" customWidth="1"/>
    <col min="3620" max="3620" width="9.85546875" style="19" customWidth="1"/>
    <col min="3621" max="3621" width="10.7109375" style="19" customWidth="1"/>
    <col min="3622" max="3622" width="9.7109375" style="19" customWidth="1"/>
    <col min="3623" max="3623" width="10.5703125" style="19" customWidth="1"/>
    <col min="3624" max="3624" width="9.85546875" style="19" customWidth="1"/>
    <col min="3625" max="3625" width="10.28515625" style="19" customWidth="1"/>
    <col min="3626" max="3626" width="13.5703125" style="19" customWidth="1"/>
    <col min="3627" max="3627" width="12.7109375" style="19" customWidth="1"/>
    <col min="3628" max="3628" width="11.7109375" style="19" customWidth="1"/>
    <col min="3629" max="3629" width="11.42578125" style="19" customWidth="1"/>
    <col min="3630" max="3630" width="11.28515625" style="19" customWidth="1"/>
    <col min="3631" max="3631" width="12.7109375" style="19" customWidth="1"/>
    <col min="3632" max="3632" width="13.5703125" style="19" customWidth="1"/>
    <col min="3633" max="3633" width="11.7109375" style="19" customWidth="1"/>
    <col min="3634" max="3634" width="12.5703125" style="19" customWidth="1"/>
    <col min="3635" max="3635" width="12.7109375" style="19" customWidth="1"/>
    <col min="3636" max="3636" width="10.42578125" style="19" customWidth="1"/>
    <col min="3637" max="3637" width="11.7109375" style="19" customWidth="1"/>
    <col min="3638" max="3638" width="10.42578125" style="19" customWidth="1"/>
    <col min="3639" max="3840" width="8.85546875" style="19"/>
    <col min="3841" max="3841" width="20.28515625" style="19" customWidth="1"/>
    <col min="3842" max="3843" width="7.7109375" style="19" customWidth="1"/>
    <col min="3844" max="3856" width="6.5703125" style="19" customWidth="1"/>
    <col min="3857" max="3857" width="8.5703125" style="19" customWidth="1"/>
    <col min="3858" max="3865" width="6.5703125" style="19" customWidth="1"/>
    <col min="3866" max="3866" width="7.85546875" style="19" customWidth="1"/>
    <col min="3867" max="3867" width="10.28515625" style="19" customWidth="1"/>
    <col min="3868" max="3868" width="10.7109375" style="19" customWidth="1"/>
    <col min="3869" max="3869" width="9.42578125" style="19" customWidth="1"/>
    <col min="3870" max="3871" width="9.85546875" style="19" customWidth="1"/>
    <col min="3872" max="3873" width="11.5703125" style="19" customWidth="1"/>
    <col min="3874" max="3874" width="10.28515625" style="19" customWidth="1"/>
    <col min="3875" max="3875" width="11.5703125" style="19" customWidth="1"/>
    <col min="3876" max="3876" width="9.85546875" style="19" customWidth="1"/>
    <col min="3877" max="3877" width="10.7109375" style="19" customWidth="1"/>
    <col min="3878" max="3878" width="9.7109375" style="19" customWidth="1"/>
    <col min="3879" max="3879" width="10.5703125" style="19" customWidth="1"/>
    <col min="3880" max="3880" width="9.85546875" style="19" customWidth="1"/>
    <col min="3881" max="3881" width="10.28515625" style="19" customWidth="1"/>
    <col min="3882" max="3882" width="13.5703125" style="19" customWidth="1"/>
    <col min="3883" max="3883" width="12.7109375" style="19" customWidth="1"/>
    <col min="3884" max="3884" width="11.7109375" style="19" customWidth="1"/>
    <col min="3885" max="3885" width="11.42578125" style="19" customWidth="1"/>
    <col min="3886" max="3886" width="11.28515625" style="19" customWidth="1"/>
    <col min="3887" max="3887" width="12.7109375" style="19" customWidth="1"/>
    <col min="3888" max="3888" width="13.5703125" style="19" customWidth="1"/>
    <col min="3889" max="3889" width="11.7109375" style="19" customWidth="1"/>
    <col min="3890" max="3890" width="12.5703125" style="19" customWidth="1"/>
    <col min="3891" max="3891" width="12.7109375" style="19" customWidth="1"/>
    <col min="3892" max="3892" width="10.42578125" style="19" customWidth="1"/>
    <col min="3893" max="3893" width="11.7109375" style="19" customWidth="1"/>
    <col min="3894" max="3894" width="10.42578125" style="19" customWidth="1"/>
    <col min="3895" max="4096" width="8.85546875" style="19"/>
    <col min="4097" max="4097" width="20.28515625" style="19" customWidth="1"/>
    <col min="4098" max="4099" width="7.7109375" style="19" customWidth="1"/>
    <col min="4100" max="4112" width="6.5703125" style="19" customWidth="1"/>
    <col min="4113" max="4113" width="8.5703125" style="19" customWidth="1"/>
    <col min="4114" max="4121" width="6.5703125" style="19" customWidth="1"/>
    <col min="4122" max="4122" width="7.85546875" style="19" customWidth="1"/>
    <col min="4123" max="4123" width="10.28515625" style="19" customWidth="1"/>
    <col min="4124" max="4124" width="10.7109375" style="19" customWidth="1"/>
    <col min="4125" max="4125" width="9.42578125" style="19" customWidth="1"/>
    <col min="4126" max="4127" width="9.85546875" style="19" customWidth="1"/>
    <col min="4128" max="4129" width="11.5703125" style="19" customWidth="1"/>
    <col min="4130" max="4130" width="10.28515625" style="19" customWidth="1"/>
    <col min="4131" max="4131" width="11.5703125" style="19" customWidth="1"/>
    <col min="4132" max="4132" width="9.85546875" style="19" customWidth="1"/>
    <col min="4133" max="4133" width="10.7109375" style="19" customWidth="1"/>
    <col min="4134" max="4134" width="9.7109375" style="19" customWidth="1"/>
    <col min="4135" max="4135" width="10.5703125" style="19" customWidth="1"/>
    <col min="4136" max="4136" width="9.85546875" style="19" customWidth="1"/>
    <col min="4137" max="4137" width="10.28515625" style="19" customWidth="1"/>
    <col min="4138" max="4138" width="13.5703125" style="19" customWidth="1"/>
    <col min="4139" max="4139" width="12.7109375" style="19" customWidth="1"/>
    <col min="4140" max="4140" width="11.7109375" style="19" customWidth="1"/>
    <col min="4141" max="4141" width="11.42578125" style="19" customWidth="1"/>
    <col min="4142" max="4142" width="11.28515625" style="19" customWidth="1"/>
    <col min="4143" max="4143" width="12.7109375" style="19" customWidth="1"/>
    <col min="4144" max="4144" width="13.5703125" style="19" customWidth="1"/>
    <col min="4145" max="4145" width="11.7109375" style="19" customWidth="1"/>
    <col min="4146" max="4146" width="12.5703125" style="19" customWidth="1"/>
    <col min="4147" max="4147" width="12.7109375" style="19" customWidth="1"/>
    <col min="4148" max="4148" width="10.42578125" style="19" customWidth="1"/>
    <col min="4149" max="4149" width="11.7109375" style="19" customWidth="1"/>
    <col min="4150" max="4150" width="10.42578125" style="19" customWidth="1"/>
    <col min="4151" max="4352" width="8.85546875" style="19"/>
    <col min="4353" max="4353" width="20.28515625" style="19" customWidth="1"/>
    <col min="4354" max="4355" width="7.7109375" style="19" customWidth="1"/>
    <col min="4356" max="4368" width="6.5703125" style="19" customWidth="1"/>
    <col min="4369" max="4369" width="8.5703125" style="19" customWidth="1"/>
    <col min="4370" max="4377" width="6.5703125" style="19" customWidth="1"/>
    <col min="4378" max="4378" width="7.85546875" style="19" customWidth="1"/>
    <col min="4379" max="4379" width="10.28515625" style="19" customWidth="1"/>
    <col min="4380" max="4380" width="10.7109375" style="19" customWidth="1"/>
    <col min="4381" max="4381" width="9.42578125" style="19" customWidth="1"/>
    <col min="4382" max="4383" width="9.85546875" style="19" customWidth="1"/>
    <col min="4384" max="4385" width="11.5703125" style="19" customWidth="1"/>
    <col min="4386" max="4386" width="10.28515625" style="19" customWidth="1"/>
    <col min="4387" max="4387" width="11.5703125" style="19" customWidth="1"/>
    <col min="4388" max="4388" width="9.85546875" style="19" customWidth="1"/>
    <col min="4389" max="4389" width="10.7109375" style="19" customWidth="1"/>
    <col min="4390" max="4390" width="9.7109375" style="19" customWidth="1"/>
    <col min="4391" max="4391" width="10.5703125" style="19" customWidth="1"/>
    <col min="4392" max="4392" width="9.85546875" style="19" customWidth="1"/>
    <col min="4393" max="4393" width="10.28515625" style="19" customWidth="1"/>
    <col min="4394" max="4394" width="13.5703125" style="19" customWidth="1"/>
    <col min="4395" max="4395" width="12.7109375" style="19" customWidth="1"/>
    <col min="4396" max="4396" width="11.7109375" style="19" customWidth="1"/>
    <col min="4397" max="4397" width="11.42578125" style="19" customWidth="1"/>
    <col min="4398" max="4398" width="11.28515625" style="19" customWidth="1"/>
    <col min="4399" max="4399" width="12.7109375" style="19" customWidth="1"/>
    <col min="4400" max="4400" width="13.5703125" style="19" customWidth="1"/>
    <col min="4401" max="4401" width="11.7109375" style="19" customWidth="1"/>
    <col min="4402" max="4402" width="12.5703125" style="19" customWidth="1"/>
    <col min="4403" max="4403" width="12.7109375" style="19" customWidth="1"/>
    <col min="4404" max="4404" width="10.42578125" style="19" customWidth="1"/>
    <col min="4405" max="4405" width="11.7109375" style="19" customWidth="1"/>
    <col min="4406" max="4406" width="10.42578125" style="19" customWidth="1"/>
    <col min="4407" max="4608" width="8.85546875" style="19"/>
    <col min="4609" max="4609" width="20.28515625" style="19" customWidth="1"/>
    <col min="4610" max="4611" width="7.7109375" style="19" customWidth="1"/>
    <col min="4612" max="4624" width="6.5703125" style="19" customWidth="1"/>
    <col min="4625" max="4625" width="8.5703125" style="19" customWidth="1"/>
    <col min="4626" max="4633" width="6.5703125" style="19" customWidth="1"/>
    <col min="4634" max="4634" width="7.85546875" style="19" customWidth="1"/>
    <col min="4635" max="4635" width="10.28515625" style="19" customWidth="1"/>
    <col min="4636" max="4636" width="10.7109375" style="19" customWidth="1"/>
    <col min="4637" max="4637" width="9.42578125" style="19" customWidth="1"/>
    <col min="4638" max="4639" width="9.85546875" style="19" customWidth="1"/>
    <col min="4640" max="4641" width="11.5703125" style="19" customWidth="1"/>
    <col min="4642" max="4642" width="10.28515625" style="19" customWidth="1"/>
    <col min="4643" max="4643" width="11.5703125" style="19" customWidth="1"/>
    <col min="4644" max="4644" width="9.85546875" style="19" customWidth="1"/>
    <col min="4645" max="4645" width="10.7109375" style="19" customWidth="1"/>
    <col min="4646" max="4646" width="9.7109375" style="19" customWidth="1"/>
    <col min="4647" max="4647" width="10.5703125" style="19" customWidth="1"/>
    <col min="4648" max="4648" width="9.85546875" style="19" customWidth="1"/>
    <col min="4649" max="4649" width="10.28515625" style="19" customWidth="1"/>
    <col min="4650" max="4650" width="13.5703125" style="19" customWidth="1"/>
    <col min="4651" max="4651" width="12.7109375" style="19" customWidth="1"/>
    <col min="4652" max="4652" width="11.7109375" style="19" customWidth="1"/>
    <col min="4653" max="4653" width="11.42578125" style="19" customWidth="1"/>
    <col min="4654" max="4654" width="11.28515625" style="19" customWidth="1"/>
    <col min="4655" max="4655" width="12.7109375" style="19" customWidth="1"/>
    <col min="4656" max="4656" width="13.5703125" style="19" customWidth="1"/>
    <col min="4657" max="4657" width="11.7109375" style="19" customWidth="1"/>
    <col min="4658" max="4658" width="12.5703125" style="19" customWidth="1"/>
    <col min="4659" max="4659" width="12.7109375" style="19" customWidth="1"/>
    <col min="4660" max="4660" width="10.42578125" style="19" customWidth="1"/>
    <col min="4661" max="4661" width="11.7109375" style="19" customWidth="1"/>
    <col min="4662" max="4662" width="10.42578125" style="19" customWidth="1"/>
    <col min="4663" max="4864" width="8.85546875" style="19"/>
    <col min="4865" max="4865" width="20.28515625" style="19" customWidth="1"/>
    <col min="4866" max="4867" width="7.7109375" style="19" customWidth="1"/>
    <col min="4868" max="4880" width="6.5703125" style="19" customWidth="1"/>
    <col min="4881" max="4881" width="8.5703125" style="19" customWidth="1"/>
    <col min="4882" max="4889" width="6.5703125" style="19" customWidth="1"/>
    <col min="4890" max="4890" width="7.85546875" style="19" customWidth="1"/>
    <col min="4891" max="4891" width="10.28515625" style="19" customWidth="1"/>
    <col min="4892" max="4892" width="10.7109375" style="19" customWidth="1"/>
    <col min="4893" max="4893" width="9.42578125" style="19" customWidth="1"/>
    <col min="4894" max="4895" width="9.85546875" style="19" customWidth="1"/>
    <col min="4896" max="4897" width="11.5703125" style="19" customWidth="1"/>
    <col min="4898" max="4898" width="10.28515625" style="19" customWidth="1"/>
    <col min="4899" max="4899" width="11.5703125" style="19" customWidth="1"/>
    <col min="4900" max="4900" width="9.85546875" style="19" customWidth="1"/>
    <col min="4901" max="4901" width="10.7109375" style="19" customWidth="1"/>
    <col min="4902" max="4902" width="9.7109375" style="19" customWidth="1"/>
    <col min="4903" max="4903" width="10.5703125" style="19" customWidth="1"/>
    <col min="4904" max="4904" width="9.85546875" style="19" customWidth="1"/>
    <col min="4905" max="4905" width="10.28515625" style="19" customWidth="1"/>
    <col min="4906" max="4906" width="13.5703125" style="19" customWidth="1"/>
    <col min="4907" max="4907" width="12.7109375" style="19" customWidth="1"/>
    <col min="4908" max="4908" width="11.7109375" style="19" customWidth="1"/>
    <col min="4909" max="4909" width="11.42578125" style="19" customWidth="1"/>
    <col min="4910" max="4910" width="11.28515625" style="19" customWidth="1"/>
    <col min="4911" max="4911" width="12.7109375" style="19" customWidth="1"/>
    <col min="4912" max="4912" width="13.5703125" style="19" customWidth="1"/>
    <col min="4913" max="4913" width="11.7109375" style="19" customWidth="1"/>
    <col min="4914" max="4914" width="12.5703125" style="19" customWidth="1"/>
    <col min="4915" max="4915" width="12.7109375" style="19" customWidth="1"/>
    <col min="4916" max="4916" width="10.42578125" style="19" customWidth="1"/>
    <col min="4917" max="4917" width="11.7109375" style="19" customWidth="1"/>
    <col min="4918" max="4918" width="10.42578125" style="19" customWidth="1"/>
    <col min="4919" max="5120" width="8.85546875" style="19"/>
    <col min="5121" max="5121" width="20.28515625" style="19" customWidth="1"/>
    <col min="5122" max="5123" width="7.7109375" style="19" customWidth="1"/>
    <col min="5124" max="5136" width="6.5703125" style="19" customWidth="1"/>
    <col min="5137" max="5137" width="8.5703125" style="19" customWidth="1"/>
    <col min="5138" max="5145" width="6.5703125" style="19" customWidth="1"/>
    <col min="5146" max="5146" width="7.85546875" style="19" customWidth="1"/>
    <col min="5147" max="5147" width="10.28515625" style="19" customWidth="1"/>
    <col min="5148" max="5148" width="10.7109375" style="19" customWidth="1"/>
    <col min="5149" max="5149" width="9.42578125" style="19" customWidth="1"/>
    <col min="5150" max="5151" width="9.85546875" style="19" customWidth="1"/>
    <col min="5152" max="5153" width="11.5703125" style="19" customWidth="1"/>
    <col min="5154" max="5154" width="10.28515625" style="19" customWidth="1"/>
    <col min="5155" max="5155" width="11.5703125" style="19" customWidth="1"/>
    <col min="5156" max="5156" width="9.85546875" style="19" customWidth="1"/>
    <col min="5157" max="5157" width="10.7109375" style="19" customWidth="1"/>
    <col min="5158" max="5158" width="9.7109375" style="19" customWidth="1"/>
    <col min="5159" max="5159" width="10.5703125" style="19" customWidth="1"/>
    <col min="5160" max="5160" width="9.85546875" style="19" customWidth="1"/>
    <col min="5161" max="5161" width="10.28515625" style="19" customWidth="1"/>
    <col min="5162" max="5162" width="13.5703125" style="19" customWidth="1"/>
    <col min="5163" max="5163" width="12.7109375" style="19" customWidth="1"/>
    <col min="5164" max="5164" width="11.7109375" style="19" customWidth="1"/>
    <col min="5165" max="5165" width="11.42578125" style="19" customWidth="1"/>
    <col min="5166" max="5166" width="11.28515625" style="19" customWidth="1"/>
    <col min="5167" max="5167" width="12.7109375" style="19" customWidth="1"/>
    <col min="5168" max="5168" width="13.5703125" style="19" customWidth="1"/>
    <col min="5169" max="5169" width="11.7109375" style="19" customWidth="1"/>
    <col min="5170" max="5170" width="12.5703125" style="19" customWidth="1"/>
    <col min="5171" max="5171" width="12.7109375" style="19" customWidth="1"/>
    <col min="5172" max="5172" width="10.42578125" style="19" customWidth="1"/>
    <col min="5173" max="5173" width="11.7109375" style="19" customWidth="1"/>
    <col min="5174" max="5174" width="10.42578125" style="19" customWidth="1"/>
    <col min="5175" max="5376" width="8.85546875" style="19"/>
    <col min="5377" max="5377" width="20.28515625" style="19" customWidth="1"/>
    <col min="5378" max="5379" width="7.7109375" style="19" customWidth="1"/>
    <col min="5380" max="5392" width="6.5703125" style="19" customWidth="1"/>
    <col min="5393" max="5393" width="8.5703125" style="19" customWidth="1"/>
    <col min="5394" max="5401" width="6.5703125" style="19" customWidth="1"/>
    <col min="5402" max="5402" width="7.85546875" style="19" customWidth="1"/>
    <col min="5403" max="5403" width="10.28515625" style="19" customWidth="1"/>
    <col min="5404" max="5404" width="10.7109375" style="19" customWidth="1"/>
    <col min="5405" max="5405" width="9.42578125" style="19" customWidth="1"/>
    <col min="5406" max="5407" width="9.85546875" style="19" customWidth="1"/>
    <col min="5408" max="5409" width="11.5703125" style="19" customWidth="1"/>
    <col min="5410" max="5410" width="10.28515625" style="19" customWidth="1"/>
    <col min="5411" max="5411" width="11.5703125" style="19" customWidth="1"/>
    <col min="5412" max="5412" width="9.85546875" style="19" customWidth="1"/>
    <col min="5413" max="5413" width="10.7109375" style="19" customWidth="1"/>
    <col min="5414" max="5414" width="9.7109375" style="19" customWidth="1"/>
    <col min="5415" max="5415" width="10.5703125" style="19" customWidth="1"/>
    <col min="5416" max="5416" width="9.85546875" style="19" customWidth="1"/>
    <col min="5417" max="5417" width="10.28515625" style="19" customWidth="1"/>
    <col min="5418" max="5418" width="13.5703125" style="19" customWidth="1"/>
    <col min="5419" max="5419" width="12.7109375" style="19" customWidth="1"/>
    <col min="5420" max="5420" width="11.7109375" style="19" customWidth="1"/>
    <col min="5421" max="5421" width="11.42578125" style="19" customWidth="1"/>
    <col min="5422" max="5422" width="11.28515625" style="19" customWidth="1"/>
    <col min="5423" max="5423" width="12.7109375" style="19" customWidth="1"/>
    <col min="5424" max="5424" width="13.5703125" style="19" customWidth="1"/>
    <col min="5425" max="5425" width="11.7109375" style="19" customWidth="1"/>
    <col min="5426" max="5426" width="12.5703125" style="19" customWidth="1"/>
    <col min="5427" max="5427" width="12.7109375" style="19" customWidth="1"/>
    <col min="5428" max="5428" width="10.42578125" style="19" customWidth="1"/>
    <col min="5429" max="5429" width="11.7109375" style="19" customWidth="1"/>
    <col min="5430" max="5430" width="10.42578125" style="19" customWidth="1"/>
    <col min="5431" max="5632" width="8.85546875" style="19"/>
    <col min="5633" max="5633" width="20.28515625" style="19" customWidth="1"/>
    <col min="5634" max="5635" width="7.7109375" style="19" customWidth="1"/>
    <col min="5636" max="5648" width="6.5703125" style="19" customWidth="1"/>
    <col min="5649" max="5649" width="8.5703125" style="19" customWidth="1"/>
    <col min="5650" max="5657" width="6.5703125" style="19" customWidth="1"/>
    <col min="5658" max="5658" width="7.85546875" style="19" customWidth="1"/>
    <col min="5659" max="5659" width="10.28515625" style="19" customWidth="1"/>
    <col min="5660" max="5660" width="10.7109375" style="19" customWidth="1"/>
    <col min="5661" max="5661" width="9.42578125" style="19" customWidth="1"/>
    <col min="5662" max="5663" width="9.85546875" style="19" customWidth="1"/>
    <col min="5664" max="5665" width="11.5703125" style="19" customWidth="1"/>
    <col min="5666" max="5666" width="10.28515625" style="19" customWidth="1"/>
    <col min="5667" max="5667" width="11.5703125" style="19" customWidth="1"/>
    <col min="5668" max="5668" width="9.85546875" style="19" customWidth="1"/>
    <col min="5669" max="5669" width="10.7109375" style="19" customWidth="1"/>
    <col min="5670" max="5670" width="9.7109375" style="19" customWidth="1"/>
    <col min="5671" max="5671" width="10.5703125" style="19" customWidth="1"/>
    <col min="5672" max="5672" width="9.85546875" style="19" customWidth="1"/>
    <col min="5673" max="5673" width="10.28515625" style="19" customWidth="1"/>
    <col min="5674" max="5674" width="13.5703125" style="19" customWidth="1"/>
    <col min="5675" max="5675" width="12.7109375" style="19" customWidth="1"/>
    <col min="5676" max="5676" width="11.7109375" style="19" customWidth="1"/>
    <col min="5677" max="5677" width="11.42578125" style="19" customWidth="1"/>
    <col min="5678" max="5678" width="11.28515625" style="19" customWidth="1"/>
    <col min="5679" max="5679" width="12.7109375" style="19" customWidth="1"/>
    <col min="5680" max="5680" width="13.5703125" style="19" customWidth="1"/>
    <col min="5681" max="5681" width="11.7109375" style="19" customWidth="1"/>
    <col min="5682" max="5682" width="12.5703125" style="19" customWidth="1"/>
    <col min="5683" max="5683" width="12.7109375" style="19" customWidth="1"/>
    <col min="5684" max="5684" width="10.42578125" style="19" customWidth="1"/>
    <col min="5685" max="5685" width="11.7109375" style="19" customWidth="1"/>
    <col min="5686" max="5686" width="10.42578125" style="19" customWidth="1"/>
    <col min="5687" max="5888" width="8.85546875" style="19"/>
    <col min="5889" max="5889" width="20.28515625" style="19" customWidth="1"/>
    <col min="5890" max="5891" width="7.7109375" style="19" customWidth="1"/>
    <col min="5892" max="5904" width="6.5703125" style="19" customWidth="1"/>
    <col min="5905" max="5905" width="8.5703125" style="19" customWidth="1"/>
    <col min="5906" max="5913" width="6.5703125" style="19" customWidth="1"/>
    <col min="5914" max="5914" width="7.85546875" style="19" customWidth="1"/>
    <col min="5915" max="5915" width="10.28515625" style="19" customWidth="1"/>
    <col min="5916" max="5916" width="10.7109375" style="19" customWidth="1"/>
    <col min="5917" max="5917" width="9.42578125" style="19" customWidth="1"/>
    <col min="5918" max="5919" width="9.85546875" style="19" customWidth="1"/>
    <col min="5920" max="5921" width="11.5703125" style="19" customWidth="1"/>
    <col min="5922" max="5922" width="10.28515625" style="19" customWidth="1"/>
    <col min="5923" max="5923" width="11.5703125" style="19" customWidth="1"/>
    <col min="5924" max="5924" width="9.85546875" style="19" customWidth="1"/>
    <col min="5925" max="5925" width="10.7109375" style="19" customWidth="1"/>
    <col min="5926" max="5926" width="9.7109375" style="19" customWidth="1"/>
    <col min="5927" max="5927" width="10.5703125" style="19" customWidth="1"/>
    <col min="5928" max="5928" width="9.85546875" style="19" customWidth="1"/>
    <col min="5929" max="5929" width="10.28515625" style="19" customWidth="1"/>
    <col min="5930" max="5930" width="13.5703125" style="19" customWidth="1"/>
    <col min="5931" max="5931" width="12.7109375" style="19" customWidth="1"/>
    <col min="5932" max="5932" width="11.7109375" style="19" customWidth="1"/>
    <col min="5933" max="5933" width="11.42578125" style="19" customWidth="1"/>
    <col min="5934" max="5934" width="11.28515625" style="19" customWidth="1"/>
    <col min="5935" max="5935" width="12.7109375" style="19" customWidth="1"/>
    <col min="5936" max="5936" width="13.5703125" style="19" customWidth="1"/>
    <col min="5937" max="5937" width="11.7109375" style="19" customWidth="1"/>
    <col min="5938" max="5938" width="12.5703125" style="19" customWidth="1"/>
    <col min="5939" max="5939" width="12.7109375" style="19" customWidth="1"/>
    <col min="5940" max="5940" width="10.42578125" style="19" customWidth="1"/>
    <col min="5941" max="5941" width="11.7109375" style="19" customWidth="1"/>
    <col min="5942" max="5942" width="10.42578125" style="19" customWidth="1"/>
    <col min="5943" max="6144" width="8.85546875" style="19"/>
    <col min="6145" max="6145" width="20.28515625" style="19" customWidth="1"/>
    <col min="6146" max="6147" width="7.7109375" style="19" customWidth="1"/>
    <col min="6148" max="6160" width="6.5703125" style="19" customWidth="1"/>
    <col min="6161" max="6161" width="8.5703125" style="19" customWidth="1"/>
    <col min="6162" max="6169" width="6.5703125" style="19" customWidth="1"/>
    <col min="6170" max="6170" width="7.85546875" style="19" customWidth="1"/>
    <col min="6171" max="6171" width="10.28515625" style="19" customWidth="1"/>
    <col min="6172" max="6172" width="10.7109375" style="19" customWidth="1"/>
    <col min="6173" max="6173" width="9.42578125" style="19" customWidth="1"/>
    <col min="6174" max="6175" width="9.85546875" style="19" customWidth="1"/>
    <col min="6176" max="6177" width="11.5703125" style="19" customWidth="1"/>
    <col min="6178" max="6178" width="10.28515625" style="19" customWidth="1"/>
    <col min="6179" max="6179" width="11.5703125" style="19" customWidth="1"/>
    <col min="6180" max="6180" width="9.85546875" style="19" customWidth="1"/>
    <col min="6181" max="6181" width="10.7109375" style="19" customWidth="1"/>
    <col min="6182" max="6182" width="9.7109375" style="19" customWidth="1"/>
    <col min="6183" max="6183" width="10.5703125" style="19" customWidth="1"/>
    <col min="6184" max="6184" width="9.85546875" style="19" customWidth="1"/>
    <col min="6185" max="6185" width="10.28515625" style="19" customWidth="1"/>
    <col min="6186" max="6186" width="13.5703125" style="19" customWidth="1"/>
    <col min="6187" max="6187" width="12.7109375" style="19" customWidth="1"/>
    <col min="6188" max="6188" width="11.7109375" style="19" customWidth="1"/>
    <col min="6189" max="6189" width="11.42578125" style="19" customWidth="1"/>
    <col min="6190" max="6190" width="11.28515625" style="19" customWidth="1"/>
    <col min="6191" max="6191" width="12.7109375" style="19" customWidth="1"/>
    <col min="6192" max="6192" width="13.5703125" style="19" customWidth="1"/>
    <col min="6193" max="6193" width="11.7109375" style="19" customWidth="1"/>
    <col min="6194" max="6194" width="12.5703125" style="19" customWidth="1"/>
    <col min="6195" max="6195" width="12.7109375" style="19" customWidth="1"/>
    <col min="6196" max="6196" width="10.42578125" style="19" customWidth="1"/>
    <col min="6197" max="6197" width="11.7109375" style="19" customWidth="1"/>
    <col min="6198" max="6198" width="10.42578125" style="19" customWidth="1"/>
    <col min="6199" max="6400" width="8.85546875" style="19"/>
    <col min="6401" max="6401" width="20.28515625" style="19" customWidth="1"/>
    <col min="6402" max="6403" width="7.7109375" style="19" customWidth="1"/>
    <col min="6404" max="6416" width="6.5703125" style="19" customWidth="1"/>
    <col min="6417" max="6417" width="8.5703125" style="19" customWidth="1"/>
    <col min="6418" max="6425" width="6.5703125" style="19" customWidth="1"/>
    <col min="6426" max="6426" width="7.85546875" style="19" customWidth="1"/>
    <col min="6427" max="6427" width="10.28515625" style="19" customWidth="1"/>
    <col min="6428" max="6428" width="10.7109375" style="19" customWidth="1"/>
    <col min="6429" max="6429" width="9.42578125" style="19" customWidth="1"/>
    <col min="6430" max="6431" width="9.85546875" style="19" customWidth="1"/>
    <col min="6432" max="6433" width="11.5703125" style="19" customWidth="1"/>
    <col min="6434" max="6434" width="10.28515625" style="19" customWidth="1"/>
    <col min="6435" max="6435" width="11.5703125" style="19" customWidth="1"/>
    <col min="6436" max="6436" width="9.85546875" style="19" customWidth="1"/>
    <col min="6437" max="6437" width="10.7109375" style="19" customWidth="1"/>
    <col min="6438" max="6438" width="9.7109375" style="19" customWidth="1"/>
    <col min="6439" max="6439" width="10.5703125" style="19" customWidth="1"/>
    <col min="6440" max="6440" width="9.85546875" style="19" customWidth="1"/>
    <col min="6441" max="6441" width="10.28515625" style="19" customWidth="1"/>
    <col min="6442" max="6442" width="13.5703125" style="19" customWidth="1"/>
    <col min="6443" max="6443" width="12.7109375" style="19" customWidth="1"/>
    <col min="6444" max="6444" width="11.7109375" style="19" customWidth="1"/>
    <col min="6445" max="6445" width="11.42578125" style="19" customWidth="1"/>
    <col min="6446" max="6446" width="11.28515625" style="19" customWidth="1"/>
    <col min="6447" max="6447" width="12.7109375" style="19" customWidth="1"/>
    <col min="6448" max="6448" width="13.5703125" style="19" customWidth="1"/>
    <col min="6449" max="6449" width="11.7109375" style="19" customWidth="1"/>
    <col min="6450" max="6450" width="12.5703125" style="19" customWidth="1"/>
    <col min="6451" max="6451" width="12.7109375" style="19" customWidth="1"/>
    <col min="6452" max="6452" width="10.42578125" style="19" customWidth="1"/>
    <col min="6453" max="6453" width="11.7109375" style="19" customWidth="1"/>
    <col min="6454" max="6454" width="10.42578125" style="19" customWidth="1"/>
    <col min="6455" max="6656" width="8.85546875" style="19"/>
    <col min="6657" max="6657" width="20.28515625" style="19" customWidth="1"/>
    <col min="6658" max="6659" width="7.7109375" style="19" customWidth="1"/>
    <col min="6660" max="6672" width="6.5703125" style="19" customWidth="1"/>
    <col min="6673" max="6673" width="8.5703125" style="19" customWidth="1"/>
    <col min="6674" max="6681" width="6.5703125" style="19" customWidth="1"/>
    <col min="6682" max="6682" width="7.85546875" style="19" customWidth="1"/>
    <col min="6683" max="6683" width="10.28515625" style="19" customWidth="1"/>
    <col min="6684" max="6684" width="10.7109375" style="19" customWidth="1"/>
    <col min="6685" max="6685" width="9.42578125" style="19" customWidth="1"/>
    <col min="6686" max="6687" width="9.85546875" style="19" customWidth="1"/>
    <col min="6688" max="6689" width="11.5703125" style="19" customWidth="1"/>
    <col min="6690" max="6690" width="10.28515625" style="19" customWidth="1"/>
    <col min="6691" max="6691" width="11.5703125" style="19" customWidth="1"/>
    <col min="6692" max="6692" width="9.85546875" style="19" customWidth="1"/>
    <col min="6693" max="6693" width="10.7109375" style="19" customWidth="1"/>
    <col min="6694" max="6694" width="9.7109375" style="19" customWidth="1"/>
    <col min="6695" max="6695" width="10.5703125" style="19" customWidth="1"/>
    <col min="6696" max="6696" width="9.85546875" style="19" customWidth="1"/>
    <col min="6697" max="6697" width="10.28515625" style="19" customWidth="1"/>
    <col min="6698" max="6698" width="13.5703125" style="19" customWidth="1"/>
    <col min="6699" max="6699" width="12.7109375" style="19" customWidth="1"/>
    <col min="6700" max="6700" width="11.7109375" style="19" customWidth="1"/>
    <col min="6701" max="6701" width="11.42578125" style="19" customWidth="1"/>
    <col min="6702" max="6702" width="11.28515625" style="19" customWidth="1"/>
    <col min="6703" max="6703" width="12.7109375" style="19" customWidth="1"/>
    <col min="6704" max="6704" width="13.5703125" style="19" customWidth="1"/>
    <col min="6705" max="6705" width="11.7109375" style="19" customWidth="1"/>
    <col min="6706" max="6706" width="12.5703125" style="19" customWidth="1"/>
    <col min="6707" max="6707" width="12.7109375" style="19" customWidth="1"/>
    <col min="6708" max="6708" width="10.42578125" style="19" customWidth="1"/>
    <col min="6709" max="6709" width="11.7109375" style="19" customWidth="1"/>
    <col min="6710" max="6710" width="10.42578125" style="19" customWidth="1"/>
    <col min="6711" max="6912" width="8.85546875" style="19"/>
    <col min="6913" max="6913" width="20.28515625" style="19" customWidth="1"/>
    <col min="6914" max="6915" width="7.7109375" style="19" customWidth="1"/>
    <col min="6916" max="6928" width="6.5703125" style="19" customWidth="1"/>
    <col min="6929" max="6929" width="8.5703125" style="19" customWidth="1"/>
    <col min="6930" max="6937" width="6.5703125" style="19" customWidth="1"/>
    <col min="6938" max="6938" width="7.85546875" style="19" customWidth="1"/>
    <col min="6939" max="6939" width="10.28515625" style="19" customWidth="1"/>
    <col min="6940" max="6940" width="10.7109375" style="19" customWidth="1"/>
    <col min="6941" max="6941" width="9.42578125" style="19" customWidth="1"/>
    <col min="6942" max="6943" width="9.85546875" style="19" customWidth="1"/>
    <col min="6944" max="6945" width="11.5703125" style="19" customWidth="1"/>
    <col min="6946" max="6946" width="10.28515625" style="19" customWidth="1"/>
    <col min="6947" max="6947" width="11.5703125" style="19" customWidth="1"/>
    <col min="6948" max="6948" width="9.85546875" style="19" customWidth="1"/>
    <col min="6949" max="6949" width="10.7109375" style="19" customWidth="1"/>
    <col min="6950" max="6950" width="9.7109375" style="19" customWidth="1"/>
    <col min="6951" max="6951" width="10.5703125" style="19" customWidth="1"/>
    <col min="6952" max="6952" width="9.85546875" style="19" customWidth="1"/>
    <col min="6953" max="6953" width="10.28515625" style="19" customWidth="1"/>
    <col min="6954" max="6954" width="13.5703125" style="19" customWidth="1"/>
    <col min="6955" max="6955" width="12.7109375" style="19" customWidth="1"/>
    <col min="6956" max="6956" width="11.7109375" style="19" customWidth="1"/>
    <col min="6957" max="6957" width="11.42578125" style="19" customWidth="1"/>
    <col min="6958" max="6958" width="11.28515625" style="19" customWidth="1"/>
    <col min="6959" max="6959" width="12.7109375" style="19" customWidth="1"/>
    <col min="6960" max="6960" width="13.5703125" style="19" customWidth="1"/>
    <col min="6961" max="6961" width="11.7109375" style="19" customWidth="1"/>
    <col min="6962" max="6962" width="12.5703125" style="19" customWidth="1"/>
    <col min="6963" max="6963" width="12.7109375" style="19" customWidth="1"/>
    <col min="6964" max="6964" width="10.42578125" style="19" customWidth="1"/>
    <col min="6965" max="6965" width="11.7109375" style="19" customWidth="1"/>
    <col min="6966" max="6966" width="10.42578125" style="19" customWidth="1"/>
    <col min="6967" max="7168" width="8.85546875" style="19"/>
    <col min="7169" max="7169" width="20.28515625" style="19" customWidth="1"/>
    <col min="7170" max="7171" width="7.7109375" style="19" customWidth="1"/>
    <col min="7172" max="7184" width="6.5703125" style="19" customWidth="1"/>
    <col min="7185" max="7185" width="8.5703125" style="19" customWidth="1"/>
    <col min="7186" max="7193" width="6.5703125" style="19" customWidth="1"/>
    <col min="7194" max="7194" width="7.85546875" style="19" customWidth="1"/>
    <col min="7195" max="7195" width="10.28515625" style="19" customWidth="1"/>
    <col min="7196" max="7196" width="10.7109375" style="19" customWidth="1"/>
    <col min="7197" max="7197" width="9.42578125" style="19" customWidth="1"/>
    <col min="7198" max="7199" width="9.85546875" style="19" customWidth="1"/>
    <col min="7200" max="7201" width="11.5703125" style="19" customWidth="1"/>
    <col min="7202" max="7202" width="10.28515625" style="19" customWidth="1"/>
    <col min="7203" max="7203" width="11.5703125" style="19" customWidth="1"/>
    <col min="7204" max="7204" width="9.85546875" style="19" customWidth="1"/>
    <col min="7205" max="7205" width="10.7109375" style="19" customWidth="1"/>
    <col min="7206" max="7206" width="9.7109375" style="19" customWidth="1"/>
    <col min="7207" max="7207" width="10.5703125" style="19" customWidth="1"/>
    <col min="7208" max="7208" width="9.85546875" style="19" customWidth="1"/>
    <col min="7209" max="7209" width="10.28515625" style="19" customWidth="1"/>
    <col min="7210" max="7210" width="13.5703125" style="19" customWidth="1"/>
    <col min="7211" max="7211" width="12.7109375" style="19" customWidth="1"/>
    <col min="7212" max="7212" width="11.7109375" style="19" customWidth="1"/>
    <col min="7213" max="7213" width="11.42578125" style="19" customWidth="1"/>
    <col min="7214" max="7214" width="11.28515625" style="19" customWidth="1"/>
    <col min="7215" max="7215" width="12.7109375" style="19" customWidth="1"/>
    <col min="7216" max="7216" width="13.5703125" style="19" customWidth="1"/>
    <col min="7217" max="7217" width="11.7109375" style="19" customWidth="1"/>
    <col min="7218" max="7218" width="12.5703125" style="19" customWidth="1"/>
    <col min="7219" max="7219" width="12.7109375" style="19" customWidth="1"/>
    <col min="7220" max="7220" width="10.42578125" style="19" customWidth="1"/>
    <col min="7221" max="7221" width="11.7109375" style="19" customWidth="1"/>
    <col min="7222" max="7222" width="10.42578125" style="19" customWidth="1"/>
    <col min="7223" max="7424" width="8.85546875" style="19"/>
    <col min="7425" max="7425" width="20.28515625" style="19" customWidth="1"/>
    <col min="7426" max="7427" width="7.7109375" style="19" customWidth="1"/>
    <col min="7428" max="7440" width="6.5703125" style="19" customWidth="1"/>
    <col min="7441" max="7441" width="8.5703125" style="19" customWidth="1"/>
    <col min="7442" max="7449" width="6.5703125" style="19" customWidth="1"/>
    <col min="7450" max="7450" width="7.85546875" style="19" customWidth="1"/>
    <col min="7451" max="7451" width="10.28515625" style="19" customWidth="1"/>
    <col min="7452" max="7452" width="10.7109375" style="19" customWidth="1"/>
    <col min="7453" max="7453" width="9.42578125" style="19" customWidth="1"/>
    <col min="7454" max="7455" width="9.85546875" style="19" customWidth="1"/>
    <col min="7456" max="7457" width="11.5703125" style="19" customWidth="1"/>
    <col min="7458" max="7458" width="10.28515625" style="19" customWidth="1"/>
    <col min="7459" max="7459" width="11.5703125" style="19" customWidth="1"/>
    <col min="7460" max="7460" width="9.85546875" style="19" customWidth="1"/>
    <col min="7461" max="7461" width="10.7109375" style="19" customWidth="1"/>
    <col min="7462" max="7462" width="9.7109375" style="19" customWidth="1"/>
    <col min="7463" max="7463" width="10.5703125" style="19" customWidth="1"/>
    <col min="7464" max="7464" width="9.85546875" style="19" customWidth="1"/>
    <col min="7465" max="7465" width="10.28515625" style="19" customWidth="1"/>
    <col min="7466" max="7466" width="13.5703125" style="19" customWidth="1"/>
    <col min="7467" max="7467" width="12.7109375" style="19" customWidth="1"/>
    <col min="7468" max="7468" width="11.7109375" style="19" customWidth="1"/>
    <col min="7469" max="7469" width="11.42578125" style="19" customWidth="1"/>
    <col min="7470" max="7470" width="11.28515625" style="19" customWidth="1"/>
    <col min="7471" max="7471" width="12.7109375" style="19" customWidth="1"/>
    <col min="7472" max="7472" width="13.5703125" style="19" customWidth="1"/>
    <col min="7473" max="7473" width="11.7109375" style="19" customWidth="1"/>
    <col min="7474" max="7474" width="12.5703125" style="19" customWidth="1"/>
    <col min="7475" max="7475" width="12.7109375" style="19" customWidth="1"/>
    <col min="7476" max="7476" width="10.42578125" style="19" customWidth="1"/>
    <col min="7477" max="7477" width="11.7109375" style="19" customWidth="1"/>
    <col min="7478" max="7478" width="10.42578125" style="19" customWidth="1"/>
    <col min="7479" max="7680" width="8.85546875" style="19"/>
    <col min="7681" max="7681" width="20.28515625" style="19" customWidth="1"/>
    <col min="7682" max="7683" width="7.7109375" style="19" customWidth="1"/>
    <col min="7684" max="7696" width="6.5703125" style="19" customWidth="1"/>
    <col min="7697" max="7697" width="8.5703125" style="19" customWidth="1"/>
    <col min="7698" max="7705" width="6.5703125" style="19" customWidth="1"/>
    <col min="7706" max="7706" width="7.85546875" style="19" customWidth="1"/>
    <col min="7707" max="7707" width="10.28515625" style="19" customWidth="1"/>
    <col min="7708" max="7708" width="10.7109375" style="19" customWidth="1"/>
    <col min="7709" max="7709" width="9.42578125" style="19" customWidth="1"/>
    <col min="7710" max="7711" width="9.85546875" style="19" customWidth="1"/>
    <col min="7712" max="7713" width="11.5703125" style="19" customWidth="1"/>
    <col min="7714" max="7714" width="10.28515625" style="19" customWidth="1"/>
    <col min="7715" max="7715" width="11.5703125" style="19" customWidth="1"/>
    <col min="7716" max="7716" width="9.85546875" style="19" customWidth="1"/>
    <col min="7717" max="7717" width="10.7109375" style="19" customWidth="1"/>
    <col min="7718" max="7718" width="9.7109375" style="19" customWidth="1"/>
    <col min="7719" max="7719" width="10.5703125" style="19" customWidth="1"/>
    <col min="7720" max="7720" width="9.85546875" style="19" customWidth="1"/>
    <col min="7721" max="7721" width="10.28515625" style="19" customWidth="1"/>
    <col min="7722" max="7722" width="13.5703125" style="19" customWidth="1"/>
    <col min="7723" max="7723" width="12.7109375" style="19" customWidth="1"/>
    <col min="7724" max="7724" width="11.7109375" style="19" customWidth="1"/>
    <col min="7725" max="7725" width="11.42578125" style="19" customWidth="1"/>
    <col min="7726" max="7726" width="11.28515625" style="19" customWidth="1"/>
    <col min="7727" max="7727" width="12.7109375" style="19" customWidth="1"/>
    <col min="7728" max="7728" width="13.5703125" style="19" customWidth="1"/>
    <col min="7729" max="7729" width="11.7109375" style="19" customWidth="1"/>
    <col min="7730" max="7730" width="12.5703125" style="19" customWidth="1"/>
    <col min="7731" max="7731" width="12.7109375" style="19" customWidth="1"/>
    <col min="7732" max="7732" width="10.42578125" style="19" customWidth="1"/>
    <col min="7733" max="7733" width="11.7109375" style="19" customWidth="1"/>
    <col min="7734" max="7734" width="10.42578125" style="19" customWidth="1"/>
    <col min="7735" max="7936" width="8.85546875" style="19"/>
    <col min="7937" max="7937" width="20.28515625" style="19" customWidth="1"/>
    <col min="7938" max="7939" width="7.7109375" style="19" customWidth="1"/>
    <col min="7940" max="7952" width="6.5703125" style="19" customWidth="1"/>
    <col min="7953" max="7953" width="8.5703125" style="19" customWidth="1"/>
    <col min="7954" max="7961" width="6.5703125" style="19" customWidth="1"/>
    <col min="7962" max="7962" width="7.85546875" style="19" customWidth="1"/>
    <col min="7963" max="7963" width="10.28515625" style="19" customWidth="1"/>
    <col min="7964" max="7964" width="10.7109375" style="19" customWidth="1"/>
    <col min="7965" max="7965" width="9.42578125" style="19" customWidth="1"/>
    <col min="7966" max="7967" width="9.85546875" style="19" customWidth="1"/>
    <col min="7968" max="7969" width="11.5703125" style="19" customWidth="1"/>
    <col min="7970" max="7970" width="10.28515625" style="19" customWidth="1"/>
    <col min="7971" max="7971" width="11.5703125" style="19" customWidth="1"/>
    <col min="7972" max="7972" width="9.85546875" style="19" customWidth="1"/>
    <col min="7973" max="7973" width="10.7109375" style="19" customWidth="1"/>
    <col min="7974" max="7974" width="9.7109375" style="19" customWidth="1"/>
    <col min="7975" max="7975" width="10.5703125" style="19" customWidth="1"/>
    <col min="7976" max="7976" width="9.85546875" style="19" customWidth="1"/>
    <col min="7977" max="7977" width="10.28515625" style="19" customWidth="1"/>
    <col min="7978" max="7978" width="13.5703125" style="19" customWidth="1"/>
    <col min="7979" max="7979" width="12.7109375" style="19" customWidth="1"/>
    <col min="7980" max="7980" width="11.7109375" style="19" customWidth="1"/>
    <col min="7981" max="7981" width="11.42578125" style="19" customWidth="1"/>
    <col min="7982" max="7982" width="11.28515625" style="19" customWidth="1"/>
    <col min="7983" max="7983" width="12.7109375" style="19" customWidth="1"/>
    <col min="7984" max="7984" width="13.5703125" style="19" customWidth="1"/>
    <col min="7985" max="7985" width="11.7109375" style="19" customWidth="1"/>
    <col min="7986" max="7986" width="12.5703125" style="19" customWidth="1"/>
    <col min="7987" max="7987" width="12.7109375" style="19" customWidth="1"/>
    <col min="7988" max="7988" width="10.42578125" style="19" customWidth="1"/>
    <col min="7989" max="7989" width="11.7109375" style="19" customWidth="1"/>
    <col min="7990" max="7990" width="10.42578125" style="19" customWidth="1"/>
    <col min="7991" max="8192" width="8.85546875" style="19"/>
    <col min="8193" max="8193" width="20.28515625" style="19" customWidth="1"/>
    <col min="8194" max="8195" width="7.7109375" style="19" customWidth="1"/>
    <col min="8196" max="8208" width="6.5703125" style="19" customWidth="1"/>
    <col min="8209" max="8209" width="8.5703125" style="19" customWidth="1"/>
    <col min="8210" max="8217" width="6.5703125" style="19" customWidth="1"/>
    <col min="8218" max="8218" width="7.85546875" style="19" customWidth="1"/>
    <col min="8219" max="8219" width="10.28515625" style="19" customWidth="1"/>
    <col min="8220" max="8220" width="10.7109375" style="19" customWidth="1"/>
    <col min="8221" max="8221" width="9.42578125" style="19" customWidth="1"/>
    <col min="8222" max="8223" width="9.85546875" style="19" customWidth="1"/>
    <col min="8224" max="8225" width="11.5703125" style="19" customWidth="1"/>
    <col min="8226" max="8226" width="10.28515625" style="19" customWidth="1"/>
    <col min="8227" max="8227" width="11.5703125" style="19" customWidth="1"/>
    <col min="8228" max="8228" width="9.85546875" style="19" customWidth="1"/>
    <col min="8229" max="8229" width="10.7109375" style="19" customWidth="1"/>
    <col min="8230" max="8230" width="9.7109375" style="19" customWidth="1"/>
    <col min="8231" max="8231" width="10.5703125" style="19" customWidth="1"/>
    <col min="8232" max="8232" width="9.85546875" style="19" customWidth="1"/>
    <col min="8233" max="8233" width="10.28515625" style="19" customWidth="1"/>
    <col min="8234" max="8234" width="13.5703125" style="19" customWidth="1"/>
    <col min="8235" max="8235" width="12.7109375" style="19" customWidth="1"/>
    <col min="8236" max="8236" width="11.7109375" style="19" customWidth="1"/>
    <col min="8237" max="8237" width="11.42578125" style="19" customWidth="1"/>
    <col min="8238" max="8238" width="11.28515625" style="19" customWidth="1"/>
    <col min="8239" max="8239" width="12.7109375" style="19" customWidth="1"/>
    <col min="8240" max="8240" width="13.5703125" style="19" customWidth="1"/>
    <col min="8241" max="8241" width="11.7109375" style="19" customWidth="1"/>
    <col min="8242" max="8242" width="12.5703125" style="19" customWidth="1"/>
    <col min="8243" max="8243" width="12.7109375" style="19" customWidth="1"/>
    <col min="8244" max="8244" width="10.42578125" style="19" customWidth="1"/>
    <col min="8245" max="8245" width="11.7109375" style="19" customWidth="1"/>
    <col min="8246" max="8246" width="10.42578125" style="19" customWidth="1"/>
    <col min="8247" max="8448" width="8.85546875" style="19"/>
    <col min="8449" max="8449" width="20.28515625" style="19" customWidth="1"/>
    <col min="8450" max="8451" width="7.7109375" style="19" customWidth="1"/>
    <col min="8452" max="8464" width="6.5703125" style="19" customWidth="1"/>
    <col min="8465" max="8465" width="8.5703125" style="19" customWidth="1"/>
    <col min="8466" max="8473" width="6.5703125" style="19" customWidth="1"/>
    <col min="8474" max="8474" width="7.85546875" style="19" customWidth="1"/>
    <col min="8475" max="8475" width="10.28515625" style="19" customWidth="1"/>
    <col min="8476" max="8476" width="10.7109375" style="19" customWidth="1"/>
    <col min="8477" max="8477" width="9.42578125" style="19" customWidth="1"/>
    <col min="8478" max="8479" width="9.85546875" style="19" customWidth="1"/>
    <col min="8480" max="8481" width="11.5703125" style="19" customWidth="1"/>
    <col min="8482" max="8482" width="10.28515625" style="19" customWidth="1"/>
    <col min="8483" max="8483" width="11.5703125" style="19" customWidth="1"/>
    <col min="8484" max="8484" width="9.85546875" style="19" customWidth="1"/>
    <col min="8485" max="8485" width="10.7109375" style="19" customWidth="1"/>
    <col min="8486" max="8486" width="9.7109375" style="19" customWidth="1"/>
    <col min="8487" max="8487" width="10.5703125" style="19" customWidth="1"/>
    <col min="8488" max="8488" width="9.85546875" style="19" customWidth="1"/>
    <col min="8489" max="8489" width="10.28515625" style="19" customWidth="1"/>
    <col min="8490" max="8490" width="13.5703125" style="19" customWidth="1"/>
    <col min="8491" max="8491" width="12.7109375" style="19" customWidth="1"/>
    <col min="8492" max="8492" width="11.7109375" style="19" customWidth="1"/>
    <col min="8493" max="8493" width="11.42578125" style="19" customWidth="1"/>
    <col min="8494" max="8494" width="11.28515625" style="19" customWidth="1"/>
    <col min="8495" max="8495" width="12.7109375" style="19" customWidth="1"/>
    <col min="8496" max="8496" width="13.5703125" style="19" customWidth="1"/>
    <col min="8497" max="8497" width="11.7109375" style="19" customWidth="1"/>
    <col min="8498" max="8498" width="12.5703125" style="19" customWidth="1"/>
    <col min="8499" max="8499" width="12.7109375" style="19" customWidth="1"/>
    <col min="8500" max="8500" width="10.42578125" style="19" customWidth="1"/>
    <col min="8501" max="8501" width="11.7109375" style="19" customWidth="1"/>
    <col min="8502" max="8502" width="10.42578125" style="19" customWidth="1"/>
    <col min="8503" max="8704" width="8.85546875" style="19"/>
    <col min="8705" max="8705" width="20.28515625" style="19" customWidth="1"/>
    <col min="8706" max="8707" width="7.7109375" style="19" customWidth="1"/>
    <col min="8708" max="8720" width="6.5703125" style="19" customWidth="1"/>
    <col min="8721" max="8721" width="8.5703125" style="19" customWidth="1"/>
    <col min="8722" max="8729" width="6.5703125" style="19" customWidth="1"/>
    <col min="8730" max="8730" width="7.85546875" style="19" customWidth="1"/>
    <col min="8731" max="8731" width="10.28515625" style="19" customWidth="1"/>
    <col min="8732" max="8732" width="10.7109375" style="19" customWidth="1"/>
    <col min="8733" max="8733" width="9.42578125" style="19" customWidth="1"/>
    <col min="8734" max="8735" width="9.85546875" style="19" customWidth="1"/>
    <col min="8736" max="8737" width="11.5703125" style="19" customWidth="1"/>
    <col min="8738" max="8738" width="10.28515625" style="19" customWidth="1"/>
    <col min="8739" max="8739" width="11.5703125" style="19" customWidth="1"/>
    <col min="8740" max="8740" width="9.85546875" style="19" customWidth="1"/>
    <col min="8741" max="8741" width="10.7109375" style="19" customWidth="1"/>
    <col min="8742" max="8742" width="9.7109375" style="19" customWidth="1"/>
    <col min="8743" max="8743" width="10.5703125" style="19" customWidth="1"/>
    <col min="8744" max="8744" width="9.85546875" style="19" customWidth="1"/>
    <col min="8745" max="8745" width="10.28515625" style="19" customWidth="1"/>
    <col min="8746" max="8746" width="13.5703125" style="19" customWidth="1"/>
    <col min="8747" max="8747" width="12.7109375" style="19" customWidth="1"/>
    <col min="8748" max="8748" width="11.7109375" style="19" customWidth="1"/>
    <col min="8749" max="8749" width="11.42578125" style="19" customWidth="1"/>
    <col min="8750" max="8750" width="11.28515625" style="19" customWidth="1"/>
    <col min="8751" max="8751" width="12.7109375" style="19" customWidth="1"/>
    <col min="8752" max="8752" width="13.5703125" style="19" customWidth="1"/>
    <col min="8753" max="8753" width="11.7109375" style="19" customWidth="1"/>
    <col min="8754" max="8754" width="12.5703125" style="19" customWidth="1"/>
    <col min="8755" max="8755" width="12.7109375" style="19" customWidth="1"/>
    <col min="8756" max="8756" width="10.42578125" style="19" customWidth="1"/>
    <col min="8757" max="8757" width="11.7109375" style="19" customWidth="1"/>
    <col min="8758" max="8758" width="10.42578125" style="19" customWidth="1"/>
    <col min="8759" max="8960" width="8.85546875" style="19"/>
    <col min="8961" max="8961" width="20.28515625" style="19" customWidth="1"/>
    <col min="8962" max="8963" width="7.7109375" style="19" customWidth="1"/>
    <col min="8964" max="8976" width="6.5703125" style="19" customWidth="1"/>
    <col min="8977" max="8977" width="8.5703125" style="19" customWidth="1"/>
    <col min="8978" max="8985" width="6.5703125" style="19" customWidth="1"/>
    <col min="8986" max="8986" width="7.85546875" style="19" customWidth="1"/>
    <col min="8987" max="8987" width="10.28515625" style="19" customWidth="1"/>
    <col min="8988" max="8988" width="10.7109375" style="19" customWidth="1"/>
    <col min="8989" max="8989" width="9.42578125" style="19" customWidth="1"/>
    <col min="8990" max="8991" width="9.85546875" style="19" customWidth="1"/>
    <col min="8992" max="8993" width="11.5703125" style="19" customWidth="1"/>
    <col min="8994" max="8994" width="10.28515625" style="19" customWidth="1"/>
    <col min="8995" max="8995" width="11.5703125" style="19" customWidth="1"/>
    <col min="8996" max="8996" width="9.85546875" style="19" customWidth="1"/>
    <col min="8997" max="8997" width="10.7109375" style="19" customWidth="1"/>
    <col min="8998" max="8998" width="9.7109375" style="19" customWidth="1"/>
    <col min="8999" max="8999" width="10.5703125" style="19" customWidth="1"/>
    <col min="9000" max="9000" width="9.85546875" style="19" customWidth="1"/>
    <col min="9001" max="9001" width="10.28515625" style="19" customWidth="1"/>
    <col min="9002" max="9002" width="13.5703125" style="19" customWidth="1"/>
    <col min="9003" max="9003" width="12.7109375" style="19" customWidth="1"/>
    <col min="9004" max="9004" width="11.7109375" style="19" customWidth="1"/>
    <col min="9005" max="9005" width="11.42578125" style="19" customWidth="1"/>
    <col min="9006" max="9006" width="11.28515625" style="19" customWidth="1"/>
    <col min="9007" max="9007" width="12.7109375" style="19" customWidth="1"/>
    <col min="9008" max="9008" width="13.5703125" style="19" customWidth="1"/>
    <col min="9009" max="9009" width="11.7109375" style="19" customWidth="1"/>
    <col min="9010" max="9010" width="12.5703125" style="19" customWidth="1"/>
    <col min="9011" max="9011" width="12.7109375" style="19" customWidth="1"/>
    <col min="9012" max="9012" width="10.42578125" style="19" customWidth="1"/>
    <col min="9013" max="9013" width="11.7109375" style="19" customWidth="1"/>
    <col min="9014" max="9014" width="10.42578125" style="19" customWidth="1"/>
    <col min="9015" max="9216" width="8.85546875" style="19"/>
    <col min="9217" max="9217" width="20.28515625" style="19" customWidth="1"/>
    <col min="9218" max="9219" width="7.7109375" style="19" customWidth="1"/>
    <col min="9220" max="9232" width="6.5703125" style="19" customWidth="1"/>
    <col min="9233" max="9233" width="8.5703125" style="19" customWidth="1"/>
    <col min="9234" max="9241" width="6.5703125" style="19" customWidth="1"/>
    <col min="9242" max="9242" width="7.85546875" style="19" customWidth="1"/>
    <col min="9243" max="9243" width="10.28515625" style="19" customWidth="1"/>
    <col min="9244" max="9244" width="10.7109375" style="19" customWidth="1"/>
    <col min="9245" max="9245" width="9.42578125" style="19" customWidth="1"/>
    <col min="9246" max="9247" width="9.85546875" style="19" customWidth="1"/>
    <col min="9248" max="9249" width="11.5703125" style="19" customWidth="1"/>
    <col min="9250" max="9250" width="10.28515625" style="19" customWidth="1"/>
    <col min="9251" max="9251" width="11.5703125" style="19" customWidth="1"/>
    <col min="9252" max="9252" width="9.85546875" style="19" customWidth="1"/>
    <col min="9253" max="9253" width="10.7109375" style="19" customWidth="1"/>
    <col min="9254" max="9254" width="9.7109375" style="19" customWidth="1"/>
    <col min="9255" max="9255" width="10.5703125" style="19" customWidth="1"/>
    <col min="9256" max="9256" width="9.85546875" style="19" customWidth="1"/>
    <col min="9257" max="9257" width="10.28515625" style="19" customWidth="1"/>
    <col min="9258" max="9258" width="13.5703125" style="19" customWidth="1"/>
    <col min="9259" max="9259" width="12.7109375" style="19" customWidth="1"/>
    <col min="9260" max="9260" width="11.7109375" style="19" customWidth="1"/>
    <col min="9261" max="9261" width="11.42578125" style="19" customWidth="1"/>
    <col min="9262" max="9262" width="11.28515625" style="19" customWidth="1"/>
    <col min="9263" max="9263" width="12.7109375" style="19" customWidth="1"/>
    <col min="9264" max="9264" width="13.5703125" style="19" customWidth="1"/>
    <col min="9265" max="9265" width="11.7109375" style="19" customWidth="1"/>
    <col min="9266" max="9266" width="12.5703125" style="19" customWidth="1"/>
    <col min="9267" max="9267" width="12.7109375" style="19" customWidth="1"/>
    <col min="9268" max="9268" width="10.42578125" style="19" customWidth="1"/>
    <col min="9269" max="9269" width="11.7109375" style="19" customWidth="1"/>
    <col min="9270" max="9270" width="10.42578125" style="19" customWidth="1"/>
    <col min="9271" max="9472" width="8.85546875" style="19"/>
    <col min="9473" max="9473" width="20.28515625" style="19" customWidth="1"/>
    <col min="9474" max="9475" width="7.7109375" style="19" customWidth="1"/>
    <col min="9476" max="9488" width="6.5703125" style="19" customWidth="1"/>
    <col min="9489" max="9489" width="8.5703125" style="19" customWidth="1"/>
    <col min="9490" max="9497" width="6.5703125" style="19" customWidth="1"/>
    <col min="9498" max="9498" width="7.85546875" style="19" customWidth="1"/>
    <col min="9499" max="9499" width="10.28515625" style="19" customWidth="1"/>
    <col min="9500" max="9500" width="10.7109375" style="19" customWidth="1"/>
    <col min="9501" max="9501" width="9.42578125" style="19" customWidth="1"/>
    <col min="9502" max="9503" width="9.85546875" style="19" customWidth="1"/>
    <col min="9504" max="9505" width="11.5703125" style="19" customWidth="1"/>
    <col min="9506" max="9506" width="10.28515625" style="19" customWidth="1"/>
    <col min="9507" max="9507" width="11.5703125" style="19" customWidth="1"/>
    <col min="9508" max="9508" width="9.85546875" style="19" customWidth="1"/>
    <col min="9509" max="9509" width="10.7109375" style="19" customWidth="1"/>
    <col min="9510" max="9510" width="9.7109375" style="19" customWidth="1"/>
    <col min="9511" max="9511" width="10.5703125" style="19" customWidth="1"/>
    <col min="9512" max="9512" width="9.85546875" style="19" customWidth="1"/>
    <col min="9513" max="9513" width="10.28515625" style="19" customWidth="1"/>
    <col min="9514" max="9514" width="13.5703125" style="19" customWidth="1"/>
    <col min="9515" max="9515" width="12.7109375" style="19" customWidth="1"/>
    <col min="9516" max="9516" width="11.7109375" style="19" customWidth="1"/>
    <col min="9517" max="9517" width="11.42578125" style="19" customWidth="1"/>
    <col min="9518" max="9518" width="11.28515625" style="19" customWidth="1"/>
    <col min="9519" max="9519" width="12.7109375" style="19" customWidth="1"/>
    <col min="9520" max="9520" width="13.5703125" style="19" customWidth="1"/>
    <col min="9521" max="9521" width="11.7109375" style="19" customWidth="1"/>
    <col min="9522" max="9522" width="12.5703125" style="19" customWidth="1"/>
    <col min="9523" max="9523" width="12.7109375" style="19" customWidth="1"/>
    <col min="9524" max="9524" width="10.42578125" style="19" customWidth="1"/>
    <col min="9525" max="9525" width="11.7109375" style="19" customWidth="1"/>
    <col min="9526" max="9526" width="10.42578125" style="19" customWidth="1"/>
    <col min="9527" max="9728" width="8.85546875" style="19"/>
    <col min="9729" max="9729" width="20.28515625" style="19" customWidth="1"/>
    <col min="9730" max="9731" width="7.7109375" style="19" customWidth="1"/>
    <col min="9732" max="9744" width="6.5703125" style="19" customWidth="1"/>
    <col min="9745" max="9745" width="8.5703125" style="19" customWidth="1"/>
    <col min="9746" max="9753" width="6.5703125" style="19" customWidth="1"/>
    <col min="9754" max="9754" width="7.85546875" style="19" customWidth="1"/>
    <col min="9755" max="9755" width="10.28515625" style="19" customWidth="1"/>
    <col min="9756" max="9756" width="10.7109375" style="19" customWidth="1"/>
    <col min="9757" max="9757" width="9.42578125" style="19" customWidth="1"/>
    <col min="9758" max="9759" width="9.85546875" style="19" customWidth="1"/>
    <col min="9760" max="9761" width="11.5703125" style="19" customWidth="1"/>
    <col min="9762" max="9762" width="10.28515625" style="19" customWidth="1"/>
    <col min="9763" max="9763" width="11.5703125" style="19" customWidth="1"/>
    <col min="9764" max="9764" width="9.85546875" style="19" customWidth="1"/>
    <col min="9765" max="9765" width="10.7109375" style="19" customWidth="1"/>
    <col min="9766" max="9766" width="9.7109375" style="19" customWidth="1"/>
    <col min="9767" max="9767" width="10.5703125" style="19" customWidth="1"/>
    <col min="9768" max="9768" width="9.85546875" style="19" customWidth="1"/>
    <col min="9769" max="9769" width="10.28515625" style="19" customWidth="1"/>
    <col min="9770" max="9770" width="13.5703125" style="19" customWidth="1"/>
    <col min="9771" max="9771" width="12.7109375" style="19" customWidth="1"/>
    <col min="9772" max="9772" width="11.7109375" style="19" customWidth="1"/>
    <col min="9773" max="9773" width="11.42578125" style="19" customWidth="1"/>
    <col min="9774" max="9774" width="11.28515625" style="19" customWidth="1"/>
    <col min="9775" max="9775" width="12.7109375" style="19" customWidth="1"/>
    <col min="9776" max="9776" width="13.5703125" style="19" customWidth="1"/>
    <col min="9777" max="9777" width="11.7109375" style="19" customWidth="1"/>
    <col min="9778" max="9778" width="12.5703125" style="19" customWidth="1"/>
    <col min="9779" max="9779" width="12.7109375" style="19" customWidth="1"/>
    <col min="9780" max="9780" width="10.42578125" style="19" customWidth="1"/>
    <col min="9781" max="9781" width="11.7109375" style="19" customWidth="1"/>
    <col min="9782" max="9782" width="10.42578125" style="19" customWidth="1"/>
    <col min="9783" max="9984" width="8.85546875" style="19"/>
    <col min="9985" max="9985" width="20.28515625" style="19" customWidth="1"/>
    <col min="9986" max="9987" width="7.7109375" style="19" customWidth="1"/>
    <col min="9988" max="10000" width="6.5703125" style="19" customWidth="1"/>
    <col min="10001" max="10001" width="8.5703125" style="19" customWidth="1"/>
    <col min="10002" max="10009" width="6.5703125" style="19" customWidth="1"/>
    <col min="10010" max="10010" width="7.85546875" style="19" customWidth="1"/>
    <col min="10011" max="10011" width="10.28515625" style="19" customWidth="1"/>
    <col min="10012" max="10012" width="10.7109375" style="19" customWidth="1"/>
    <col min="10013" max="10013" width="9.42578125" style="19" customWidth="1"/>
    <col min="10014" max="10015" width="9.85546875" style="19" customWidth="1"/>
    <col min="10016" max="10017" width="11.5703125" style="19" customWidth="1"/>
    <col min="10018" max="10018" width="10.28515625" style="19" customWidth="1"/>
    <col min="10019" max="10019" width="11.5703125" style="19" customWidth="1"/>
    <col min="10020" max="10020" width="9.85546875" style="19" customWidth="1"/>
    <col min="10021" max="10021" width="10.7109375" style="19" customWidth="1"/>
    <col min="10022" max="10022" width="9.7109375" style="19" customWidth="1"/>
    <col min="10023" max="10023" width="10.5703125" style="19" customWidth="1"/>
    <col min="10024" max="10024" width="9.85546875" style="19" customWidth="1"/>
    <col min="10025" max="10025" width="10.28515625" style="19" customWidth="1"/>
    <col min="10026" max="10026" width="13.5703125" style="19" customWidth="1"/>
    <col min="10027" max="10027" width="12.7109375" style="19" customWidth="1"/>
    <col min="10028" max="10028" width="11.7109375" style="19" customWidth="1"/>
    <col min="10029" max="10029" width="11.42578125" style="19" customWidth="1"/>
    <col min="10030" max="10030" width="11.28515625" style="19" customWidth="1"/>
    <col min="10031" max="10031" width="12.7109375" style="19" customWidth="1"/>
    <col min="10032" max="10032" width="13.5703125" style="19" customWidth="1"/>
    <col min="10033" max="10033" width="11.7109375" style="19" customWidth="1"/>
    <col min="10034" max="10034" width="12.5703125" style="19" customWidth="1"/>
    <col min="10035" max="10035" width="12.7109375" style="19" customWidth="1"/>
    <col min="10036" max="10036" width="10.42578125" style="19" customWidth="1"/>
    <col min="10037" max="10037" width="11.7109375" style="19" customWidth="1"/>
    <col min="10038" max="10038" width="10.42578125" style="19" customWidth="1"/>
    <col min="10039" max="10240" width="8.85546875" style="19"/>
    <col min="10241" max="10241" width="20.28515625" style="19" customWidth="1"/>
    <col min="10242" max="10243" width="7.7109375" style="19" customWidth="1"/>
    <col min="10244" max="10256" width="6.5703125" style="19" customWidth="1"/>
    <col min="10257" max="10257" width="8.5703125" style="19" customWidth="1"/>
    <col min="10258" max="10265" width="6.5703125" style="19" customWidth="1"/>
    <col min="10266" max="10266" width="7.85546875" style="19" customWidth="1"/>
    <col min="10267" max="10267" width="10.28515625" style="19" customWidth="1"/>
    <col min="10268" max="10268" width="10.7109375" style="19" customWidth="1"/>
    <col min="10269" max="10269" width="9.42578125" style="19" customWidth="1"/>
    <col min="10270" max="10271" width="9.85546875" style="19" customWidth="1"/>
    <col min="10272" max="10273" width="11.5703125" style="19" customWidth="1"/>
    <col min="10274" max="10274" width="10.28515625" style="19" customWidth="1"/>
    <col min="10275" max="10275" width="11.5703125" style="19" customWidth="1"/>
    <col min="10276" max="10276" width="9.85546875" style="19" customWidth="1"/>
    <col min="10277" max="10277" width="10.7109375" style="19" customWidth="1"/>
    <col min="10278" max="10278" width="9.7109375" style="19" customWidth="1"/>
    <col min="10279" max="10279" width="10.5703125" style="19" customWidth="1"/>
    <col min="10280" max="10280" width="9.85546875" style="19" customWidth="1"/>
    <col min="10281" max="10281" width="10.28515625" style="19" customWidth="1"/>
    <col min="10282" max="10282" width="13.5703125" style="19" customWidth="1"/>
    <col min="10283" max="10283" width="12.7109375" style="19" customWidth="1"/>
    <col min="10284" max="10284" width="11.7109375" style="19" customWidth="1"/>
    <col min="10285" max="10285" width="11.42578125" style="19" customWidth="1"/>
    <col min="10286" max="10286" width="11.28515625" style="19" customWidth="1"/>
    <col min="10287" max="10287" width="12.7109375" style="19" customWidth="1"/>
    <col min="10288" max="10288" width="13.5703125" style="19" customWidth="1"/>
    <col min="10289" max="10289" width="11.7109375" style="19" customWidth="1"/>
    <col min="10290" max="10290" width="12.5703125" style="19" customWidth="1"/>
    <col min="10291" max="10291" width="12.7109375" style="19" customWidth="1"/>
    <col min="10292" max="10292" width="10.42578125" style="19" customWidth="1"/>
    <col min="10293" max="10293" width="11.7109375" style="19" customWidth="1"/>
    <col min="10294" max="10294" width="10.42578125" style="19" customWidth="1"/>
    <col min="10295" max="10496" width="8.85546875" style="19"/>
    <col min="10497" max="10497" width="20.28515625" style="19" customWidth="1"/>
    <col min="10498" max="10499" width="7.7109375" style="19" customWidth="1"/>
    <col min="10500" max="10512" width="6.5703125" style="19" customWidth="1"/>
    <col min="10513" max="10513" width="8.5703125" style="19" customWidth="1"/>
    <col min="10514" max="10521" width="6.5703125" style="19" customWidth="1"/>
    <col min="10522" max="10522" width="7.85546875" style="19" customWidth="1"/>
    <col min="10523" max="10523" width="10.28515625" style="19" customWidth="1"/>
    <col min="10524" max="10524" width="10.7109375" style="19" customWidth="1"/>
    <col min="10525" max="10525" width="9.42578125" style="19" customWidth="1"/>
    <col min="10526" max="10527" width="9.85546875" style="19" customWidth="1"/>
    <col min="10528" max="10529" width="11.5703125" style="19" customWidth="1"/>
    <col min="10530" max="10530" width="10.28515625" style="19" customWidth="1"/>
    <col min="10531" max="10531" width="11.5703125" style="19" customWidth="1"/>
    <col min="10532" max="10532" width="9.85546875" style="19" customWidth="1"/>
    <col min="10533" max="10533" width="10.7109375" style="19" customWidth="1"/>
    <col min="10534" max="10534" width="9.7109375" style="19" customWidth="1"/>
    <col min="10535" max="10535" width="10.5703125" style="19" customWidth="1"/>
    <col min="10536" max="10536" width="9.85546875" style="19" customWidth="1"/>
    <col min="10537" max="10537" width="10.28515625" style="19" customWidth="1"/>
    <col min="10538" max="10538" width="13.5703125" style="19" customWidth="1"/>
    <col min="10539" max="10539" width="12.7109375" style="19" customWidth="1"/>
    <col min="10540" max="10540" width="11.7109375" style="19" customWidth="1"/>
    <col min="10541" max="10541" width="11.42578125" style="19" customWidth="1"/>
    <col min="10542" max="10542" width="11.28515625" style="19" customWidth="1"/>
    <col min="10543" max="10543" width="12.7109375" style="19" customWidth="1"/>
    <col min="10544" max="10544" width="13.5703125" style="19" customWidth="1"/>
    <col min="10545" max="10545" width="11.7109375" style="19" customWidth="1"/>
    <col min="10546" max="10546" width="12.5703125" style="19" customWidth="1"/>
    <col min="10547" max="10547" width="12.7109375" style="19" customWidth="1"/>
    <col min="10548" max="10548" width="10.42578125" style="19" customWidth="1"/>
    <col min="10549" max="10549" width="11.7109375" style="19" customWidth="1"/>
    <col min="10550" max="10550" width="10.42578125" style="19" customWidth="1"/>
    <col min="10551" max="10752" width="8.85546875" style="19"/>
    <col min="10753" max="10753" width="20.28515625" style="19" customWidth="1"/>
    <col min="10754" max="10755" width="7.7109375" style="19" customWidth="1"/>
    <col min="10756" max="10768" width="6.5703125" style="19" customWidth="1"/>
    <col min="10769" max="10769" width="8.5703125" style="19" customWidth="1"/>
    <col min="10770" max="10777" width="6.5703125" style="19" customWidth="1"/>
    <col min="10778" max="10778" width="7.85546875" style="19" customWidth="1"/>
    <col min="10779" max="10779" width="10.28515625" style="19" customWidth="1"/>
    <col min="10780" max="10780" width="10.7109375" style="19" customWidth="1"/>
    <col min="10781" max="10781" width="9.42578125" style="19" customWidth="1"/>
    <col min="10782" max="10783" width="9.85546875" style="19" customWidth="1"/>
    <col min="10784" max="10785" width="11.5703125" style="19" customWidth="1"/>
    <col min="10786" max="10786" width="10.28515625" style="19" customWidth="1"/>
    <col min="10787" max="10787" width="11.5703125" style="19" customWidth="1"/>
    <col min="10788" max="10788" width="9.85546875" style="19" customWidth="1"/>
    <col min="10789" max="10789" width="10.7109375" style="19" customWidth="1"/>
    <col min="10790" max="10790" width="9.7109375" style="19" customWidth="1"/>
    <col min="10791" max="10791" width="10.5703125" style="19" customWidth="1"/>
    <col min="10792" max="10792" width="9.85546875" style="19" customWidth="1"/>
    <col min="10793" max="10793" width="10.28515625" style="19" customWidth="1"/>
    <col min="10794" max="10794" width="13.5703125" style="19" customWidth="1"/>
    <col min="10795" max="10795" width="12.7109375" style="19" customWidth="1"/>
    <col min="10796" max="10796" width="11.7109375" style="19" customWidth="1"/>
    <col min="10797" max="10797" width="11.42578125" style="19" customWidth="1"/>
    <col min="10798" max="10798" width="11.28515625" style="19" customWidth="1"/>
    <col min="10799" max="10799" width="12.7109375" style="19" customWidth="1"/>
    <col min="10800" max="10800" width="13.5703125" style="19" customWidth="1"/>
    <col min="10801" max="10801" width="11.7109375" style="19" customWidth="1"/>
    <col min="10802" max="10802" width="12.5703125" style="19" customWidth="1"/>
    <col min="10803" max="10803" width="12.7109375" style="19" customWidth="1"/>
    <col min="10804" max="10804" width="10.42578125" style="19" customWidth="1"/>
    <col min="10805" max="10805" width="11.7109375" style="19" customWidth="1"/>
    <col min="10806" max="10806" width="10.42578125" style="19" customWidth="1"/>
    <col min="10807" max="11008" width="8.85546875" style="19"/>
    <col min="11009" max="11009" width="20.28515625" style="19" customWidth="1"/>
    <col min="11010" max="11011" width="7.7109375" style="19" customWidth="1"/>
    <col min="11012" max="11024" width="6.5703125" style="19" customWidth="1"/>
    <col min="11025" max="11025" width="8.5703125" style="19" customWidth="1"/>
    <col min="11026" max="11033" width="6.5703125" style="19" customWidth="1"/>
    <col min="11034" max="11034" width="7.85546875" style="19" customWidth="1"/>
    <col min="11035" max="11035" width="10.28515625" style="19" customWidth="1"/>
    <col min="11036" max="11036" width="10.7109375" style="19" customWidth="1"/>
    <col min="11037" max="11037" width="9.42578125" style="19" customWidth="1"/>
    <col min="11038" max="11039" width="9.85546875" style="19" customWidth="1"/>
    <col min="11040" max="11041" width="11.5703125" style="19" customWidth="1"/>
    <col min="11042" max="11042" width="10.28515625" style="19" customWidth="1"/>
    <col min="11043" max="11043" width="11.5703125" style="19" customWidth="1"/>
    <col min="11044" max="11044" width="9.85546875" style="19" customWidth="1"/>
    <col min="11045" max="11045" width="10.7109375" style="19" customWidth="1"/>
    <col min="11046" max="11046" width="9.7109375" style="19" customWidth="1"/>
    <col min="11047" max="11047" width="10.5703125" style="19" customWidth="1"/>
    <col min="11048" max="11048" width="9.85546875" style="19" customWidth="1"/>
    <col min="11049" max="11049" width="10.28515625" style="19" customWidth="1"/>
    <col min="11050" max="11050" width="13.5703125" style="19" customWidth="1"/>
    <col min="11051" max="11051" width="12.7109375" style="19" customWidth="1"/>
    <col min="11052" max="11052" width="11.7109375" style="19" customWidth="1"/>
    <col min="11053" max="11053" width="11.42578125" style="19" customWidth="1"/>
    <col min="11054" max="11054" width="11.28515625" style="19" customWidth="1"/>
    <col min="11055" max="11055" width="12.7109375" style="19" customWidth="1"/>
    <col min="11056" max="11056" width="13.5703125" style="19" customWidth="1"/>
    <col min="11057" max="11057" width="11.7109375" style="19" customWidth="1"/>
    <col min="11058" max="11058" width="12.5703125" style="19" customWidth="1"/>
    <col min="11059" max="11059" width="12.7109375" style="19" customWidth="1"/>
    <col min="11060" max="11060" width="10.42578125" style="19" customWidth="1"/>
    <col min="11061" max="11061" width="11.7109375" style="19" customWidth="1"/>
    <col min="11062" max="11062" width="10.42578125" style="19" customWidth="1"/>
    <col min="11063" max="11264" width="8.85546875" style="19"/>
    <col min="11265" max="11265" width="20.28515625" style="19" customWidth="1"/>
    <col min="11266" max="11267" width="7.7109375" style="19" customWidth="1"/>
    <col min="11268" max="11280" width="6.5703125" style="19" customWidth="1"/>
    <col min="11281" max="11281" width="8.5703125" style="19" customWidth="1"/>
    <col min="11282" max="11289" width="6.5703125" style="19" customWidth="1"/>
    <col min="11290" max="11290" width="7.85546875" style="19" customWidth="1"/>
    <col min="11291" max="11291" width="10.28515625" style="19" customWidth="1"/>
    <col min="11292" max="11292" width="10.7109375" style="19" customWidth="1"/>
    <col min="11293" max="11293" width="9.42578125" style="19" customWidth="1"/>
    <col min="11294" max="11295" width="9.85546875" style="19" customWidth="1"/>
    <col min="11296" max="11297" width="11.5703125" style="19" customWidth="1"/>
    <col min="11298" max="11298" width="10.28515625" style="19" customWidth="1"/>
    <col min="11299" max="11299" width="11.5703125" style="19" customWidth="1"/>
    <col min="11300" max="11300" width="9.85546875" style="19" customWidth="1"/>
    <col min="11301" max="11301" width="10.7109375" style="19" customWidth="1"/>
    <col min="11302" max="11302" width="9.7109375" style="19" customWidth="1"/>
    <col min="11303" max="11303" width="10.5703125" style="19" customWidth="1"/>
    <col min="11304" max="11304" width="9.85546875" style="19" customWidth="1"/>
    <col min="11305" max="11305" width="10.28515625" style="19" customWidth="1"/>
    <col min="11306" max="11306" width="13.5703125" style="19" customWidth="1"/>
    <col min="11307" max="11307" width="12.7109375" style="19" customWidth="1"/>
    <col min="11308" max="11308" width="11.7109375" style="19" customWidth="1"/>
    <col min="11309" max="11309" width="11.42578125" style="19" customWidth="1"/>
    <col min="11310" max="11310" width="11.28515625" style="19" customWidth="1"/>
    <col min="11311" max="11311" width="12.7109375" style="19" customWidth="1"/>
    <col min="11312" max="11312" width="13.5703125" style="19" customWidth="1"/>
    <col min="11313" max="11313" width="11.7109375" style="19" customWidth="1"/>
    <col min="11314" max="11314" width="12.5703125" style="19" customWidth="1"/>
    <col min="11315" max="11315" width="12.7109375" style="19" customWidth="1"/>
    <col min="11316" max="11316" width="10.42578125" style="19" customWidth="1"/>
    <col min="11317" max="11317" width="11.7109375" style="19" customWidth="1"/>
    <col min="11318" max="11318" width="10.42578125" style="19" customWidth="1"/>
    <col min="11319" max="11520" width="8.85546875" style="19"/>
    <col min="11521" max="11521" width="20.28515625" style="19" customWidth="1"/>
    <col min="11522" max="11523" width="7.7109375" style="19" customWidth="1"/>
    <col min="11524" max="11536" width="6.5703125" style="19" customWidth="1"/>
    <col min="11537" max="11537" width="8.5703125" style="19" customWidth="1"/>
    <col min="11538" max="11545" width="6.5703125" style="19" customWidth="1"/>
    <col min="11546" max="11546" width="7.85546875" style="19" customWidth="1"/>
    <col min="11547" max="11547" width="10.28515625" style="19" customWidth="1"/>
    <col min="11548" max="11548" width="10.7109375" style="19" customWidth="1"/>
    <col min="11549" max="11549" width="9.42578125" style="19" customWidth="1"/>
    <col min="11550" max="11551" width="9.85546875" style="19" customWidth="1"/>
    <col min="11552" max="11553" width="11.5703125" style="19" customWidth="1"/>
    <col min="11554" max="11554" width="10.28515625" style="19" customWidth="1"/>
    <col min="11555" max="11555" width="11.5703125" style="19" customWidth="1"/>
    <col min="11556" max="11556" width="9.85546875" style="19" customWidth="1"/>
    <col min="11557" max="11557" width="10.7109375" style="19" customWidth="1"/>
    <col min="11558" max="11558" width="9.7109375" style="19" customWidth="1"/>
    <col min="11559" max="11559" width="10.5703125" style="19" customWidth="1"/>
    <col min="11560" max="11560" width="9.85546875" style="19" customWidth="1"/>
    <col min="11561" max="11561" width="10.28515625" style="19" customWidth="1"/>
    <col min="11562" max="11562" width="13.5703125" style="19" customWidth="1"/>
    <col min="11563" max="11563" width="12.7109375" style="19" customWidth="1"/>
    <col min="11564" max="11564" width="11.7109375" style="19" customWidth="1"/>
    <col min="11565" max="11565" width="11.42578125" style="19" customWidth="1"/>
    <col min="11566" max="11566" width="11.28515625" style="19" customWidth="1"/>
    <col min="11567" max="11567" width="12.7109375" style="19" customWidth="1"/>
    <col min="11568" max="11568" width="13.5703125" style="19" customWidth="1"/>
    <col min="11569" max="11569" width="11.7109375" style="19" customWidth="1"/>
    <col min="11570" max="11570" width="12.5703125" style="19" customWidth="1"/>
    <col min="11571" max="11571" width="12.7109375" style="19" customWidth="1"/>
    <col min="11572" max="11572" width="10.42578125" style="19" customWidth="1"/>
    <col min="11573" max="11573" width="11.7109375" style="19" customWidth="1"/>
    <col min="11574" max="11574" width="10.42578125" style="19" customWidth="1"/>
    <col min="11575" max="11776" width="8.85546875" style="19"/>
    <col min="11777" max="11777" width="20.28515625" style="19" customWidth="1"/>
    <col min="11778" max="11779" width="7.7109375" style="19" customWidth="1"/>
    <col min="11780" max="11792" width="6.5703125" style="19" customWidth="1"/>
    <col min="11793" max="11793" width="8.5703125" style="19" customWidth="1"/>
    <col min="11794" max="11801" width="6.5703125" style="19" customWidth="1"/>
    <col min="11802" max="11802" width="7.85546875" style="19" customWidth="1"/>
    <col min="11803" max="11803" width="10.28515625" style="19" customWidth="1"/>
    <col min="11804" max="11804" width="10.7109375" style="19" customWidth="1"/>
    <col min="11805" max="11805" width="9.42578125" style="19" customWidth="1"/>
    <col min="11806" max="11807" width="9.85546875" style="19" customWidth="1"/>
    <col min="11808" max="11809" width="11.5703125" style="19" customWidth="1"/>
    <col min="11810" max="11810" width="10.28515625" style="19" customWidth="1"/>
    <col min="11811" max="11811" width="11.5703125" style="19" customWidth="1"/>
    <col min="11812" max="11812" width="9.85546875" style="19" customWidth="1"/>
    <col min="11813" max="11813" width="10.7109375" style="19" customWidth="1"/>
    <col min="11814" max="11814" width="9.7109375" style="19" customWidth="1"/>
    <col min="11815" max="11815" width="10.5703125" style="19" customWidth="1"/>
    <col min="11816" max="11816" width="9.85546875" style="19" customWidth="1"/>
    <col min="11817" max="11817" width="10.28515625" style="19" customWidth="1"/>
    <col min="11818" max="11818" width="13.5703125" style="19" customWidth="1"/>
    <col min="11819" max="11819" width="12.7109375" style="19" customWidth="1"/>
    <col min="11820" max="11820" width="11.7109375" style="19" customWidth="1"/>
    <col min="11821" max="11821" width="11.42578125" style="19" customWidth="1"/>
    <col min="11822" max="11822" width="11.28515625" style="19" customWidth="1"/>
    <col min="11823" max="11823" width="12.7109375" style="19" customWidth="1"/>
    <col min="11824" max="11824" width="13.5703125" style="19" customWidth="1"/>
    <col min="11825" max="11825" width="11.7109375" style="19" customWidth="1"/>
    <col min="11826" max="11826" width="12.5703125" style="19" customWidth="1"/>
    <col min="11827" max="11827" width="12.7109375" style="19" customWidth="1"/>
    <col min="11828" max="11828" width="10.42578125" style="19" customWidth="1"/>
    <col min="11829" max="11829" width="11.7109375" style="19" customWidth="1"/>
    <col min="11830" max="11830" width="10.42578125" style="19" customWidth="1"/>
    <col min="11831" max="12032" width="8.85546875" style="19"/>
    <col min="12033" max="12033" width="20.28515625" style="19" customWidth="1"/>
    <col min="12034" max="12035" width="7.7109375" style="19" customWidth="1"/>
    <col min="12036" max="12048" width="6.5703125" style="19" customWidth="1"/>
    <col min="12049" max="12049" width="8.5703125" style="19" customWidth="1"/>
    <col min="12050" max="12057" width="6.5703125" style="19" customWidth="1"/>
    <col min="12058" max="12058" width="7.85546875" style="19" customWidth="1"/>
    <col min="12059" max="12059" width="10.28515625" style="19" customWidth="1"/>
    <col min="12060" max="12060" width="10.7109375" style="19" customWidth="1"/>
    <col min="12061" max="12061" width="9.42578125" style="19" customWidth="1"/>
    <col min="12062" max="12063" width="9.85546875" style="19" customWidth="1"/>
    <col min="12064" max="12065" width="11.5703125" style="19" customWidth="1"/>
    <col min="12066" max="12066" width="10.28515625" style="19" customWidth="1"/>
    <col min="12067" max="12067" width="11.5703125" style="19" customWidth="1"/>
    <col min="12068" max="12068" width="9.85546875" style="19" customWidth="1"/>
    <col min="12069" max="12069" width="10.7109375" style="19" customWidth="1"/>
    <col min="12070" max="12070" width="9.7109375" style="19" customWidth="1"/>
    <col min="12071" max="12071" width="10.5703125" style="19" customWidth="1"/>
    <col min="12072" max="12072" width="9.85546875" style="19" customWidth="1"/>
    <col min="12073" max="12073" width="10.28515625" style="19" customWidth="1"/>
    <col min="12074" max="12074" width="13.5703125" style="19" customWidth="1"/>
    <col min="12075" max="12075" width="12.7109375" style="19" customWidth="1"/>
    <col min="12076" max="12076" width="11.7109375" style="19" customWidth="1"/>
    <col min="12077" max="12077" width="11.42578125" style="19" customWidth="1"/>
    <col min="12078" max="12078" width="11.28515625" style="19" customWidth="1"/>
    <col min="12079" max="12079" width="12.7109375" style="19" customWidth="1"/>
    <col min="12080" max="12080" width="13.5703125" style="19" customWidth="1"/>
    <col min="12081" max="12081" width="11.7109375" style="19" customWidth="1"/>
    <col min="12082" max="12082" width="12.5703125" style="19" customWidth="1"/>
    <col min="12083" max="12083" width="12.7109375" style="19" customWidth="1"/>
    <col min="12084" max="12084" width="10.42578125" style="19" customWidth="1"/>
    <col min="12085" max="12085" width="11.7109375" style="19" customWidth="1"/>
    <col min="12086" max="12086" width="10.42578125" style="19" customWidth="1"/>
    <col min="12087" max="12288" width="8.85546875" style="19"/>
    <col min="12289" max="12289" width="20.28515625" style="19" customWidth="1"/>
    <col min="12290" max="12291" width="7.7109375" style="19" customWidth="1"/>
    <col min="12292" max="12304" width="6.5703125" style="19" customWidth="1"/>
    <col min="12305" max="12305" width="8.5703125" style="19" customWidth="1"/>
    <col min="12306" max="12313" width="6.5703125" style="19" customWidth="1"/>
    <col min="12314" max="12314" width="7.85546875" style="19" customWidth="1"/>
    <col min="12315" max="12315" width="10.28515625" style="19" customWidth="1"/>
    <col min="12316" max="12316" width="10.7109375" style="19" customWidth="1"/>
    <col min="12317" max="12317" width="9.42578125" style="19" customWidth="1"/>
    <col min="12318" max="12319" width="9.85546875" style="19" customWidth="1"/>
    <col min="12320" max="12321" width="11.5703125" style="19" customWidth="1"/>
    <col min="12322" max="12322" width="10.28515625" style="19" customWidth="1"/>
    <col min="12323" max="12323" width="11.5703125" style="19" customWidth="1"/>
    <col min="12324" max="12324" width="9.85546875" style="19" customWidth="1"/>
    <col min="12325" max="12325" width="10.7109375" style="19" customWidth="1"/>
    <col min="12326" max="12326" width="9.7109375" style="19" customWidth="1"/>
    <col min="12327" max="12327" width="10.5703125" style="19" customWidth="1"/>
    <col min="12328" max="12328" width="9.85546875" style="19" customWidth="1"/>
    <col min="12329" max="12329" width="10.28515625" style="19" customWidth="1"/>
    <col min="12330" max="12330" width="13.5703125" style="19" customWidth="1"/>
    <col min="12331" max="12331" width="12.7109375" style="19" customWidth="1"/>
    <col min="12332" max="12332" width="11.7109375" style="19" customWidth="1"/>
    <col min="12333" max="12333" width="11.42578125" style="19" customWidth="1"/>
    <col min="12334" max="12334" width="11.28515625" style="19" customWidth="1"/>
    <col min="12335" max="12335" width="12.7109375" style="19" customWidth="1"/>
    <col min="12336" max="12336" width="13.5703125" style="19" customWidth="1"/>
    <col min="12337" max="12337" width="11.7109375" style="19" customWidth="1"/>
    <col min="12338" max="12338" width="12.5703125" style="19" customWidth="1"/>
    <col min="12339" max="12339" width="12.7109375" style="19" customWidth="1"/>
    <col min="12340" max="12340" width="10.42578125" style="19" customWidth="1"/>
    <col min="12341" max="12341" width="11.7109375" style="19" customWidth="1"/>
    <col min="12342" max="12342" width="10.42578125" style="19" customWidth="1"/>
    <col min="12343" max="12544" width="8.85546875" style="19"/>
    <col min="12545" max="12545" width="20.28515625" style="19" customWidth="1"/>
    <col min="12546" max="12547" width="7.7109375" style="19" customWidth="1"/>
    <col min="12548" max="12560" width="6.5703125" style="19" customWidth="1"/>
    <col min="12561" max="12561" width="8.5703125" style="19" customWidth="1"/>
    <col min="12562" max="12569" width="6.5703125" style="19" customWidth="1"/>
    <col min="12570" max="12570" width="7.85546875" style="19" customWidth="1"/>
    <col min="12571" max="12571" width="10.28515625" style="19" customWidth="1"/>
    <col min="12572" max="12572" width="10.7109375" style="19" customWidth="1"/>
    <col min="12573" max="12573" width="9.42578125" style="19" customWidth="1"/>
    <col min="12574" max="12575" width="9.85546875" style="19" customWidth="1"/>
    <col min="12576" max="12577" width="11.5703125" style="19" customWidth="1"/>
    <col min="12578" max="12578" width="10.28515625" style="19" customWidth="1"/>
    <col min="12579" max="12579" width="11.5703125" style="19" customWidth="1"/>
    <col min="12580" max="12580" width="9.85546875" style="19" customWidth="1"/>
    <col min="12581" max="12581" width="10.7109375" style="19" customWidth="1"/>
    <col min="12582" max="12582" width="9.7109375" style="19" customWidth="1"/>
    <col min="12583" max="12583" width="10.5703125" style="19" customWidth="1"/>
    <col min="12584" max="12584" width="9.85546875" style="19" customWidth="1"/>
    <col min="12585" max="12585" width="10.28515625" style="19" customWidth="1"/>
    <col min="12586" max="12586" width="13.5703125" style="19" customWidth="1"/>
    <col min="12587" max="12587" width="12.7109375" style="19" customWidth="1"/>
    <col min="12588" max="12588" width="11.7109375" style="19" customWidth="1"/>
    <col min="12589" max="12589" width="11.42578125" style="19" customWidth="1"/>
    <col min="12590" max="12590" width="11.28515625" style="19" customWidth="1"/>
    <col min="12591" max="12591" width="12.7109375" style="19" customWidth="1"/>
    <col min="12592" max="12592" width="13.5703125" style="19" customWidth="1"/>
    <col min="12593" max="12593" width="11.7109375" style="19" customWidth="1"/>
    <col min="12594" max="12594" width="12.5703125" style="19" customWidth="1"/>
    <col min="12595" max="12595" width="12.7109375" style="19" customWidth="1"/>
    <col min="12596" max="12596" width="10.42578125" style="19" customWidth="1"/>
    <col min="12597" max="12597" width="11.7109375" style="19" customWidth="1"/>
    <col min="12598" max="12598" width="10.42578125" style="19" customWidth="1"/>
    <col min="12599" max="12800" width="8.85546875" style="19"/>
    <col min="12801" max="12801" width="20.28515625" style="19" customWidth="1"/>
    <col min="12802" max="12803" width="7.7109375" style="19" customWidth="1"/>
    <col min="12804" max="12816" width="6.5703125" style="19" customWidth="1"/>
    <col min="12817" max="12817" width="8.5703125" style="19" customWidth="1"/>
    <col min="12818" max="12825" width="6.5703125" style="19" customWidth="1"/>
    <col min="12826" max="12826" width="7.85546875" style="19" customWidth="1"/>
    <col min="12827" max="12827" width="10.28515625" style="19" customWidth="1"/>
    <col min="12828" max="12828" width="10.7109375" style="19" customWidth="1"/>
    <col min="12829" max="12829" width="9.42578125" style="19" customWidth="1"/>
    <col min="12830" max="12831" width="9.85546875" style="19" customWidth="1"/>
    <col min="12832" max="12833" width="11.5703125" style="19" customWidth="1"/>
    <col min="12834" max="12834" width="10.28515625" style="19" customWidth="1"/>
    <col min="12835" max="12835" width="11.5703125" style="19" customWidth="1"/>
    <col min="12836" max="12836" width="9.85546875" style="19" customWidth="1"/>
    <col min="12837" max="12837" width="10.7109375" style="19" customWidth="1"/>
    <col min="12838" max="12838" width="9.7109375" style="19" customWidth="1"/>
    <col min="12839" max="12839" width="10.5703125" style="19" customWidth="1"/>
    <col min="12840" max="12840" width="9.85546875" style="19" customWidth="1"/>
    <col min="12841" max="12841" width="10.28515625" style="19" customWidth="1"/>
    <col min="12842" max="12842" width="13.5703125" style="19" customWidth="1"/>
    <col min="12843" max="12843" width="12.7109375" style="19" customWidth="1"/>
    <col min="12844" max="12844" width="11.7109375" style="19" customWidth="1"/>
    <col min="12845" max="12845" width="11.42578125" style="19" customWidth="1"/>
    <col min="12846" max="12846" width="11.28515625" style="19" customWidth="1"/>
    <col min="12847" max="12847" width="12.7109375" style="19" customWidth="1"/>
    <col min="12848" max="12848" width="13.5703125" style="19" customWidth="1"/>
    <col min="12849" max="12849" width="11.7109375" style="19" customWidth="1"/>
    <col min="12850" max="12850" width="12.5703125" style="19" customWidth="1"/>
    <col min="12851" max="12851" width="12.7109375" style="19" customWidth="1"/>
    <col min="12852" max="12852" width="10.42578125" style="19" customWidth="1"/>
    <col min="12853" max="12853" width="11.7109375" style="19" customWidth="1"/>
    <col min="12854" max="12854" width="10.42578125" style="19" customWidth="1"/>
    <col min="12855" max="13056" width="8.85546875" style="19"/>
    <col min="13057" max="13057" width="20.28515625" style="19" customWidth="1"/>
    <col min="13058" max="13059" width="7.7109375" style="19" customWidth="1"/>
    <col min="13060" max="13072" width="6.5703125" style="19" customWidth="1"/>
    <col min="13073" max="13073" width="8.5703125" style="19" customWidth="1"/>
    <col min="13074" max="13081" width="6.5703125" style="19" customWidth="1"/>
    <col min="13082" max="13082" width="7.85546875" style="19" customWidth="1"/>
    <col min="13083" max="13083" width="10.28515625" style="19" customWidth="1"/>
    <col min="13084" max="13084" width="10.7109375" style="19" customWidth="1"/>
    <col min="13085" max="13085" width="9.42578125" style="19" customWidth="1"/>
    <col min="13086" max="13087" width="9.85546875" style="19" customWidth="1"/>
    <col min="13088" max="13089" width="11.5703125" style="19" customWidth="1"/>
    <col min="13090" max="13090" width="10.28515625" style="19" customWidth="1"/>
    <col min="13091" max="13091" width="11.5703125" style="19" customWidth="1"/>
    <col min="13092" max="13092" width="9.85546875" style="19" customWidth="1"/>
    <col min="13093" max="13093" width="10.7109375" style="19" customWidth="1"/>
    <col min="13094" max="13094" width="9.7109375" style="19" customWidth="1"/>
    <col min="13095" max="13095" width="10.5703125" style="19" customWidth="1"/>
    <col min="13096" max="13096" width="9.85546875" style="19" customWidth="1"/>
    <col min="13097" max="13097" width="10.28515625" style="19" customWidth="1"/>
    <col min="13098" max="13098" width="13.5703125" style="19" customWidth="1"/>
    <col min="13099" max="13099" width="12.7109375" style="19" customWidth="1"/>
    <col min="13100" max="13100" width="11.7109375" style="19" customWidth="1"/>
    <col min="13101" max="13101" width="11.42578125" style="19" customWidth="1"/>
    <col min="13102" max="13102" width="11.28515625" style="19" customWidth="1"/>
    <col min="13103" max="13103" width="12.7109375" style="19" customWidth="1"/>
    <col min="13104" max="13104" width="13.5703125" style="19" customWidth="1"/>
    <col min="13105" max="13105" width="11.7109375" style="19" customWidth="1"/>
    <col min="13106" max="13106" width="12.5703125" style="19" customWidth="1"/>
    <col min="13107" max="13107" width="12.7109375" style="19" customWidth="1"/>
    <col min="13108" max="13108" width="10.42578125" style="19" customWidth="1"/>
    <col min="13109" max="13109" width="11.7109375" style="19" customWidth="1"/>
    <col min="13110" max="13110" width="10.42578125" style="19" customWidth="1"/>
    <col min="13111" max="13312" width="8.85546875" style="19"/>
    <col min="13313" max="13313" width="20.28515625" style="19" customWidth="1"/>
    <col min="13314" max="13315" width="7.7109375" style="19" customWidth="1"/>
    <col min="13316" max="13328" width="6.5703125" style="19" customWidth="1"/>
    <col min="13329" max="13329" width="8.5703125" style="19" customWidth="1"/>
    <col min="13330" max="13337" width="6.5703125" style="19" customWidth="1"/>
    <col min="13338" max="13338" width="7.85546875" style="19" customWidth="1"/>
    <col min="13339" max="13339" width="10.28515625" style="19" customWidth="1"/>
    <col min="13340" max="13340" width="10.7109375" style="19" customWidth="1"/>
    <col min="13341" max="13341" width="9.42578125" style="19" customWidth="1"/>
    <col min="13342" max="13343" width="9.85546875" style="19" customWidth="1"/>
    <col min="13344" max="13345" width="11.5703125" style="19" customWidth="1"/>
    <col min="13346" max="13346" width="10.28515625" style="19" customWidth="1"/>
    <col min="13347" max="13347" width="11.5703125" style="19" customWidth="1"/>
    <col min="13348" max="13348" width="9.85546875" style="19" customWidth="1"/>
    <col min="13349" max="13349" width="10.7109375" style="19" customWidth="1"/>
    <col min="13350" max="13350" width="9.7109375" style="19" customWidth="1"/>
    <col min="13351" max="13351" width="10.5703125" style="19" customWidth="1"/>
    <col min="13352" max="13352" width="9.85546875" style="19" customWidth="1"/>
    <col min="13353" max="13353" width="10.28515625" style="19" customWidth="1"/>
    <col min="13354" max="13354" width="13.5703125" style="19" customWidth="1"/>
    <col min="13355" max="13355" width="12.7109375" style="19" customWidth="1"/>
    <col min="13356" max="13356" width="11.7109375" style="19" customWidth="1"/>
    <col min="13357" max="13357" width="11.42578125" style="19" customWidth="1"/>
    <col min="13358" max="13358" width="11.28515625" style="19" customWidth="1"/>
    <col min="13359" max="13359" width="12.7109375" style="19" customWidth="1"/>
    <col min="13360" max="13360" width="13.5703125" style="19" customWidth="1"/>
    <col min="13361" max="13361" width="11.7109375" style="19" customWidth="1"/>
    <col min="13362" max="13362" width="12.5703125" style="19" customWidth="1"/>
    <col min="13363" max="13363" width="12.7109375" style="19" customWidth="1"/>
    <col min="13364" max="13364" width="10.42578125" style="19" customWidth="1"/>
    <col min="13365" max="13365" width="11.7109375" style="19" customWidth="1"/>
    <col min="13366" max="13366" width="10.42578125" style="19" customWidth="1"/>
    <col min="13367" max="13568" width="8.85546875" style="19"/>
    <col min="13569" max="13569" width="20.28515625" style="19" customWidth="1"/>
    <col min="13570" max="13571" width="7.7109375" style="19" customWidth="1"/>
    <col min="13572" max="13584" width="6.5703125" style="19" customWidth="1"/>
    <col min="13585" max="13585" width="8.5703125" style="19" customWidth="1"/>
    <col min="13586" max="13593" width="6.5703125" style="19" customWidth="1"/>
    <col min="13594" max="13594" width="7.85546875" style="19" customWidth="1"/>
    <col min="13595" max="13595" width="10.28515625" style="19" customWidth="1"/>
    <col min="13596" max="13596" width="10.7109375" style="19" customWidth="1"/>
    <col min="13597" max="13597" width="9.42578125" style="19" customWidth="1"/>
    <col min="13598" max="13599" width="9.85546875" style="19" customWidth="1"/>
    <col min="13600" max="13601" width="11.5703125" style="19" customWidth="1"/>
    <col min="13602" max="13602" width="10.28515625" style="19" customWidth="1"/>
    <col min="13603" max="13603" width="11.5703125" style="19" customWidth="1"/>
    <col min="13604" max="13604" width="9.85546875" style="19" customWidth="1"/>
    <col min="13605" max="13605" width="10.7109375" style="19" customWidth="1"/>
    <col min="13606" max="13606" width="9.7109375" style="19" customWidth="1"/>
    <col min="13607" max="13607" width="10.5703125" style="19" customWidth="1"/>
    <col min="13608" max="13608" width="9.85546875" style="19" customWidth="1"/>
    <col min="13609" max="13609" width="10.28515625" style="19" customWidth="1"/>
    <col min="13610" max="13610" width="13.5703125" style="19" customWidth="1"/>
    <col min="13611" max="13611" width="12.7109375" style="19" customWidth="1"/>
    <col min="13612" max="13612" width="11.7109375" style="19" customWidth="1"/>
    <col min="13613" max="13613" width="11.42578125" style="19" customWidth="1"/>
    <col min="13614" max="13614" width="11.28515625" style="19" customWidth="1"/>
    <col min="13615" max="13615" width="12.7109375" style="19" customWidth="1"/>
    <col min="13616" max="13616" width="13.5703125" style="19" customWidth="1"/>
    <col min="13617" max="13617" width="11.7109375" style="19" customWidth="1"/>
    <col min="13618" max="13618" width="12.5703125" style="19" customWidth="1"/>
    <col min="13619" max="13619" width="12.7109375" style="19" customWidth="1"/>
    <col min="13620" max="13620" width="10.42578125" style="19" customWidth="1"/>
    <col min="13621" max="13621" width="11.7109375" style="19" customWidth="1"/>
    <col min="13622" max="13622" width="10.42578125" style="19" customWidth="1"/>
    <col min="13623" max="13824" width="8.85546875" style="19"/>
    <col min="13825" max="13825" width="20.28515625" style="19" customWidth="1"/>
    <col min="13826" max="13827" width="7.7109375" style="19" customWidth="1"/>
    <col min="13828" max="13840" width="6.5703125" style="19" customWidth="1"/>
    <col min="13841" max="13841" width="8.5703125" style="19" customWidth="1"/>
    <col min="13842" max="13849" width="6.5703125" style="19" customWidth="1"/>
    <col min="13850" max="13850" width="7.85546875" style="19" customWidth="1"/>
    <col min="13851" max="13851" width="10.28515625" style="19" customWidth="1"/>
    <col min="13852" max="13852" width="10.7109375" style="19" customWidth="1"/>
    <col min="13853" max="13853" width="9.42578125" style="19" customWidth="1"/>
    <col min="13854" max="13855" width="9.85546875" style="19" customWidth="1"/>
    <col min="13856" max="13857" width="11.5703125" style="19" customWidth="1"/>
    <col min="13858" max="13858" width="10.28515625" style="19" customWidth="1"/>
    <col min="13859" max="13859" width="11.5703125" style="19" customWidth="1"/>
    <col min="13860" max="13860" width="9.85546875" style="19" customWidth="1"/>
    <col min="13861" max="13861" width="10.7109375" style="19" customWidth="1"/>
    <col min="13862" max="13862" width="9.7109375" style="19" customWidth="1"/>
    <col min="13863" max="13863" width="10.5703125" style="19" customWidth="1"/>
    <col min="13864" max="13864" width="9.85546875" style="19" customWidth="1"/>
    <col min="13865" max="13865" width="10.28515625" style="19" customWidth="1"/>
    <col min="13866" max="13866" width="13.5703125" style="19" customWidth="1"/>
    <col min="13867" max="13867" width="12.7109375" style="19" customWidth="1"/>
    <col min="13868" max="13868" width="11.7109375" style="19" customWidth="1"/>
    <col min="13869" max="13869" width="11.42578125" style="19" customWidth="1"/>
    <col min="13870" max="13870" width="11.28515625" style="19" customWidth="1"/>
    <col min="13871" max="13871" width="12.7109375" style="19" customWidth="1"/>
    <col min="13872" max="13872" width="13.5703125" style="19" customWidth="1"/>
    <col min="13873" max="13873" width="11.7109375" style="19" customWidth="1"/>
    <col min="13874" max="13874" width="12.5703125" style="19" customWidth="1"/>
    <col min="13875" max="13875" width="12.7109375" style="19" customWidth="1"/>
    <col min="13876" max="13876" width="10.42578125" style="19" customWidth="1"/>
    <col min="13877" max="13877" width="11.7109375" style="19" customWidth="1"/>
    <col min="13878" max="13878" width="10.42578125" style="19" customWidth="1"/>
    <col min="13879" max="14080" width="8.85546875" style="19"/>
    <col min="14081" max="14081" width="20.28515625" style="19" customWidth="1"/>
    <col min="14082" max="14083" width="7.7109375" style="19" customWidth="1"/>
    <col min="14084" max="14096" width="6.5703125" style="19" customWidth="1"/>
    <col min="14097" max="14097" width="8.5703125" style="19" customWidth="1"/>
    <col min="14098" max="14105" width="6.5703125" style="19" customWidth="1"/>
    <col min="14106" max="14106" width="7.85546875" style="19" customWidth="1"/>
    <col min="14107" max="14107" width="10.28515625" style="19" customWidth="1"/>
    <col min="14108" max="14108" width="10.7109375" style="19" customWidth="1"/>
    <col min="14109" max="14109" width="9.42578125" style="19" customWidth="1"/>
    <col min="14110" max="14111" width="9.85546875" style="19" customWidth="1"/>
    <col min="14112" max="14113" width="11.5703125" style="19" customWidth="1"/>
    <col min="14114" max="14114" width="10.28515625" style="19" customWidth="1"/>
    <col min="14115" max="14115" width="11.5703125" style="19" customWidth="1"/>
    <col min="14116" max="14116" width="9.85546875" style="19" customWidth="1"/>
    <col min="14117" max="14117" width="10.7109375" style="19" customWidth="1"/>
    <col min="14118" max="14118" width="9.7109375" style="19" customWidth="1"/>
    <col min="14119" max="14119" width="10.5703125" style="19" customWidth="1"/>
    <col min="14120" max="14120" width="9.85546875" style="19" customWidth="1"/>
    <col min="14121" max="14121" width="10.28515625" style="19" customWidth="1"/>
    <col min="14122" max="14122" width="13.5703125" style="19" customWidth="1"/>
    <col min="14123" max="14123" width="12.7109375" style="19" customWidth="1"/>
    <col min="14124" max="14124" width="11.7109375" style="19" customWidth="1"/>
    <col min="14125" max="14125" width="11.42578125" style="19" customWidth="1"/>
    <col min="14126" max="14126" width="11.28515625" style="19" customWidth="1"/>
    <col min="14127" max="14127" width="12.7109375" style="19" customWidth="1"/>
    <col min="14128" max="14128" width="13.5703125" style="19" customWidth="1"/>
    <col min="14129" max="14129" width="11.7109375" style="19" customWidth="1"/>
    <col min="14130" max="14130" width="12.5703125" style="19" customWidth="1"/>
    <col min="14131" max="14131" width="12.7109375" style="19" customWidth="1"/>
    <col min="14132" max="14132" width="10.42578125" style="19" customWidth="1"/>
    <col min="14133" max="14133" width="11.7109375" style="19" customWidth="1"/>
    <col min="14134" max="14134" width="10.42578125" style="19" customWidth="1"/>
    <col min="14135" max="14336" width="8.85546875" style="19"/>
    <col min="14337" max="14337" width="20.28515625" style="19" customWidth="1"/>
    <col min="14338" max="14339" width="7.7109375" style="19" customWidth="1"/>
    <col min="14340" max="14352" width="6.5703125" style="19" customWidth="1"/>
    <col min="14353" max="14353" width="8.5703125" style="19" customWidth="1"/>
    <col min="14354" max="14361" width="6.5703125" style="19" customWidth="1"/>
    <col min="14362" max="14362" width="7.85546875" style="19" customWidth="1"/>
    <col min="14363" max="14363" width="10.28515625" style="19" customWidth="1"/>
    <col min="14364" max="14364" width="10.7109375" style="19" customWidth="1"/>
    <col min="14365" max="14365" width="9.42578125" style="19" customWidth="1"/>
    <col min="14366" max="14367" width="9.85546875" style="19" customWidth="1"/>
    <col min="14368" max="14369" width="11.5703125" style="19" customWidth="1"/>
    <col min="14370" max="14370" width="10.28515625" style="19" customWidth="1"/>
    <col min="14371" max="14371" width="11.5703125" style="19" customWidth="1"/>
    <col min="14372" max="14372" width="9.85546875" style="19" customWidth="1"/>
    <col min="14373" max="14373" width="10.7109375" style="19" customWidth="1"/>
    <col min="14374" max="14374" width="9.7109375" style="19" customWidth="1"/>
    <col min="14375" max="14375" width="10.5703125" style="19" customWidth="1"/>
    <col min="14376" max="14376" width="9.85546875" style="19" customWidth="1"/>
    <col min="14377" max="14377" width="10.28515625" style="19" customWidth="1"/>
    <col min="14378" max="14378" width="13.5703125" style="19" customWidth="1"/>
    <col min="14379" max="14379" width="12.7109375" style="19" customWidth="1"/>
    <col min="14380" max="14380" width="11.7109375" style="19" customWidth="1"/>
    <col min="14381" max="14381" width="11.42578125" style="19" customWidth="1"/>
    <col min="14382" max="14382" width="11.28515625" style="19" customWidth="1"/>
    <col min="14383" max="14383" width="12.7109375" style="19" customWidth="1"/>
    <col min="14384" max="14384" width="13.5703125" style="19" customWidth="1"/>
    <col min="14385" max="14385" width="11.7109375" style="19" customWidth="1"/>
    <col min="14386" max="14386" width="12.5703125" style="19" customWidth="1"/>
    <col min="14387" max="14387" width="12.7109375" style="19" customWidth="1"/>
    <col min="14388" max="14388" width="10.42578125" style="19" customWidth="1"/>
    <col min="14389" max="14389" width="11.7109375" style="19" customWidth="1"/>
    <col min="14390" max="14390" width="10.42578125" style="19" customWidth="1"/>
    <col min="14391" max="14592" width="8.85546875" style="19"/>
    <col min="14593" max="14593" width="20.28515625" style="19" customWidth="1"/>
    <col min="14594" max="14595" width="7.7109375" style="19" customWidth="1"/>
    <col min="14596" max="14608" width="6.5703125" style="19" customWidth="1"/>
    <col min="14609" max="14609" width="8.5703125" style="19" customWidth="1"/>
    <col min="14610" max="14617" width="6.5703125" style="19" customWidth="1"/>
    <col min="14618" max="14618" width="7.85546875" style="19" customWidth="1"/>
    <col min="14619" max="14619" width="10.28515625" style="19" customWidth="1"/>
    <col min="14620" max="14620" width="10.7109375" style="19" customWidth="1"/>
    <col min="14621" max="14621" width="9.42578125" style="19" customWidth="1"/>
    <col min="14622" max="14623" width="9.85546875" style="19" customWidth="1"/>
    <col min="14624" max="14625" width="11.5703125" style="19" customWidth="1"/>
    <col min="14626" max="14626" width="10.28515625" style="19" customWidth="1"/>
    <col min="14627" max="14627" width="11.5703125" style="19" customWidth="1"/>
    <col min="14628" max="14628" width="9.85546875" style="19" customWidth="1"/>
    <col min="14629" max="14629" width="10.7109375" style="19" customWidth="1"/>
    <col min="14630" max="14630" width="9.7109375" style="19" customWidth="1"/>
    <col min="14631" max="14631" width="10.5703125" style="19" customWidth="1"/>
    <col min="14632" max="14632" width="9.85546875" style="19" customWidth="1"/>
    <col min="14633" max="14633" width="10.28515625" style="19" customWidth="1"/>
    <col min="14634" max="14634" width="13.5703125" style="19" customWidth="1"/>
    <col min="14635" max="14635" width="12.7109375" style="19" customWidth="1"/>
    <col min="14636" max="14636" width="11.7109375" style="19" customWidth="1"/>
    <col min="14637" max="14637" width="11.42578125" style="19" customWidth="1"/>
    <col min="14638" max="14638" width="11.28515625" style="19" customWidth="1"/>
    <col min="14639" max="14639" width="12.7109375" style="19" customWidth="1"/>
    <col min="14640" max="14640" width="13.5703125" style="19" customWidth="1"/>
    <col min="14641" max="14641" width="11.7109375" style="19" customWidth="1"/>
    <col min="14642" max="14642" width="12.5703125" style="19" customWidth="1"/>
    <col min="14643" max="14643" width="12.7109375" style="19" customWidth="1"/>
    <col min="14644" max="14644" width="10.42578125" style="19" customWidth="1"/>
    <col min="14645" max="14645" width="11.7109375" style="19" customWidth="1"/>
    <col min="14646" max="14646" width="10.42578125" style="19" customWidth="1"/>
    <col min="14647" max="14848" width="8.85546875" style="19"/>
    <col min="14849" max="14849" width="20.28515625" style="19" customWidth="1"/>
    <col min="14850" max="14851" width="7.7109375" style="19" customWidth="1"/>
    <col min="14852" max="14864" width="6.5703125" style="19" customWidth="1"/>
    <col min="14865" max="14865" width="8.5703125" style="19" customWidth="1"/>
    <col min="14866" max="14873" width="6.5703125" style="19" customWidth="1"/>
    <col min="14874" max="14874" width="7.85546875" style="19" customWidth="1"/>
    <col min="14875" max="14875" width="10.28515625" style="19" customWidth="1"/>
    <col min="14876" max="14876" width="10.7109375" style="19" customWidth="1"/>
    <col min="14877" max="14877" width="9.42578125" style="19" customWidth="1"/>
    <col min="14878" max="14879" width="9.85546875" style="19" customWidth="1"/>
    <col min="14880" max="14881" width="11.5703125" style="19" customWidth="1"/>
    <col min="14882" max="14882" width="10.28515625" style="19" customWidth="1"/>
    <col min="14883" max="14883" width="11.5703125" style="19" customWidth="1"/>
    <col min="14884" max="14884" width="9.85546875" style="19" customWidth="1"/>
    <col min="14885" max="14885" width="10.7109375" style="19" customWidth="1"/>
    <col min="14886" max="14886" width="9.7109375" style="19" customWidth="1"/>
    <col min="14887" max="14887" width="10.5703125" style="19" customWidth="1"/>
    <col min="14888" max="14888" width="9.85546875" style="19" customWidth="1"/>
    <col min="14889" max="14889" width="10.28515625" style="19" customWidth="1"/>
    <col min="14890" max="14890" width="13.5703125" style="19" customWidth="1"/>
    <col min="14891" max="14891" width="12.7109375" style="19" customWidth="1"/>
    <col min="14892" max="14892" width="11.7109375" style="19" customWidth="1"/>
    <col min="14893" max="14893" width="11.42578125" style="19" customWidth="1"/>
    <col min="14894" max="14894" width="11.28515625" style="19" customWidth="1"/>
    <col min="14895" max="14895" width="12.7109375" style="19" customWidth="1"/>
    <col min="14896" max="14896" width="13.5703125" style="19" customWidth="1"/>
    <col min="14897" max="14897" width="11.7109375" style="19" customWidth="1"/>
    <col min="14898" max="14898" width="12.5703125" style="19" customWidth="1"/>
    <col min="14899" max="14899" width="12.7109375" style="19" customWidth="1"/>
    <col min="14900" max="14900" width="10.42578125" style="19" customWidth="1"/>
    <col min="14901" max="14901" width="11.7109375" style="19" customWidth="1"/>
    <col min="14902" max="14902" width="10.42578125" style="19" customWidth="1"/>
    <col min="14903" max="15104" width="8.85546875" style="19"/>
    <col min="15105" max="15105" width="20.28515625" style="19" customWidth="1"/>
    <col min="15106" max="15107" width="7.7109375" style="19" customWidth="1"/>
    <col min="15108" max="15120" width="6.5703125" style="19" customWidth="1"/>
    <col min="15121" max="15121" width="8.5703125" style="19" customWidth="1"/>
    <col min="15122" max="15129" width="6.5703125" style="19" customWidth="1"/>
    <col min="15130" max="15130" width="7.85546875" style="19" customWidth="1"/>
    <col min="15131" max="15131" width="10.28515625" style="19" customWidth="1"/>
    <col min="15132" max="15132" width="10.7109375" style="19" customWidth="1"/>
    <col min="15133" max="15133" width="9.42578125" style="19" customWidth="1"/>
    <col min="15134" max="15135" width="9.85546875" style="19" customWidth="1"/>
    <col min="15136" max="15137" width="11.5703125" style="19" customWidth="1"/>
    <col min="15138" max="15138" width="10.28515625" style="19" customWidth="1"/>
    <col min="15139" max="15139" width="11.5703125" style="19" customWidth="1"/>
    <col min="15140" max="15140" width="9.85546875" style="19" customWidth="1"/>
    <col min="15141" max="15141" width="10.7109375" style="19" customWidth="1"/>
    <col min="15142" max="15142" width="9.7109375" style="19" customWidth="1"/>
    <col min="15143" max="15143" width="10.5703125" style="19" customWidth="1"/>
    <col min="15144" max="15144" width="9.85546875" style="19" customWidth="1"/>
    <col min="15145" max="15145" width="10.28515625" style="19" customWidth="1"/>
    <col min="15146" max="15146" width="13.5703125" style="19" customWidth="1"/>
    <col min="15147" max="15147" width="12.7109375" style="19" customWidth="1"/>
    <col min="15148" max="15148" width="11.7109375" style="19" customWidth="1"/>
    <col min="15149" max="15149" width="11.42578125" style="19" customWidth="1"/>
    <col min="15150" max="15150" width="11.28515625" style="19" customWidth="1"/>
    <col min="15151" max="15151" width="12.7109375" style="19" customWidth="1"/>
    <col min="15152" max="15152" width="13.5703125" style="19" customWidth="1"/>
    <col min="15153" max="15153" width="11.7109375" style="19" customWidth="1"/>
    <col min="15154" max="15154" width="12.5703125" style="19" customWidth="1"/>
    <col min="15155" max="15155" width="12.7109375" style="19" customWidth="1"/>
    <col min="15156" max="15156" width="10.42578125" style="19" customWidth="1"/>
    <col min="15157" max="15157" width="11.7109375" style="19" customWidth="1"/>
    <col min="15158" max="15158" width="10.42578125" style="19" customWidth="1"/>
    <col min="15159" max="15360" width="8.85546875" style="19"/>
    <col min="15361" max="15361" width="20.28515625" style="19" customWidth="1"/>
    <col min="15362" max="15363" width="7.7109375" style="19" customWidth="1"/>
    <col min="15364" max="15376" width="6.5703125" style="19" customWidth="1"/>
    <col min="15377" max="15377" width="8.5703125" style="19" customWidth="1"/>
    <col min="15378" max="15385" width="6.5703125" style="19" customWidth="1"/>
    <col min="15386" max="15386" width="7.85546875" style="19" customWidth="1"/>
    <col min="15387" max="15387" width="10.28515625" style="19" customWidth="1"/>
    <col min="15388" max="15388" width="10.7109375" style="19" customWidth="1"/>
    <col min="15389" max="15389" width="9.42578125" style="19" customWidth="1"/>
    <col min="15390" max="15391" width="9.85546875" style="19" customWidth="1"/>
    <col min="15392" max="15393" width="11.5703125" style="19" customWidth="1"/>
    <col min="15394" max="15394" width="10.28515625" style="19" customWidth="1"/>
    <col min="15395" max="15395" width="11.5703125" style="19" customWidth="1"/>
    <col min="15396" max="15396" width="9.85546875" style="19" customWidth="1"/>
    <col min="15397" max="15397" width="10.7109375" style="19" customWidth="1"/>
    <col min="15398" max="15398" width="9.7109375" style="19" customWidth="1"/>
    <col min="15399" max="15399" width="10.5703125" style="19" customWidth="1"/>
    <col min="15400" max="15400" width="9.85546875" style="19" customWidth="1"/>
    <col min="15401" max="15401" width="10.28515625" style="19" customWidth="1"/>
    <col min="15402" max="15402" width="13.5703125" style="19" customWidth="1"/>
    <col min="15403" max="15403" width="12.7109375" style="19" customWidth="1"/>
    <col min="15404" max="15404" width="11.7109375" style="19" customWidth="1"/>
    <col min="15405" max="15405" width="11.42578125" style="19" customWidth="1"/>
    <col min="15406" max="15406" width="11.28515625" style="19" customWidth="1"/>
    <col min="15407" max="15407" width="12.7109375" style="19" customWidth="1"/>
    <col min="15408" max="15408" width="13.5703125" style="19" customWidth="1"/>
    <col min="15409" max="15409" width="11.7109375" style="19" customWidth="1"/>
    <col min="15410" max="15410" width="12.5703125" style="19" customWidth="1"/>
    <col min="15411" max="15411" width="12.7109375" style="19" customWidth="1"/>
    <col min="15412" max="15412" width="10.42578125" style="19" customWidth="1"/>
    <col min="15413" max="15413" width="11.7109375" style="19" customWidth="1"/>
    <col min="15414" max="15414" width="10.42578125" style="19" customWidth="1"/>
    <col min="15415" max="15616" width="8.85546875" style="19"/>
    <col min="15617" max="15617" width="20.28515625" style="19" customWidth="1"/>
    <col min="15618" max="15619" width="7.7109375" style="19" customWidth="1"/>
    <col min="15620" max="15632" width="6.5703125" style="19" customWidth="1"/>
    <col min="15633" max="15633" width="8.5703125" style="19" customWidth="1"/>
    <col min="15634" max="15641" width="6.5703125" style="19" customWidth="1"/>
    <col min="15642" max="15642" width="7.85546875" style="19" customWidth="1"/>
    <col min="15643" max="15643" width="10.28515625" style="19" customWidth="1"/>
    <col min="15644" max="15644" width="10.7109375" style="19" customWidth="1"/>
    <col min="15645" max="15645" width="9.42578125" style="19" customWidth="1"/>
    <col min="15646" max="15647" width="9.85546875" style="19" customWidth="1"/>
    <col min="15648" max="15649" width="11.5703125" style="19" customWidth="1"/>
    <col min="15650" max="15650" width="10.28515625" style="19" customWidth="1"/>
    <col min="15651" max="15651" width="11.5703125" style="19" customWidth="1"/>
    <col min="15652" max="15652" width="9.85546875" style="19" customWidth="1"/>
    <col min="15653" max="15653" width="10.7109375" style="19" customWidth="1"/>
    <col min="15654" max="15654" width="9.7109375" style="19" customWidth="1"/>
    <col min="15655" max="15655" width="10.5703125" style="19" customWidth="1"/>
    <col min="15656" max="15656" width="9.85546875" style="19" customWidth="1"/>
    <col min="15657" max="15657" width="10.28515625" style="19" customWidth="1"/>
    <col min="15658" max="15658" width="13.5703125" style="19" customWidth="1"/>
    <col min="15659" max="15659" width="12.7109375" style="19" customWidth="1"/>
    <col min="15660" max="15660" width="11.7109375" style="19" customWidth="1"/>
    <col min="15661" max="15661" width="11.42578125" style="19" customWidth="1"/>
    <col min="15662" max="15662" width="11.28515625" style="19" customWidth="1"/>
    <col min="15663" max="15663" width="12.7109375" style="19" customWidth="1"/>
    <col min="15664" max="15664" width="13.5703125" style="19" customWidth="1"/>
    <col min="15665" max="15665" width="11.7109375" style="19" customWidth="1"/>
    <col min="15666" max="15666" width="12.5703125" style="19" customWidth="1"/>
    <col min="15667" max="15667" width="12.7109375" style="19" customWidth="1"/>
    <col min="15668" max="15668" width="10.42578125" style="19" customWidth="1"/>
    <col min="15669" max="15669" width="11.7109375" style="19" customWidth="1"/>
    <col min="15670" max="15670" width="10.42578125" style="19" customWidth="1"/>
    <col min="15671" max="15872" width="8.85546875" style="19"/>
    <col min="15873" max="15873" width="20.28515625" style="19" customWidth="1"/>
    <col min="15874" max="15875" width="7.7109375" style="19" customWidth="1"/>
    <col min="15876" max="15888" width="6.5703125" style="19" customWidth="1"/>
    <col min="15889" max="15889" width="8.5703125" style="19" customWidth="1"/>
    <col min="15890" max="15897" width="6.5703125" style="19" customWidth="1"/>
    <col min="15898" max="15898" width="7.85546875" style="19" customWidth="1"/>
    <col min="15899" max="15899" width="10.28515625" style="19" customWidth="1"/>
    <col min="15900" max="15900" width="10.7109375" style="19" customWidth="1"/>
    <col min="15901" max="15901" width="9.42578125" style="19" customWidth="1"/>
    <col min="15902" max="15903" width="9.85546875" style="19" customWidth="1"/>
    <col min="15904" max="15905" width="11.5703125" style="19" customWidth="1"/>
    <col min="15906" max="15906" width="10.28515625" style="19" customWidth="1"/>
    <col min="15907" max="15907" width="11.5703125" style="19" customWidth="1"/>
    <col min="15908" max="15908" width="9.85546875" style="19" customWidth="1"/>
    <col min="15909" max="15909" width="10.7109375" style="19" customWidth="1"/>
    <col min="15910" max="15910" width="9.7109375" style="19" customWidth="1"/>
    <col min="15911" max="15911" width="10.5703125" style="19" customWidth="1"/>
    <col min="15912" max="15912" width="9.85546875" style="19" customWidth="1"/>
    <col min="15913" max="15913" width="10.28515625" style="19" customWidth="1"/>
    <col min="15914" max="15914" width="13.5703125" style="19" customWidth="1"/>
    <col min="15915" max="15915" width="12.7109375" style="19" customWidth="1"/>
    <col min="15916" max="15916" width="11.7109375" style="19" customWidth="1"/>
    <col min="15917" max="15917" width="11.42578125" style="19" customWidth="1"/>
    <col min="15918" max="15918" width="11.28515625" style="19" customWidth="1"/>
    <col min="15919" max="15919" width="12.7109375" style="19" customWidth="1"/>
    <col min="15920" max="15920" width="13.5703125" style="19" customWidth="1"/>
    <col min="15921" max="15921" width="11.7109375" style="19" customWidth="1"/>
    <col min="15922" max="15922" width="12.5703125" style="19" customWidth="1"/>
    <col min="15923" max="15923" width="12.7109375" style="19" customWidth="1"/>
    <col min="15924" max="15924" width="10.42578125" style="19" customWidth="1"/>
    <col min="15925" max="15925" width="11.7109375" style="19" customWidth="1"/>
    <col min="15926" max="15926" width="10.42578125" style="19" customWidth="1"/>
    <col min="15927" max="16128" width="8.85546875" style="19"/>
    <col min="16129" max="16129" width="20.28515625" style="19" customWidth="1"/>
    <col min="16130" max="16131" width="7.7109375" style="19" customWidth="1"/>
    <col min="16132" max="16144" width="6.5703125" style="19" customWidth="1"/>
    <col min="16145" max="16145" width="8.5703125" style="19" customWidth="1"/>
    <col min="16146" max="16153" width="6.5703125" style="19" customWidth="1"/>
    <col min="16154" max="16154" width="7.85546875" style="19" customWidth="1"/>
    <col min="16155" max="16155" width="10.28515625" style="19" customWidth="1"/>
    <col min="16156" max="16156" width="10.7109375" style="19" customWidth="1"/>
    <col min="16157" max="16157" width="9.42578125" style="19" customWidth="1"/>
    <col min="16158" max="16159" width="9.85546875" style="19" customWidth="1"/>
    <col min="16160" max="16161" width="11.5703125" style="19" customWidth="1"/>
    <col min="16162" max="16162" width="10.28515625" style="19" customWidth="1"/>
    <col min="16163" max="16163" width="11.5703125" style="19" customWidth="1"/>
    <col min="16164" max="16164" width="9.85546875" style="19" customWidth="1"/>
    <col min="16165" max="16165" width="10.7109375" style="19" customWidth="1"/>
    <col min="16166" max="16166" width="9.7109375" style="19" customWidth="1"/>
    <col min="16167" max="16167" width="10.5703125" style="19" customWidth="1"/>
    <col min="16168" max="16168" width="9.85546875" style="19" customWidth="1"/>
    <col min="16169" max="16169" width="10.28515625" style="19" customWidth="1"/>
    <col min="16170" max="16170" width="13.5703125" style="19" customWidth="1"/>
    <col min="16171" max="16171" width="12.7109375" style="19" customWidth="1"/>
    <col min="16172" max="16172" width="11.7109375" style="19" customWidth="1"/>
    <col min="16173" max="16173" width="11.42578125" style="19" customWidth="1"/>
    <col min="16174" max="16174" width="11.28515625" style="19" customWidth="1"/>
    <col min="16175" max="16175" width="12.7109375" style="19" customWidth="1"/>
    <col min="16176" max="16176" width="13.5703125" style="19" customWidth="1"/>
    <col min="16177" max="16177" width="11.7109375" style="19" customWidth="1"/>
    <col min="16178" max="16178" width="12.5703125" style="19" customWidth="1"/>
    <col min="16179" max="16179" width="12.7109375" style="19" customWidth="1"/>
    <col min="16180" max="16180" width="10.42578125" style="19" customWidth="1"/>
    <col min="16181" max="16181" width="11.7109375" style="19" customWidth="1"/>
    <col min="16182" max="16182" width="10.42578125" style="19" customWidth="1"/>
    <col min="16183" max="16384" width="8.85546875" style="19"/>
  </cols>
  <sheetData>
    <row r="1" spans="1:64" x14ac:dyDescent="0.25">
      <c r="A1" s="18" t="s">
        <v>70</v>
      </c>
    </row>
    <row r="2" spans="1:64" ht="20.25" x14ac:dyDescent="0.25">
      <c r="A2" s="1147" t="s">
        <v>71</v>
      </c>
      <c r="B2" s="1147"/>
      <c r="C2" s="1147"/>
      <c r="D2" s="1147"/>
      <c r="E2" s="1147"/>
      <c r="F2" s="1147"/>
      <c r="G2" s="1147"/>
      <c r="H2" s="1147"/>
      <c r="I2" s="1147"/>
      <c r="J2" s="1147"/>
      <c r="K2" s="1147"/>
      <c r="L2" s="1147"/>
      <c r="M2" s="1147"/>
      <c r="N2" s="1147"/>
      <c r="O2" s="1147"/>
      <c r="P2" s="1147"/>
      <c r="Q2" s="1147"/>
      <c r="R2" s="1147"/>
      <c r="S2" s="1147"/>
      <c r="T2" s="1147"/>
      <c r="U2" s="1147"/>
      <c r="V2" s="1147"/>
      <c r="W2" s="1147"/>
      <c r="X2" s="1147"/>
      <c r="Y2" s="1147"/>
      <c r="Z2" s="1147"/>
    </row>
    <row r="3" spans="1:64" ht="18" x14ac:dyDescent="0.25">
      <c r="A3" s="1148" t="s">
        <v>72</v>
      </c>
      <c r="B3" s="1148"/>
      <c r="C3" s="1148"/>
      <c r="D3" s="1148"/>
      <c r="E3" s="1148"/>
      <c r="F3" s="1148"/>
      <c r="G3" s="1148"/>
      <c r="H3" s="1148"/>
      <c r="I3" s="1148"/>
      <c r="J3" s="1148"/>
      <c r="K3" s="1148"/>
      <c r="L3" s="1148"/>
      <c r="M3" s="1148"/>
      <c r="N3" s="1148"/>
      <c r="O3" s="1148"/>
      <c r="P3" s="1148"/>
      <c r="Q3" s="1148"/>
      <c r="R3" s="1148"/>
      <c r="S3" s="1148"/>
      <c r="T3" s="1148"/>
      <c r="U3" s="1148"/>
      <c r="V3" s="1148"/>
      <c r="W3" s="1148"/>
      <c r="X3" s="1148"/>
      <c r="Y3" s="1148"/>
      <c r="Z3" s="1148"/>
    </row>
    <row r="4" spans="1:64" ht="15" customHeight="1" x14ac:dyDescent="0.25">
      <c r="A4" s="1149" t="s">
        <v>73</v>
      </c>
      <c r="B4" s="1149"/>
      <c r="C4" s="1149"/>
      <c r="D4" s="1149"/>
      <c r="E4" s="1149"/>
      <c r="F4" s="1149"/>
      <c r="G4" s="1149"/>
      <c r="H4" s="1149"/>
      <c r="I4" s="1149"/>
      <c r="J4" s="1149"/>
      <c r="K4" s="1149"/>
      <c r="L4" s="1149"/>
      <c r="M4" s="1149"/>
      <c r="N4" s="1149"/>
      <c r="O4" s="1149"/>
      <c r="P4" s="1149"/>
      <c r="Q4" s="1149"/>
      <c r="R4" s="1149"/>
      <c r="S4" s="1149"/>
      <c r="T4" s="1149"/>
      <c r="U4" s="1149"/>
      <c r="V4" s="1149"/>
      <c r="W4" s="1149"/>
      <c r="X4" s="1149"/>
      <c r="Y4" s="1149"/>
      <c r="Z4" s="1149"/>
    </row>
    <row r="5" spans="1:64" x14ac:dyDescent="0.25">
      <c r="A5" s="1150" t="s">
        <v>74</v>
      </c>
      <c r="B5" s="1150"/>
      <c r="C5" s="1150"/>
      <c r="D5" s="1150"/>
      <c r="E5" s="1150"/>
      <c r="F5" s="1150"/>
      <c r="G5" s="1150"/>
      <c r="H5" s="1150"/>
      <c r="I5" s="1150"/>
      <c r="J5" s="1150"/>
      <c r="K5" s="1150"/>
      <c r="L5" s="1150"/>
      <c r="M5" s="1150"/>
      <c r="N5" s="1150"/>
      <c r="O5" s="1150"/>
      <c r="P5" s="1150"/>
      <c r="Q5" s="1150"/>
      <c r="R5" s="1150"/>
      <c r="S5" s="1150"/>
      <c r="T5" s="1150"/>
      <c r="U5" s="1150"/>
      <c r="V5" s="1150"/>
      <c r="W5" s="1150"/>
      <c r="X5" s="1150"/>
      <c r="Y5" s="1150"/>
      <c r="Z5" s="1150"/>
    </row>
    <row r="6" spans="1:64" x14ac:dyDescent="0.25">
      <c r="A6" s="20" t="s">
        <v>75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64" x14ac:dyDescent="0.25">
      <c r="A7" s="22" t="s">
        <v>76</v>
      </c>
      <c r="U7" s="23"/>
    </row>
    <row r="8" spans="1:64" x14ac:dyDescent="0.25">
      <c r="A8" s="22"/>
    </row>
    <row r="9" spans="1:64" x14ac:dyDescent="0.25">
      <c r="A9" s="22"/>
    </row>
    <row r="10" spans="1:64" x14ac:dyDescent="0.25">
      <c r="A10" s="1151"/>
      <c r="B10" s="1152"/>
      <c r="C10" s="1152"/>
      <c r="D10" s="1152"/>
      <c r="E10" s="1152"/>
      <c r="F10" s="1152"/>
      <c r="G10" s="1152"/>
      <c r="H10" s="1152"/>
      <c r="I10" s="1152"/>
      <c r="J10" s="1152"/>
      <c r="K10" s="1152"/>
      <c r="L10" s="1152"/>
      <c r="M10" s="1152"/>
      <c r="N10" s="1152"/>
      <c r="O10" s="1152"/>
    </row>
    <row r="11" spans="1:64" ht="14.25" customHeight="1" x14ac:dyDescent="0.25">
      <c r="A11" s="1153" t="s">
        <v>0</v>
      </c>
      <c r="B11" s="1143" t="s">
        <v>77</v>
      </c>
      <c r="C11" s="1143"/>
      <c r="D11" s="1143"/>
      <c r="E11" s="1143"/>
      <c r="F11" s="1143"/>
      <c r="G11" s="1143"/>
      <c r="H11" s="1143"/>
      <c r="I11" s="1143"/>
      <c r="J11" s="1143"/>
      <c r="K11" s="1143"/>
      <c r="L11" s="1143"/>
      <c r="M11" s="1143"/>
      <c r="N11" s="1143"/>
      <c r="O11" s="1143"/>
      <c r="P11" s="1143"/>
      <c r="Q11" s="1143" t="s">
        <v>78</v>
      </c>
      <c r="R11" s="1143"/>
      <c r="S11" s="1143"/>
      <c r="T11" s="1143"/>
      <c r="U11" s="1143"/>
      <c r="V11" s="1143"/>
      <c r="W11" s="1143"/>
      <c r="X11" s="1143"/>
      <c r="Y11" s="1143"/>
      <c r="Z11" s="1143"/>
      <c r="AA11" s="1143"/>
      <c r="AB11" s="1143"/>
      <c r="AC11" s="1143"/>
      <c r="AD11" s="1143"/>
      <c r="AE11" s="1143"/>
      <c r="AF11" s="1143" t="s">
        <v>79</v>
      </c>
      <c r="AG11" s="1143"/>
      <c r="AH11" s="1143"/>
      <c r="AI11" s="1143"/>
      <c r="AJ11" s="1143"/>
      <c r="AK11" s="1143"/>
      <c r="AL11" s="1143"/>
      <c r="AM11" s="1143"/>
      <c r="AN11" s="1143"/>
      <c r="AO11" s="1143"/>
      <c r="AP11" s="1143"/>
      <c r="AQ11" s="1143"/>
      <c r="AR11" s="1143"/>
      <c r="AS11" s="1143"/>
      <c r="AT11" s="1143"/>
      <c r="AU11" s="1144" t="s">
        <v>80</v>
      </c>
      <c r="AV11" s="1144"/>
      <c r="AW11" s="1144"/>
      <c r="AX11" s="1143" t="s">
        <v>81</v>
      </c>
      <c r="AY11" s="1143"/>
      <c r="AZ11" s="1143"/>
      <c r="BA11" s="1143"/>
      <c r="BB11" s="1143"/>
      <c r="BC11" s="1143"/>
      <c r="BD11" s="1143"/>
      <c r="BE11" s="1143"/>
      <c r="BF11" s="1143"/>
      <c r="BG11" s="1143"/>
      <c r="BH11" s="1143"/>
      <c r="BI11" s="1143"/>
      <c r="BJ11" s="1143"/>
      <c r="BK11" s="1143"/>
      <c r="BL11" s="1143"/>
    </row>
    <row r="12" spans="1:64" ht="14.25" customHeight="1" x14ac:dyDescent="0.25">
      <c r="A12" s="1154"/>
      <c r="B12" s="1143"/>
      <c r="C12" s="1143"/>
      <c r="D12" s="1143"/>
      <c r="E12" s="1143"/>
      <c r="F12" s="1143"/>
      <c r="G12" s="1143"/>
      <c r="H12" s="1143"/>
      <c r="I12" s="1143"/>
      <c r="J12" s="1143"/>
      <c r="K12" s="1143"/>
      <c r="L12" s="1143"/>
      <c r="M12" s="1143"/>
      <c r="N12" s="1143"/>
      <c r="O12" s="1143"/>
      <c r="P12" s="1143"/>
      <c r="Q12" s="1143"/>
      <c r="R12" s="1143"/>
      <c r="S12" s="1143"/>
      <c r="T12" s="1143"/>
      <c r="U12" s="1143"/>
      <c r="V12" s="1143"/>
      <c r="W12" s="1143"/>
      <c r="X12" s="1143"/>
      <c r="Y12" s="1143"/>
      <c r="Z12" s="1143"/>
      <c r="AA12" s="1143"/>
      <c r="AB12" s="1143"/>
      <c r="AC12" s="1143"/>
      <c r="AD12" s="1143"/>
      <c r="AE12" s="1143"/>
      <c r="AF12" s="1143"/>
      <c r="AG12" s="1143"/>
      <c r="AH12" s="1143"/>
      <c r="AI12" s="1143"/>
      <c r="AJ12" s="1143"/>
      <c r="AK12" s="1143"/>
      <c r="AL12" s="1143"/>
      <c r="AM12" s="1143"/>
      <c r="AN12" s="1143"/>
      <c r="AO12" s="1143"/>
      <c r="AP12" s="1143"/>
      <c r="AQ12" s="1143"/>
      <c r="AR12" s="1143"/>
      <c r="AS12" s="1143"/>
      <c r="AT12" s="1143"/>
      <c r="AU12" s="1144"/>
      <c r="AV12" s="1144"/>
      <c r="AW12" s="1144"/>
      <c r="AX12" s="1143"/>
      <c r="AY12" s="1143"/>
      <c r="AZ12" s="1143"/>
      <c r="BA12" s="1143"/>
      <c r="BB12" s="1143"/>
      <c r="BC12" s="1143"/>
      <c r="BD12" s="1143"/>
      <c r="BE12" s="1143"/>
      <c r="BF12" s="1143"/>
      <c r="BG12" s="1143"/>
      <c r="BH12" s="1143"/>
      <c r="BI12" s="1143"/>
      <c r="BJ12" s="1143"/>
      <c r="BK12" s="1143"/>
      <c r="BL12" s="1143"/>
    </row>
    <row r="13" spans="1:64" ht="18" customHeight="1" x14ac:dyDescent="0.25">
      <c r="A13" s="1154"/>
      <c r="B13" s="1145" t="s">
        <v>82</v>
      </c>
      <c r="C13" s="1145" t="s">
        <v>83</v>
      </c>
      <c r="D13" s="1146"/>
      <c r="E13" s="1140" t="s">
        <v>84</v>
      </c>
      <c r="F13" s="1140"/>
      <c r="G13" s="1140"/>
      <c r="H13" s="1140"/>
      <c r="I13" s="1140" t="s">
        <v>85</v>
      </c>
      <c r="J13" s="1140"/>
      <c r="K13" s="1140" t="s">
        <v>86</v>
      </c>
      <c r="L13" s="1140"/>
      <c r="M13" s="1140" t="s">
        <v>87</v>
      </c>
      <c r="N13" s="1140"/>
      <c r="O13" s="1140" t="s">
        <v>88</v>
      </c>
      <c r="P13" s="1140"/>
      <c r="Q13" s="1145" t="s">
        <v>82</v>
      </c>
      <c r="R13" s="1145" t="s">
        <v>83</v>
      </c>
      <c r="S13" s="1146"/>
      <c r="T13" s="1140" t="s">
        <v>84</v>
      </c>
      <c r="U13" s="1140"/>
      <c r="V13" s="1140"/>
      <c r="W13" s="1140"/>
      <c r="X13" s="1140" t="s">
        <v>85</v>
      </c>
      <c r="Y13" s="1140"/>
      <c r="Z13" s="1140" t="s">
        <v>86</v>
      </c>
      <c r="AA13" s="1140"/>
      <c r="AB13" s="1140" t="s">
        <v>87</v>
      </c>
      <c r="AC13" s="1140"/>
      <c r="AD13" s="1140" t="s">
        <v>88</v>
      </c>
      <c r="AE13" s="1140"/>
      <c r="AF13" s="1145" t="s">
        <v>82</v>
      </c>
      <c r="AG13" s="1145" t="s">
        <v>83</v>
      </c>
      <c r="AH13" s="1146"/>
      <c r="AI13" s="1140" t="s">
        <v>84</v>
      </c>
      <c r="AJ13" s="1140"/>
      <c r="AK13" s="1140"/>
      <c r="AL13" s="1140"/>
      <c r="AM13" s="1140" t="s">
        <v>85</v>
      </c>
      <c r="AN13" s="1140"/>
      <c r="AO13" s="1140" t="s">
        <v>86</v>
      </c>
      <c r="AP13" s="1140"/>
      <c r="AQ13" s="1140" t="s">
        <v>87</v>
      </c>
      <c r="AR13" s="1140"/>
      <c r="AS13" s="1140" t="s">
        <v>88</v>
      </c>
      <c r="AT13" s="1140"/>
      <c r="AU13" s="1144"/>
      <c r="AV13" s="1144"/>
      <c r="AW13" s="1144"/>
      <c r="AX13" s="1141" t="s">
        <v>89</v>
      </c>
      <c r="AY13" s="1141" t="s">
        <v>83</v>
      </c>
      <c r="AZ13" s="1141"/>
      <c r="BA13" s="1137" t="s">
        <v>90</v>
      </c>
      <c r="BB13" s="1137"/>
      <c r="BC13" s="1137"/>
      <c r="BD13" s="1137"/>
      <c r="BE13" s="1142" t="s">
        <v>85</v>
      </c>
      <c r="BF13" s="1142"/>
      <c r="BG13" s="1141" t="s">
        <v>86</v>
      </c>
      <c r="BH13" s="1141"/>
      <c r="BI13" s="1141" t="s">
        <v>87</v>
      </c>
      <c r="BJ13" s="1141"/>
      <c r="BK13" s="1139" t="s">
        <v>88</v>
      </c>
      <c r="BL13" s="1139"/>
    </row>
    <row r="14" spans="1:64" ht="23.25" customHeight="1" x14ac:dyDescent="0.25">
      <c r="A14" s="1154"/>
      <c r="B14" s="1146"/>
      <c r="C14" s="1146"/>
      <c r="D14" s="1146"/>
      <c r="E14" s="1140" t="s">
        <v>91</v>
      </c>
      <c r="F14" s="1140"/>
      <c r="G14" s="1140" t="s">
        <v>92</v>
      </c>
      <c r="H14" s="1140"/>
      <c r="I14" s="1140"/>
      <c r="J14" s="1140"/>
      <c r="K14" s="1140"/>
      <c r="L14" s="1140"/>
      <c r="M14" s="1140"/>
      <c r="N14" s="1140"/>
      <c r="O14" s="1140"/>
      <c r="P14" s="1140"/>
      <c r="Q14" s="1146"/>
      <c r="R14" s="1146"/>
      <c r="S14" s="1146"/>
      <c r="T14" s="1140" t="s">
        <v>91</v>
      </c>
      <c r="U14" s="1140"/>
      <c r="V14" s="1140" t="s">
        <v>92</v>
      </c>
      <c r="W14" s="1140"/>
      <c r="X14" s="1140"/>
      <c r="Y14" s="1140"/>
      <c r="Z14" s="1140"/>
      <c r="AA14" s="1140"/>
      <c r="AB14" s="1140"/>
      <c r="AC14" s="1140"/>
      <c r="AD14" s="1140"/>
      <c r="AE14" s="1140"/>
      <c r="AF14" s="1146"/>
      <c r="AG14" s="1146"/>
      <c r="AH14" s="1146"/>
      <c r="AI14" s="1140" t="s">
        <v>91</v>
      </c>
      <c r="AJ14" s="1140"/>
      <c r="AK14" s="1140" t="s">
        <v>92</v>
      </c>
      <c r="AL14" s="1140"/>
      <c r="AM14" s="1140"/>
      <c r="AN14" s="1140"/>
      <c r="AO14" s="1140"/>
      <c r="AP14" s="1140"/>
      <c r="AQ14" s="1140"/>
      <c r="AR14" s="1140"/>
      <c r="AS14" s="1140"/>
      <c r="AT14" s="1140"/>
      <c r="AU14" s="1144"/>
      <c r="AV14" s="1144"/>
      <c r="AW14" s="1144"/>
      <c r="AX14" s="1141"/>
      <c r="AY14" s="1141"/>
      <c r="AZ14" s="1141"/>
      <c r="BA14" s="1138" t="s">
        <v>93</v>
      </c>
      <c r="BB14" s="1138"/>
      <c r="BC14" s="1138" t="s">
        <v>92</v>
      </c>
      <c r="BD14" s="1138"/>
      <c r="BE14" s="1142"/>
      <c r="BF14" s="1142"/>
      <c r="BG14" s="1141"/>
      <c r="BH14" s="1141"/>
      <c r="BI14" s="1141"/>
      <c r="BJ14" s="1141"/>
      <c r="BK14" s="1139"/>
      <c r="BL14" s="1139"/>
    </row>
    <row r="15" spans="1:64" ht="14.25" customHeight="1" x14ac:dyDescent="0.25">
      <c r="A15" s="1154"/>
      <c r="B15" s="1146"/>
      <c r="C15" s="1137" t="s">
        <v>94</v>
      </c>
      <c r="D15" s="1137" t="s">
        <v>95</v>
      </c>
      <c r="E15" s="1137" t="s">
        <v>94</v>
      </c>
      <c r="F15" s="1137" t="s">
        <v>95</v>
      </c>
      <c r="G15" s="1137" t="s">
        <v>94</v>
      </c>
      <c r="H15" s="1137" t="s">
        <v>95</v>
      </c>
      <c r="I15" s="1137" t="s">
        <v>96</v>
      </c>
      <c r="J15" s="1137" t="s">
        <v>97</v>
      </c>
      <c r="K15" s="1137" t="s">
        <v>94</v>
      </c>
      <c r="L15" s="1137" t="s">
        <v>97</v>
      </c>
      <c r="M15" s="1137" t="s">
        <v>94</v>
      </c>
      <c r="N15" s="1137" t="s">
        <v>97</v>
      </c>
      <c r="O15" s="1137" t="s">
        <v>94</v>
      </c>
      <c r="P15" s="1137" t="s">
        <v>95</v>
      </c>
      <c r="Q15" s="1146"/>
      <c r="R15" s="1137" t="s">
        <v>94</v>
      </c>
      <c r="S15" s="1137" t="s">
        <v>95</v>
      </c>
      <c r="T15" s="1137" t="s">
        <v>94</v>
      </c>
      <c r="U15" s="1137" t="s">
        <v>95</v>
      </c>
      <c r="V15" s="1137" t="s">
        <v>94</v>
      </c>
      <c r="W15" s="1137" t="s">
        <v>95</v>
      </c>
      <c r="X15" s="1137" t="s">
        <v>96</v>
      </c>
      <c r="Y15" s="1137" t="s">
        <v>97</v>
      </c>
      <c r="Z15" s="1137" t="s">
        <v>94</v>
      </c>
      <c r="AA15" s="1137" t="s">
        <v>97</v>
      </c>
      <c r="AB15" s="1137" t="s">
        <v>94</v>
      </c>
      <c r="AC15" s="1137" t="s">
        <v>97</v>
      </c>
      <c r="AD15" s="1137" t="s">
        <v>94</v>
      </c>
      <c r="AE15" s="1137" t="s">
        <v>95</v>
      </c>
      <c r="AF15" s="1146"/>
      <c r="AG15" s="1137" t="s">
        <v>94</v>
      </c>
      <c r="AH15" s="1137" t="s">
        <v>95</v>
      </c>
      <c r="AI15" s="1137" t="s">
        <v>94</v>
      </c>
      <c r="AJ15" s="1137" t="s">
        <v>95</v>
      </c>
      <c r="AK15" s="1137" t="s">
        <v>94</v>
      </c>
      <c r="AL15" s="1137" t="s">
        <v>95</v>
      </c>
      <c r="AM15" s="1137" t="s">
        <v>96</v>
      </c>
      <c r="AN15" s="1137" t="s">
        <v>97</v>
      </c>
      <c r="AO15" s="1137" t="s">
        <v>94</v>
      </c>
      <c r="AP15" s="1137" t="s">
        <v>97</v>
      </c>
      <c r="AQ15" s="1137" t="s">
        <v>94</v>
      </c>
      <c r="AR15" s="1137" t="s">
        <v>97</v>
      </c>
      <c r="AS15" s="1137" t="s">
        <v>94</v>
      </c>
      <c r="AT15" s="1137" t="s">
        <v>95</v>
      </c>
      <c r="AU15" s="1137" t="s">
        <v>98</v>
      </c>
      <c r="AV15" s="1137" t="s">
        <v>94</v>
      </c>
      <c r="AW15" s="1137" t="s">
        <v>95</v>
      </c>
      <c r="AX15" s="1141"/>
      <c r="AY15" s="1137" t="s">
        <v>94</v>
      </c>
      <c r="AZ15" s="1137" t="s">
        <v>97</v>
      </c>
      <c r="BA15" s="1137" t="s">
        <v>94</v>
      </c>
      <c r="BB15" s="1137" t="s">
        <v>97</v>
      </c>
      <c r="BC15" s="1137" t="s">
        <v>94</v>
      </c>
      <c r="BD15" s="1137" t="s">
        <v>97</v>
      </c>
      <c r="BE15" s="1137" t="s">
        <v>94</v>
      </c>
      <c r="BF15" s="1137" t="s">
        <v>99</v>
      </c>
      <c r="BG15" s="1137" t="s">
        <v>94</v>
      </c>
      <c r="BH15" s="1137" t="s">
        <v>97</v>
      </c>
      <c r="BI15" s="1137" t="s">
        <v>94</v>
      </c>
      <c r="BJ15" s="1137" t="s">
        <v>97</v>
      </c>
      <c r="BK15" s="1137" t="s">
        <v>94</v>
      </c>
      <c r="BL15" s="1137" t="s">
        <v>97</v>
      </c>
    </row>
    <row r="16" spans="1:64" x14ac:dyDescent="0.25">
      <c r="A16" s="1154"/>
      <c r="B16" s="1146"/>
      <c r="C16" s="1138"/>
      <c r="D16" s="1137"/>
      <c r="E16" s="1138"/>
      <c r="F16" s="1137"/>
      <c r="G16" s="1138"/>
      <c r="H16" s="1137"/>
      <c r="I16" s="1137"/>
      <c r="J16" s="1137"/>
      <c r="K16" s="1138"/>
      <c r="L16" s="1137"/>
      <c r="M16" s="1138"/>
      <c r="N16" s="1137"/>
      <c r="O16" s="1137"/>
      <c r="P16" s="1137"/>
      <c r="Q16" s="1146"/>
      <c r="R16" s="1138"/>
      <c r="S16" s="1137"/>
      <c r="T16" s="1138"/>
      <c r="U16" s="1137"/>
      <c r="V16" s="1138"/>
      <c r="W16" s="1137"/>
      <c r="X16" s="1137"/>
      <c r="Y16" s="1137"/>
      <c r="Z16" s="1138"/>
      <c r="AA16" s="1137"/>
      <c r="AB16" s="1138"/>
      <c r="AC16" s="1137"/>
      <c r="AD16" s="1137"/>
      <c r="AE16" s="1137"/>
      <c r="AF16" s="1146"/>
      <c r="AG16" s="1138"/>
      <c r="AH16" s="1137"/>
      <c r="AI16" s="1138"/>
      <c r="AJ16" s="1137"/>
      <c r="AK16" s="1138"/>
      <c r="AL16" s="1137"/>
      <c r="AM16" s="1137"/>
      <c r="AN16" s="1137"/>
      <c r="AO16" s="1138"/>
      <c r="AP16" s="1137"/>
      <c r="AQ16" s="1138"/>
      <c r="AR16" s="1137"/>
      <c r="AS16" s="1137"/>
      <c r="AT16" s="1137"/>
      <c r="AU16" s="1137"/>
      <c r="AV16" s="1138"/>
      <c r="AW16" s="1137"/>
      <c r="AX16" s="1141"/>
      <c r="AY16" s="1137"/>
      <c r="AZ16" s="1137"/>
      <c r="BA16" s="1137"/>
      <c r="BB16" s="1137"/>
      <c r="BC16" s="1137"/>
      <c r="BD16" s="1137"/>
      <c r="BE16" s="1137"/>
      <c r="BF16" s="1137"/>
      <c r="BG16" s="1137"/>
      <c r="BH16" s="1137"/>
      <c r="BI16" s="1137"/>
      <c r="BJ16" s="1137"/>
      <c r="BK16" s="1137"/>
      <c r="BL16" s="1137"/>
    </row>
    <row r="17" spans="1:64" ht="18.75" customHeight="1" x14ac:dyDescent="0.25">
      <c r="A17" s="1154"/>
      <c r="B17" s="1146"/>
      <c r="C17" s="1138"/>
      <c r="D17" s="1137"/>
      <c r="E17" s="1138"/>
      <c r="F17" s="1137"/>
      <c r="G17" s="1138"/>
      <c r="H17" s="1137"/>
      <c r="I17" s="1137"/>
      <c r="J17" s="1137"/>
      <c r="K17" s="1138"/>
      <c r="L17" s="1137"/>
      <c r="M17" s="1138"/>
      <c r="N17" s="1137"/>
      <c r="O17" s="1137"/>
      <c r="P17" s="1137"/>
      <c r="Q17" s="1146"/>
      <c r="R17" s="1138"/>
      <c r="S17" s="1137"/>
      <c r="T17" s="1138"/>
      <c r="U17" s="1137"/>
      <c r="V17" s="1138"/>
      <c r="W17" s="1137"/>
      <c r="X17" s="1137"/>
      <c r="Y17" s="1137"/>
      <c r="Z17" s="1138"/>
      <c r="AA17" s="1137"/>
      <c r="AB17" s="1138"/>
      <c r="AC17" s="1137"/>
      <c r="AD17" s="1137"/>
      <c r="AE17" s="1137"/>
      <c r="AF17" s="1146"/>
      <c r="AG17" s="1138"/>
      <c r="AH17" s="1137"/>
      <c r="AI17" s="1138"/>
      <c r="AJ17" s="1137"/>
      <c r="AK17" s="1138"/>
      <c r="AL17" s="1137"/>
      <c r="AM17" s="1137"/>
      <c r="AN17" s="1137"/>
      <c r="AO17" s="1138"/>
      <c r="AP17" s="1137"/>
      <c r="AQ17" s="1138"/>
      <c r="AR17" s="1137"/>
      <c r="AS17" s="1137"/>
      <c r="AT17" s="1137"/>
      <c r="AU17" s="1137"/>
      <c r="AV17" s="1138"/>
      <c r="AW17" s="1137"/>
      <c r="AX17" s="1141"/>
      <c r="AY17" s="1137"/>
      <c r="AZ17" s="1137"/>
      <c r="BA17" s="1137"/>
      <c r="BB17" s="1137"/>
      <c r="BC17" s="1137"/>
      <c r="BD17" s="1137"/>
      <c r="BE17" s="1137"/>
      <c r="BF17" s="1137"/>
      <c r="BG17" s="1137"/>
      <c r="BH17" s="1137"/>
      <c r="BI17" s="1137"/>
      <c r="BJ17" s="1137"/>
      <c r="BK17" s="1137"/>
      <c r="BL17" s="1137"/>
    </row>
    <row r="18" spans="1:64" ht="18.75" customHeight="1" x14ac:dyDescent="0.25">
      <c r="A18" s="24" t="s">
        <v>3</v>
      </c>
      <c r="B18" s="25">
        <f>SUM(B19:B63)</f>
        <v>7848.71</v>
      </c>
      <c r="C18" s="25">
        <f t="shared" ref="C18:BL18" si="0">SUM(C19:C63)</f>
        <v>1182.57</v>
      </c>
      <c r="D18" s="25">
        <f t="shared" si="0"/>
        <v>1363</v>
      </c>
      <c r="E18" s="25">
        <f t="shared" si="0"/>
        <v>36.75</v>
      </c>
      <c r="F18" s="25">
        <f t="shared" si="0"/>
        <v>18</v>
      </c>
      <c r="G18" s="25">
        <f t="shared" si="0"/>
        <v>93.4</v>
      </c>
      <c r="H18" s="25">
        <f t="shared" si="0"/>
        <v>106</v>
      </c>
      <c r="I18" s="25">
        <f t="shared" si="0"/>
        <v>699.55000000000007</v>
      </c>
      <c r="J18" s="25">
        <f t="shared" si="0"/>
        <v>699</v>
      </c>
      <c r="K18" s="25">
        <f t="shared" si="0"/>
        <v>4533.8600000000006</v>
      </c>
      <c r="L18" s="25">
        <f t="shared" si="0"/>
        <v>4975</v>
      </c>
      <c r="M18" s="25">
        <f t="shared" si="0"/>
        <v>710.2</v>
      </c>
      <c r="N18" s="25">
        <f t="shared" si="0"/>
        <v>1518.5</v>
      </c>
      <c r="O18" s="25">
        <f t="shared" si="0"/>
        <v>7256.33</v>
      </c>
      <c r="P18" s="25">
        <f t="shared" si="0"/>
        <v>8679.5</v>
      </c>
      <c r="Q18" s="25">
        <f t="shared" si="0"/>
        <v>2492.62</v>
      </c>
      <c r="R18" s="25">
        <f t="shared" si="0"/>
        <v>111.35</v>
      </c>
      <c r="S18" s="25">
        <f t="shared" si="0"/>
        <v>191</v>
      </c>
      <c r="T18" s="25">
        <f t="shared" si="0"/>
        <v>0.43</v>
      </c>
      <c r="U18" s="25">
        <f t="shared" si="0"/>
        <v>2</v>
      </c>
      <c r="V18" s="25">
        <f t="shared" si="0"/>
        <v>17.920000000000002</v>
      </c>
      <c r="W18" s="25">
        <f t="shared" si="0"/>
        <v>17</v>
      </c>
      <c r="X18" s="25">
        <f t="shared" si="0"/>
        <v>452</v>
      </c>
      <c r="Y18" s="25">
        <f t="shared" si="0"/>
        <v>808</v>
      </c>
      <c r="Z18" s="25">
        <f t="shared" si="0"/>
        <v>5483.3700000000008</v>
      </c>
      <c r="AA18" s="25">
        <f t="shared" si="0"/>
        <v>6155</v>
      </c>
      <c r="AB18" s="25">
        <f t="shared" si="0"/>
        <v>1447.9699999999998</v>
      </c>
      <c r="AC18" s="25">
        <f t="shared" si="0"/>
        <v>2698</v>
      </c>
      <c r="AD18" s="25">
        <f t="shared" si="0"/>
        <v>7513.0399999999991</v>
      </c>
      <c r="AE18" s="25">
        <f t="shared" si="0"/>
        <v>9871</v>
      </c>
      <c r="AF18" s="25">
        <f t="shared" si="0"/>
        <v>151</v>
      </c>
      <c r="AG18" s="25">
        <f t="shared" si="0"/>
        <v>13.75</v>
      </c>
      <c r="AH18" s="25">
        <f t="shared" si="0"/>
        <v>0</v>
      </c>
      <c r="AI18" s="25">
        <f t="shared" si="0"/>
        <v>0.75</v>
      </c>
      <c r="AJ18" s="25">
        <f t="shared" si="0"/>
        <v>0</v>
      </c>
      <c r="AK18" s="25">
        <f t="shared" si="0"/>
        <v>7.5</v>
      </c>
      <c r="AL18" s="25">
        <f t="shared" si="0"/>
        <v>0</v>
      </c>
      <c r="AM18" s="25">
        <f t="shared" si="0"/>
        <v>23.5</v>
      </c>
      <c r="AN18" s="25">
        <f t="shared" si="0"/>
        <v>0</v>
      </c>
      <c r="AO18" s="25">
        <f t="shared" si="0"/>
        <v>30.35</v>
      </c>
      <c r="AP18" s="25">
        <f t="shared" si="0"/>
        <v>46</v>
      </c>
      <c r="AQ18" s="25">
        <f t="shared" si="0"/>
        <v>0</v>
      </c>
      <c r="AR18" s="25">
        <f t="shared" si="0"/>
        <v>0</v>
      </c>
      <c r="AS18" s="25">
        <f t="shared" si="0"/>
        <v>75.849999999999994</v>
      </c>
      <c r="AT18" s="25">
        <f t="shared" si="0"/>
        <v>46</v>
      </c>
      <c r="AU18" s="25">
        <f t="shared" si="0"/>
        <v>0.5</v>
      </c>
      <c r="AV18" s="25">
        <f t="shared" si="0"/>
        <v>0</v>
      </c>
      <c r="AW18" s="25">
        <f t="shared" si="0"/>
        <v>2</v>
      </c>
      <c r="AX18" s="25">
        <f t="shared" si="0"/>
        <v>10492.33</v>
      </c>
      <c r="AY18" s="25">
        <f t="shared" si="0"/>
        <v>1307.67</v>
      </c>
      <c r="AZ18" s="25">
        <f t="shared" si="0"/>
        <v>1554</v>
      </c>
      <c r="BA18" s="25">
        <f t="shared" si="0"/>
        <v>0</v>
      </c>
      <c r="BB18" s="25">
        <f t="shared" si="0"/>
        <v>0</v>
      </c>
      <c r="BC18" s="25">
        <f t="shared" si="0"/>
        <v>118.82</v>
      </c>
      <c r="BD18" s="25">
        <f t="shared" si="0"/>
        <v>123</v>
      </c>
      <c r="BE18" s="25">
        <f t="shared" si="0"/>
        <v>1175.05</v>
      </c>
      <c r="BF18" s="25">
        <f t="shared" si="0"/>
        <v>1507</v>
      </c>
      <c r="BG18" s="25">
        <f t="shared" si="0"/>
        <v>10047.580000000002</v>
      </c>
      <c r="BH18" s="25">
        <f t="shared" si="0"/>
        <v>11176</v>
      </c>
      <c r="BI18" s="25">
        <f t="shared" si="0"/>
        <v>2158.17</v>
      </c>
      <c r="BJ18" s="25">
        <f t="shared" si="0"/>
        <v>4216.5</v>
      </c>
      <c r="BK18" s="25">
        <f t="shared" si="0"/>
        <v>14845.220000000001</v>
      </c>
      <c r="BL18" s="25">
        <f t="shared" si="0"/>
        <v>18596.5</v>
      </c>
    </row>
    <row r="19" spans="1:64" ht="19.899999999999999" customHeight="1" x14ac:dyDescent="0.25">
      <c r="A19" s="26" t="s">
        <v>100</v>
      </c>
      <c r="B19" s="27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9">
        <f t="shared" ref="O19:P32" si="1">SUM(M19,K19,I19,G19,E19,C19)</f>
        <v>0</v>
      </c>
      <c r="P19" s="30">
        <f t="shared" si="1"/>
        <v>0</v>
      </c>
      <c r="Q19" s="27"/>
      <c r="R19" s="27"/>
      <c r="S19" s="27"/>
      <c r="T19" s="27"/>
      <c r="U19" s="31"/>
      <c r="V19" s="31"/>
      <c r="W19" s="27"/>
      <c r="X19" s="30"/>
      <c r="Y19" s="27"/>
      <c r="Z19" s="27"/>
      <c r="AA19" s="31"/>
      <c r="AB19" s="32"/>
      <c r="AC19" s="32"/>
      <c r="AD19" s="29">
        <f t="shared" ref="AD19:AE32" si="2">SUM(AB19,Z19,X19,V19,T19,R19)</f>
        <v>0</v>
      </c>
      <c r="AE19" s="30">
        <f t="shared" si="2"/>
        <v>0</v>
      </c>
      <c r="AF19" s="32"/>
      <c r="AG19" s="32"/>
      <c r="AH19" s="32"/>
      <c r="AI19" s="32"/>
      <c r="AJ19" s="32"/>
      <c r="AK19" s="32"/>
      <c r="AL19" s="33"/>
      <c r="AM19" s="32"/>
      <c r="AN19" s="32"/>
      <c r="AO19" s="33"/>
      <c r="AP19" s="34"/>
      <c r="AQ19" s="35"/>
      <c r="AR19" s="36"/>
      <c r="AS19" s="29">
        <f t="shared" ref="AS19:AT32" si="3">SUM(AQ19,AO19,AM19,AK19,AI19,AG19)</f>
        <v>0</v>
      </c>
      <c r="AT19" s="30">
        <f t="shared" si="3"/>
        <v>0</v>
      </c>
      <c r="AU19" s="36"/>
      <c r="AV19" s="36"/>
      <c r="AW19" s="36"/>
      <c r="AX19" s="37">
        <f t="shared" ref="AX19:AY63" si="4">SUM(B19,Q19,AF19,)</f>
        <v>0</v>
      </c>
      <c r="AY19" s="38">
        <f t="shared" si="4"/>
        <v>0</v>
      </c>
      <c r="AZ19" s="39">
        <f t="shared" ref="AZ19:AZ53" si="5">SUM(D19,AH19,S19,)</f>
        <v>0</v>
      </c>
      <c r="BA19" s="35"/>
      <c r="BB19" s="40"/>
      <c r="BC19" s="39">
        <f t="shared" ref="BC19:BC52" si="6">SUM(AK19,V19,G19,)</f>
        <v>0</v>
      </c>
      <c r="BD19" s="39">
        <f t="shared" ref="BD19:BD52" si="7">SUM(AL19,W19,H19)</f>
        <v>0</v>
      </c>
      <c r="BE19" s="38">
        <f t="shared" ref="BE19:BE63" si="8">SUM(I19,X19,AM19,)</f>
        <v>0</v>
      </c>
      <c r="BF19" s="39">
        <f t="shared" ref="BF19:BF63" si="9">SUM(J19,AN19,Y19,)</f>
        <v>0</v>
      </c>
      <c r="BG19" s="38">
        <f t="shared" ref="BG19:BG62" si="10">SUM(K19,Z19,AO19,)</f>
        <v>0</v>
      </c>
      <c r="BH19" s="39">
        <f t="shared" ref="BH19:BH62" si="11">SUM(L19,AP19,AA19,)</f>
        <v>0</v>
      </c>
      <c r="BI19" s="39">
        <f t="shared" ref="BI19:BJ53" si="12">SUM(M19,AB19,AQ19)</f>
        <v>0</v>
      </c>
      <c r="BJ19" s="39">
        <f t="shared" si="12"/>
        <v>0</v>
      </c>
      <c r="BK19" s="39">
        <f t="shared" ref="BK19:BL53" si="13">SUM(O19,AD19,AS19,)</f>
        <v>0</v>
      </c>
      <c r="BL19" s="39">
        <f t="shared" si="13"/>
        <v>0</v>
      </c>
    </row>
    <row r="20" spans="1:64" ht="19.899999999999999" customHeight="1" x14ac:dyDescent="0.25">
      <c r="A20" s="41" t="s">
        <v>6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9">
        <f t="shared" si="1"/>
        <v>0</v>
      </c>
      <c r="P20" s="30">
        <f t="shared" si="1"/>
        <v>0</v>
      </c>
      <c r="Q20" s="31"/>
      <c r="R20" s="31"/>
      <c r="S20" s="31"/>
      <c r="T20" s="31"/>
      <c r="U20" s="31"/>
      <c r="V20" s="31"/>
      <c r="W20" s="31"/>
      <c r="X20" s="32"/>
      <c r="Y20" s="33"/>
      <c r="Z20" s="27"/>
      <c r="AA20" s="27"/>
      <c r="AB20" s="27"/>
      <c r="AC20" s="27"/>
      <c r="AD20" s="29">
        <f t="shared" si="2"/>
        <v>0</v>
      </c>
      <c r="AE20" s="30">
        <f t="shared" si="2"/>
        <v>0</v>
      </c>
      <c r="AF20" s="27"/>
      <c r="AG20" s="27"/>
      <c r="AH20" s="27"/>
      <c r="AI20" s="32"/>
      <c r="AJ20" s="33"/>
      <c r="AK20" s="32"/>
      <c r="AL20" s="33"/>
      <c r="AM20" s="33"/>
      <c r="AN20" s="32"/>
      <c r="AO20" s="33"/>
      <c r="AP20" s="27"/>
      <c r="AQ20" s="27"/>
      <c r="AR20" s="27"/>
      <c r="AS20" s="29">
        <f t="shared" si="3"/>
        <v>0</v>
      </c>
      <c r="AT20" s="30">
        <f t="shared" si="3"/>
        <v>0</v>
      </c>
      <c r="AU20" s="27"/>
      <c r="AV20" s="27"/>
      <c r="AW20" s="27"/>
      <c r="AX20" s="37">
        <f t="shared" si="4"/>
        <v>0</v>
      </c>
      <c r="AY20" s="38">
        <f t="shared" si="4"/>
        <v>0</v>
      </c>
      <c r="AZ20" s="39">
        <f t="shared" si="5"/>
        <v>0</v>
      </c>
      <c r="BA20" s="35"/>
      <c r="BB20" s="40"/>
      <c r="BC20" s="39">
        <f t="shared" si="6"/>
        <v>0</v>
      </c>
      <c r="BD20" s="39">
        <f t="shared" si="7"/>
        <v>0</v>
      </c>
      <c r="BE20" s="38">
        <f t="shared" si="8"/>
        <v>0</v>
      </c>
      <c r="BF20" s="39">
        <f t="shared" si="9"/>
        <v>0</v>
      </c>
      <c r="BG20" s="38">
        <f t="shared" si="10"/>
        <v>0</v>
      </c>
      <c r="BH20" s="39">
        <f t="shared" si="11"/>
        <v>0</v>
      </c>
      <c r="BI20" s="39">
        <f t="shared" si="12"/>
        <v>0</v>
      </c>
      <c r="BJ20" s="39">
        <f t="shared" si="12"/>
        <v>0</v>
      </c>
      <c r="BK20" s="39">
        <f t="shared" si="13"/>
        <v>0</v>
      </c>
      <c r="BL20" s="39">
        <f t="shared" si="13"/>
        <v>0</v>
      </c>
    </row>
    <row r="21" spans="1:64" ht="19.899999999999999" customHeight="1" x14ac:dyDescent="0.25">
      <c r="A21" s="41" t="s">
        <v>7</v>
      </c>
      <c r="B21" s="42"/>
      <c r="C21" s="43"/>
      <c r="D21" s="27"/>
      <c r="E21" s="27"/>
      <c r="F21" s="27"/>
      <c r="G21" s="27"/>
      <c r="H21" s="27"/>
      <c r="I21" s="44"/>
      <c r="J21" s="27"/>
      <c r="K21" s="27"/>
      <c r="L21" s="27"/>
      <c r="M21" s="27"/>
      <c r="N21" s="27"/>
      <c r="O21" s="29">
        <f t="shared" si="1"/>
        <v>0</v>
      </c>
      <c r="P21" s="30">
        <f t="shared" si="1"/>
        <v>0</v>
      </c>
      <c r="Q21" s="31"/>
      <c r="R21" s="31"/>
      <c r="S21" s="31"/>
      <c r="T21" s="31"/>
      <c r="U21" s="31"/>
      <c r="V21" s="31"/>
      <c r="W21" s="31"/>
      <c r="X21" s="31"/>
      <c r="Y21" s="27"/>
      <c r="Z21" s="27"/>
      <c r="AA21" s="27"/>
      <c r="AB21" s="27"/>
      <c r="AC21" s="27"/>
      <c r="AD21" s="29">
        <f t="shared" si="2"/>
        <v>0</v>
      </c>
      <c r="AE21" s="30">
        <f t="shared" si="2"/>
        <v>0</v>
      </c>
      <c r="AF21" s="27"/>
      <c r="AG21" s="45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9">
        <f t="shared" si="3"/>
        <v>0</v>
      </c>
      <c r="AT21" s="30">
        <f t="shared" si="3"/>
        <v>0</v>
      </c>
      <c r="AU21" s="27"/>
      <c r="AV21" s="27"/>
      <c r="AW21" s="27"/>
      <c r="AX21" s="37">
        <f t="shared" si="4"/>
        <v>0</v>
      </c>
      <c r="AY21" s="38">
        <f t="shared" si="4"/>
        <v>0</v>
      </c>
      <c r="AZ21" s="39">
        <f t="shared" si="5"/>
        <v>0</v>
      </c>
      <c r="BA21" s="30"/>
      <c r="BB21" s="27"/>
      <c r="BC21" s="39">
        <f t="shared" si="6"/>
        <v>0</v>
      </c>
      <c r="BD21" s="39">
        <f t="shared" si="7"/>
        <v>0</v>
      </c>
      <c r="BE21" s="38">
        <f t="shared" si="8"/>
        <v>0</v>
      </c>
      <c r="BF21" s="39">
        <f t="shared" si="9"/>
        <v>0</v>
      </c>
      <c r="BG21" s="38">
        <f t="shared" si="10"/>
        <v>0</v>
      </c>
      <c r="BH21" s="39">
        <f t="shared" si="11"/>
        <v>0</v>
      </c>
      <c r="BI21" s="39">
        <f t="shared" si="12"/>
        <v>0</v>
      </c>
      <c r="BJ21" s="39">
        <f t="shared" si="12"/>
        <v>0</v>
      </c>
      <c r="BK21" s="39">
        <f t="shared" si="13"/>
        <v>0</v>
      </c>
      <c r="BL21" s="39">
        <f t="shared" si="13"/>
        <v>0</v>
      </c>
    </row>
    <row r="22" spans="1:64" ht="19.899999999999999" customHeight="1" x14ac:dyDescent="0.25">
      <c r="A22" s="41" t="s">
        <v>8</v>
      </c>
      <c r="B22" s="46"/>
      <c r="C22" s="27"/>
      <c r="D22" s="27"/>
      <c r="E22" s="27"/>
      <c r="F22" s="27"/>
      <c r="G22" s="27"/>
      <c r="H22" s="27"/>
      <c r="I22" s="47">
        <v>0.2</v>
      </c>
      <c r="J22" s="27">
        <v>1</v>
      </c>
      <c r="K22" s="27">
        <v>6.2</v>
      </c>
      <c r="L22" s="27">
        <v>18</v>
      </c>
      <c r="M22" s="27"/>
      <c r="N22" s="27"/>
      <c r="O22" s="29">
        <f t="shared" si="1"/>
        <v>6.4</v>
      </c>
      <c r="P22" s="30">
        <f t="shared" si="1"/>
        <v>19</v>
      </c>
      <c r="Q22" s="31"/>
      <c r="R22" s="31">
        <v>0.8</v>
      </c>
      <c r="S22" s="31">
        <v>1</v>
      </c>
      <c r="T22" s="31"/>
      <c r="U22" s="31"/>
      <c r="V22" s="31"/>
      <c r="W22" s="31"/>
      <c r="X22" s="31"/>
      <c r="Y22" s="31"/>
      <c r="Z22" s="31"/>
      <c r="AA22" s="27"/>
      <c r="AB22" s="27"/>
      <c r="AC22" s="31"/>
      <c r="AD22" s="29">
        <f t="shared" si="2"/>
        <v>0.8</v>
      </c>
      <c r="AE22" s="30">
        <f t="shared" si="2"/>
        <v>1</v>
      </c>
      <c r="AF22" s="31"/>
      <c r="AG22" s="45"/>
      <c r="AH22" s="31"/>
      <c r="AI22" s="27"/>
      <c r="AJ22" s="27"/>
      <c r="AK22" s="27"/>
      <c r="AL22" s="27"/>
      <c r="AM22" s="27"/>
      <c r="AN22" s="27"/>
      <c r="AO22" s="27"/>
      <c r="AP22" s="27"/>
      <c r="AQ22" s="43"/>
      <c r="AR22" s="27"/>
      <c r="AS22" s="29">
        <f t="shared" si="3"/>
        <v>0</v>
      </c>
      <c r="AT22" s="30">
        <f t="shared" si="3"/>
        <v>0</v>
      </c>
      <c r="AU22" s="27"/>
      <c r="AV22" s="27"/>
      <c r="AW22" s="44"/>
      <c r="AX22" s="37">
        <f t="shared" si="4"/>
        <v>0</v>
      </c>
      <c r="AY22" s="38">
        <f t="shared" si="4"/>
        <v>0.8</v>
      </c>
      <c r="AZ22" s="39">
        <f t="shared" si="5"/>
        <v>1</v>
      </c>
      <c r="BA22" s="48"/>
      <c r="BB22" s="27"/>
      <c r="BC22" s="39">
        <f t="shared" si="6"/>
        <v>0</v>
      </c>
      <c r="BD22" s="39">
        <f t="shared" si="7"/>
        <v>0</v>
      </c>
      <c r="BE22" s="38">
        <f t="shared" si="8"/>
        <v>0.2</v>
      </c>
      <c r="BF22" s="39">
        <f t="shared" si="9"/>
        <v>1</v>
      </c>
      <c r="BG22" s="38">
        <f t="shared" si="10"/>
        <v>6.2</v>
      </c>
      <c r="BH22" s="39">
        <f t="shared" si="11"/>
        <v>18</v>
      </c>
      <c r="BI22" s="39">
        <f t="shared" si="12"/>
        <v>0</v>
      </c>
      <c r="BJ22" s="39">
        <f t="shared" si="12"/>
        <v>0</v>
      </c>
      <c r="BK22" s="39">
        <f t="shared" si="13"/>
        <v>7.2</v>
      </c>
      <c r="BL22" s="39">
        <f t="shared" si="13"/>
        <v>20</v>
      </c>
    </row>
    <row r="23" spans="1:64" ht="19.899999999999999" customHeight="1" x14ac:dyDescent="0.25">
      <c r="A23" s="41" t="s">
        <v>9</v>
      </c>
      <c r="B23" s="27"/>
      <c r="C23" s="31">
        <v>3.9</v>
      </c>
      <c r="D23" s="31">
        <v>4</v>
      </c>
      <c r="E23" s="43"/>
      <c r="F23" s="27"/>
      <c r="G23" s="27"/>
      <c r="H23" s="27"/>
      <c r="I23" s="27">
        <v>26.3</v>
      </c>
      <c r="J23" s="27">
        <v>26</v>
      </c>
      <c r="K23" s="27">
        <v>102.8</v>
      </c>
      <c r="L23" s="27">
        <v>97</v>
      </c>
      <c r="M23" s="27"/>
      <c r="N23" s="27"/>
      <c r="O23" s="29">
        <f t="shared" si="1"/>
        <v>133</v>
      </c>
      <c r="P23" s="30">
        <f t="shared" si="1"/>
        <v>127</v>
      </c>
      <c r="Q23" s="49"/>
      <c r="R23" s="49">
        <v>1.25</v>
      </c>
      <c r="S23" s="49">
        <v>3</v>
      </c>
      <c r="T23" s="49"/>
      <c r="U23" s="31"/>
      <c r="V23" s="31"/>
      <c r="W23" s="31"/>
      <c r="X23" s="31">
        <v>51.5</v>
      </c>
      <c r="Y23" s="27">
        <v>53</v>
      </c>
      <c r="Z23" s="27">
        <v>402.25</v>
      </c>
      <c r="AA23" s="27">
        <v>415</v>
      </c>
      <c r="AB23" s="27"/>
      <c r="AC23" s="45"/>
      <c r="AD23" s="29">
        <f t="shared" si="2"/>
        <v>455</v>
      </c>
      <c r="AE23" s="30">
        <f t="shared" si="2"/>
        <v>471</v>
      </c>
      <c r="AF23" s="27"/>
      <c r="AG23" s="45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9">
        <f t="shared" si="3"/>
        <v>0</v>
      </c>
      <c r="AT23" s="30">
        <f t="shared" si="3"/>
        <v>0</v>
      </c>
      <c r="AU23" s="27"/>
      <c r="AV23" s="27"/>
      <c r="AW23" s="47"/>
      <c r="AX23" s="37">
        <f t="shared" si="4"/>
        <v>0</v>
      </c>
      <c r="AY23" s="38">
        <f t="shared" si="4"/>
        <v>5.15</v>
      </c>
      <c r="AZ23" s="39">
        <f t="shared" si="5"/>
        <v>7</v>
      </c>
      <c r="BA23" s="47"/>
      <c r="BB23" s="27"/>
      <c r="BC23" s="39">
        <f t="shared" si="6"/>
        <v>0</v>
      </c>
      <c r="BD23" s="39">
        <f t="shared" si="7"/>
        <v>0</v>
      </c>
      <c r="BE23" s="38">
        <f t="shared" si="8"/>
        <v>77.8</v>
      </c>
      <c r="BF23" s="39">
        <f t="shared" si="9"/>
        <v>79</v>
      </c>
      <c r="BG23" s="38">
        <f t="shared" si="10"/>
        <v>505.05</v>
      </c>
      <c r="BH23" s="39">
        <f t="shared" si="11"/>
        <v>512</v>
      </c>
      <c r="BI23" s="39">
        <f t="shared" si="12"/>
        <v>0</v>
      </c>
      <c r="BJ23" s="39">
        <f t="shared" si="12"/>
        <v>0</v>
      </c>
      <c r="BK23" s="39">
        <f t="shared" si="13"/>
        <v>588</v>
      </c>
      <c r="BL23" s="39">
        <f t="shared" si="13"/>
        <v>598</v>
      </c>
    </row>
    <row r="24" spans="1:64" ht="19.899999999999999" customHeight="1" x14ac:dyDescent="0.25">
      <c r="A24" s="41" t="s">
        <v>10</v>
      </c>
      <c r="B24" s="31"/>
      <c r="C24" s="50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29">
        <f t="shared" si="1"/>
        <v>0</v>
      </c>
      <c r="P24" s="30">
        <f t="shared" si="1"/>
        <v>0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27"/>
      <c r="AB24" s="27"/>
      <c r="AC24" s="27"/>
      <c r="AD24" s="29">
        <f t="shared" si="2"/>
        <v>0</v>
      </c>
      <c r="AE24" s="30">
        <f t="shared" si="2"/>
        <v>0</v>
      </c>
      <c r="AF24" s="27"/>
      <c r="AG24" s="45"/>
      <c r="AH24" s="27"/>
      <c r="AI24" s="27"/>
      <c r="AJ24" s="27"/>
      <c r="AK24" s="27"/>
      <c r="AL24" s="27"/>
      <c r="AM24" s="27"/>
      <c r="AN24" s="51"/>
      <c r="AO24" s="27"/>
      <c r="AP24" s="27"/>
      <c r="AQ24" s="27"/>
      <c r="AR24" s="27"/>
      <c r="AS24" s="29">
        <f t="shared" si="3"/>
        <v>0</v>
      </c>
      <c r="AT24" s="30">
        <f t="shared" si="3"/>
        <v>0</v>
      </c>
      <c r="AU24" s="27"/>
      <c r="AV24" s="27"/>
      <c r="AW24" s="27"/>
      <c r="AX24" s="37">
        <f t="shared" si="4"/>
        <v>0</v>
      </c>
      <c r="AY24" s="38">
        <f t="shared" si="4"/>
        <v>0</v>
      </c>
      <c r="AZ24" s="39">
        <f t="shared" si="5"/>
        <v>0</v>
      </c>
      <c r="BA24" s="52"/>
      <c r="BB24" s="27"/>
      <c r="BC24" s="39">
        <f t="shared" si="6"/>
        <v>0</v>
      </c>
      <c r="BD24" s="39">
        <f t="shared" si="7"/>
        <v>0</v>
      </c>
      <c r="BE24" s="38">
        <f t="shared" si="8"/>
        <v>0</v>
      </c>
      <c r="BF24" s="39">
        <f t="shared" si="9"/>
        <v>0</v>
      </c>
      <c r="BG24" s="38">
        <f t="shared" si="10"/>
        <v>0</v>
      </c>
      <c r="BH24" s="39">
        <f t="shared" si="11"/>
        <v>0</v>
      </c>
      <c r="BI24" s="39">
        <f t="shared" si="12"/>
        <v>0</v>
      </c>
      <c r="BJ24" s="39">
        <f t="shared" si="12"/>
        <v>0</v>
      </c>
      <c r="BK24" s="39">
        <f t="shared" si="13"/>
        <v>0</v>
      </c>
      <c r="BL24" s="39">
        <f t="shared" si="13"/>
        <v>0</v>
      </c>
    </row>
    <row r="25" spans="1:64" ht="19.899999999999999" customHeight="1" x14ac:dyDescent="0.25">
      <c r="A25" s="41" t="s">
        <v>11</v>
      </c>
      <c r="B25" s="42"/>
      <c r="C25" s="53"/>
      <c r="D25" s="31"/>
      <c r="E25" s="54"/>
      <c r="F25" s="27"/>
      <c r="G25" s="27"/>
      <c r="H25" s="27"/>
      <c r="I25" s="44"/>
      <c r="J25" s="27"/>
      <c r="K25" s="55"/>
      <c r="L25" s="27"/>
      <c r="M25" s="27"/>
      <c r="N25" s="27"/>
      <c r="O25" s="29">
        <f t="shared" si="1"/>
        <v>0</v>
      </c>
      <c r="P25" s="30">
        <f t="shared" si="1"/>
        <v>0</v>
      </c>
      <c r="Q25" s="31"/>
      <c r="R25" s="31">
        <v>1.6</v>
      </c>
      <c r="S25" s="31">
        <v>11</v>
      </c>
      <c r="T25" s="31"/>
      <c r="U25" s="27"/>
      <c r="V25" s="27"/>
      <c r="W25" s="27"/>
      <c r="X25" s="27">
        <v>15.5</v>
      </c>
      <c r="Y25" s="27">
        <v>36</v>
      </c>
      <c r="Z25" s="27">
        <v>151</v>
      </c>
      <c r="AA25" s="27">
        <v>372</v>
      </c>
      <c r="AB25" s="27"/>
      <c r="AC25" s="27"/>
      <c r="AD25" s="29">
        <f t="shared" si="2"/>
        <v>168.1</v>
      </c>
      <c r="AE25" s="30">
        <f t="shared" si="2"/>
        <v>419</v>
      </c>
      <c r="AF25" s="27"/>
      <c r="AG25" s="45"/>
      <c r="AH25" s="27"/>
      <c r="AI25" s="48"/>
      <c r="AJ25" s="27"/>
      <c r="AK25" s="27"/>
      <c r="AL25" s="27"/>
      <c r="AM25" s="27"/>
      <c r="AN25" s="42"/>
      <c r="AO25" s="42"/>
      <c r="AP25" s="27"/>
      <c r="AQ25" s="27"/>
      <c r="AR25" s="27"/>
      <c r="AS25" s="29">
        <f t="shared" si="3"/>
        <v>0</v>
      </c>
      <c r="AT25" s="30">
        <f t="shared" si="3"/>
        <v>0</v>
      </c>
      <c r="AU25" s="27"/>
      <c r="AV25" s="27"/>
      <c r="AW25" s="27"/>
      <c r="AX25" s="37">
        <f t="shared" si="4"/>
        <v>0</v>
      </c>
      <c r="AY25" s="38">
        <f t="shared" si="4"/>
        <v>1.6</v>
      </c>
      <c r="AZ25" s="39">
        <f t="shared" si="5"/>
        <v>11</v>
      </c>
      <c r="BA25" s="44"/>
      <c r="BB25" s="27"/>
      <c r="BC25" s="39">
        <f t="shared" si="6"/>
        <v>0</v>
      </c>
      <c r="BD25" s="39">
        <f t="shared" si="7"/>
        <v>0</v>
      </c>
      <c r="BE25" s="38">
        <f t="shared" si="8"/>
        <v>15.5</v>
      </c>
      <c r="BF25" s="39">
        <f t="shared" si="9"/>
        <v>36</v>
      </c>
      <c r="BG25" s="38">
        <f t="shared" si="10"/>
        <v>151</v>
      </c>
      <c r="BH25" s="39">
        <f t="shared" si="11"/>
        <v>372</v>
      </c>
      <c r="BI25" s="39">
        <f t="shared" si="12"/>
        <v>0</v>
      </c>
      <c r="BJ25" s="39">
        <f t="shared" si="12"/>
        <v>0</v>
      </c>
      <c r="BK25" s="39">
        <f t="shared" si="13"/>
        <v>168.1</v>
      </c>
      <c r="BL25" s="39">
        <f t="shared" si="13"/>
        <v>419</v>
      </c>
    </row>
    <row r="26" spans="1:64" ht="19.899999999999999" customHeight="1" x14ac:dyDescent="0.25">
      <c r="A26" s="41" t="s">
        <v>12</v>
      </c>
      <c r="B26" s="31"/>
      <c r="C26" s="31"/>
      <c r="D26" s="31"/>
      <c r="E26" s="31"/>
      <c r="F26" s="31"/>
      <c r="G26" s="31"/>
      <c r="H26" s="31"/>
      <c r="I26" s="31"/>
      <c r="J26" s="31"/>
      <c r="K26" s="55">
        <v>6.5</v>
      </c>
      <c r="L26" s="27">
        <v>12</v>
      </c>
      <c r="M26" s="31"/>
      <c r="N26" s="31"/>
      <c r="O26" s="29">
        <f t="shared" si="1"/>
        <v>6.5</v>
      </c>
      <c r="P26" s="30">
        <f t="shared" si="1"/>
        <v>12</v>
      </c>
      <c r="Q26" s="56"/>
      <c r="R26" s="56"/>
      <c r="S26" s="56"/>
      <c r="T26" s="56"/>
      <c r="U26" s="42"/>
      <c r="V26" s="42"/>
      <c r="W26" s="31"/>
      <c r="X26" s="31"/>
      <c r="Y26" s="31"/>
      <c r="Z26" s="31">
        <v>43.7</v>
      </c>
      <c r="AA26" s="27">
        <v>63</v>
      </c>
      <c r="AB26" s="27"/>
      <c r="AC26" s="27"/>
      <c r="AD26" s="29">
        <f t="shared" si="2"/>
        <v>43.7</v>
      </c>
      <c r="AE26" s="30">
        <f t="shared" si="2"/>
        <v>63</v>
      </c>
      <c r="AF26" s="27"/>
      <c r="AG26" s="45"/>
      <c r="AH26" s="27"/>
      <c r="AI26" s="45"/>
      <c r="AJ26" s="27"/>
      <c r="AK26" s="27"/>
      <c r="AL26" s="27"/>
      <c r="AM26" s="27"/>
      <c r="AN26" s="27"/>
      <c r="AO26" s="27"/>
      <c r="AP26" s="27"/>
      <c r="AQ26" s="27"/>
      <c r="AR26" s="27"/>
      <c r="AS26" s="29">
        <f t="shared" si="3"/>
        <v>0</v>
      </c>
      <c r="AT26" s="30">
        <f t="shared" si="3"/>
        <v>0</v>
      </c>
      <c r="AU26" s="27"/>
      <c r="AV26" s="27"/>
      <c r="AW26" s="27"/>
      <c r="AX26" s="37">
        <f t="shared" si="4"/>
        <v>0</v>
      </c>
      <c r="AY26" s="38">
        <f t="shared" si="4"/>
        <v>0</v>
      </c>
      <c r="AZ26" s="39">
        <f t="shared" si="5"/>
        <v>0</v>
      </c>
      <c r="BA26" s="27"/>
      <c r="BB26" s="27"/>
      <c r="BC26" s="39">
        <f t="shared" si="6"/>
        <v>0</v>
      </c>
      <c r="BD26" s="39">
        <f t="shared" si="7"/>
        <v>0</v>
      </c>
      <c r="BE26" s="38">
        <f t="shared" si="8"/>
        <v>0</v>
      </c>
      <c r="BF26" s="39">
        <f t="shared" si="9"/>
        <v>0</v>
      </c>
      <c r="BG26" s="38">
        <f t="shared" si="10"/>
        <v>50.2</v>
      </c>
      <c r="BH26" s="39">
        <f t="shared" si="11"/>
        <v>75</v>
      </c>
      <c r="BI26" s="39">
        <f t="shared" si="12"/>
        <v>0</v>
      </c>
      <c r="BJ26" s="39">
        <f t="shared" si="12"/>
        <v>0</v>
      </c>
      <c r="BK26" s="39">
        <f t="shared" si="13"/>
        <v>50.2</v>
      </c>
      <c r="BL26" s="39">
        <f t="shared" si="13"/>
        <v>75</v>
      </c>
    </row>
    <row r="27" spans="1:64" ht="19.899999999999999" customHeight="1" x14ac:dyDescent="0.25">
      <c r="A27" s="41" t="s">
        <v>13</v>
      </c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29">
        <f t="shared" si="1"/>
        <v>0</v>
      </c>
      <c r="P27" s="30">
        <f t="shared" si="1"/>
        <v>0</v>
      </c>
      <c r="Q27" s="31"/>
      <c r="R27" s="31"/>
      <c r="S27" s="31"/>
      <c r="T27" s="31"/>
      <c r="U27" s="31"/>
      <c r="V27" s="31"/>
      <c r="W27" s="31"/>
      <c r="X27" s="31"/>
      <c r="Y27" s="31"/>
      <c r="Z27" s="31">
        <v>6.82</v>
      </c>
      <c r="AA27" s="27">
        <v>16</v>
      </c>
      <c r="AB27" s="27">
        <v>51.05</v>
      </c>
      <c r="AC27" s="27">
        <v>76</v>
      </c>
      <c r="AD27" s="29">
        <f t="shared" si="2"/>
        <v>57.87</v>
      </c>
      <c r="AE27" s="30">
        <f t="shared" si="2"/>
        <v>92</v>
      </c>
      <c r="AF27" s="27"/>
      <c r="AG27" s="45"/>
      <c r="AH27" s="27"/>
      <c r="AI27" s="45"/>
      <c r="AJ27" s="27"/>
      <c r="AK27" s="27"/>
      <c r="AL27" s="27"/>
      <c r="AM27" s="27"/>
      <c r="AN27" s="27"/>
      <c r="AO27" s="27"/>
      <c r="AP27" s="27"/>
      <c r="AQ27" s="27"/>
      <c r="AR27" s="27"/>
      <c r="AS27" s="29">
        <f t="shared" si="3"/>
        <v>0</v>
      </c>
      <c r="AT27" s="30">
        <f t="shared" si="3"/>
        <v>0</v>
      </c>
      <c r="AU27" s="27"/>
      <c r="AV27" s="27"/>
      <c r="AW27" s="27"/>
      <c r="AX27" s="37">
        <f t="shared" si="4"/>
        <v>0</v>
      </c>
      <c r="AY27" s="38">
        <f t="shared" si="4"/>
        <v>0</v>
      </c>
      <c r="AZ27" s="39">
        <f t="shared" si="5"/>
        <v>0</v>
      </c>
      <c r="BA27" s="27"/>
      <c r="BB27" s="27"/>
      <c r="BC27" s="39">
        <f t="shared" si="6"/>
        <v>0</v>
      </c>
      <c r="BD27" s="39">
        <f t="shared" si="7"/>
        <v>0</v>
      </c>
      <c r="BE27" s="38">
        <f t="shared" si="8"/>
        <v>0</v>
      </c>
      <c r="BF27" s="39">
        <f t="shared" si="9"/>
        <v>0</v>
      </c>
      <c r="BG27" s="38">
        <f t="shared" si="10"/>
        <v>6.82</v>
      </c>
      <c r="BH27" s="39">
        <f t="shared" si="11"/>
        <v>16</v>
      </c>
      <c r="BI27" s="39">
        <f t="shared" si="12"/>
        <v>51.05</v>
      </c>
      <c r="BJ27" s="39">
        <f t="shared" si="12"/>
        <v>76</v>
      </c>
      <c r="BK27" s="39">
        <f t="shared" si="13"/>
        <v>57.87</v>
      </c>
      <c r="BL27" s="39">
        <f t="shared" si="13"/>
        <v>92</v>
      </c>
    </row>
    <row r="28" spans="1:64" ht="19.899999999999999" customHeight="1" x14ac:dyDescent="0.25">
      <c r="A28" s="41" t="s">
        <v>14</v>
      </c>
      <c r="B28" s="27"/>
      <c r="C28" s="31"/>
      <c r="D28" s="31"/>
      <c r="E28" s="31"/>
      <c r="F28" s="31"/>
      <c r="G28" s="31"/>
      <c r="H28" s="31"/>
      <c r="I28" s="31"/>
      <c r="J28" s="31"/>
      <c r="K28" s="31">
        <v>46</v>
      </c>
      <c r="L28" s="31">
        <v>70</v>
      </c>
      <c r="M28" s="31"/>
      <c r="N28" s="31"/>
      <c r="O28" s="29">
        <f t="shared" si="1"/>
        <v>46</v>
      </c>
      <c r="P28" s="30">
        <f t="shared" si="1"/>
        <v>70</v>
      </c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27"/>
      <c r="AB28" s="27"/>
      <c r="AC28" s="27"/>
      <c r="AD28" s="29">
        <f t="shared" si="2"/>
        <v>0</v>
      </c>
      <c r="AE28" s="30">
        <f t="shared" si="2"/>
        <v>0</v>
      </c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9">
        <f t="shared" si="3"/>
        <v>0</v>
      </c>
      <c r="AT28" s="30">
        <f t="shared" si="3"/>
        <v>0</v>
      </c>
      <c r="AU28" s="27"/>
      <c r="AV28" s="27"/>
      <c r="AW28" s="27"/>
      <c r="AX28" s="37">
        <f t="shared" si="4"/>
        <v>0</v>
      </c>
      <c r="AY28" s="38">
        <f t="shared" si="4"/>
        <v>0</v>
      </c>
      <c r="AZ28" s="39">
        <f t="shared" si="5"/>
        <v>0</v>
      </c>
      <c r="BA28" s="27"/>
      <c r="BB28" s="27"/>
      <c r="BC28" s="39">
        <f t="shared" si="6"/>
        <v>0</v>
      </c>
      <c r="BD28" s="39">
        <f t="shared" si="7"/>
        <v>0</v>
      </c>
      <c r="BE28" s="38">
        <f t="shared" si="8"/>
        <v>0</v>
      </c>
      <c r="BF28" s="39">
        <f t="shared" si="9"/>
        <v>0</v>
      </c>
      <c r="BG28" s="38">
        <f t="shared" si="10"/>
        <v>46</v>
      </c>
      <c r="BH28" s="39">
        <f t="shared" si="11"/>
        <v>70</v>
      </c>
      <c r="BI28" s="39">
        <f t="shared" si="12"/>
        <v>0</v>
      </c>
      <c r="BJ28" s="39">
        <f t="shared" si="12"/>
        <v>0</v>
      </c>
      <c r="BK28" s="39">
        <f t="shared" si="13"/>
        <v>46</v>
      </c>
      <c r="BL28" s="39">
        <f t="shared" si="13"/>
        <v>70</v>
      </c>
    </row>
    <row r="29" spans="1:64" ht="19.899999999999999" customHeight="1" x14ac:dyDescent="0.25">
      <c r="A29" s="41" t="s">
        <v>15</v>
      </c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29">
        <f t="shared" si="1"/>
        <v>0</v>
      </c>
      <c r="P29" s="30">
        <f t="shared" si="1"/>
        <v>0</v>
      </c>
      <c r="Q29" s="31">
        <v>278</v>
      </c>
      <c r="R29" s="31">
        <v>8.35</v>
      </c>
      <c r="S29" s="31">
        <v>20</v>
      </c>
      <c r="T29" s="31"/>
      <c r="U29" s="31"/>
      <c r="V29" s="31"/>
      <c r="W29" s="31"/>
      <c r="X29" s="31"/>
      <c r="Y29" s="31"/>
      <c r="Z29" s="31"/>
      <c r="AA29" s="27"/>
      <c r="AB29" s="27">
        <v>133.27000000000001</v>
      </c>
      <c r="AC29" s="27">
        <v>369</v>
      </c>
      <c r="AD29" s="29">
        <f t="shared" si="2"/>
        <v>141.62</v>
      </c>
      <c r="AE29" s="30">
        <f t="shared" si="2"/>
        <v>389</v>
      </c>
      <c r="AF29" s="45"/>
      <c r="AG29" s="45"/>
      <c r="AH29" s="45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9">
        <f t="shared" si="3"/>
        <v>0</v>
      </c>
      <c r="AT29" s="30">
        <f t="shared" si="3"/>
        <v>0</v>
      </c>
      <c r="AU29" s="27"/>
      <c r="AV29" s="27"/>
      <c r="AW29" s="27"/>
      <c r="AX29" s="37">
        <f t="shared" si="4"/>
        <v>278</v>
      </c>
      <c r="AY29" s="38">
        <f t="shared" si="4"/>
        <v>8.35</v>
      </c>
      <c r="AZ29" s="39">
        <f t="shared" si="5"/>
        <v>20</v>
      </c>
      <c r="BA29" s="27"/>
      <c r="BB29" s="27"/>
      <c r="BC29" s="39">
        <f t="shared" si="6"/>
        <v>0</v>
      </c>
      <c r="BD29" s="39">
        <f t="shared" si="7"/>
        <v>0</v>
      </c>
      <c r="BE29" s="38">
        <f t="shared" si="8"/>
        <v>0</v>
      </c>
      <c r="BF29" s="39">
        <f t="shared" si="9"/>
        <v>0</v>
      </c>
      <c r="BG29" s="38">
        <f t="shared" si="10"/>
        <v>0</v>
      </c>
      <c r="BH29" s="39">
        <f t="shared" si="11"/>
        <v>0</v>
      </c>
      <c r="BI29" s="39">
        <f t="shared" si="12"/>
        <v>133.27000000000001</v>
      </c>
      <c r="BJ29" s="39">
        <f t="shared" si="12"/>
        <v>369</v>
      </c>
      <c r="BK29" s="39">
        <f t="shared" si="13"/>
        <v>141.62</v>
      </c>
      <c r="BL29" s="39">
        <f t="shared" si="13"/>
        <v>389</v>
      </c>
    </row>
    <row r="30" spans="1:64" ht="19.899999999999999" customHeight="1" x14ac:dyDescent="0.25">
      <c r="A30" s="41" t="s">
        <v>16</v>
      </c>
      <c r="B30" s="31">
        <v>519.6</v>
      </c>
      <c r="C30" s="31">
        <v>17.600000000000001</v>
      </c>
      <c r="D30" s="31">
        <v>45</v>
      </c>
      <c r="E30" s="31"/>
      <c r="F30" s="31"/>
      <c r="G30" s="31"/>
      <c r="H30" s="31"/>
      <c r="I30" s="31">
        <v>35.4</v>
      </c>
      <c r="J30" s="31">
        <v>35</v>
      </c>
      <c r="K30" s="31">
        <v>5</v>
      </c>
      <c r="L30" s="31">
        <v>4</v>
      </c>
      <c r="M30" s="31">
        <v>533.70000000000005</v>
      </c>
      <c r="N30" s="31">
        <v>898</v>
      </c>
      <c r="O30" s="29">
        <f t="shared" si="1"/>
        <v>591.70000000000005</v>
      </c>
      <c r="P30" s="30">
        <f t="shared" si="1"/>
        <v>982</v>
      </c>
      <c r="Q30" s="31">
        <v>579</v>
      </c>
      <c r="R30" s="31"/>
      <c r="S30" s="31"/>
      <c r="T30" s="31"/>
      <c r="U30" s="31"/>
      <c r="V30" s="31"/>
      <c r="W30" s="31"/>
      <c r="X30" s="31">
        <v>2.5</v>
      </c>
      <c r="Y30" s="49">
        <v>4</v>
      </c>
      <c r="Z30" s="49"/>
      <c r="AA30" s="31"/>
      <c r="AB30" s="31">
        <v>647</v>
      </c>
      <c r="AC30" s="31">
        <v>767</v>
      </c>
      <c r="AD30" s="29">
        <f t="shared" si="2"/>
        <v>649.5</v>
      </c>
      <c r="AE30" s="30">
        <f t="shared" si="2"/>
        <v>771</v>
      </c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29">
        <f t="shared" si="3"/>
        <v>0</v>
      </c>
      <c r="AT30" s="30">
        <f t="shared" si="3"/>
        <v>0</v>
      </c>
      <c r="AU30" s="31"/>
      <c r="AV30" s="31"/>
      <c r="AW30" s="31"/>
      <c r="AX30" s="37">
        <f t="shared" si="4"/>
        <v>1098.5999999999999</v>
      </c>
      <c r="AY30" s="38">
        <f t="shared" si="4"/>
        <v>17.600000000000001</v>
      </c>
      <c r="AZ30" s="39">
        <f t="shared" si="5"/>
        <v>45</v>
      </c>
      <c r="BA30" s="31"/>
      <c r="BB30" s="27"/>
      <c r="BC30" s="39">
        <f t="shared" si="6"/>
        <v>0</v>
      </c>
      <c r="BD30" s="39">
        <f t="shared" si="7"/>
        <v>0</v>
      </c>
      <c r="BE30" s="38">
        <f t="shared" si="8"/>
        <v>37.9</v>
      </c>
      <c r="BF30" s="39">
        <f t="shared" si="9"/>
        <v>39</v>
      </c>
      <c r="BG30" s="38">
        <f t="shared" si="10"/>
        <v>5</v>
      </c>
      <c r="BH30" s="39">
        <f t="shared" si="11"/>
        <v>4</v>
      </c>
      <c r="BI30" s="39">
        <f t="shared" si="12"/>
        <v>1180.7</v>
      </c>
      <c r="BJ30" s="39">
        <f t="shared" si="12"/>
        <v>1665</v>
      </c>
      <c r="BK30" s="39">
        <f t="shared" si="13"/>
        <v>1241.2</v>
      </c>
      <c r="BL30" s="39">
        <f t="shared" si="13"/>
        <v>1753</v>
      </c>
    </row>
    <row r="31" spans="1:64" ht="19.899999999999999" customHeight="1" x14ac:dyDescent="0.25">
      <c r="A31" s="57" t="s">
        <v>18</v>
      </c>
      <c r="B31" s="42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9">
        <f t="shared" si="1"/>
        <v>0</v>
      </c>
      <c r="P31" s="30">
        <f t="shared" si="1"/>
        <v>0</v>
      </c>
      <c r="Q31" s="27"/>
      <c r="R31" s="27"/>
      <c r="S31" s="27"/>
      <c r="T31" s="27"/>
      <c r="U31" s="31"/>
      <c r="V31" s="31"/>
      <c r="W31" s="27"/>
      <c r="X31" s="30"/>
      <c r="Y31" s="27"/>
      <c r="Z31" s="27"/>
      <c r="AA31" s="31"/>
      <c r="AB31" s="32"/>
      <c r="AC31" s="32"/>
      <c r="AD31" s="29">
        <f t="shared" si="2"/>
        <v>0</v>
      </c>
      <c r="AE31" s="30">
        <f t="shared" si="2"/>
        <v>0</v>
      </c>
      <c r="AF31" s="32"/>
      <c r="AG31" s="32"/>
      <c r="AH31" s="32"/>
      <c r="AI31" s="32"/>
      <c r="AJ31" s="32"/>
      <c r="AK31" s="32"/>
      <c r="AL31" s="33"/>
      <c r="AM31" s="32"/>
      <c r="AN31" s="32"/>
      <c r="AO31" s="33"/>
      <c r="AP31" s="35"/>
      <c r="AQ31" s="35"/>
      <c r="AR31" s="36"/>
      <c r="AS31" s="29">
        <f t="shared" si="3"/>
        <v>0</v>
      </c>
      <c r="AT31" s="30">
        <f t="shared" si="3"/>
        <v>0</v>
      </c>
      <c r="AU31" s="36"/>
      <c r="AV31" s="36"/>
      <c r="AW31" s="36"/>
      <c r="AX31" s="37">
        <f t="shared" si="4"/>
        <v>0</v>
      </c>
      <c r="AY31" s="38">
        <f t="shared" si="4"/>
        <v>0</v>
      </c>
      <c r="AZ31" s="39">
        <f t="shared" si="5"/>
        <v>0</v>
      </c>
      <c r="BA31" s="35"/>
      <c r="BB31" s="40"/>
      <c r="BC31" s="39">
        <f t="shared" si="6"/>
        <v>0</v>
      </c>
      <c r="BD31" s="39">
        <f t="shared" si="7"/>
        <v>0</v>
      </c>
      <c r="BE31" s="38">
        <f t="shared" si="8"/>
        <v>0</v>
      </c>
      <c r="BF31" s="39">
        <f t="shared" si="9"/>
        <v>0</v>
      </c>
      <c r="BG31" s="38">
        <f t="shared" si="10"/>
        <v>0</v>
      </c>
      <c r="BH31" s="39">
        <f t="shared" si="11"/>
        <v>0</v>
      </c>
      <c r="BI31" s="39">
        <f t="shared" si="12"/>
        <v>0</v>
      </c>
      <c r="BJ31" s="39">
        <f t="shared" si="12"/>
        <v>0</v>
      </c>
      <c r="BK31" s="39">
        <f t="shared" si="13"/>
        <v>0</v>
      </c>
      <c r="BL31" s="39">
        <f t="shared" si="13"/>
        <v>0</v>
      </c>
    </row>
    <row r="32" spans="1:64" ht="19.899999999999999" customHeight="1" x14ac:dyDescent="0.25">
      <c r="A32" s="57" t="s">
        <v>19</v>
      </c>
      <c r="B32" s="27"/>
      <c r="C32" s="27">
        <v>6.2</v>
      </c>
      <c r="D32" s="27">
        <v>14</v>
      </c>
      <c r="E32" s="27"/>
      <c r="F32" s="27"/>
      <c r="G32" s="27">
        <v>2</v>
      </c>
      <c r="H32" s="27">
        <v>1</v>
      </c>
      <c r="I32" s="27"/>
      <c r="J32" s="27"/>
      <c r="K32" s="27">
        <v>40.299999999999997</v>
      </c>
      <c r="L32" s="27">
        <v>90</v>
      </c>
      <c r="M32" s="27">
        <v>44.5</v>
      </c>
      <c r="N32" s="27">
        <v>105</v>
      </c>
      <c r="O32" s="29">
        <f t="shared" si="1"/>
        <v>93</v>
      </c>
      <c r="P32" s="30">
        <f t="shared" si="1"/>
        <v>210</v>
      </c>
      <c r="Q32" s="31"/>
      <c r="R32" s="31">
        <v>14</v>
      </c>
      <c r="S32" s="31">
        <v>33</v>
      </c>
      <c r="T32" s="31"/>
      <c r="U32" s="31"/>
      <c r="V32" s="31">
        <v>2</v>
      </c>
      <c r="W32" s="31">
        <v>1</v>
      </c>
      <c r="X32" s="31">
        <v>10.5</v>
      </c>
      <c r="Y32" s="27">
        <v>4</v>
      </c>
      <c r="Z32" s="27">
        <v>300</v>
      </c>
      <c r="AA32" s="27">
        <v>935</v>
      </c>
      <c r="AB32" s="27">
        <v>333.65</v>
      </c>
      <c r="AC32" s="27">
        <v>973</v>
      </c>
      <c r="AD32" s="29">
        <f t="shared" si="2"/>
        <v>660.15</v>
      </c>
      <c r="AE32" s="30">
        <f t="shared" si="2"/>
        <v>1946</v>
      </c>
      <c r="AF32" s="27"/>
      <c r="AG32" s="27"/>
      <c r="AH32" s="27"/>
      <c r="AI32" s="32"/>
      <c r="AJ32" s="33"/>
      <c r="AK32" s="32"/>
      <c r="AL32" s="33"/>
      <c r="AM32" s="33"/>
      <c r="AN32" s="32"/>
      <c r="AO32" s="33"/>
      <c r="AP32" s="27"/>
      <c r="AQ32" s="27"/>
      <c r="AR32" s="27"/>
      <c r="AS32" s="29">
        <f t="shared" si="3"/>
        <v>0</v>
      </c>
      <c r="AT32" s="30">
        <f t="shared" si="3"/>
        <v>0</v>
      </c>
      <c r="AU32" s="27"/>
      <c r="AV32" s="27"/>
      <c r="AW32" s="27"/>
      <c r="AX32" s="37">
        <f t="shared" si="4"/>
        <v>0</v>
      </c>
      <c r="AY32" s="38">
        <f t="shared" si="4"/>
        <v>20.2</v>
      </c>
      <c r="AZ32" s="39">
        <f t="shared" si="5"/>
        <v>47</v>
      </c>
      <c r="BA32" s="35"/>
      <c r="BB32" s="40"/>
      <c r="BC32" s="39">
        <f t="shared" si="6"/>
        <v>4</v>
      </c>
      <c r="BD32" s="39">
        <f t="shared" si="7"/>
        <v>2</v>
      </c>
      <c r="BE32" s="38">
        <f t="shared" si="8"/>
        <v>10.5</v>
      </c>
      <c r="BF32" s="39">
        <f t="shared" si="9"/>
        <v>4</v>
      </c>
      <c r="BG32" s="38">
        <f t="shared" si="10"/>
        <v>340.3</v>
      </c>
      <c r="BH32" s="39">
        <f t="shared" si="11"/>
        <v>1025</v>
      </c>
      <c r="BI32" s="39">
        <f t="shared" si="12"/>
        <v>378.15</v>
      </c>
      <c r="BJ32" s="39">
        <f t="shared" si="12"/>
        <v>1078</v>
      </c>
      <c r="BK32" s="39">
        <f t="shared" si="13"/>
        <v>753.15</v>
      </c>
      <c r="BL32" s="39">
        <f t="shared" si="13"/>
        <v>2156</v>
      </c>
    </row>
    <row r="33" spans="1:64" ht="19.899999999999999" customHeight="1" x14ac:dyDescent="0.25">
      <c r="A33" s="58" t="s">
        <v>20</v>
      </c>
      <c r="B33" s="59">
        <v>264.68</v>
      </c>
      <c r="C33" s="44">
        <v>5.27</v>
      </c>
      <c r="D33" s="30">
        <v>11</v>
      </c>
      <c r="E33" s="27"/>
      <c r="F33" s="27"/>
      <c r="G33" s="27"/>
      <c r="H33" s="27"/>
      <c r="I33" s="44">
        <v>4.82</v>
      </c>
      <c r="J33" s="27">
        <v>7</v>
      </c>
      <c r="K33" s="27">
        <v>79.400000000000006</v>
      </c>
      <c r="L33" s="27">
        <v>159</v>
      </c>
      <c r="M33" s="27"/>
      <c r="N33" s="27"/>
      <c r="O33" s="29">
        <f>SUM(M33,K33,I33,G33,E33,C33)</f>
        <v>89.49</v>
      </c>
      <c r="P33" s="30">
        <f>SUM(N33,L33,J33,H33,F33,D33)</f>
        <v>177</v>
      </c>
      <c r="Q33" s="31"/>
      <c r="R33" s="29">
        <v>17.7</v>
      </c>
      <c r="S33" s="30">
        <v>18</v>
      </c>
      <c r="T33" s="31"/>
      <c r="U33" s="31"/>
      <c r="V33" s="31"/>
      <c r="W33" s="31"/>
      <c r="X33" s="31">
        <v>1.6</v>
      </c>
      <c r="Y33" s="27">
        <v>2</v>
      </c>
      <c r="Z33" s="27">
        <v>155.30000000000001</v>
      </c>
      <c r="AA33" s="27">
        <v>202</v>
      </c>
      <c r="AB33" s="27"/>
      <c r="AC33" s="27"/>
      <c r="AD33" s="29">
        <f>SUM(AB33,Z33,X33,V33,T33,R33)</f>
        <v>174.6</v>
      </c>
      <c r="AE33" s="30">
        <f>SUM(AC33,AA33,Y33,W33,U33,S33)</f>
        <v>222</v>
      </c>
      <c r="AF33" s="27"/>
      <c r="AG33" s="45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9">
        <f>SUM(AQ33,AO33,AM33,AK33,AI33,AG33)</f>
        <v>0</v>
      </c>
      <c r="AT33" s="30">
        <f>SUM(AR33,AP33,AN33,AL33,AJ33,AH33)</f>
        <v>0</v>
      </c>
      <c r="AU33" s="27"/>
      <c r="AV33" s="27"/>
      <c r="AW33" s="27"/>
      <c r="AX33" s="37">
        <f t="shared" si="4"/>
        <v>264.68</v>
      </c>
      <c r="AY33" s="38">
        <f t="shared" si="4"/>
        <v>22.97</v>
      </c>
      <c r="AZ33" s="39">
        <f t="shared" si="5"/>
        <v>29</v>
      </c>
      <c r="BA33" s="30"/>
      <c r="BB33" s="27"/>
      <c r="BC33" s="39">
        <f t="shared" si="6"/>
        <v>0</v>
      </c>
      <c r="BD33" s="39">
        <f t="shared" si="7"/>
        <v>0</v>
      </c>
      <c r="BE33" s="38">
        <f t="shared" si="8"/>
        <v>6.42</v>
      </c>
      <c r="BF33" s="39">
        <f t="shared" si="9"/>
        <v>9</v>
      </c>
      <c r="BG33" s="38">
        <f t="shared" si="10"/>
        <v>234.70000000000002</v>
      </c>
      <c r="BH33" s="39">
        <f t="shared" si="11"/>
        <v>361</v>
      </c>
      <c r="BI33" s="39">
        <f t="shared" si="12"/>
        <v>0</v>
      </c>
      <c r="BJ33" s="39">
        <f t="shared" si="12"/>
        <v>0</v>
      </c>
      <c r="BK33" s="39">
        <f t="shared" si="13"/>
        <v>264.08999999999997</v>
      </c>
      <c r="BL33" s="39">
        <f t="shared" si="13"/>
        <v>399</v>
      </c>
    </row>
    <row r="34" spans="1:64" ht="19.899999999999999" customHeight="1" x14ac:dyDescent="0.25">
      <c r="A34" s="58" t="s">
        <v>21</v>
      </c>
      <c r="B34" s="46"/>
      <c r="C34" s="27"/>
      <c r="D34" s="27"/>
      <c r="E34" s="27"/>
      <c r="F34" s="27"/>
      <c r="G34" s="27"/>
      <c r="H34" s="27"/>
      <c r="I34" s="47"/>
      <c r="J34" s="27"/>
      <c r="K34" s="27"/>
      <c r="L34" s="27"/>
      <c r="M34" s="27"/>
      <c r="N34" s="27"/>
      <c r="O34" s="29">
        <f t="shared" ref="O34:P63" si="14">SUM(M34,K34,I34,G34,E34,C34)</f>
        <v>0</v>
      </c>
      <c r="P34" s="30">
        <f t="shared" si="14"/>
        <v>0</v>
      </c>
      <c r="Q34" s="31"/>
      <c r="R34" s="31"/>
      <c r="S34" s="31"/>
      <c r="T34" s="31"/>
      <c r="U34" s="31"/>
      <c r="V34" s="31"/>
      <c r="W34" s="31"/>
      <c r="X34" s="31"/>
      <c r="Y34" s="31"/>
      <c r="Z34" s="31">
        <v>22</v>
      </c>
      <c r="AA34" s="27">
        <v>38</v>
      </c>
      <c r="AB34" s="27"/>
      <c r="AC34" s="31"/>
      <c r="AD34" s="29">
        <f t="shared" ref="AD34:AE63" si="15">SUM(AB34,Z34,X34,V34,T34,R34)</f>
        <v>22</v>
      </c>
      <c r="AE34" s="30">
        <f t="shared" si="15"/>
        <v>38</v>
      </c>
      <c r="AF34" s="31"/>
      <c r="AG34" s="45"/>
      <c r="AH34" s="31"/>
      <c r="AI34" s="27"/>
      <c r="AJ34" s="27"/>
      <c r="AK34" s="27"/>
      <c r="AL34" s="27"/>
      <c r="AM34" s="27"/>
      <c r="AN34" s="27"/>
      <c r="AO34" s="27"/>
      <c r="AP34" s="27"/>
      <c r="AQ34" s="43"/>
      <c r="AR34" s="27"/>
      <c r="AS34" s="29">
        <f t="shared" ref="AS34:AT63" si="16">SUM(AQ34,AO34,AM34,AK34,AI34,AG34)</f>
        <v>0</v>
      </c>
      <c r="AT34" s="30">
        <f t="shared" si="16"/>
        <v>0</v>
      </c>
      <c r="AU34" s="27"/>
      <c r="AV34" s="27"/>
      <c r="AW34" s="44"/>
      <c r="AX34" s="37">
        <f t="shared" si="4"/>
        <v>0</v>
      </c>
      <c r="AY34" s="38">
        <f t="shared" si="4"/>
        <v>0</v>
      </c>
      <c r="AZ34" s="39">
        <f t="shared" si="5"/>
        <v>0</v>
      </c>
      <c r="BA34" s="48"/>
      <c r="BB34" s="27"/>
      <c r="BC34" s="39">
        <f t="shared" si="6"/>
        <v>0</v>
      </c>
      <c r="BD34" s="39">
        <f t="shared" si="7"/>
        <v>0</v>
      </c>
      <c r="BE34" s="38">
        <f t="shared" si="8"/>
        <v>0</v>
      </c>
      <c r="BF34" s="39">
        <f t="shared" si="9"/>
        <v>0</v>
      </c>
      <c r="BG34" s="38">
        <f t="shared" si="10"/>
        <v>22</v>
      </c>
      <c r="BH34" s="39">
        <f t="shared" si="11"/>
        <v>38</v>
      </c>
      <c r="BI34" s="39">
        <f t="shared" si="12"/>
        <v>0</v>
      </c>
      <c r="BJ34" s="39">
        <f t="shared" si="12"/>
        <v>0</v>
      </c>
      <c r="BK34" s="39">
        <f t="shared" si="13"/>
        <v>22</v>
      </c>
      <c r="BL34" s="39">
        <f t="shared" si="13"/>
        <v>38</v>
      </c>
    </row>
    <row r="35" spans="1:64" ht="19.899999999999999" customHeight="1" x14ac:dyDescent="0.25">
      <c r="A35" s="58" t="s">
        <v>22</v>
      </c>
      <c r="B35" s="27"/>
      <c r="C35" s="31"/>
      <c r="D35" s="31"/>
      <c r="E35" s="43"/>
      <c r="F35" s="27"/>
      <c r="G35" s="27"/>
      <c r="H35" s="27"/>
      <c r="I35" s="27"/>
      <c r="J35" s="27"/>
      <c r="K35" s="27">
        <v>3.5</v>
      </c>
      <c r="L35" s="27">
        <v>6</v>
      </c>
      <c r="M35" s="27">
        <v>6</v>
      </c>
      <c r="N35" s="27">
        <v>6.5</v>
      </c>
      <c r="O35" s="29">
        <f t="shared" si="14"/>
        <v>9.5</v>
      </c>
      <c r="P35" s="30">
        <f t="shared" si="14"/>
        <v>12.5</v>
      </c>
      <c r="Q35" s="49"/>
      <c r="R35" s="49"/>
      <c r="S35" s="49"/>
      <c r="T35" s="49"/>
      <c r="U35" s="31"/>
      <c r="V35" s="31"/>
      <c r="W35" s="31"/>
      <c r="X35" s="31"/>
      <c r="Y35" s="27"/>
      <c r="Z35" s="27">
        <v>26.7</v>
      </c>
      <c r="AA35" s="27">
        <v>39</v>
      </c>
      <c r="AB35" s="27">
        <v>141.5</v>
      </c>
      <c r="AC35" s="45">
        <v>219</v>
      </c>
      <c r="AD35" s="29">
        <f t="shared" si="15"/>
        <v>168.2</v>
      </c>
      <c r="AE35" s="30">
        <f t="shared" si="15"/>
        <v>258</v>
      </c>
      <c r="AF35" s="27"/>
      <c r="AG35" s="45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9">
        <f t="shared" si="16"/>
        <v>0</v>
      </c>
      <c r="AT35" s="30">
        <f t="shared" si="16"/>
        <v>0</v>
      </c>
      <c r="AU35" s="27"/>
      <c r="AV35" s="27"/>
      <c r="AW35" s="47"/>
      <c r="AX35" s="37">
        <f t="shared" si="4"/>
        <v>0</v>
      </c>
      <c r="AY35" s="38">
        <f t="shared" si="4"/>
        <v>0</v>
      </c>
      <c r="AZ35" s="39">
        <f t="shared" si="5"/>
        <v>0</v>
      </c>
      <c r="BA35" s="47"/>
      <c r="BB35" s="27"/>
      <c r="BC35" s="39">
        <f t="shared" si="6"/>
        <v>0</v>
      </c>
      <c r="BD35" s="39">
        <f t="shared" si="7"/>
        <v>0</v>
      </c>
      <c r="BE35" s="38">
        <f t="shared" si="8"/>
        <v>0</v>
      </c>
      <c r="BF35" s="39">
        <f t="shared" si="9"/>
        <v>0</v>
      </c>
      <c r="BG35" s="38">
        <f t="shared" si="10"/>
        <v>30.2</v>
      </c>
      <c r="BH35" s="39">
        <f t="shared" si="11"/>
        <v>45</v>
      </c>
      <c r="BI35" s="39">
        <f t="shared" si="12"/>
        <v>147.5</v>
      </c>
      <c r="BJ35" s="39">
        <f t="shared" si="12"/>
        <v>225.5</v>
      </c>
      <c r="BK35" s="39">
        <f t="shared" si="13"/>
        <v>177.7</v>
      </c>
      <c r="BL35" s="39">
        <f t="shared" si="13"/>
        <v>270.5</v>
      </c>
    </row>
    <row r="36" spans="1:64" ht="19.899999999999999" customHeight="1" x14ac:dyDescent="0.25">
      <c r="A36" s="58" t="s">
        <v>23</v>
      </c>
      <c r="B36" s="31"/>
      <c r="C36" s="50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29">
        <f t="shared" si="14"/>
        <v>0</v>
      </c>
      <c r="P36" s="30">
        <f t="shared" si="14"/>
        <v>0</v>
      </c>
      <c r="Q36" s="31"/>
      <c r="R36" s="31"/>
      <c r="S36" s="31"/>
      <c r="T36" s="31"/>
      <c r="U36" s="31"/>
      <c r="V36" s="31">
        <v>4.75</v>
      </c>
      <c r="W36" s="31">
        <v>7</v>
      </c>
      <c r="X36" s="31"/>
      <c r="Y36" s="31"/>
      <c r="Z36" s="31">
        <v>325.3</v>
      </c>
      <c r="AA36" s="27">
        <v>409</v>
      </c>
      <c r="AB36" s="27"/>
      <c r="AC36" s="27"/>
      <c r="AD36" s="29">
        <f t="shared" si="15"/>
        <v>330.05</v>
      </c>
      <c r="AE36" s="30">
        <f t="shared" si="15"/>
        <v>416</v>
      </c>
      <c r="AF36" s="27"/>
      <c r="AG36" s="45"/>
      <c r="AH36" s="27"/>
      <c r="AI36" s="27"/>
      <c r="AJ36" s="27"/>
      <c r="AK36" s="27"/>
      <c r="AL36" s="27"/>
      <c r="AM36" s="27"/>
      <c r="AN36" s="51"/>
      <c r="AO36" s="27"/>
      <c r="AP36" s="27"/>
      <c r="AQ36" s="27"/>
      <c r="AR36" s="27"/>
      <c r="AS36" s="29">
        <f t="shared" si="16"/>
        <v>0</v>
      </c>
      <c r="AT36" s="30">
        <f t="shared" si="16"/>
        <v>0</v>
      </c>
      <c r="AU36" s="27"/>
      <c r="AV36" s="27"/>
      <c r="AW36" s="27"/>
      <c r="AX36" s="37">
        <f t="shared" si="4"/>
        <v>0</v>
      </c>
      <c r="AY36" s="38">
        <f t="shared" si="4"/>
        <v>0</v>
      </c>
      <c r="AZ36" s="39">
        <f t="shared" si="5"/>
        <v>0</v>
      </c>
      <c r="BA36" s="52"/>
      <c r="BB36" s="27"/>
      <c r="BC36" s="39">
        <f t="shared" si="6"/>
        <v>4.75</v>
      </c>
      <c r="BD36" s="39">
        <f t="shared" si="7"/>
        <v>7</v>
      </c>
      <c r="BE36" s="38">
        <f t="shared" si="8"/>
        <v>0</v>
      </c>
      <c r="BF36" s="39">
        <f t="shared" si="9"/>
        <v>0</v>
      </c>
      <c r="BG36" s="38">
        <f t="shared" si="10"/>
        <v>325.3</v>
      </c>
      <c r="BH36" s="39">
        <f t="shared" si="11"/>
        <v>409</v>
      </c>
      <c r="BI36" s="39">
        <f t="shared" si="12"/>
        <v>0</v>
      </c>
      <c r="BJ36" s="39">
        <f t="shared" si="12"/>
        <v>0</v>
      </c>
      <c r="BK36" s="39">
        <f t="shared" si="13"/>
        <v>330.05</v>
      </c>
      <c r="BL36" s="39">
        <f t="shared" si="13"/>
        <v>416</v>
      </c>
    </row>
    <row r="37" spans="1:64" ht="19.899999999999999" customHeight="1" x14ac:dyDescent="0.25">
      <c r="A37" s="58" t="s">
        <v>24</v>
      </c>
      <c r="B37" s="42"/>
      <c r="C37" s="53"/>
      <c r="D37" s="31"/>
      <c r="E37" s="52"/>
      <c r="F37" s="27"/>
      <c r="G37" s="27"/>
      <c r="H37" s="27"/>
      <c r="I37" s="43"/>
      <c r="J37" s="27"/>
      <c r="K37" s="60">
        <v>15.9</v>
      </c>
      <c r="L37" s="27">
        <v>82</v>
      </c>
      <c r="M37" s="60"/>
      <c r="N37" s="27"/>
      <c r="O37" s="29">
        <f t="shared" si="14"/>
        <v>15.9</v>
      </c>
      <c r="P37" s="30">
        <f t="shared" si="14"/>
        <v>82</v>
      </c>
      <c r="Q37" s="31"/>
      <c r="R37" s="31"/>
      <c r="S37" s="31"/>
      <c r="T37" s="31"/>
      <c r="U37" s="27"/>
      <c r="V37" s="27"/>
      <c r="W37" s="27"/>
      <c r="X37" s="27"/>
      <c r="Y37" s="27"/>
      <c r="Z37" s="27">
        <v>4.18</v>
      </c>
      <c r="AA37" s="27">
        <v>6</v>
      </c>
      <c r="AB37" s="27"/>
      <c r="AC37" s="27"/>
      <c r="AD37" s="29">
        <f t="shared" si="15"/>
        <v>4.18</v>
      </c>
      <c r="AE37" s="30">
        <f t="shared" si="15"/>
        <v>6</v>
      </c>
      <c r="AF37" s="27"/>
      <c r="AG37" s="45"/>
      <c r="AH37" s="27"/>
      <c r="AI37" s="48"/>
      <c r="AJ37" s="27"/>
      <c r="AK37" s="27"/>
      <c r="AL37" s="27"/>
      <c r="AM37" s="27"/>
      <c r="AN37" s="42"/>
      <c r="AO37" s="42"/>
      <c r="AP37" s="27"/>
      <c r="AQ37" s="27"/>
      <c r="AR37" s="27"/>
      <c r="AS37" s="29">
        <f t="shared" si="16"/>
        <v>0</v>
      </c>
      <c r="AT37" s="30">
        <f t="shared" si="16"/>
        <v>0</v>
      </c>
      <c r="AU37" s="27"/>
      <c r="AV37" s="27"/>
      <c r="AW37" s="27"/>
      <c r="AX37" s="37">
        <f t="shared" si="4"/>
        <v>0</v>
      </c>
      <c r="AY37" s="38">
        <f t="shared" si="4"/>
        <v>0</v>
      </c>
      <c r="AZ37" s="39">
        <f t="shared" si="5"/>
        <v>0</v>
      </c>
      <c r="BA37" s="44"/>
      <c r="BB37" s="27"/>
      <c r="BC37" s="39">
        <f t="shared" si="6"/>
        <v>0</v>
      </c>
      <c r="BD37" s="39">
        <f t="shared" si="7"/>
        <v>0</v>
      </c>
      <c r="BE37" s="38">
        <f t="shared" si="8"/>
        <v>0</v>
      </c>
      <c r="BF37" s="39">
        <f t="shared" si="9"/>
        <v>0</v>
      </c>
      <c r="BG37" s="38">
        <f t="shared" si="10"/>
        <v>20.079999999999998</v>
      </c>
      <c r="BH37" s="39">
        <f t="shared" si="11"/>
        <v>88</v>
      </c>
      <c r="BI37" s="39">
        <f t="shared" si="12"/>
        <v>0</v>
      </c>
      <c r="BJ37" s="39">
        <f t="shared" si="12"/>
        <v>0</v>
      </c>
      <c r="BK37" s="39">
        <f t="shared" si="13"/>
        <v>20.079999999999998</v>
      </c>
      <c r="BL37" s="39">
        <f t="shared" si="13"/>
        <v>88</v>
      </c>
    </row>
    <row r="38" spans="1:64" ht="19.899999999999999" customHeight="1" x14ac:dyDescent="0.25">
      <c r="A38" s="58" t="s">
        <v>101</v>
      </c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29">
        <f t="shared" si="14"/>
        <v>0</v>
      </c>
      <c r="P38" s="30">
        <f t="shared" si="14"/>
        <v>0</v>
      </c>
      <c r="Q38" s="56"/>
      <c r="R38" s="56"/>
      <c r="S38" s="56"/>
      <c r="T38" s="56"/>
      <c r="U38" s="42"/>
      <c r="V38" s="42"/>
      <c r="W38" s="31"/>
      <c r="X38" s="39"/>
      <c r="Y38" s="39"/>
      <c r="Z38" s="39">
        <v>4.7</v>
      </c>
      <c r="AA38" s="39">
        <v>9</v>
      </c>
      <c r="AB38" s="39"/>
      <c r="AC38" s="39"/>
      <c r="AD38" s="29">
        <f t="shared" si="15"/>
        <v>4.7</v>
      </c>
      <c r="AE38" s="30">
        <f t="shared" si="15"/>
        <v>9</v>
      </c>
      <c r="AF38" s="27"/>
      <c r="AG38" s="45"/>
      <c r="AH38" s="27"/>
      <c r="AI38" s="45"/>
      <c r="AJ38" s="27"/>
      <c r="AK38" s="27"/>
      <c r="AL38" s="27"/>
      <c r="AM38" s="27"/>
      <c r="AN38" s="27"/>
      <c r="AO38" s="27"/>
      <c r="AP38" s="27"/>
      <c r="AQ38" s="27"/>
      <c r="AR38" s="27"/>
      <c r="AS38" s="29">
        <f t="shared" si="16"/>
        <v>0</v>
      </c>
      <c r="AT38" s="30">
        <f t="shared" si="16"/>
        <v>0</v>
      </c>
      <c r="AU38" s="27"/>
      <c r="AV38" s="27"/>
      <c r="AW38" s="27"/>
      <c r="AX38" s="37">
        <f t="shared" si="4"/>
        <v>0</v>
      </c>
      <c r="AY38" s="38">
        <f t="shared" si="4"/>
        <v>0</v>
      </c>
      <c r="AZ38" s="39">
        <f t="shared" si="5"/>
        <v>0</v>
      </c>
      <c r="BA38" s="27"/>
      <c r="BB38" s="27"/>
      <c r="BC38" s="39">
        <f t="shared" si="6"/>
        <v>0</v>
      </c>
      <c r="BD38" s="39">
        <f t="shared" si="7"/>
        <v>0</v>
      </c>
      <c r="BE38" s="38">
        <f t="shared" si="8"/>
        <v>0</v>
      </c>
      <c r="BF38" s="39">
        <f t="shared" si="9"/>
        <v>0</v>
      </c>
      <c r="BG38" s="38">
        <f t="shared" si="10"/>
        <v>4.7</v>
      </c>
      <c r="BH38" s="39">
        <f t="shared" si="11"/>
        <v>9</v>
      </c>
      <c r="BI38" s="39">
        <f t="shared" si="12"/>
        <v>0</v>
      </c>
      <c r="BJ38" s="39">
        <f t="shared" si="12"/>
        <v>0</v>
      </c>
      <c r="BK38" s="39">
        <f t="shared" si="13"/>
        <v>4.7</v>
      </c>
      <c r="BL38" s="39">
        <f t="shared" si="13"/>
        <v>9</v>
      </c>
    </row>
    <row r="39" spans="1:64" ht="19.899999999999999" customHeight="1" x14ac:dyDescent="0.25">
      <c r="A39" s="58" t="s">
        <v>26</v>
      </c>
      <c r="B39" s="39">
        <v>26.5</v>
      </c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29">
        <f t="shared" si="14"/>
        <v>0</v>
      </c>
      <c r="P39" s="30">
        <f t="shared" si="14"/>
        <v>0</v>
      </c>
      <c r="Q39" s="31"/>
      <c r="R39" s="31">
        <v>2</v>
      </c>
      <c r="S39" s="31">
        <v>2</v>
      </c>
      <c r="T39" s="31"/>
      <c r="U39" s="31"/>
      <c r="V39" s="31"/>
      <c r="W39" s="31"/>
      <c r="X39" s="31"/>
      <c r="Y39" s="31"/>
      <c r="Z39" s="31"/>
      <c r="AA39" s="27"/>
      <c r="AB39" s="27"/>
      <c r="AC39" s="27"/>
      <c r="AD39" s="29">
        <f t="shared" si="15"/>
        <v>2</v>
      </c>
      <c r="AE39" s="30">
        <f t="shared" si="15"/>
        <v>2</v>
      </c>
      <c r="AF39" s="27"/>
      <c r="AG39" s="45"/>
      <c r="AH39" s="27"/>
      <c r="AI39" s="45"/>
      <c r="AJ39" s="27"/>
      <c r="AK39" s="27"/>
      <c r="AL39" s="27"/>
      <c r="AM39" s="27"/>
      <c r="AN39" s="27"/>
      <c r="AO39" s="27"/>
      <c r="AP39" s="27"/>
      <c r="AQ39" s="27"/>
      <c r="AR39" s="27"/>
      <c r="AS39" s="29">
        <f t="shared" si="16"/>
        <v>0</v>
      </c>
      <c r="AT39" s="30">
        <f t="shared" si="16"/>
        <v>0</v>
      </c>
      <c r="AU39" s="27"/>
      <c r="AV39" s="27"/>
      <c r="AW39" s="27"/>
      <c r="AX39" s="37">
        <f t="shared" si="4"/>
        <v>26.5</v>
      </c>
      <c r="AY39" s="38">
        <f t="shared" si="4"/>
        <v>2</v>
      </c>
      <c r="AZ39" s="39">
        <f t="shared" si="5"/>
        <v>2</v>
      </c>
      <c r="BA39" s="27"/>
      <c r="BB39" s="27"/>
      <c r="BC39" s="39">
        <f t="shared" si="6"/>
        <v>0</v>
      </c>
      <c r="BD39" s="39">
        <f t="shared" si="7"/>
        <v>0</v>
      </c>
      <c r="BE39" s="38">
        <f t="shared" si="8"/>
        <v>0</v>
      </c>
      <c r="BF39" s="39">
        <f t="shared" si="9"/>
        <v>0</v>
      </c>
      <c r="BG39" s="38">
        <f t="shared" si="10"/>
        <v>0</v>
      </c>
      <c r="BH39" s="39">
        <f t="shared" si="11"/>
        <v>0</v>
      </c>
      <c r="BI39" s="39">
        <f t="shared" si="12"/>
        <v>0</v>
      </c>
      <c r="BJ39" s="39">
        <f t="shared" si="12"/>
        <v>0</v>
      </c>
      <c r="BK39" s="39">
        <f t="shared" si="13"/>
        <v>2</v>
      </c>
      <c r="BL39" s="39">
        <f t="shared" si="13"/>
        <v>2</v>
      </c>
    </row>
    <row r="40" spans="1:64" ht="19.899999999999999" customHeight="1" x14ac:dyDescent="0.25">
      <c r="A40" s="58" t="s">
        <v>27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29">
        <f t="shared" si="14"/>
        <v>0</v>
      </c>
      <c r="P40" s="30">
        <f t="shared" si="14"/>
        <v>0</v>
      </c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27"/>
      <c r="AB40" s="27"/>
      <c r="AC40" s="27"/>
      <c r="AD40" s="29">
        <f t="shared" si="15"/>
        <v>0</v>
      </c>
      <c r="AE40" s="30">
        <f t="shared" si="15"/>
        <v>0</v>
      </c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9">
        <f t="shared" si="16"/>
        <v>0</v>
      </c>
      <c r="AT40" s="30">
        <f t="shared" si="16"/>
        <v>0</v>
      </c>
      <c r="AU40" s="27"/>
      <c r="AV40" s="27"/>
      <c r="AW40" s="27"/>
      <c r="AX40" s="37">
        <f t="shared" si="4"/>
        <v>0</v>
      </c>
      <c r="AY40" s="38">
        <f t="shared" si="4"/>
        <v>0</v>
      </c>
      <c r="AZ40" s="39">
        <f t="shared" si="5"/>
        <v>0</v>
      </c>
      <c r="BA40" s="27"/>
      <c r="BB40" s="27"/>
      <c r="BC40" s="39">
        <f t="shared" si="6"/>
        <v>0</v>
      </c>
      <c r="BD40" s="39">
        <f t="shared" si="7"/>
        <v>0</v>
      </c>
      <c r="BE40" s="38">
        <f t="shared" si="8"/>
        <v>0</v>
      </c>
      <c r="BF40" s="39">
        <f t="shared" si="9"/>
        <v>0</v>
      </c>
      <c r="BG40" s="38">
        <f t="shared" si="10"/>
        <v>0</v>
      </c>
      <c r="BH40" s="39">
        <f t="shared" si="11"/>
        <v>0</v>
      </c>
      <c r="BI40" s="39">
        <f t="shared" si="12"/>
        <v>0</v>
      </c>
      <c r="BJ40" s="39">
        <f t="shared" si="12"/>
        <v>0</v>
      </c>
      <c r="BK40" s="39">
        <f t="shared" si="13"/>
        <v>0</v>
      </c>
      <c r="BL40" s="39">
        <f t="shared" si="13"/>
        <v>0</v>
      </c>
    </row>
    <row r="41" spans="1:64" ht="19.899999999999999" customHeight="1" x14ac:dyDescent="0.25">
      <c r="A41" s="58" t="s">
        <v>28</v>
      </c>
      <c r="B41" s="31">
        <v>503.05</v>
      </c>
      <c r="C41" s="31">
        <v>147.1</v>
      </c>
      <c r="D41" s="31">
        <v>98</v>
      </c>
      <c r="E41" s="31">
        <v>11</v>
      </c>
      <c r="F41" s="31">
        <v>3</v>
      </c>
      <c r="G41" s="31"/>
      <c r="H41" s="31"/>
      <c r="I41" s="31">
        <v>72.5</v>
      </c>
      <c r="J41" s="31">
        <v>60</v>
      </c>
      <c r="K41" s="31">
        <v>83.75</v>
      </c>
      <c r="L41" s="31">
        <v>61</v>
      </c>
      <c r="M41" s="31"/>
      <c r="N41" s="31"/>
      <c r="O41" s="29">
        <f t="shared" si="14"/>
        <v>314.35000000000002</v>
      </c>
      <c r="P41" s="30">
        <f t="shared" si="14"/>
        <v>222</v>
      </c>
      <c r="Q41" s="31"/>
      <c r="R41" s="31">
        <v>41.95</v>
      </c>
      <c r="S41" s="31">
        <v>80</v>
      </c>
      <c r="T41" s="31"/>
      <c r="U41" s="31"/>
      <c r="V41" s="31"/>
      <c r="W41" s="31"/>
      <c r="X41" s="31">
        <v>31</v>
      </c>
      <c r="Y41" s="31">
        <v>13</v>
      </c>
      <c r="Z41" s="31">
        <v>75.3</v>
      </c>
      <c r="AA41" s="27">
        <v>70</v>
      </c>
      <c r="AB41" s="27"/>
      <c r="AC41" s="27"/>
      <c r="AD41" s="29">
        <f t="shared" si="15"/>
        <v>148.25</v>
      </c>
      <c r="AE41" s="30">
        <f t="shared" si="15"/>
        <v>163</v>
      </c>
      <c r="AF41" s="45"/>
      <c r="AG41" s="45"/>
      <c r="AH41" s="45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9">
        <f t="shared" si="16"/>
        <v>0</v>
      </c>
      <c r="AT41" s="30">
        <f t="shared" si="16"/>
        <v>0</v>
      </c>
      <c r="AU41" s="27"/>
      <c r="AV41" s="27"/>
      <c r="AW41" s="27"/>
      <c r="AX41" s="37">
        <f t="shared" si="4"/>
        <v>503.05</v>
      </c>
      <c r="AY41" s="38">
        <f t="shared" si="4"/>
        <v>189.05</v>
      </c>
      <c r="AZ41" s="39">
        <f t="shared" si="5"/>
        <v>178</v>
      </c>
      <c r="BA41" s="27"/>
      <c r="BB41" s="27"/>
      <c r="BC41" s="39">
        <f t="shared" si="6"/>
        <v>0</v>
      </c>
      <c r="BD41" s="39">
        <f t="shared" si="7"/>
        <v>0</v>
      </c>
      <c r="BE41" s="38">
        <f t="shared" si="8"/>
        <v>103.5</v>
      </c>
      <c r="BF41" s="39">
        <f t="shared" si="9"/>
        <v>73</v>
      </c>
      <c r="BG41" s="38">
        <f t="shared" si="10"/>
        <v>159.05000000000001</v>
      </c>
      <c r="BH41" s="39">
        <f t="shared" si="11"/>
        <v>131</v>
      </c>
      <c r="BI41" s="39">
        <f t="shared" si="12"/>
        <v>0</v>
      </c>
      <c r="BJ41" s="39">
        <f t="shared" si="12"/>
        <v>0</v>
      </c>
      <c r="BK41" s="39">
        <f t="shared" si="13"/>
        <v>462.6</v>
      </c>
      <c r="BL41" s="39">
        <f t="shared" si="13"/>
        <v>385</v>
      </c>
    </row>
    <row r="42" spans="1:64" ht="19.899999999999999" customHeight="1" x14ac:dyDescent="0.25">
      <c r="A42" s="58" t="s">
        <v>29</v>
      </c>
      <c r="B42" s="31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29">
        <f t="shared" si="14"/>
        <v>0</v>
      </c>
      <c r="P42" s="30">
        <f t="shared" si="14"/>
        <v>0</v>
      </c>
      <c r="Q42" s="31"/>
      <c r="R42" s="31"/>
      <c r="S42" s="31"/>
      <c r="T42" s="31"/>
      <c r="U42" s="31"/>
      <c r="V42" s="31"/>
      <c r="W42" s="31"/>
      <c r="X42" s="39"/>
      <c r="Y42" s="39"/>
      <c r="Z42" s="49"/>
      <c r="AA42" s="31"/>
      <c r="AB42" s="31"/>
      <c r="AC42" s="31"/>
      <c r="AD42" s="29">
        <f t="shared" si="15"/>
        <v>0</v>
      </c>
      <c r="AE42" s="30">
        <f t="shared" si="15"/>
        <v>0</v>
      </c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29">
        <f t="shared" si="16"/>
        <v>0</v>
      </c>
      <c r="AT42" s="30">
        <f t="shared" si="16"/>
        <v>0</v>
      </c>
      <c r="AU42" s="31"/>
      <c r="AV42" s="31"/>
      <c r="AW42" s="31"/>
      <c r="AX42" s="37">
        <f t="shared" si="4"/>
        <v>0</v>
      </c>
      <c r="AY42" s="38">
        <f t="shared" si="4"/>
        <v>0</v>
      </c>
      <c r="AZ42" s="39">
        <f t="shared" si="5"/>
        <v>0</v>
      </c>
      <c r="BA42" s="31"/>
      <c r="BB42" s="27"/>
      <c r="BC42" s="39">
        <f t="shared" si="6"/>
        <v>0</v>
      </c>
      <c r="BD42" s="39">
        <f t="shared" si="7"/>
        <v>0</v>
      </c>
      <c r="BE42" s="38">
        <f t="shared" si="8"/>
        <v>0</v>
      </c>
      <c r="BF42" s="39">
        <f t="shared" si="9"/>
        <v>0</v>
      </c>
      <c r="BG42" s="38">
        <f t="shared" si="10"/>
        <v>0</v>
      </c>
      <c r="BH42" s="39">
        <f t="shared" si="11"/>
        <v>0</v>
      </c>
      <c r="BI42" s="39">
        <f t="shared" si="12"/>
        <v>0</v>
      </c>
      <c r="BJ42" s="39">
        <f t="shared" si="12"/>
        <v>0</v>
      </c>
      <c r="BK42" s="39">
        <f t="shared" si="13"/>
        <v>0</v>
      </c>
      <c r="BL42" s="39">
        <f t="shared" si="13"/>
        <v>0</v>
      </c>
    </row>
    <row r="43" spans="1:64" ht="19.899999999999999" customHeight="1" x14ac:dyDescent="0.25">
      <c r="A43" s="58" t="s">
        <v>30</v>
      </c>
      <c r="B43" s="42">
        <v>15</v>
      </c>
      <c r="C43" s="27"/>
      <c r="D43" s="27"/>
      <c r="E43" s="27"/>
      <c r="F43" s="27"/>
      <c r="G43" s="27"/>
      <c r="H43" s="27"/>
      <c r="I43" s="27">
        <v>7</v>
      </c>
      <c r="J43" s="27">
        <v>6</v>
      </c>
      <c r="K43" s="27">
        <v>3</v>
      </c>
      <c r="L43" s="27">
        <v>5</v>
      </c>
      <c r="M43" s="27"/>
      <c r="N43" s="27"/>
      <c r="O43" s="29">
        <f t="shared" si="14"/>
        <v>10</v>
      </c>
      <c r="P43" s="30">
        <f t="shared" si="14"/>
        <v>11</v>
      </c>
      <c r="Q43" s="27"/>
      <c r="R43" s="27"/>
      <c r="S43" s="27"/>
      <c r="T43" s="27"/>
      <c r="U43" s="31"/>
      <c r="V43" s="31"/>
      <c r="W43" s="27"/>
      <c r="X43" s="30">
        <v>3</v>
      </c>
      <c r="Y43" s="27">
        <v>1</v>
      </c>
      <c r="Z43" s="27">
        <v>20</v>
      </c>
      <c r="AA43" s="31">
        <v>33</v>
      </c>
      <c r="AB43" s="32"/>
      <c r="AC43" s="32"/>
      <c r="AD43" s="29">
        <f t="shared" si="15"/>
        <v>23</v>
      </c>
      <c r="AE43" s="30">
        <f t="shared" si="15"/>
        <v>34</v>
      </c>
      <c r="AF43" s="32"/>
      <c r="AG43" s="32"/>
      <c r="AH43" s="32"/>
      <c r="AI43" s="32"/>
      <c r="AJ43" s="32"/>
      <c r="AK43" s="32"/>
      <c r="AL43" s="33"/>
      <c r="AM43" s="32"/>
      <c r="AN43" s="32"/>
      <c r="AO43" s="33"/>
      <c r="AP43" s="35"/>
      <c r="AQ43" s="35"/>
      <c r="AR43" s="36"/>
      <c r="AS43" s="29">
        <f t="shared" si="16"/>
        <v>0</v>
      </c>
      <c r="AT43" s="30">
        <f t="shared" si="16"/>
        <v>0</v>
      </c>
      <c r="AU43" s="36"/>
      <c r="AV43" s="36"/>
      <c r="AW43" s="36"/>
      <c r="AX43" s="37">
        <f t="shared" si="4"/>
        <v>15</v>
      </c>
      <c r="AY43" s="38">
        <f t="shared" si="4"/>
        <v>0</v>
      </c>
      <c r="AZ43" s="39">
        <f t="shared" si="5"/>
        <v>0</v>
      </c>
      <c r="BA43" s="35"/>
      <c r="BB43" s="40"/>
      <c r="BC43" s="39">
        <f t="shared" si="6"/>
        <v>0</v>
      </c>
      <c r="BD43" s="39">
        <f t="shared" si="7"/>
        <v>0</v>
      </c>
      <c r="BE43" s="38">
        <f t="shared" si="8"/>
        <v>10</v>
      </c>
      <c r="BF43" s="39">
        <f t="shared" si="9"/>
        <v>7</v>
      </c>
      <c r="BG43" s="38">
        <f t="shared" si="10"/>
        <v>23</v>
      </c>
      <c r="BH43" s="39">
        <f t="shared" si="11"/>
        <v>38</v>
      </c>
      <c r="BI43" s="39">
        <f t="shared" si="12"/>
        <v>0</v>
      </c>
      <c r="BJ43" s="39">
        <f t="shared" si="12"/>
        <v>0</v>
      </c>
      <c r="BK43" s="39">
        <f t="shared" si="13"/>
        <v>33</v>
      </c>
      <c r="BL43" s="39">
        <f t="shared" si="13"/>
        <v>45</v>
      </c>
    </row>
    <row r="44" spans="1:64" ht="19.899999999999999" customHeight="1" x14ac:dyDescent="0.25">
      <c r="A44" s="58" t="s">
        <v>31</v>
      </c>
      <c r="B44" s="42">
        <v>705.85</v>
      </c>
      <c r="C44" s="27">
        <v>366.45</v>
      </c>
      <c r="D44" s="27">
        <v>312</v>
      </c>
      <c r="E44" s="27">
        <v>11</v>
      </c>
      <c r="F44" s="27">
        <v>4</v>
      </c>
      <c r="G44" s="27"/>
      <c r="H44" s="27"/>
      <c r="I44" s="27">
        <v>214</v>
      </c>
      <c r="J44" s="27">
        <v>168</v>
      </c>
      <c r="K44" s="27">
        <v>115</v>
      </c>
      <c r="L44" s="27">
        <v>114</v>
      </c>
      <c r="M44" s="27"/>
      <c r="N44" s="27"/>
      <c r="O44" s="29">
        <f t="shared" si="14"/>
        <v>706.45</v>
      </c>
      <c r="P44" s="30">
        <f>SUM(N44,L44,J44,H44,F44,D44)</f>
        <v>598</v>
      </c>
      <c r="Q44" s="31">
        <v>149.75</v>
      </c>
      <c r="R44" s="31"/>
      <c r="S44" s="31"/>
      <c r="T44" s="31"/>
      <c r="U44" s="31"/>
      <c r="V44" s="31"/>
      <c r="W44" s="31"/>
      <c r="X44" s="31">
        <v>54.25</v>
      </c>
      <c r="Y44" s="27">
        <v>53</v>
      </c>
      <c r="Z44" s="27">
        <v>96</v>
      </c>
      <c r="AA44" s="27">
        <v>80</v>
      </c>
      <c r="AB44" s="27"/>
      <c r="AC44" s="27"/>
      <c r="AD44" s="29">
        <f t="shared" si="15"/>
        <v>150.25</v>
      </c>
      <c r="AE44" s="30">
        <f>SUM(AC44,AA44,Y44,W44,U44,S44)</f>
        <v>133</v>
      </c>
      <c r="AF44" s="27"/>
      <c r="AG44" s="27"/>
      <c r="AH44" s="27"/>
      <c r="AI44" s="32"/>
      <c r="AJ44" s="33"/>
      <c r="AK44" s="32"/>
      <c r="AL44" s="33"/>
      <c r="AM44" s="33"/>
      <c r="AN44" s="32"/>
      <c r="AO44" s="33"/>
      <c r="AP44" s="27"/>
      <c r="AQ44" s="27"/>
      <c r="AR44" s="27"/>
      <c r="AS44" s="29">
        <f t="shared" si="16"/>
        <v>0</v>
      </c>
      <c r="AT44" s="30">
        <f t="shared" si="16"/>
        <v>0</v>
      </c>
      <c r="AU44" s="27"/>
      <c r="AV44" s="27"/>
      <c r="AW44" s="27"/>
      <c r="AX44" s="37">
        <f t="shared" si="4"/>
        <v>855.6</v>
      </c>
      <c r="AY44" s="38">
        <f t="shared" si="4"/>
        <v>366.45</v>
      </c>
      <c r="AZ44" s="39">
        <f t="shared" si="5"/>
        <v>312</v>
      </c>
      <c r="BA44" s="35"/>
      <c r="BB44" s="40"/>
      <c r="BC44" s="39">
        <f t="shared" si="6"/>
        <v>0</v>
      </c>
      <c r="BD44" s="39">
        <f t="shared" si="7"/>
        <v>0</v>
      </c>
      <c r="BE44" s="38">
        <f t="shared" si="8"/>
        <v>268.25</v>
      </c>
      <c r="BF44" s="39">
        <f t="shared" si="9"/>
        <v>221</v>
      </c>
      <c r="BG44" s="38">
        <f t="shared" si="10"/>
        <v>211</v>
      </c>
      <c r="BH44" s="39">
        <f t="shared" si="11"/>
        <v>194</v>
      </c>
      <c r="BI44" s="39">
        <f t="shared" si="12"/>
        <v>0</v>
      </c>
      <c r="BJ44" s="39">
        <f t="shared" si="12"/>
        <v>0</v>
      </c>
      <c r="BK44" s="39">
        <f t="shared" si="13"/>
        <v>856.7</v>
      </c>
      <c r="BL44" s="39">
        <f t="shared" si="13"/>
        <v>731</v>
      </c>
    </row>
    <row r="45" spans="1:64" ht="19.899999999999999" customHeight="1" x14ac:dyDescent="0.25">
      <c r="A45" s="61" t="s">
        <v>33</v>
      </c>
      <c r="B45" s="42"/>
      <c r="C45" s="43"/>
      <c r="D45" s="27"/>
      <c r="E45" s="27"/>
      <c r="F45" s="27"/>
      <c r="G45" s="27"/>
      <c r="H45" s="27"/>
      <c r="I45" s="44"/>
      <c r="J45" s="27"/>
      <c r="K45" s="27"/>
      <c r="L45" s="27"/>
      <c r="M45" s="27"/>
      <c r="N45" s="27"/>
      <c r="O45" s="29">
        <f t="shared" si="14"/>
        <v>0</v>
      </c>
      <c r="P45" s="30">
        <f t="shared" si="14"/>
        <v>0</v>
      </c>
      <c r="Q45" s="31"/>
      <c r="R45" s="31"/>
      <c r="S45" s="31"/>
      <c r="T45" s="31"/>
      <c r="U45" s="31"/>
      <c r="V45" s="31"/>
      <c r="W45" s="31"/>
      <c r="X45" s="31"/>
      <c r="Y45" s="27"/>
      <c r="Z45" s="27">
        <v>29</v>
      </c>
      <c r="AA45" s="27">
        <v>46</v>
      </c>
      <c r="AB45" s="27"/>
      <c r="AC45" s="27"/>
      <c r="AD45" s="29">
        <f t="shared" si="15"/>
        <v>29</v>
      </c>
      <c r="AE45" s="30">
        <f t="shared" si="15"/>
        <v>46</v>
      </c>
      <c r="AF45" s="27"/>
      <c r="AG45" s="45"/>
      <c r="AH45" s="27"/>
      <c r="AI45" s="27"/>
      <c r="AJ45" s="27"/>
      <c r="AK45" s="27"/>
      <c r="AL45" s="27"/>
      <c r="AM45" s="27"/>
      <c r="AN45" s="27"/>
      <c r="AO45" s="27">
        <v>29</v>
      </c>
      <c r="AP45" s="27">
        <v>46</v>
      </c>
      <c r="AQ45" s="27"/>
      <c r="AR45" s="27"/>
      <c r="AS45" s="29">
        <f t="shared" si="16"/>
        <v>29</v>
      </c>
      <c r="AT45" s="30">
        <f t="shared" si="16"/>
        <v>46</v>
      </c>
      <c r="AU45" s="27"/>
      <c r="AV45" s="27"/>
      <c r="AW45" s="27"/>
      <c r="AX45" s="37">
        <f t="shared" si="4"/>
        <v>0</v>
      </c>
      <c r="AY45" s="38">
        <f t="shared" si="4"/>
        <v>0</v>
      </c>
      <c r="AZ45" s="39">
        <f t="shared" si="5"/>
        <v>0</v>
      </c>
      <c r="BA45" s="30"/>
      <c r="BB45" s="27"/>
      <c r="BC45" s="39">
        <f t="shared" si="6"/>
        <v>0</v>
      </c>
      <c r="BD45" s="39">
        <f t="shared" si="7"/>
        <v>0</v>
      </c>
      <c r="BE45" s="38">
        <f t="shared" si="8"/>
        <v>0</v>
      </c>
      <c r="BF45" s="39">
        <f t="shared" si="9"/>
        <v>0</v>
      </c>
      <c r="BG45" s="38">
        <f t="shared" si="10"/>
        <v>58</v>
      </c>
      <c r="BH45" s="39">
        <f t="shared" si="11"/>
        <v>92</v>
      </c>
      <c r="BI45" s="39">
        <f t="shared" si="12"/>
        <v>0</v>
      </c>
      <c r="BJ45" s="39">
        <f t="shared" si="12"/>
        <v>0</v>
      </c>
      <c r="BK45" s="39">
        <f t="shared" si="13"/>
        <v>58</v>
      </c>
      <c r="BL45" s="39">
        <f t="shared" si="13"/>
        <v>92</v>
      </c>
    </row>
    <row r="46" spans="1:64" ht="19.899999999999999" customHeight="1" x14ac:dyDescent="0.25">
      <c r="A46" s="61" t="s">
        <v>34</v>
      </c>
      <c r="B46" s="46"/>
      <c r="C46" s="27"/>
      <c r="D46" s="27"/>
      <c r="E46" s="27"/>
      <c r="F46" s="27"/>
      <c r="G46" s="27"/>
      <c r="H46" s="27"/>
      <c r="I46" s="44"/>
      <c r="J46" s="27"/>
      <c r="K46" s="27"/>
      <c r="L46" s="27"/>
      <c r="M46" s="27"/>
      <c r="N46" s="27"/>
      <c r="O46" s="29">
        <f t="shared" si="14"/>
        <v>0</v>
      </c>
      <c r="P46" s="30">
        <f t="shared" si="14"/>
        <v>0</v>
      </c>
      <c r="Q46" s="31"/>
      <c r="R46" s="31"/>
      <c r="S46" s="31"/>
      <c r="T46" s="31"/>
      <c r="U46" s="31"/>
      <c r="V46" s="31"/>
      <c r="W46" s="31"/>
      <c r="X46" s="31">
        <v>170.05</v>
      </c>
      <c r="Y46" s="31">
        <v>515</v>
      </c>
      <c r="Z46" s="31"/>
      <c r="AA46" s="27"/>
      <c r="AB46" s="27"/>
      <c r="AC46" s="31"/>
      <c r="AD46" s="29">
        <f t="shared" si="15"/>
        <v>170.05</v>
      </c>
      <c r="AE46" s="30">
        <f t="shared" si="15"/>
        <v>515</v>
      </c>
      <c r="AF46" s="31"/>
      <c r="AG46" s="45"/>
      <c r="AH46" s="31"/>
      <c r="AI46" s="27"/>
      <c r="AJ46" s="27"/>
      <c r="AK46" s="27"/>
      <c r="AL46" s="27"/>
      <c r="AM46" s="27"/>
      <c r="AN46" s="27"/>
      <c r="AO46" s="27"/>
      <c r="AP46" s="27"/>
      <c r="AQ46" s="43"/>
      <c r="AR46" s="27"/>
      <c r="AS46" s="29">
        <f t="shared" si="16"/>
        <v>0</v>
      </c>
      <c r="AT46" s="30">
        <f t="shared" si="16"/>
        <v>0</v>
      </c>
      <c r="AU46" s="27"/>
      <c r="AV46" s="27"/>
      <c r="AW46" s="44"/>
      <c r="AX46" s="37">
        <f t="shared" si="4"/>
        <v>0</v>
      </c>
      <c r="AY46" s="38">
        <f t="shared" si="4"/>
        <v>0</v>
      </c>
      <c r="AZ46" s="39">
        <f t="shared" si="5"/>
        <v>0</v>
      </c>
      <c r="BA46" s="48"/>
      <c r="BB46" s="27"/>
      <c r="BC46" s="39">
        <f t="shared" si="6"/>
        <v>0</v>
      </c>
      <c r="BD46" s="39">
        <f t="shared" si="7"/>
        <v>0</v>
      </c>
      <c r="BE46" s="38">
        <f t="shared" si="8"/>
        <v>170.05</v>
      </c>
      <c r="BF46" s="39">
        <f t="shared" si="9"/>
        <v>515</v>
      </c>
      <c r="BG46" s="38">
        <f t="shared" si="10"/>
        <v>0</v>
      </c>
      <c r="BH46" s="39">
        <f t="shared" si="11"/>
        <v>0</v>
      </c>
      <c r="BI46" s="39">
        <f t="shared" si="12"/>
        <v>0</v>
      </c>
      <c r="BJ46" s="39">
        <f t="shared" si="12"/>
        <v>0</v>
      </c>
      <c r="BK46" s="39">
        <f t="shared" si="13"/>
        <v>170.05</v>
      </c>
      <c r="BL46" s="39">
        <f t="shared" si="13"/>
        <v>515</v>
      </c>
    </row>
    <row r="47" spans="1:64" ht="19.899999999999999" customHeight="1" x14ac:dyDescent="0.25">
      <c r="A47" s="61" t="s">
        <v>35</v>
      </c>
      <c r="B47" s="27"/>
      <c r="C47" s="31"/>
      <c r="D47" s="31"/>
      <c r="E47" s="43"/>
      <c r="F47" s="27"/>
      <c r="G47" s="27"/>
      <c r="H47" s="27"/>
      <c r="I47" s="27"/>
      <c r="J47" s="27"/>
      <c r="K47" s="27"/>
      <c r="L47" s="27"/>
      <c r="M47" s="27"/>
      <c r="N47" s="27"/>
      <c r="O47" s="29">
        <f t="shared" si="14"/>
        <v>0</v>
      </c>
      <c r="P47" s="30">
        <f t="shared" si="14"/>
        <v>0</v>
      </c>
      <c r="Q47" s="49"/>
      <c r="R47" s="49"/>
      <c r="S47" s="49"/>
      <c r="T47" s="49"/>
      <c r="U47" s="31"/>
      <c r="V47" s="31"/>
      <c r="W47" s="31"/>
      <c r="X47" s="31"/>
      <c r="Y47" s="27"/>
      <c r="Z47" s="27"/>
      <c r="AA47" s="27"/>
      <c r="AB47" s="27"/>
      <c r="AC47" s="45"/>
      <c r="AD47" s="29">
        <f t="shared" si="15"/>
        <v>0</v>
      </c>
      <c r="AE47" s="30">
        <f t="shared" si="15"/>
        <v>0</v>
      </c>
      <c r="AF47" s="27"/>
      <c r="AG47" s="45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9">
        <f t="shared" si="16"/>
        <v>0</v>
      </c>
      <c r="AT47" s="30">
        <f t="shared" si="16"/>
        <v>0</v>
      </c>
      <c r="AU47" s="27"/>
      <c r="AV47" s="27"/>
      <c r="AW47" s="47"/>
      <c r="AX47" s="37">
        <f t="shared" si="4"/>
        <v>0</v>
      </c>
      <c r="AY47" s="38">
        <f t="shared" si="4"/>
        <v>0</v>
      </c>
      <c r="AZ47" s="39">
        <f t="shared" si="5"/>
        <v>0</v>
      </c>
      <c r="BA47" s="47"/>
      <c r="BB47" s="27"/>
      <c r="BC47" s="39">
        <f t="shared" si="6"/>
        <v>0</v>
      </c>
      <c r="BD47" s="39">
        <f t="shared" si="7"/>
        <v>0</v>
      </c>
      <c r="BE47" s="38">
        <f t="shared" si="8"/>
        <v>0</v>
      </c>
      <c r="BF47" s="39">
        <f t="shared" si="9"/>
        <v>0</v>
      </c>
      <c r="BG47" s="38">
        <f t="shared" si="10"/>
        <v>0</v>
      </c>
      <c r="BH47" s="39">
        <f t="shared" si="11"/>
        <v>0</v>
      </c>
      <c r="BI47" s="39">
        <f t="shared" si="12"/>
        <v>0</v>
      </c>
      <c r="BJ47" s="39">
        <f t="shared" si="12"/>
        <v>0</v>
      </c>
      <c r="BK47" s="39">
        <f t="shared" si="13"/>
        <v>0</v>
      </c>
      <c r="BL47" s="39">
        <f t="shared" si="13"/>
        <v>0</v>
      </c>
    </row>
    <row r="48" spans="1:64" ht="19.899999999999999" customHeight="1" x14ac:dyDescent="0.25">
      <c r="A48" s="61" t="s">
        <v>36</v>
      </c>
      <c r="B48" s="31"/>
      <c r="C48" s="62"/>
      <c r="D48" s="31"/>
      <c r="E48" s="29"/>
      <c r="F48" s="31"/>
      <c r="G48" s="31">
        <v>3.15</v>
      </c>
      <c r="H48" s="31"/>
      <c r="I48" s="31"/>
      <c r="J48" s="31"/>
      <c r="K48" s="29">
        <v>0.75</v>
      </c>
      <c r="L48" s="31"/>
      <c r="M48" s="31"/>
      <c r="N48" s="31"/>
      <c r="O48" s="29">
        <f t="shared" si="14"/>
        <v>3.9</v>
      </c>
      <c r="P48" s="30">
        <f t="shared" si="14"/>
        <v>0</v>
      </c>
      <c r="Q48" s="31"/>
      <c r="R48" s="31">
        <v>1.25</v>
      </c>
      <c r="S48" s="31"/>
      <c r="T48" s="31"/>
      <c r="U48" s="31"/>
      <c r="V48" s="31">
        <v>4.17</v>
      </c>
      <c r="W48" s="31"/>
      <c r="X48" s="29">
        <v>1.3</v>
      </c>
      <c r="Y48" s="31"/>
      <c r="Z48" s="29">
        <v>37.630000000000003</v>
      </c>
      <c r="AA48" s="27"/>
      <c r="AB48" s="27"/>
      <c r="AC48" s="27"/>
      <c r="AD48" s="29">
        <f t="shared" si="15"/>
        <v>44.35</v>
      </c>
      <c r="AE48" s="30">
        <f t="shared" si="15"/>
        <v>0</v>
      </c>
      <c r="AF48" s="27"/>
      <c r="AG48" s="45"/>
      <c r="AH48" s="27"/>
      <c r="AI48" s="27"/>
      <c r="AJ48" s="27"/>
      <c r="AK48" s="27"/>
      <c r="AL48" s="27"/>
      <c r="AM48" s="27"/>
      <c r="AN48" s="51"/>
      <c r="AO48" s="27"/>
      <c r="AP48" s="27"/>
      <c r="AQ48" s="27"/>
      <c r="AR48" s="27"/>
      <c r="AS48" s="29">
        <f t="shared" si="16"/>
        <v>0</v>
      </c>
      <c r="AT48" s="30">
        <f t="shared" si="16"/>
        <v>0</v>
      </c>
      <c r="AU48" s="27"/>
      <c r="AV48" s="27"/>
      <c r="AW48" s="27"/>
      <c r="AX48" s="37">
        <f t="shared" si="4"/>
        <v>0</v>
      </c>
      <c r="AY48" s="38">
        <f t="shared" si="4"/>
        <v>1.25</v>
      </c>
      <c r="AZ48" s="39">
        <f t="shared" si="5"/>
        <v>0</v>
      </c>
      <c r="BA48" s="52"/>
      <c r="BB48" s="27"/>
      <c r="BC48" s="39">
        <f t="shared" si="6"/>
        <v>7.32</v>
      </c>
      <c r="BD48" s="39">
        <f t="shared" si="7"/>
        <v>0</v>
      </c>
      <c r="BE48" s="38">
        <f t="shared" si="8"/>
        <v>1.3</v>
      </c>
      <c r="BF48" s="39">
        <f t="shared" si="9"/>
        <v>0</v>
      </c>
      <c r="BG48" s="38">
        <f t="shared" si="10"/>
        <v>38.380000000000003</v>
      </c>
      <c r="BH48" s="39">
        <f t="shared" si="11"/>
        <v>0</v>
      </c>
      <c r="BI48" s="39">
        <f t="shared" si="12"/>
        <v>0</v>
      </c>
      <c r="BJ48" s="39">
        <f t="shared" si="12"/>
        <v>0</v>
      </c>
      <c r="BK48" s="39">
        <f t="shared" si="13"/>
        <v>48.25</v>
      </c>
      <c r="BL48" s="39">
        <f t="shared" si="13"/>
        <v>0</v>
      </c>
    </row>
    <row r="49" spans="1:64" ht="19.899999999999999" customHeight="1" x14ac:dyDescent="0.25">
      <c r="A49" s="61" t="s">
        <v>37</v>
      </c>
      <c r="B49" s="42"/>
      <c r="C49" s="53"/>
      <c r="D49" s="31"/>
      <c r="E49" s="52"/>
      <c r="F49" s="27"/>
      <c r="G49" s="27"/>
      <c r="H49" s="27"/>
      <c r="I49" s="43"/>
      <c r="J49" s="27"/>
      <c r="K49" s="55"/>
      <c r="L49" s="27"/>
      <c r="M49" s="27"/>
      <c r="N49" s="27"/>
      <c r="O49" s="29">
        <f t="shared" si="14"/>
        <v>0</v>
      </c>
      <c r="P49" s="30">
        <f t="shared" si="14"/>
        <v>0</v>
      </c>
      <c r="Q49" s="31"/>
      <c r="R49" s="31"/>
      <c r="S49" s="31"/>
      <c r="T49" s="31"/>
      <c r="U49" s="27"/>
      <c r="V49" s="27"/>
      <c r="W49" s="27"/>
      <c r="X49" s="27"/>
      <c r="Y49" s="27"/>
      <c r="Z49" s="27"/>
      <c r="AA49" s="27"/>
      <c r="AB49" s="27"/>
      <c r="AC49" s="27"/>
      <c r="AD49" s="29">
        <f t="shared" si="15"/>
        <v>0</v>
      </c>
      <c r="AE49" s="30">
        <f t="shared" si="15"/>
        <v>0</v>
      </c>
      <c r="AF49" s="27"/>
      <c r="AG49" s="45"/>
      <c r="AH49" s="27" t="s">
        <v>102</v>
      </c>
      <c r="AI49" s="48"/>
      <c r="AJ49" s="27"/>
      <c r="AK49" s="27"/>
      <c r="AL49" s="27"/>
      <c r="AM49" s="27"/>
      <c r="AN49" s="42"/>
      <c r="AO49" s="42"/>
      <c r="AP49" s="27"/>
      <c r="AQ49" s="27"/>
      <c r="AR49" s="27"/>
      <c r="AS49" s="29">
        <f t="shared" si="16"/>
        <v>0</v>
      </c>
      <c r="AT49" s="30">
        <f t="shared" si="16"/>
        <v>0</v>
      </c>
      <c r="AU49" s="27"/>
      <c r="AV49" s="27"/>
      <c r="AW49" s="27"/>
      <c r="AX49" s="37">
        <f t="shared" si="4"/>
        <v>0</v>
      </c>
      <c r="AY49" s="38">
        <f t="shared" si="4"/>
        <v>0</v>
      </c>
      <c r="AZ49" s="39">
        <f t="shared" si="5"/>
        <v>0</v>
      </c>
      <c r="BA49" s="44"/>
      <c r="BB49" s="27"/>
      <c r="BC49" s="39">
        <f t="shared" si="6"/>
        <v>0</v>
      </c>
      <c r="BD49" s="39">
        <f t="shared" si="7"/>
        <v>0</v>
      </c>
      <c r="BE49" s="38">
        <f t="shared" si="8"/>
        <v>0</v>
      </c>
      <c r="BF49" s="39">
        <f t="shared" si="9"/>
        <v>0</v>
      </c>
      <c r="BG49" s="38">
        <f t="shared" si="10"/>
        <v>0</v>
      </c>
      <c r="BH49" s="39">
        <f t="shared" si="11"/>
        <v>0</v>
      </c>
      <c r="BI49" s="39">
        <f t="shared" si="12"/>
        <v>0</v>
      </c>
      <c r="BJ49" s="39">
        <f t="shared" si="12"/>
        <v>0</v>
      </c>
      <c r="BK49" s="39">
        <f t="shared" si="13"/>
        <v>0</v>
      </c>
      <c r="BL49" s="39">
        <f t="shared" si="13"/>
        <v>0</v>
      </c>
    </row>
    <row r="50" spans="1:64" ht="19.899999999999999" customHeight="1" x14ac:dyDescent="0.25">
      <c r="A50" s="61" t="s">
        <v>38</v>
      </c>
      <c r="B50" s="31"/>
      <c r="C50" s="31">
        <v>22.3</v>
      </c>
      <c r="D50" s="31">
        <v>27</v>
      </c>
      <c r="E50" s="31">
        <v>1.5</v>
      </c>
      <c r="F50" s="31">
        <v>1</v>
      </c>
      <c r="G50" s="31">
        <v>3.75</v>
      </c>
      <c r="H50" s="31">
        <v>7</v>
      </c>
      <c r="I50" s="31">
        <v>8</v>
      </c>
      <c r="J50" s="31">
        <v>6</v>
      </c>
      <c r="K50" s="63">
        <v>473</v>
      </c>
      <c r="L50" s="31">
        <v>498</v>
      </c>
      <c r="M50" s="31"/>
      <c r="N50" s="31"/>
      <c r="O50" s="29">
        <f t="shared" si="14"/>
        <v>508.55</v>
      </c>
      <c r="P50" s="30">
        <f t="shared" si="14"/>
        <v>539</v>
      </c>
      <c r="Q50" s="64"/>
      <c r="R50" s="56"/>
      <c r="S50" s="56"/>
      <c r="T50" s="56"/>
      <c r="U50" s="42"/>
      <c r="V50" s="42"/>
      <c r="W50" s="31"/>
      <c r="X50" s="31">
        <v>3</v>
      </c>
      <c r="Y50" s="31">
        <v>2</v>
      </c>
      <c r="Z50" s="31">
        <v>697</v>
      </c>
      <c r="AA50" s="27">
        <v>1068</v>
      </c>
      <c r="AB50" s="27"/>
      <c r="AC50" s="27"/>
      <c r="AD50" s="29">
        <f t="shared" si="15"/>
        <v>700</v>
      </c>
      <c r="AE50" s="30">
        <f t="shared" si="15"/>
        <v>1070</v>
      </c>
      <c r="AF50" s="27"/>
      <c r="AG50" s="45"/>
      <c r="AH50" s="27"/>
      <c r="AI50" s="45"/>
      <c r="AJ50" s="27"/>
      <c r="AK50" s="27"/>
      <c r="AL50" s="27"/>
      <c r="AM50" s="27"/>
      <c r="AN50" s="27"/>
      <c r="AO50" s="27"/>
      <c r="AP50" s="27"/>
      <c r="AQ50" s="27"/>
      <c r="AR50" s="27"/>
      <c r="AS50" s="29">
        <f t="shared" si="16"/>
        <v>0</v>
      </c>
      <c r="AT50" s="30">
        <f t="shared" si="16"/>
        <v>0</v>
      </c>
      <c r="AU50" s="27">
        <v>0.5</v>
      </c>
      <c r="AV50" s="27"/>
      <c r="AW50" s="27">
        <v>2</v>
      </c>
      <c r="AX50" s="37">
        <f t="shared" si="4"/>
        <v>0</v>
      </c>
      <c r="AY50" s="38">
        <f t="shared" si="4"/>
        <v>22.3</v>
      </c>
      <c r="AZ50" s="39">
        <f t="shared" si="5"/>
        <v>27</v>
      </c>
      <c r="BA50" s="27"/>
      <c r="BB50" s="27"/>
      <c r="BC50" s="39">
        <f t="shared" si="6"/>
        <v>3.75</v>
      </c>
      <c r="BD50" s="39">
        <f t="shared" si="7"/>
        <v>7</v>
      </c>
      <c r="BE50" s="38">
        <f t="shared" si="8"/>
        <v>11</v>
      </c>
      <c r="BF50" s="39">
        <f t="shared" si="9"/>
        <v>8</v>
      </c>
      <c r="BG50" s="38">
        <f t="shared" si="10"/>
        <v>1170</v>
      </c>
      <c r="BH50" s="39">
        <f t="shared" si="11"/>
        <v>1566</v>
      </c>
      <c r="BI50" s="39">
        <f t="shared" si="12"/>
        <v>0</v>
      </c>
      <c r="BJ50" s="39">
        <f t="shared" si="12"/>
        <v>0</v>
      </c>
      <c r="BK50" s="39">
        <f t="shared" si="13"/>
        <v>1208.55</v>
      </c>
      <c r="BL50" s="39">
        <f t="shared" si="13"/>
        <v>1609</v>
      </c>
    </row>
    <row r="51" spans="1:64" ht="19.899999999999999" customHeight="1" x14ac:dyDescent="0.25">
      <c r="A51" s="61" t="s">
        <v>39</v>
      </c>
      <c r="B51" s="31"/>
      <c r="C51" s="31">
        <v>11</v>
      </c>
      <c r="D51" s="31"/>
      <c r="E51" s="31">
        <v>0.75</v>
      </c>
      <c r="F51" s="31"/>
      <c r="G51" s="31">
        <v>7.5</v>
      </c>
      <c r="H51" s="31"/>
      <c r="I51" s="31">
        <v>11</v>
      </c>
      <c r="J51" s="31"/>
      <c r="K51" s="31">
        <v>222.5</v>
      </c>
      <c r="L51" s="31"/>
      <c r="M51" s="31"/>
      <c r="N51" s="31"/>
      <c r="O51" s="29">
        <f t="shared" si="14"/>
        <v>252.75</v>
      </c>
      <c r="P51" s="30">
        <f t="shared" si="14"/>
        <v>0</v>
      </c>
      <c r="Q51" s="31"/>
      <c r="R51" s="31">
        <v>3.5</v>
      </c>
      <c r="S51" s="31"/>
      <c r="T51" s="31"/>
      <c r="U51" s="31"/>
      <c r="V51" s="31"/>
      <c r="W51" s="31"/>
      <c r="X51" s="31">
        <v>12.5</v>
      </c>
      <c r="Y51" s="31"/>
      <c r="Z51" s="31">
        <v>62.4</v>
      </c>
      <c r="AA51" s="27"/>
      <c r="AB51" s="27"/>
      <c r="AC51" s="27"/>
      <c r="AD51" s="29">
        <f t="shared" si="15"/>
        <v>78.400000000000006</v>
      </c>
      <c r="AE51" s="30">
        <f t="shared" si="15"/>
        <v>0</v>
      </c>
      <c r="AF51" s="27">
        <v>151</v>
      </c>
      <c r="AG51" s="45">
        <v>13.75</v>
      </c>
      <c r="AH51" s="27"/>
      <c r="AI51" s="45">
        <v>0.75</v>
      </c>
      <c r="AJ51" s="27"/>
      <c r="AK51" s="27">
        <v>7.5</v>
      </c>
      <c r="AL51" s="27"/>
      <c r="AM51" s="27">
        <v>23.5</v>
      </c>
      <c r="AN51" s="27"/>
      <c r="AO51" s="27"/>
      <c r="AP51" s="27"/>
      <c r="AQ51" s="27"/>
      <c r="AR51" s="27"/>
      <c r="AS51" s="29">
        <f t="shared" si="16"/>
        <v>45.5</v>
      </c>
      <c r="AT51" s="30">
        <f t="shared" si="16"/>
        <v>0</v>
      </c>
      <c r="AU51" s="27"/>
      <c r="AV51" s="27"/>
      <c r="AW51" s="27"/>
      <c r="AX51" s="37">
        <f t="shared" si="4"/>
        <v>151</v>
      </c>
      <c r="AY51" s="38">
        <f>SUM(C51,R51,AG51,)</f>
        <v>28.25</v>
      </c>
      <c r="AZ51" s="39">
        <f t="shared" si="5"/>
        <v>0</v>
      </c>
      <c r="BA51" s="27"/>
      <c r="BB51" s="27"/>
      <c r="BC51" s="39">
        <f t="shared" si="6"/>
        <v>15</v>
      </c>
      <c r="BD51" s="39">
        <f t="shared" si="7"/>
        <v>0</v>
      </c>
      <c r="BE51" s="38">
        <f t="shared" si="8"/>
        <v>47</v>
      </c>
      <c r="BF51" s="39">
        <f t="shared" si="9"/>
        <v>0</v>
      </c>
      <c r="BG51" s="38">
        <f t="shared" si="10"/>
        <v>284.89999999999998</v>
      </c>
      <c r="BH51" s="39">
        <f t="shared" si="11"/>
        <v>0</v>
      </c>
      <c r="BI51" s="39">
        <f t="shared" si="12"/>
        <v>0</v>
      </c>
      <c r="BJ51" s="39">
        <f t="shared" si="12"/>
        <v>0</v>
      </c>
      <c r="BK51" s="39">
        <f t="shared" si="13"/>
        <v>376.65</v>
      </c>
      <c r="BL51" s="39">
        <f t="shared" si="13"/>
        <v>0</v>
      </c>
    </row>
    <row r="52" spans="1:64" ht="19.899999999999999" customHeight="1" x14ac:dyDescent="0.25">
      <c r="A52" s="61" t="s">
        <v>40</v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29">
        <f t="shared" si="14"/>
        <v>0</v>
      </c>
      <c r="P52" s="30">
        <f t="shared" si="14"/>
        <v>0</v>
      </c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27"/>
      <c r="AB52" s="27"/>
      <c r="AC52" s="27"/>
      <c r="AD52" s="29">
        <f t="shared" si="15"/>
        <v>0</v>
      </c>
      <c r="AE52" s="30">
        <f t="shared" si="15"/>
        <v>0</v>
      </c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9">
        <f t="shared" si="16"/>
        <v>0</v>
      </c>
      <c r="AT52" s="30">
        <f t="shared" si="16"/>
        <v>0</v>
      </c>
      <c r="AU52" s="27"/>
      <c r="AV52" s="27"/>
      <c r="AW52" s="27"/>
      <c r="AX52" s="37">
        <f t="shared" si="4"/>
        <v>0</v>
      </c>
      <c r="AY52" s="38">
        <f>SUM(C52,R52,AG52,)</f>
        <v>0</v>
      </c>
      <c r="AZ52" s="39">
        <f t="shared" si="5"/>
        <v>0</v>
      </c>
      <c r="BA52" s="27"/>
      <c r="BB52" s="27"/>
      <c r="BC52" s="39">
        <f t="shared" si="6"/>
        <v>0</v>
      </c>
      <c r="BD52" s="39">
        <f t="shared" si="7"/>
        <v>0</v>
      </c>
      <c r="BE52" s="38">
        <f t="shared" si="8"/>
        <v>0</v>
      </c>
      <c r="BF52" s="39">
        <f t="shared" si="9"/>
        <v>0</v>
      </c>
      <c r="BG52" s="38">
        <f t="shared" si="10"/>
        <v>0</v>
      </c>
      <c r="BH52" s="39">
        <f t="shared" si="11"/>
        <v>0</v>
      </c>
      <c r="BI52" s="39">
        <f t="shared" si="12"/>
        <v>0</v>
      </c>
      <c r="BJ52" s="39">
        <f t="shared" si="12"/>
        <v>0</v>
      </c>
      <c r="BK52" s="39">
        <f t="shared" si="13"/>
        <v>0</v>
      </c>
      <c r="BL52" s="39">
        <f t="shared" si="13"/>
        <v>0</v>
      </c>
    </row>
    <row r="53" spans="1:64" ht="19.899999999999999" customHeight="1" x14ac:dyDescent="0.25">
      <c r="A53" s="61" t="s">
        <v>103</v>
      </c>
      <c r="B53" s="29">
        <v>338</v>
      </c>
      <c r="C53" s="39">
        <v>141</v>
      </c>
      <c r="D53" s="39">
        <v>141</v>
      </c>
      <c r="E53" s="39"/>
      <c r="F53" s="39"/>
      <c r="G53" s="39">
        <v>25</v>
      </c>
      <c r="H53" s="39">
        <v>25</v>
      </c>
      <c r="I53" s="39"/>
      <c r="J53" s="39"/>
      <c r="K53" s="39">
        <v>174</v>
      </c>
      <c r="L53" s="39">
        <v>174</v>
      </c>
      <c r="M53" s="39"/>
      <c r="N53" s="39"/>
      <c r="O53" s="29">
        <f t="shared" si="14"/>
        <v>340</v>
      </c>
      <c r="P53" s="30">
        <f t="shared" si="14"/>
        <v>340</v>
      </c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27"/>
      <c r="AB53" s="27"/>
      <c r="AC53" s="27"/>
      <c r="AD53" s="29">
        <f t="shared" si="15"/>
        <v>0</v>
      </c>
      <c r="AE53" s="30">
        <f t="shared" si="15"/>
        <v>0</v>
      </c>
      <c r="AF53" s="45"/>
      <c r="AG53" s="45"/>
      <c r="AH53" s="45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9">
        <f t="shared" si="16"/>
        <v>0</v>
      </c>
      <c r="AT53" s="30">
        <f t="shared" si="16"/>
        <v>0</v>
      </c>
      <c r="AU53" s="27"/>
      <c r="AV53" s="27"/>
      <c r="AW53" s="27"/>
      <c r="AX53" s="37">
        <f t="shared" si="4"/>
        <v>338</v>
      </c>
      <c r="AY53" s="38">
        <f>SUM(C53,R53,AG53,)</f>
        <v>141</v>
      </c>
      <c r="AZ53" s="39">
        <f t="shared" si="5"/>
        <v>141</v>
      </c>
      <c r="BA53" s="27"/>
      <c r="BB53" s="27"/>
      <c r="BC53" s="39">
        <f>SUM(AK53,V53,G53,)</f>
        <v>25</v>
      </c>
      <c r="BD53" s="39">
        <f>SUM(AL53,W53,H53)</f>
        <v>25</v>
      </c>
      <c r="BE53" s="38">
        <f t="shared" si="8"/>
        <v>0</v>
      </c>
      <c r="BF53" s="39">
        <f t="shared" si="9"/>
        <v>0</v>
      </c>
      <c r="BG53" s="38">
        <f t="shared" si="10"/>
        <v>174</v>
      </c>
      <c r="BH53" s="39">
        <f t="shared" si="11"/>
        <v>174</v>
      </c>
      <c r="BI53" s="39">
        <f t="shared" si="12"/>
        <v>0</v>
      </c>
      <c r="BJ53" s="39">
        <f t="shared" si="12"/>
        <v>0</v>
      </c>
      <c r="BK53" s="39">
        <f t="shared" si="13"/>
        <v>340</v>
      </c>
      <c r="BL53" s="39">
        <f t="shared" si="13"/>
        <v>340</v>
      </c>
    </row>
    <row r="54" spans="1:64" ht="19.899999999999999" customHeight="1" x14ac:dyDescent="0.25">
      <c r="A54" s="61" t="s">
        <v>42</v>
      </c>
      <c r="B54" s="65"/>
      <c r="C54" s="66">
        <v>58.97</v>
      </c>
      <c r="D54" s="49">
        <v>139</v>
      </c>
      <c r="E54" s="31"/>
      <c r="F54" s="31"/>
      <c r="G54" s="31"/>
      <c r="H54" s="31"/>
      <c r="I54" s="31"/>
      <c r="J54" s="31"/>
      <c r="K54" s="31"/>
      <c r="L54" s="31"/>
      <c r="M54" s="39"/>
      <c r="N54" s="39"/>
      <c r="O54" s="29">
        <f t="shared" si="14"/>
        <v>58.97</v>
      </c>
      <c r="P54" s="30">
        <f t="shared" si="14"/>
        <v>139</v>
      </c>
      <c r="Q54" s="39"/>
      <c r="R54" s="31"/>
      <c r="S54" s="31"/>
      <c r="T54" s="31"/>
      <c r="U54" s="31"/>
      <c r="V54" s="31"/>
      <c r="W54" s="31"/>
      <c r="X54" s="31"/>
      <c r="Y54" s="49"/>
      <c r="Z54" s="49"/>
      <c r="AA54" s="31"/>
      <c r="AB54" s="39"/>
      <c r="AC54" s="39"/>
      <c r="AD54" s="29">
        <f t="shared" si="15"/>
        <v>0</v>
      </c>
      <c r="AE54" s="30">
        <f t="shared" si="15"/>
        <v>0</v>
      </c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29">
        <f t="shared" si="16"/>
        <v>0</v>
      </c>
      <c r="AT54" s="30">
        <f t="shared" si="16"/>
        <v>0</v>
      </c>
      <c r="AU54" s="31"/>
      <c r="AV54" s="31"/>
      <c r="AW54" s="31"/>
      <c r="AX54" s="37">
        <f>SUM(B54,Q54,AF54,)</f>
        <v>0</v>
      </c>
      <c r="AY54" s="38">
        <f>SUM(C54,R54,AG54,)</f>
        <v>58.97</v>
      </c>
      <c r="AZ54" s="39">
        <f>SUM(D54,AH54,S54,)</f>
        <v>139</v>
      </c>
      <c r="BA54" s="31"/>
      <c r="BB54" s="27"/>
      <c r="BC54" s="39">
        <f t="shared" ref="BC54:BC63" si="17">SUM(AK54,V54,G54,)</f>
        <v>0</v>
      </c>
      <c r="BD54" s="39">
        <f t="shared" ref="BD54:BD63" si="18">SUM(AL54,W54,H54)</f>
        <v>0</v>
      </c>
      <c r="BE54" s="38">
        <f t="shared" si="8"/>
        <v>0</v>
      </c>
      <c r="BF54" s="39">
        <f t="shared" si="9"/>
        <v>0</v>
      </c>
      <c r="BG54" s="38">
        <f t="shared" si="10"/>
        <v>0</v>
      </c>
      <c r="BH54" s="39">
        <f t="shared" si="11"/>
        <v>0</v>
      </c>
      <c r="BI54" s="39">
        <f>SUM(M54,AB54,AQ54)</f>
        <v>0</v>
      </c>
      <c r="BJ54" s="39">
        <f>SUM(N54,AC54,AR54)</f>
        <v>0</v>
      </c>
      <c r="BK54" s="39">
        <f>SUM(O54,AD54,AS54,)</f>
        <v>58.97</v>
      </c>
      <c r="BL54" s="39">
        <f>SUM(P54,AE54,AT54,)</f>
        <v>139</v>
      </c>
    </row>
    <row r="55" spans="1:64" ht="19.899999999999999" customHeight="1" x14ac:dyDescent="0.25">
      <c r="A55" s="61" t="s">
        <v>43</v>
      </c>
      <c r="B55" s="42">
        <v>614</v>
      </c>
      <c r="C55" s="43">
        <v>44</v>
      </c>
      <c r="D55" s="27">
        <v>88</v>
      </c>
      <c r="E55" s="27"/>
      <c r="F55" s="27"/>
      <c r="G55" s="27"/>
      <c r="H55" s="27"/>
      <c r="I55" s="44">
        <v>43</v>
      </c>
      <c r="J55" s="27">
        <v>69</v>
      </c>
      <c r="K55" s="27">
        <v>266</v>
      </c>
      <c r="L55" s="27">
        <v>553</v>
      </c>
      <c r="M55" s="27">
        <v>126</v>
      </c>
      <c r="N55" s="27">
        <v>509</v>
      </c>
      <c r="O55" s="29">
        <f t="shared" si="14"/>
        <v>479</v>
      </c>
      <c r="P55" s="30">
        <f>SUM(N55,L55,J55,H55,F55,D55)</f>
        <v>1219</v>
      </c>
      <c r="Q55" s="31">
        <v>112.77</v>
      </c>
      <c r="R55" s="31">
        <v>4.5999999999999996</v>
      </c>
      <c r="S55" s="31">
        <v>8</v>
      </c>
      <c r="T55" s="31">
        <v>0.43</v>
      </c>
      <c r="U55" s="31">
        <v>2</v>
      </c>
      <c r="V55" s="31"/>
      <c r="W55" s="31"/>
      <c r="X55" s="31">
        <v>9</v>
      </c>
      <c r="Y55" s="27">
        <v>16</v>
      </c>
      <c r="Z55" s="27">
        <v>40.04</v>
      </c>
      <c r="AA55" s="27">
        <v>80</v>
      </c>
      <c r="AB55" s="27">
        <v>55.5</v>
      </c>
      <c r="AC55" s="27">
        <v>151</v>
      </c>
      <c r="AD55" s="29">
        <f t="shared" si="15"/>
        <v>109.57</v>
      </c>
      <c r="AE55" s="30">
        <f>SUM(AC55,AA55,Y55,W55,U55,S55)</f>
        <v>257</v>
      </c>
      <c r="AF55" s="27"/>
      <c r="AG55" s="45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9">
        <f t="shared" si="16"/>
        <v>0</v>
      </c>
      <c r="AT55" s="30">
        <f>SUM(AR55,AP55,AN55,AL55,AJ55,AH55)</f>
        <v>0</v>
      </c>
      <c r="AU55" s="27"/>
      <c r="AV55" s="27"/>
      <c r="AW55" s="27"/>
      <c r="AX55" s="37">
        <f t="shared" si="4"/>
        <v>726.77</v>
      </c>
      <c r="AY55" s="38">
        <f t="shared" si="4"/>
        <v>48.6</v>
      </c>
      <c r="AZ55" s="39">
        <f t="shared" ref="AZ55:AZ63" si="19">SUM(D55,AH55,S55,)</f>
        <v>96</v>
      </c>
      <c r="BA55" s="30"/>
      <c r="BB55" s="27"/>
      <c r="BC55" s="39">
        <f t="shared" si="17"/>
        <v>0</v>
      </c>
      <c r="BD55" s="39">
        <f t="shared" si="18"/>
        <v>0</v>
      </c>
      <c r="BE55" s="38">
        <f t="shared" si="8"/>
        <v>52</v>
      </c>
      <c r="BF55" s="39">
        <f t="shared" si="9"/>
        <v>85</v>
      </c>
      <c r="BG55" s="38">
        <f t="shared" si="10"/>
        <v>306.04000000000002</v>
      </c>
      <c r="BH55" s="39">
        <f t="shared" si="11"/>
        <v>633</v>
      </c>
      <c r="BI55" s="39">
        <f t="shared" ref="BI55:BJ63" si="20">SUM(M55,AB55,AQ55)</f>
        <v>181.5</v>
      </c>
      <c r="BJ55" s="39">
        <f t="shared" si="20"/>
        <v>660</v>
      </c>
      <c r="BK55" s="39">
        <f t="shared" ref="BK55:BL63" si="21">SUM(O55,AD55,AS55,)</f>
        <v>588.56999999999994</v>
      </c>
      <c r="BL55" s="39">
        <f t="shared" si="21"/>
        <v>1476</v>
      </c>
    </row>
    <row r="56" spans="1:64" ht="19.899999999999999" customHeight="1" x14ac:dyDescent="0.25">
      <c r="A56" s="61" t="s">
        <v>44</v>
      </c>
      <c r="B56" s="46"/>
      <c r="C56" s="27"/>
      <c r="D56" s="27"/>
      <c r="E56" s="27"/>
      <c r="F56" s="27"/>
      <c r="G56" s="27"/>
      <c r="H56" s="27"/>
      <c r="I56" s="44"/>
      <c r="J56" s="27"/>
      <c r="K56" s="27"/>
      <c r="L56" s="27"/>
      <c r="M56" s="27"/>
      <c r="N56" s="27"/>
      <c r="O56" s="29">
        <f t="shared" si="14"/>
        <v>0</v>
      </c>
      <c r="P56" s="30">
        <f t="shared" si="14"/>
        <v>0</v>
      </c>
      <c r="Q56" s="67"/>
      <c r="R56" s="31"/>
      <c r="S56" s="31"/>
      <c r="T56" s="31"/>
      <c r="U56" s="31"/>
      <c r="V56" s="31"/>
      <c r="W56" s="31"/>
      <c r="X56" s="31"/>
      <c r="Y56" s="31"/>
      <c r="Z56" s="31"/>
      <c r="AA56" s="27"/>
      <c r="AB56" s="27"/>
      <c r="AC56" s="31"/>
      <c r="AD56" s="29">
        <f t="shared" si="15"/>
        <v>0</v>
      </c>
      <c r="AE56" s="30">
        <f t="shared" si="15"/>
        <v>0</v>
      </c>
      <c r="AF56" s="31"/>
      <c r="AG56" s="45"/>
      <c r="AH56" s="31"/>
      <c r="AI56" s="27"/>
      <c r="AJ56" s="27"/>
      <c r="AK56" s="27"/>
      <c r="AL56" s="27"/>
      <c r="AM56" s="27"/>
      <c r="AN56" s="27"/>
      <c r="AO56" s="27"/>
      <c r="AP56" s="27"/>
      <c r="AQ56" s="43"/>
      <c r="AR56" s="27"/>
      <c r="AS56" s="29">
        <f t="shared" si="16"/>
        <v>0</v>
      </c>
      <c r="AT56" s="30">
        <f t="shared" si="16"/>
        <v>0</v>
      </c>
      <c r="AU56" s="27"/>
      <c r="AV56" s="27"/>
      <c r="AW56" s="44"/>
      <c r="AX56" s="37">
        <f t="shared" si="4"/>
        <v>0</v>
      </c>
      <c r="AY56" s="38">
        <f t="shared" si="4"/>
        <v>0</v>
      </c>
      <c r="AZ56" s="39">
        <f t="shared" si="19"/>
        <v>0</v>
      </c>
      <c r="BA56" s="48"/>
      <c r="BB56" s="27"/>
      <c r="BC56" s="39">
        <f t="shared" si="17"/>
        <v>0</v>
      </c>
      <c r="BD56" s="39">
        <f t="shared" si="18"/>
        <v>0</v>
      </c>
      <c r="BE56" s="38">
        <f t="shared" si="8"/>
        <v>0</v>
      </c>
      <c r="BF56" s="39">
        <f t="shared" si="9"/>
        <v>0</v>
      </c>
      <c r="BG56" s="38">
        <f t="shared" si="10"/>
        <v>0</v>
      </c>
      <c r="BH56" s="39">
        <f t="shared" si="11"/>
        <v>0</v>
      </c>
      <c r="BI56" s="39">
        <f t="shared" si="20"/>
        <v>0</v>
      </c>
      <c r="BJ56" s="39">
        <f t="shared" si="20"/>
        <v>0</v>
      </c>
      <c r="BK56" s="39">
        <f t="shared" si="21"/>
        <v>0</v>
      </c>
      <c r="BL56" s="39">
        <f t="shared" si="21"/>
        <v>0</v>
      </c>
    </row>
    <row r="57" spans="1:64" ht="19.899999999999999" customHeight="1" x14ac:dyDescent="0.25">
      <c r="A57" s="61" t="s">
        <v>45</v>
      </c>
      <c r="B57" s="42">
        <v>72.83</v>
      </c>
      <c r="C57" s="31">
        <v>0.2</v>
      </c>
      <c r="D57" s="31">
        <v>1</v>
      </c>
      <c r="E57" s="43"/>
      <c r="F57" s="27"/>
      <c r="G57" s="27"/>
      <c r="H57" s="27"/>
      <c r="I57" s="27">
        <v>0.41</v>
      </c>
      <c r="J57" s="27">
        <v>1</v>
      </c>
      <c r="K57" s="27">
        <v>22</v>
      </c>
      <c r="L57" s="27">
        <v>52</v>
      </c>
      <c r="M57" s="27"/>
      <c r="N57" s="27"/>
      <c r="O57" s="29">
        <f t="shared" si="14"/>
        <v>22.61</v>
      </c>
      <c r="P57" s="30">
        <f t="shared" si="14"/>
        <v>54</v>
      </c>
      <c r="Q57" s="49">
        <v>0.2</v>
      </c>
      <c r="R57" s="49">
        <v>1</v>
      </c>
      <c r="S57" s="49"/>
      <c r="T57" s="49"/>
      <c r="U57" s="31"/>
      <c r="V57" s="31"/>
      <c r="W57" s="31"/>
      <c r="X57" s="31">
        <v>8.8000000000000007</v>
      </c>
      <c r="Y57" s="27">
        <v>19</v>
      </c>
      <c r="Z57" s="27">
        <v>34.299999999999997</v>
      </c>
      <c r="AA57" s="27">
        <v>59</v>
      </c>
      <c r="AB57" s="27"/>
      <c r="AC57" s="45"/>
      <c r="AD57" s="29">
        <f t="shared" si="15"/>
        <v>44.099999999999994</v>
      </c>
      <c r="AE57" s="30">
        <f t="shared" si="15"/>
        <v>78</v>
      </c>
      <c r="AF57" s="27"/>
      <c r="AG57" s="45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9">
        <f t="shared" si="16"/>
        <v>0</v>
      </c>
      <c r="AT57" s="30">
        <f t="shared" si="16"/>
        <v>0</v>
      </c>
      <c r="AU57" s="27"/>
      <c r="AV57" s="27"/>
      <c r="AW57" s="47"/>
      <c r="AX57" s="37">
        <f t="shared" si="4"/>
        <v>73.03</v>
      </c>
      <c r="AY57" s="38">
        <f t="shared" si="4"/>
        <v>1.2</v>
      </c>
      <c r="AZ57" s="39">
        <f t="shared" si="19"/>
        <v>1</v>
      </c>
      <c r="BA57" s="47"/>
      <c r="BB57" s="27"/>
      <c r="BC57" s="39">
        <f t="shared" si="17"/>
        <v>0</v>
      </c>
      <c r="BD57" s="39">
        <f t="shared" si="18"/>
        <v>0</v>
      </c>
      <c r="BE57" s="38">
        <f t="shared" si="8"/>
        <v>9.2100000000000009</v>
      </c>
      <c r="BF57" s="39">
        <f t="shared" si="9"/>
        <v>20</v>
      </c>
      <c r="BG57" s="38">
        <f t="shared" si="10"/>
        <v>56.3</v>
      </c>
      <c r="BH57" s="39">
        <f t="shared" si="11"/>
        <v>111</v>
      </c>
      <c r="BI57" s="39">
        <f t="shared" si="20"/>
        <v>0</v>
      </c>
      <c r="BJ57" s="39">
        <f t="shared" si="20"/>
        <v>0</v>
      </c>
      <c r="BK57" s="39">
        <f t="shared" si="21"/>
        <v>66.709999999999994</v>
      </c>
      <c r="BL57" s="39">
        <f t="shared" si="21"/>
        <v>132</v>
      </c>
    </row>
    <row r="58" spans="1:64" ht="19.899999999999999" customHeight="1" x14ac:dyDescent="0.25">
      <c r="A58" s="61" t="s">
        <v>46</v>
      </c>
      <c r="B58" s="31"/>
      <c r="C58" s="62">
        <v>8.6</v>
      </c>
      <c r="D58" s="31">
        <v>15</v>
      </c>
      <c r="E58" s="29"/>
      <c r="F58" s="31"/>
      <c r="G58" s="31">
        <v>2</v>
      </c>
      <c r="H58" s="31">
        <v>3</v>
      </c>
      <c r="I58" s="31">
        <v>42.8</v>
      </c>
      <c r="J58" s="31">
        <v>109</v>
      </c>
      <c r="K58" s="29"/>
      <c r="L58" s="31"/>
      <c r="M58" s="31"/>
      <c r="N58" s="31"/>
      <c r="O58" s="29">
        <f t="shared" si="14"/>
        <v>53.4</v>
      </c>
      <c r="P58" s="30">
        <f t="shared" si="14"/>
        <v>127</v>
      </c>
      <c r="Q58" s="31">
        <v>1.4</v>
      </c>
      <c r="R58" s="31">
        <v>3</v>
      </c>
      <c r="S58" s="31"/>
      <c r="T58" s="31"/>
      <c r="U58" s="31"/>
      <c r="V58" s="31"/>
      <c r="W58" s="31"/>
      <c r="X58" s="29">
        <v>61.4</v>
      </c>
      <c r="Y58" s="31">
        <v>90</v>
      </c>
      <c r="Z58" s="29">
        <v>23.3</v>
      </c>
      <c r="AA58" s="27">
        <v>50</v>
      </c>
      <c r="AB58" s="27">
        <v>86</v>
      </c>
      <c r="AC58" s="27">
        <v>143</v>
      </c>
      <c r="AD58" s="29">
        <f t="shared" si="15"/>
        <v>173.7</v>
      </c>
      <c r="AE58" s="30">
        <f t="shared" si="15"/>
        <v>283</v>
      </c>
      <c r="AF58" s="27"/>
      <c r="AG58" s="45"/>
      <c r="AH58" s="27"/>
      <c r="AI58" s="27"/>
      <c r="AJ58" s="27"/>
      <c r="AK58" s="27"/>
      <c r="AL58" s="27"/>
      <c r="AM58" s="27"/>
      <c r="AN58" s="51"/>
      <c r="AO58" s="27"/>
      <c r="AP58" s="27"/>
      <c r="AQ58" s="27"/>
      <c r="AR58" s="27"/>
      <c r="AS58" s="29">
        <f t="shared" si="16"/>
        <v>0</v>
      </c>
      <c r="AT58" s="30">
        <f t="shared" si="16"/>
        <v>0</v>
      </c>
      <c r="AU58" s="27"/>
      <c r="AV58" s="27"/>
      <c r="AW58" s="27"/>
      <c r="AX58" s="37">
        <f t="shared" si="4"/>
        <v>1.4</v>
      </c>
      <c r="AY58" s="38">
        <f t="shared" si="4"/>
        <v>11.6</v>
      </c>
      <c r="AZ58" s="39">
        <f t="shared" si="19"/>
        <v>15</v>
      </c>
      <c r="BA58" s="52"/>
      <c r="BB58" s="27"/>
      <c r="BC58" s="39">
        <f t="shared" si="17"/>
        <v>2</v>
      </c>
      <c r="BD58" s="39">
        <f t="shared" si="18"/>
        <v>3</v>
      </c>
      <c r="BE58" s="38">
        <f t="shared" si="8"/>
        <v>104.19999999999999</v>
      </c>
      <c r="BF58" s="39">
        <f t="shared" si="9"/>
        <v>199</v>
      </c>
      <c r="BG58" s="38">
        <f t="shared" si="10"/>
        <v>23.3</v>
      </c>
      <c r="BH58" s="39">
        <f t="shared" si="11"/>
        <v>50</v>
      </c>
      <c r="BI58" s="39">
        <f t="shared" si="20"/>
        <v>86</v>
      </c>
      <c r="BJ58" s="39">
        <f t="shared" si="20"/>
        <v>143</v>
      </c>
      <c r="BK58" s="39">
        <f t="shared" si="21"/>
        <v>227.1</v>
      </c>
      <c r="BL58" s="39">
        <f t="shared" si="21"/>
        <v>410</v>
      </c>
    </row>
    <row r="59" spans="1:64" ht="19.899999999999999" customHeight="1" x14ac:dyDescent="0.25">
      <c r="A59" s="61" t="s">
        <v>47</v>
      </c>
      <c r="B59" s="42"/>
      <c r="C59" s="53">
        <v>3.05</v>
      </c>
      <c r="D59" s="31"/>
      <c r="E59" s="52">
        <v>0.5</v>
      </c>
      <c r="F59" s="27"/>
      <c r="G59" s="27"/>
      <c r="H59" s="27"/>
      <c r="I59" s="43">
        <v>60.12</v>
      </c>
      <c r="J59" s="27"/>
      <c r="K59" s="55">
        <v>235.36</v>
      </c>
      <c r="L59" s="27"/>
      <c r="M59" s="27"/>
      <c r="N59" s="27"/>
      <c r="O59" s="29">
        <f t="shared" si="14"/>
        <v>299.03000000000003</v>
      </c>
      <c r="P59" s="30">
        <f t="shared" si="14"/>
        <v>0</v>
      </c>
      <c r="Q59" s="31"/>
      <c r="R59" s="31">
        <v>3.35</v>
      </c>
      <c r="S59" s="31"/>
      <c r="T59" s="31"/>
      <c r="U59" s="27"/>
      <c r="V59" s="27"/>
      <c r="W59" s="27"/>
      <c r="X59" s="27">
        <v>16.100000000000001</v>
      </c>
      <c r="Y59" s="27"/>
      <c r="Z59" s="27">
        <v>1104.75</v>
      </c>
      <c r="AA59" s="27"/>
      <c r="AB59" s="27"/>
      <c r="AC59" s="27"/>
      <c r="AD59" s="29">
        <f t="shared" si="15"/>
        <v>1124.1999999999998</v>
      </c>
      <c r="AE59" s="30">
        <f t="shared" si="15"/>
        <v>0</v>
      </c>
      <c r="AF59" s="27"/>
      <c r="AG59" s="45"/>
      <c r="AH59" s="27"/>
      <c r="AI59" s="48"/>
      <c r="AJ59" s="27"/>
      <c r="AK59" s="27"/>
      <c r="AL59" s="27"/>
      <c r="AM59" s="27"/>
      <c r="AN59" s="42"/>
      <c r="AO59" s="42">
        <v>1.35</v>
      </c>
      <c r="AP59" s="27"/>
      <c r="AQ59" s="27"/>
      <c r="AR59" s="27"/>
      <c r="AS59" s="29">
        <f t="shared" si="16"/>
        <v>1.35</v>
      </c>
      <c r="AT59" s="30">
        <f t="shared" si="16"/>
        <v>0</v>
      </c>
      <c r="AU59" s="27"/>
      <c r="AV59" s="27"/>
      <c r="AW59" s="27"/>
      <c r="AX59" s="37">
        <f t="shared" si="4"/>
        <v>0</v>
      </c>
      <c r="AY59" s="38">
        <f t="shared" si="4"/>
        <v>6.4</v>
      </c>
      <c r="AZ59" s="39">
        <f t="shared" si="19"/>
        <v>0</v>
      </c>
      <c r="BA59" s="44"/>
      <c r="BB59" s="27"/>
      <c r="BC59" s="39">
        <f t="shared" si="17"/>
        <v>0</v>
      </c>
      <c r="BD59" s="39">
        <f t="shared" si="18"/>
        <v>0</v>
      </c>
      <c r="BE59" s="38">
        <f t="shared" si="8"/>
        <v>76.22</v>
      </c>
      <c r="BF59" s="39">
        <f t="shared" si="9"/>
        <v>0</v>
      </c>
      <c r="BG59" s="38">
        <f t="shared" si="10"/>
        <v>1341.46</v>
      </c>
      <c r="BH59" s="39">
        <f t="shared" si="11"/>
        <v>0</v>
      </c>
      <c r="BI59" s="39">
        <f t="shared" si="20"/>
        <v>0</v>
      </c>
      <c r="BJ59" s="39">
        <f t="shared" si="20"/>
        <v>0</v>
      </c>
      <c r="BK59" s="39">
        <f t="shared" si="21"/>
        <v>1424.5799999999997</v>
      </c>
      <c r="BL59" s="39">
        <f t="shared" si="21"/>
        <v>0</v>
      </c>
    </row>
    <row r="60" spans="1:64" ht="19.899999999999999" customHeight="1" x14ac:dyDescent="0.25">
      <c r="A60" s="61" t="s">
        <v>48</v>
      </c>
      <c r="B60" s="31">
        <v>2732.5</v>
      </c>
      <c r="C60" s="29">
        <v>144.93</v>
      </c>
      <c r="D60" s="31">
        <v>83</v>
      </c>
      <c r="E60" s="31">
        <v>12</v>
      </c>
      <c r="F60" s="31">
        <v>10</v>
      </c>
      <c r="G60" s="31">
        <v>50</v>
      </c>
      <c r="H60" s="31">
        <v>70</v>
      </c>
      <c r="I60" s="31">
        <v>156</v>
      </c>
      <c r="J60" s="31">
        <v>162</v>
      </c>
      <c r="K60" s="63">
        <v>1888.9</v>
      </c>
      <c r="L60" s="31">
        <v>1823</v>
      </c>
      <c r="M60" s="31"/>
      <c r="N60" s="31"/>
      <c r="O60" s="29">
        <f t="shared" si="14"/>
        <v>2251.83</v>
      </c>
      <c r="P60" s="30">
        <f t="shared" si="14"/>
        <v>2148</v>
      </c>
      <c r="Q60" s="68">
        <v>1371.5</v>
      </c>
      <c r="R60" s="56"/>
      <c r="S60" s="56"/>
      <c r="T60" s="56"/>
      <c r="U60" s="42"/>
      <c r="V60" s="42">
        <v>7</v>
      </c>
      <c r="W60" s="31">
        <v>9</v>
      </c>
      <c r="X60" s="31"/>
      <c r="Y60" s="31"/>
      <c r="Z60" s="31">
        <v>1320.7</v>
      </c>
      <c r="AA60" s="27">
        <v>1436</v>
      </c>
      <c r="AB60" s="27"/>
      <c r="AC60" s="27"/>
      <c r="AD60" s="29">
        <f t="shared" si="15"/>
        <v>1327.7</v>
      </c>
      <c r="AE60" s="30">
        <f t="shared" si="15"/>
        <v>1445</v>
      </c>
      <c r="AF60" s="27"/>
      <c r="AG60" s="45"/>
      <c r="AH60" s="27"/>
      <c r="AI60" s="45"/>
      <c r="AJ60" s="27"/>
      <c r="AK60" s="27"/>
      <c r="AL60" s="27"/>
      <c r="AM60" s="27"/>
      <c r="AN60" s="27"/>
      <c r="AO60" s="27"/>
      <c r="AP60" s="27"/>
      <c r="AQ60" s="27"/>
      <c r="AR60" s="27"/>
      <c r="AS60" s="29">
        <f t="shared" si="16"/>
        <v>0</v>
      </c>
      <c r="AT60" s="30">
        <f t="shared" si="16"/>
        <v>0</v>
      </c>
      <c r="AU60" s="27"/>
      <c r="AV60" s="27"/>
      <c r="AW60" s="27"/>
      <c r="AX60" s="37">
        <f t="shared" si="4"/>
        <v>4104</v>
      </c>
      <c r="AY60" s="38">
        <f t="shared" si="4"/>
        <v>144.93</v>
      </c>
      <c r="AZ60" s="39">
        <f t="shared" si="19"/>
        <v>83</v>
      </c>
      <c r="BA60" s="27"/>
      <c r="BB60" s="27"/>
      <c r="BC60" s="39">
        <f t="shared" si="17"/>
        <v>57</v>
      </c>
      <c r="BD60" s="39">
        <f t="shared" si="18"/>
        <v>79</v>
      </c>
      <c r="BE60" s="38">
        <f t="shared" si="8"/>
        <v>156</v>
      </c>
      <c r="BF60" s="39">
        <f t="shared" si="9"/>
        <v>162</v>
      </c>
      <c r="BG60" s="38">
        <f t="shared" si="10"/>
        <v>3209.6000000000004</v>
      </c>
      <c r="BH60" s="39">
        <f t="shared" si="11"/>
        <v>3259</v>
      </c>
      <c r="BI60" s="39">
        <f t="shared" si="20"/>
        <v>0</v>
      </c>
      <c r="BJ60" s="39">
        <f t="shared" si="20"/>
        <v>0</v>
      </c>
      <c r="BK60" s="39">
        <f t="shared" si="21"/>
        <v>3579.5299999999997</v>
      </c>
      <c r="BL60" s="39">
        <f t="shared" si="21"/>
        <v>3593</v>
      </c>
    </row>
    <row r="61" spans="1:64" ht="19.899999999999999" customHeight="1" x14ac:dyDescent="0.25">
      <c r="A61" s="61" t="s">
        <v>49</v>
      </c>
      <c r="B61" s="31">
        <v>567.70000000000005</v>
      </c>
      <c r="C61" s="29"/>
      <c r="D61" s="31"/>
      <c r="E61" s="31"/>
      <c r="F61" s="31"/>
      <c r="G61" s="31"/>
      <c r="H61" s="31"/>
      <c r="I61" s="31"/>
      <c r="J61" s="31"/>
      <c r="K61" s="63"/>
      <c r="L61" s="31"/>
      <c r="M61" s="31"/>
      <c r="N61" s="31"/>
      <c r="O61" s="29">
        <f t="shared" si="14"/>
        <v>0</v>
      </c>
      <c r="P61" s="30">
        <f t="shared" si="14"/>
        <v>0</v>
      </c>
      <c r="Q61" s="68"/>
      <c r="R61" s="56"/>
      <c r="S61" s="56"/>
      <c r="T61" s="56"/>
      <c r="U61" s="42"/>
      <c r="V61" s="42"/>
      <c r="W61" s="31"/>
      <c r="X61" s="31"/>
      <c r="Y61" s="31"/>
      <c r="Z61" s="31"/>
      <c r="AA61" s="27"/>
      <c r="AB61" s="27"/>
      <c r="AC61" s="27"/>
      <c r="AD61" s="29">
        <f t="shared" si="15"/>
        <v>0</v>
      </c>
      <c r="AE61" s="30">
        <f t="shared" si="15"/>
        <v>0</v>
      </c>
      <c r="AF61" s="27"/>
      <c r="AG61" s="45"/>
      <c r="AH61" s="27"/>
      <c r="AI61" s="45"/>
      <c r="AJ61" s="27"/>
      <c r="AK61" s="27"/>
      <c r="AL61" s="27"/>
      <c r="AM61" s="27"/>
      <c r="AN61" s="27"/>
      <c r="AO61" s="27"/>
      <c r="AP61" s="27"/>
      <c r="AQ61" s="27"/>
      <c r="AR61" s="27"/>
      <c r="AS61" s="29">
        <f t="shared" si="16"/>
        <v>0</v>
      </c>
      <c r="AT61" s="30">
        <f t="shared" si="16"/>
        <v>0</v>
      </c>
      <c r="AU61" s="27"/>
      <c r="AV61" s="27"/>
      <c r="AW61" s="27"/>
      <c r="AX61" s="37">
        <f t="shared" si="4"/>
        <v>567.70000000000005</v>
      </c>
      <c r="AY61" s="38">
        <f t="shared" si="4"/>
        <v>0</v>
      </c>
      <c r="AZ61" s="39">
        <f t="shared" si="19"/>
        <v>0</v>
      </c>
      <c r="BA61" s="27"/>
      <c r="BB61" s="27"/>
      <c r="BC61" s="39">
        <f t="shared" si="17"/>
        <v>0</v>
      </c>
      <c r="BD61" s="39">
        <f t="shared" si="18"/>
        <v>0</v>
      </c>
      <c r="BE61" s="38">
        <f t="shared" si="8"/>
        <v>0</v>
      </c>
      <c r="BF61" s="39">
        <f t="shared" si="9"/>
        <v>0</v>
      </c>
      <c r="BG61" s="38">
        <f t="shared" si="10"/>
        <v>0</v>
      </c>
      <c r="BH61" s="39">
        <f t="shared" si="11"/>
        <v>0</v>
      </c>
      <c r="BI61" s="39">
        <f t="shared" si="20"/>
        <v>0</v>
      </c>
      <c r="BJ61" s="39">
        <f t="shared" si="20"/>
        <v>0</v>
      </c>
      <c r="BK61" s="39">
        <f t="shared" si="21"/>
        <v>0</v>
      </c>
      <c r="BL61" s="39">
        <f t="shared" si="21"/>
        <v>0</v>
      </c>
    </row>
    <row r="62" spans="1:64" ht="19.899999999999999" customHeight="1" x14ac:dyDescent="0.25">
      <c r="A62" s="61" t="s">
        <v>50</v>
      </c>
      <c r="B62" s="31">
        <v>1489</v>
      </c>
      <c r="C62" s="29">
        <v>202</v>
      </c>
      <c r="D62" s="31">
        <v>385</v>
      </c>
      <c r="E62" s="31"/>
      <c r="F62" s="31"/>
      <c r="G62" s="31"/>
      <c r="H62" s="31"/>
      <c r="I62" s="31">
        <v>18</v>
      </c>
      <c r="J62" s="31">
        <v>49</v>
      </c>
      <c r="K62" s="63">
        <v>744</v>
      </c>
      <c r="L62" s="31">
        <v>1157</v>
      </c>
      <c r="M62" s="31"/>
      <c r="N62" s="31"/>
      <c r="O62" s="29">
        <f t="shared" si="14"/>
        <v>964</v>
      </c>
      <c r="P62" s="30">
        <f t="shared" si="14"/>
        <v>1591</v>
      </c>
      <c r="Q62" s="68"/>
      <c r="R62" s="56">
        <v>7</v>
      </c>
      <c r="S62" s="56">
        <v>15</v>
      </c>
      <c r="T62" s="56"/>
      <c r="U62" s="42"/>
      <c r="V62" s="42"/>
      <c r="W62" s="31"/>
      <c r="X62" s="31"/>
      <c r="Y62" s="31"/>
      <c r="Z62" s="31">
        <v>501</v>
      </c>
      <c r="AA62" s="27">
        <v>729</v>
      </c>
      <c r="AB62" s="27"/>
      <c r="AC62" s="27"/>
      <c r="AD62" s="29">
        <f t="shared" si="15"/>
        <v>508</v>
      </c>
      <c r="AE62" s="30">
        <f t="shared" si="15"/>
        <v>744</v>
      </c>
      <c r="AF62" s="27"/>
      <c r="AG62" s="45"/>
      <c r="AH62" s="27"/>
      <c r="AI62" s="45"/>
      <c r="AJ62" s="27"/>
      <c r="AK62" s="27"/>
      <c r="AL62" s="27"/>
      <c r="AM62" s="27"/>
      <c r="AN62" s="27"/>
      <c r="AO62" s="27"/>
      <c r="AP62" s="27"/>
      <c r="AQ62" s="27"/>
      <c r="AR62" s="27"/>
      <c r="AS62" s="29">
        <f t="shared" si="16"/>
        <v>0</v>
      </c>
      <c r="AT62" s="30">
        <f t="shared" si="16"/>
        <v>0</v>
      </c>
      <c r="AU62" s="27"/>
      <c r="AV62" s="27"/>
      <c r="AW62" s="27"/>
      <c r="AX62" s="37">
        <f t="shared" si="4"/>
        <v>1489</v>
      </c>
      <c r="AY62" s="38">
        <f t="shared" si="4"/>
        <v>209</v>
      </c>
      <c r="AZ62" s="39">
        <f t="shared" si="19"/>
        <v>400</v>
      </c>
      <c r="BA62" s="27"/>
      <c r="BB62" s="27"/>
      <c r="BC62" s="39">
        <f t="shared" si="17"/>
        <v>0</v>
      </c>
      <c r="BD62" s="39">
        <f t="shared" si="18"/>
        <v>0</v>
      </c>
      <c r="BE62" s="38">
        <f t="shared" si="8"/>
        <v>18</v>
      </c>
      <c r="BF62" s="39">
        <f t="shared" si="9"/>
        <v>49</v>
      </c>
      <c r="BG62" s="38">
        <f t="shared" si="10"/>
        <v>1245</v>
      </c>
      <c r="BH62" s="39">
        <f t="shared" si="11"/>
        <v>1886</v>
      </c>
      <c r="BI62" s="39">
        <f t="shared" si="20"/>
        <v>0</v>
      </c>
      <c r="BJ62" s="39">
        <f t="shared" si="20"/>
        <v>0</v>
      </c>
      <c r="BK62" s="39">
        <f t="shared" si="21"/>
        <v>1472</v>
      </c>
      <c r="BL62" s="39">
        <f t="shared" si="21"/>
        <v>2335</v>
      </c>
    </row>
    <row r="63" spans="1:64" ht="19.899999999999999" customHeight="1" x14ac:dyDescent="0.25">
      <c r="A63" s="61" t="s">
        <v>51</v>
      </c>
      <c r="B63" s="31"/>
      <c r="C63" s="29"/>
      <c r="D63" s="31"/>
      <c r="E63" s="31"/>
      <c r="F63" s="31"/>
      <c r="G63" s="31"/>
      <c r="H63" s="31"/>
      <c r="I63" s="31"/>
      <c r="J63" s="31"/>
      <c r="K63" s="63"/>
      <c r="L63" s="31"/>
      <c r="M63" s="31"/>
      <c r="N63" s="31"/>
      <c r="O63" s="29">
        <f t="shared" si="14"/>
        <v>0</v>
      </c>
      <c r="P63" s="30">
        <f t="shared" si="14"/>
        <v>0</v>
      </c>
      <c r="Q63" s="68"/>
      <c r="R63" s="69"/>
      <c r="S63" s="69"/>
      <c r="T63" s="56"/>
      <c r="U63" s="42"/>
      <c r="V63" s="42"/>
      <c r="W63" s="31"/>
      <c r="X63" s="31"/>
      <c r="Y63" s="31"/>
      <c r="Z63" s="31"/>
      <c r="AA63" s="27"/>
      <c r="AB63" s="27"/>
      <c r="AC63" s="27"/>
      <c r="AD63" s="29">
        <f t="shared" si="15"/>
        <v>0</v>
      </c>
      <c r="AE63" s="30">
        <f t="shared" si="15"/>
        <v>0</v>
      </c>
      <c r="AF63" s="27"/>
      <c r="AG63" s="45"/>
      <c r="AH63" s="27"/>
      <c r="AI63" s="45"/>
      <c r="AJ63" s="27"/>
      <c r="AK63" s="27"/>
      <c r="AL63" s="27"/>
      <c r="AM63" s="27"/>
      <c r="AN63" s="27"/>
      <c r="AO63" s="27"/>
      <c r="AP63" s="27"/>
      <c r="AQ63" s="27"/>
      <c r="AR63" s="27"/>
      <c r="AS63" s="29">
        <f t="shared" si="16"/>
        <v>0</v>
      </c>
      <c r="AT63" s="30">
        <f t="shared" si="16"/>
        <v>0</v>
      </c>
      <c r="AU63" s="27"/>
      <c r="AV63" s="27"/>
      <c r="AW63" s="27"/>
      <c r="AX63" s="37">
        <f t="shared" si="4"/>
        <v>0</v>
      </c>
      <c r="AY63" s="38">
        <f t="shared" si="4"/>
        <v>0</v>
      </c>
      <c r="AZ63" s="39">
        <f t="shared" si="19"/>
        <v>0</v>
      </c>
      <c r="BA63" s="27"/>
      <c r="BB63" s="27"/>
      <c r="BC63" s="39">
        <f t="shared" si="17"/>
        <v>0</v>
      </c>
      <c r="BD63" s="39">
        <f t="shared" si="18"/>
        <v>0</v>
      </c>
      <c r="BE63" s="38">
        <f t="shared" si="8"/>
        <v>0</v>
      </c>
      <c r="BF63" s="39">
        <f t="shared" si="9"/>
        <v>0</v>
      </c>
      <c r="BG63" s="38">
        <f>SUM(K63,Z63,AO63,)</f>
        <v>0</v>
      </c>
      <c r="BH63" s="39">
        <f>SUM(L63,AP63,AA63,)</f>
        <v>0</v>
      </c>
      <c r="BI63" s="39">
        <f t="shared" si="20"/>
        <v>0</v>
      </c>
      <c r="BJ63" s="39">
        <f t="shared" si="20"/>
        <v>0</v>
      </c>
      <c r="BK63" s="39">
        <f t="shared" si="21"/>
        <v>0</v>
      </c>
      <c r="BL63" s="39">
        <f t="shared" si="21"/>
        <v>0</v>
      </c>
    </row>
    <row r="73" spans="1:15" x14ac:dyDescent="0.25">
      <c r="A73" s="19" t="s">
        <v>104</v>
      </c>
      <c r="N73" s="19" t="s">
        <v>105</v>
      </c>
    </row>
    <row r="74" spans="1:15" x14ac:dyDescent="0.25">
      <c r="B74" s="19" t="s">
        <v>106</v>
      </c>
      <c r="O74" s="19" t="s">
        <v>107</v>
      </c>
    </row>
    <row r="75" spans="1:15" x14ac:dyDescent="0.25">
      <c r="B75" s="19" t="s">
        <v>108</v>
      </c>
      <c r="O75" s="19" t="s">
        <v>109</v>
      </c>
    </row>
    <row r="96" ht="12.75" customHeight="1" x14ac:dyDescent="0.25"/>
  </sheetData>
  <mergeCells count="106">
    <mergeCell ref="A2:Z2"/>
    <mergeCell ref="A3:Z3"/>
    <mergeCell ref="A4:Z4"/>
    <mergeCell ref="A5:Z5"/>
    <mergeCell ref="A10:O10"/>
    <mergeCell ref="A11:A17"/>
    <mergeCell ref="B11:P12"/>
    <mergeCell ref="Q11:AE12"/>
    <mergeCell ref="Q13:Q17"/>
    <mergeCell ref="R13:S14"/>
    <mergeCell ref="W15:W17"/>
    <mergeCell ref="X15:X17"/>
    <mergeCell ref="Y15:Y17"/>
    <mergeCell ref="C15:C17"/>
    <mergeCell ref="D15:D17"/>
    <mergeCell ref="E15:E17"/>
    <mergeCell ref="F15:F17"/>
    <mergeCell ref="G15:G17"/>
    <mergeCell ref="H15:H17"/>
    <mergeCell ref="I15:I17"/>
    <mergeCell ref="J15:J17"/>
    <mergeCell ref="K15:K17"/>
    <mergeCell ref="L15:L17"/>
    <mergeCell ref="M15:M17"/>
    <mergeCell ref="AF11:AT12"/>
    <mergeCell ref="AU11:AW14"/>
    <mergeCell ref="AX11:BL12"/>
    <mergeCell ref="B13:B17"/>
    <mergeCell ref="C13:D14"/>
    <mergeCell ref="E13:H13"/>
    <mergeCell ref="I13:J14"/>
    <mergeCell ref="K13:L14"/>
    <mergeCell ref="M13:N14"/>
    <mergeCell ref="O13:P14"/>
    <mergeCell ref="BC15:BC17"/>
    <mergeCell ref="AG13:AH14"/>
    <mergeCell ref="AI13:AL13"/>
    <mergeCell ref="AM13:AN14"/>
    <mergeCell ref="AO13:AP14"/>
    <mergeCell ref="AQ13:AR14"/>
    <mergeCell ref="AS13:AT14"/>
    <mergeCell ref="T13:W13"/>
    <mergeCell ref="X13:Y14"/>
    <mergeCell ref="Z13:AA14"/>
    <mergeCell ref="AB13:AC14"/>
    <mergeCell ref="AD13:AE14"/>
    <mergeCell ref="AF13:AF17"/>
    <mergeCell ref="V15:V17"/>
    <mergeCell ref="BK13:BL14"/>
    <mergeCell ref="E14:F14"/>
    <mergeCell ref="G14:H14"/>
    <mergeCell ref="T14:U14"/>
    <mergeCell ref="V14:W14"/>
    <mergeCell ref="AI14:AJ14"/>
    <mergeCell ref="AK14:AL14"/>
    <mergeCell ref="BA14:BB14"/>
    <mergeCell ref="BC14:BD14"/>
    <mergeCell ref="AX13:AX17"/>
    <mergeCell ref="AY13:AZ14"/>
    <mergeCell ref="BA13:BD13"/>
    <mergeCell ref="BE13:BF14"/>
    <mergeCell ref="BG13:BH14"/>
    <mergeCell ref="BI13:BJ14"/>
    <mergeCell ref="AZ15:AZ17"/>
    <mergeCell ref="BA15:BA17"/>
    <mergeCell ref="BB15:BB17"/>
    <mergeCell ref="O15:O17"/>
    <mergeCell ref="P15:P17"/>
    <mergeCell ref="R15:R17"/>
    <mergeCell ref="S15:S17"/>
    <mergeCell ref="T15:T17"/>
    <mergeCell ref="U15:U17"/>
    <mergeCell ref="N15:N17"/>
    <mergeCell ref="AG15:AG17"/>
    <mergeCell ref="AH15:AH17"/>
    <mergeCell ref="AI15:AI17"/>
    <mergeCell ref="AJ15:AJ17"/>
    <mergeCell ref="AK15:AK17"/>
    <mergeCell ref="AL15:AL17"/>
    <mergeCell ref="Z15:Z17"/>
    <mergeCell ref="AA15:AA17"/>
    <mergeCell ref="AB15:AB17"/>
    <mergeCell ref="AC15:AC17"/>
    <mergeCell ref="AD15:AD17"/>
    <mergeCell ref="AE15:AE17"/>
    <mergeCell ref="AS15:AS17"/>
    <mergeCell ref="AT15:AT17"/>
    <mergeCell ref="AU15:AU17"/>
    <mergeCell ref="AV15:AV17"/>
    <mergeCell ref="AW15:AW17"/>
    <mergeCell ref="AY15:AY17"/>
    <mergeCell ref="AM15:AM17"/>
    <mergeCell ref="AN15:AN17"/>
    <mergeCell ref="AO15:AO17"/>
    <mergeCell ref="AP15:AP17"/>
    <mergeCell ref="AQ15:AQ17"/>
    <mergeCell ref="AR15:AR17"/>
    <mergeCell ref="BJ15:BJ17"/>
    <mergeCell ref="BK15:BK17"/>
    <mergeCell ref="BL15:BL17"/>
    <mergeCell ref="BD15:BD17"/>
    <mergeCell ref="BE15:BE17"/>
    <mergeCell ref="BF15:BF17"/>
    <mergeCell ref="BG15:BG17"/>
    <mergeCell ref="BH15:BH17"/>
    <mergeCell ref="BI15:BI17"/>
  </mergeCells>
  <printOptions horizontalCentered="1"/>
  <pageMargins left="0" right="0" top="0.53" bottom="0.24" header="0.3" footer="0.17"/>
  <pageSetup paperSize="14" scale="83" orientation="landscape" horizontalDpi="4294967294" verticalDpi="300" r:id="rId1"/>
  <headerFooter>
    <oddHeader>&amp;R&amp;P</oddHeader>
  </headerFooter>
  <colBreaks count="2" manualBreakCount="2">
    <brk id="26" max="1048575" man="1"/>
    <brk id="4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J75"/>
  <sheetViews>
    <sheetView showGridLines="0" topLeftCell="A10" zoomScale="75" zoomScaleSheetLayoutView="70" workbookViewId="0">
      <pane xSplit="1" ySplit="6" topLeftCell="B28" activePane="bottomRight" state="frozen"/>
      <selection activeCell="E58" sqref="E58"/>
      <selection pane="topRight" activeCell="E58" sqref="E58"/>
      <selection pane="bottomLeft" activeCell="E58" sqref="E58"/>
      <selection pane="bottomRight" activeCell="D58" sqref="D58"/>
    </sheetView>
  </sheetViews>
  <sheetFormatPr defaultRowHeight="15" x14ac:dyDescent="0.25"/>
  <cols>
    <col min="1" max="1" width="19.140625" style="19" customWidth="1"/>
    <col min="2" max="88" width="7.85546875" style="19" customWidth="1"/>
    <col min="89" max="256" width="8.85546875" style="19"/>
    <col min="257" max="257" width="19.140625" style="19" customWidth="1"/>
    <col min="258" max="344" width="7.85546875" style="19" customWidth="1"/>
    <col min="345" max="512" width="8.85546875" style="19"/>
    <col min="513" max="513" width="19.140625" style="19" customWidth="1"/>
    <col min="514" max="600" width="7.85546875" style="19" customWidth="1"/>
    <col min="601" max="768" width="8.85546875" style="19"/>
    <col min="769" max="769" width="19.140625" style="19" customWidth="1"/>
    <col min="770" max="856" width="7.85546875" style="19" customWidth="1"/>
    <col min="857" max="1024" width="8.85546875" style="19"/>
    <col min="1025" max="1025" width="19.140625" style="19" customWidth="1"/>
    <col min="1026" max="1112" width="7.85546875" style="19" customWidth="1"/>
    <col min="1113" max="1280" width="8.85546875" style="19"/>
    <col min="1281" max="1281" width="19.140625" style="19" customWidth="1"/>
    <col min="1282" max="1368" width="7.85546875" style="19" customWidth="1"/>
    <col min="1369" max="1536" width="8.85546875" style="19"/>
    <col min="1537" max="1537" width="19.140625" style="19" customWidth="1"/>
    <col min="1538" max="1624" width="7.85546875" style="19" customWidth="1"/>
    <col min="1625" max="1792" width="8.85546875" style="19"/>
    <col min="1793" max="1793" width="19.140625" style="19" customWidth="1"/>
    <col min="1794" max="1880" width="7.85546875" style="19" customWidth="1"/>
    <col min="1881" max="2048" width="8.85546875" style="19"/>
    <col min="2049" max="2049" width="19.140625" style="19" customWidth="1"/>
    <col min="2050" max="2136" width="7.85546875" style="19" customWidth="1"/>
    <col min="2137" max="2304" width="8.85546875" style="19"/>
    <col min="2305" max="2305" width="19.140625" style="19" customWidth="1"/>
    <col min="2306" max="2392" width="7.85546875" style="19" customWidth="1"/>
    <col min="2393" max="2560" width="8.85546875" style="19"/>
    <col min="2561" max="2561" width="19.140625" style="19" customWidth="1"/>
    <col min="2562" max="2648" width="7.85546875" style="19" customWidth="1"/>
    <col min="2649" max="2816" width="8.85546875" style="19"/>
    <col min="2817" max="2817" width="19.140625" style="19" customWidth="1"/>
    <col min="2818" max="2904" width="7.85546875" style="19" customWidth="1"/>
    <col min="2905" max="3072" width="8.85546875" style="19"/>
    <col min="3073" max="3073" width="19.140625" style="19" customWidth="1"/>
    <col min="3074" max="3160" width="7.85546875" style="19" customWidth="1"/>
    <col min="3161" max="3328" width="8.85546875" style="19"/>
    <col min="3329" max="3329" width="19.140625" style="19" customWidth="1"/>
    <col min="3330" max="3416" width="7.85546875" style="19" customWidth="1"/>
    <col min="3417" max="3584" width="8.85546875" style="19"/>
    <col min="3585" max="3585" width="19.140625" style="19" customWidth="1"/>
    <col min="3586" max="3672" width="7.85546875" style="19" customWidth="1"/>
    <col min="3673" max="3840" width="8.85546875" style="19"/>
    <col min="3841" max="3841" width="19.140625" style="19" customWidth="1"/>
    <col min="3842" max="3928" width="7.85546875" style="19" customWidth="1"/>
    <col min="3929" max="4096" width="8.85546875" style="19"/>
    <col min="4097" max="4097" width="19.140625" style="19" customWidth="1"/>
    <col min="4098" max="4184" width="7.85546875" style="19" customWidth="1"/>
    <col min="4185" max="4352" width="8.85546875" style="19"/>
    <col min="4353" max="4353" width="19.140625" style="19" customWidth="1"/>
    <col min="4354" max="4440" width="7.85546875" style="19" customWidth="1"/>
    <col min="4441" max="4608" width="8.85546875" style="19"/>
    <col min="4609" max="4609" width="19.140625" style="19" customWidth="1"/>
    <col min="4610" max="4696" width="7.85546875" style="19" customWidth="1"/>
    <col min="4697" max="4864" width="8.85546875" style="19"/>
    <col min="4865" max="4865" width="19.140625" style="19" customWidth="1"/>
    <col min="4866" max="4952" width="7.85546875" style="19" customWidth="1"/>
    <col min="4953" max="5120" width="8.85546875" style="19"/>
    <col min="5121" max="5121" width="19.140625" style="19" customWidth="1"/>
    <col min="5122" max="5208" width="7.85546875" style="19" customWidth="1"/>
    <col min="5209" max="5376" width="8.85546875" style="19"/>
    <col min="5377" max="5377" width="19.140625" style="19" customWidth="1"/>
    <col min="5378" max="5464" width="7.85546875" style="19" customWidth="1"/>
    <col min="5465" max="5632" width="8.85546875" style="19"/>
    <col min="5633" max="5633" width="19.140625" style="19" customWidth="1"/>
    <col min="5634" max="5720" width="7.85546875" style="19" customWidth="1"/>
    <col min="5721" max="5888" width="8.85546875" style="19"/>
    <col min="5889" max="5889" width="19.140625" style="19" customWidth="1"/>
    <col min="5890" max="5976" width="7.85546875" style="19" customWidth="1"/>
    <col min="5977" max="6144" width="8.85546875" style="19"/>
    <col min="6145" max="6145" width="19.140625" style="19" customWidth="1"/>
    <col min="6146" max="6232" width="7.85546875" style="19" customWidth="1"/>
    <col min="6233" max="6400" width="8.85546875" style="19"/>
    <col min="6401" max="6401" width="19.140625" style="19" customWidth="1"/>
    <col min="6402" max="6488" width="7.85546875" style="19" customWidth="1"/>
    <col min="6489" max="6656" width="8.85546875" style="19"/>
    <col min="6657" max="6657" width="19.140625" style="19" customWidth="1"/>
    <col min="6658" max="6744" width="7.85546875" style="19" customWidth="1"/>
    <col min="6745" max="6912" width="8.85546875" style="19"/>
    <col min="6913" max="6913" width="19.140625" style="19" customWidth="1"/>
    <col min="6914" max="7000" width="7.85546875" style="19" customWidth="1"/>
    <col min="7001" max="7168" width="8.85546875" style="19"/>
    <col min="7169" max="7169" width="19.140625" style="19" customWidth="1"/>
    <col min="7170" max="7256" width="7.85546875" style="19" customWidth="1"/>
    <col min="7257" max="7424" width="8.85546875" style="19"/>
    <col min="7425" max="7425" width="19.140625" style="19" customWidth="1"/>
    <col min="7426" max="7512" width="7.85546875" style="19" customWidth="1"/>
    <col min="7513" max="7680" width="8.85546875" style="19"/>
    <col min="7681" max="7681" width="19.140625" style="19" customWidth="1"/>
    <col min="7682" max="7768" width="7.85546875" style="19" customWidth="1"/>
    <col min="7769" max="7936" width="8.85546875" style="19"/>
    <col min="7937" max="7937" width="19.140625" style="19" customWidth="1"/>
    <col min="7938" max="8024" width="7.85546875" style="19" customWidth="1"/>
    <col min="8025" max="8192" width="8.85546875" style="19"/>
    <col min="8193" max="8193" width="19.140625" style="19" customWidth="1"/>
    <col min="8194" max="8280" width="7.85546875" style="19" customWidth="1"/>
    <col min="8281" max="8448" width="8.85546875" style="19"/>
    <col min="8449" max="8449" width="19.140625" style="19" customWidth="1"/>
    <col min="8450" max="8536" width="7.85546875" style="19" customWidth="1"/>
    <col min="8537" max="8704" width="8.85546875" style="19"/>
    <col min="8705" max="8705" width="19.140625" style="19" customWidth="1"/>
    <col min="8706" max="8792" width="7.85546875" style="19" customWidth="1"/>
    <col min="8793" max="8960" width="8.85546875" style="19"/>
    <col min="8961" max="8961" width="19.140625" style="19" customWidth="1"/>
    <col min="8962" max="9048" width="7.85546875" style="19" customWidth="1"/>
    <col min="9049" max="9216" width="8.85546875" style="19"/>
    <col min="9217" max="9217" width="19.140625" style="19" customWidth="1"/>
    <col min="9218" max="9304" width="7.85546875" style="19" customWidth="1"/>
    <col min="9305" max="9472" width="8.85546875" style="19"/>
    <col min="9473" max="9473" width="19.140625" style="19" customWidth="1"/>
    <col min="9474" max="9560" width="7.85546875" style="19" customWidth="1"/>
    <col min="9561" max="9728" width="8.85546875" style="19"/>
    <col min="9729" max="9729" width="19.140625" style="19" customWidth="1"/>
    <col min="9730" max="9816" width="7.85546875" style="19" customWidth="1"/>
    <col min="9817" max="9984" width="8.85546875" style="19"/>
    <col min="9985" max="9985" width="19.140625" style="19" customWidth="1"/>
    <col min="9986" max="10072" width="7.85546875" style="19" customWidth="1"/>
    <col min="10073" max="10240" width="8.85546875" style="19"/>
    <col min="10241" max="10241" width="19.140625" style="19" customWidth="1"/>
    <col min="10242" max="10328" width="7.85546875" style="19" customWidth="1"/>
    <col min="10329" max="10496" width="8.85546875" style="19"/>
    <col min="10497" max="10497" width="19.140625" style="19" customWidth="1"/>
    <col min="10498" max="10584" width="7.85546875" style="19" customWidth="1"/>
    <col min="10585" max="10752" width="8.85546875" style="19"/>
    <col min="10753" max="10753" width="19.140625" style="19" customWidth="1"/>
    <col min="10754" max="10840" width="7.85546875" style="19" customWidth="1"/>
    <col min="10841" max="11008" width="8.85546875" style="19"/>
    <col min="11009" max="11009" width="19.140625" style="19" customWidth="1"/>
    <col min="11010" max="11096" width="7.85546875" style="19" customWidth="1"/>
    <col min="11097" max="11264" width="8.85546875" style="19"/>
    <col min="11265" max="11265" width="19.140625" style="19" customWidth="1"/>
    <col min="11266" max="11352" width="7.85546875" style="19" customWidth="1"/>
    <col min="11353" max="11520" width="8.85546875" style="19"/>
    <col min="11521" max="11521" width="19.140625" style="19" customWidth="1"/>
    <col min="11522" max="11608" width="7.85546875" style="19" customWidth="1"/>
    <col min="11609" max="11776" width="8.85546875" style="19"/>
    <col min="11777" max="11777" width="19.140625" style="19" customWidth="1"/>
    <col min="11778" max="11864" width="7.85546875" style="19" customWidth="1"/>
    <col min="11865" max="12032" width="8.85546875" style="19"/>
    <col min="12033" max="12033" width="19.140625" style="19" customWidth="1"/>
    <col min="12034" max="12120" width="7.85546875" style="19" customWidth="1"/>
    <col min="12121" max="12288" width="8.85546875" style="19"/>
    <col min="12289" max="12289" width="19.140625" style="19" customWidth="1"/>
    <col min="12290" max="12376" width="7.85546875" style="19" customWidth="1"/>
    <col min="12377" max="12544" width="8.85546875" style="19"/>
    <col min="12545" max="12545" width="19.140625" style="19" customWidth="1"/>
    <col min="12546" max="12632" width="7.85546875" style="19" customWidth="1"/>
    <col min="12633" max="12800" width="8.85546875" style="19"/>
    <col min="12801" max="12801" width="19.140625" style="19" customWidth="1"/>
    <col min="12802" max="12888" width="7.85546875" style="19" customWidth="1"/>
    <col min="12889" max="13056" width="8.85546875" style="19"/>
    <col min="13057" max="13057" width="19.140625" style="19" customWidth="1"/>
    <col min="13058" max="13144" width="7.85546875" style="19" customWidth="1"/>
    <col min="13145" max="13312" width="8.85546875" style="19"/>
    <col min="13313" max="13313" width="19.140625" style="19" customWidth="1"/>
    <col min="13314" max="13400" width="7.85546875" style="19" customWidth="1"/>
    <col min="13401" max="13568" width="8.85546875" style="19"/>
    <col min="13569" max="13569" width="19.140625" style="19" customWidth="1"/>
    <col min="13570" max="13656" width="7.85546875" style="19" customWidth="1"/>
    <col min="13657" max="13824" width="8.85546875" style="19"/>
    <col min="13825" max="13825" width="19.140625" style="19" customWidth="1"/>
    <col min="13826" max="13912" width="7.85546875" style="19" customWidth="1"/>
    <col min="13913" max="14080" width="8.85546875" style="19"/>
    <col min="14081" max="14081" width="19.140625" style="19" customWidth="1"/>
    <col min="14082" max="14168" width="7.85546875" style="19" customWidth="1"/>
    <col min="14169" max="14336" width="8.85546875" style="19"/>
    <col min="14337" max="14337" width="19.140625" style="19" customWidth="1"/>
    <col min="14338" max="14424" width="7.85546875" style="19" customWidth="1"/>
    <col min="14425" max="14592" width="8.85546875" style="19"/>
    <col min="14593" max="14593" width="19.140625" style="19" customWidth="1"/>
    <col min="14594" max="14680" width="7.85546875" style="19" customWidth="1"/>
    <col min="14681" max="14848" width="8.85546875" style="19"/>
    <col min="14849" max="14849" width="19.140625" style="19" customWidth="1"/>
    <col min="14850" max="14936" width="7.85546875" style="19" customWidth="1"/>
    <col min="14937" max="15104" width="8.85546875" style="19"/>
    <col min="15105" max="15105" width="19.140625" style="19" customWidth="1"/>
    <col min="15106" max="15192" width="7.85546875" style="19" customWidth="1"/>
    <col min="15193" max="15360" width="8.85546875" style="19"/>
    <col min="15361" max="15361" width="19.140625" style="19" customWidth="1"/>
    <col min="15362" max="15448" width="7.85546875" style="19" customWidth="1"/>
    <col min="15449" max="15616" width="8.85546875" style="19"/>
    <col min="15617" max="15617" width="19.140625" style="19" customWidth="1"/>
    <col min="15618" max="15704" width="7.85546875" style="19" customWidth="1"/>
    <col min="15705" max="15872" width="8.85546875" style="19"/>
    <col min="15873" max="15873" width="19.140625" style="19" customWidth="1"/>
    <col min="15874" max="15960" width="7.85546875" style="19" customWidth="1"/>
    <col min="15961" max="16128" width="8.85546875" style="19"/>
    <col min="16129" max="16129" width="19.140625" style="19" customWidth="1"/>
    <col min="16130" max="16216" width="7.85546875" style="19" customWidth="1"/>
    <col min="16217" max="16384" width="8.85546875" style="19"/>
  </cols>
  <sheetData>
    <row r="1" spans="1:88" ht="15.75" x14ac:dyDescent="0.25">
      <c r="A1" s="70" t="s">
        <v>70</v>
      </c>
    </row>
    <row r="2" spans="1:88" ht="26.25" x14ac:dyDescent="0.25">
      <c r="A2" s="19" t="s">
        <v>71</v>
      </c>
      <c r="C2" s="1162"/>
      <c r="D2" s="1162"/>
      <c r="E2" s="1162"/>
      <c r="F2" s="1162"/>
      <c r="G2" s="1162"/>
      <c r="H2" s="1162"/>
      <c r="I2" s="1162"/>
      <c r="J2" s="1162"/>
      <c r="K2" s="1162"/>
      <c r="L2" s="1162"/>
      <c r="M2" s="1162"/>
      <c r="N2" s="1162"/>
      <c r="O2" s="1162"/>
      <c r="P2" s="1162"/>
      <c r="Q2" s="1162"/>
      <c r="R2" s="1162"/>
      <c r="S2" s="1162"/>
      <c r="T2" s="1162"/>
      <c r="U2" s="1162"/>
      <c r="V2" s="1162"/>
      <c r="W2" s="1162"/>
      <c r="X2" s="1162"/>
      <c r="Y2" s="1162"/>
      <c r="Z2" s="1162"/>
      <c r="AA2" s="1162"/>
      <c r="AB2" s="1162"/>
      <c r="AC2" s="1162"/>
      <c r="AD2" s="1162"/>
      <c r="AE2" s="1162"/>
      <c r="AF2" s="1162"/>
      <c r="AG2" s="1162"/>
      <c r="AH2" s="1162"/>
      <c r="AI2" s="1162"/>
      <c r="AJ2" s="1162"/>
      <c r="AK2" s="1162"/>
    </row>
    <row r="3" spans="1:88" ht="18" x14ac:dyDescent="0.25">
      <c r="A3" s="71" t="s">
        <v>72</v>
      </c>
      <c r="C3" s="1163"/>
      <c r="D3" s="1163"/>
      <c r="E3" s="1163"/>
      <c r="F3" s="1163"/>
      <c r="G3" s="1163"/>
      <c r="H3" s="1163"/>
      <c r="I3" s="1163"/>
      <c r="J3" s="1163"/>
      <c r="K3" s="1163"/>
      <c r="L3" s="1163"/>
      <c r="M3" s="1163"/>
      <c r="N3" s="1163"/>
      <c r="O3" s="1163"/>
      <c r="P3" s="1163"/>
      <c r="Q3" s="1163"/>
      <c r="R3" s="1163"/>
      <c r="S3" s="1163"/>
      <c r="T3" s="1163"/>
      <c r="U3" s="1163"/>
      <c r="V3" s="1163"/>
      <c r="W3" s="1163"/>
      <c r="X3" s="1163"/>
      <c r="Y3" s="1163"/>
      <c r="Z3" s="1163"/>
      <c r="AA3" s="1163"/>
      <c r="AB3" s="1163"/>
      <c r="AC3" s="1163"/>
      <c r="AD3" s="1163"/>
      <c r="AE3" s="1163"/>
      <c r="AF3" s="1163"/>
      <c r="AG3" s="1163"/>
      <c r="AH3" s="1163"/>
      <c r="AI3" s="1163"/>
      <c r="AJ3" s="1163"/>
      <c r="AK3" s="1163"/>
    </row>
    <row r="4" spans="1:88" x14ac:dyDescent="0.25">
      <c r="A4" s="19" t="s">
        <v>73</v>
      </c>
      <c r="B4" s="71"/>
      <c r="C4" s="1149"/>
      <c r="D4" s="1149"/>
      <c r="E4" s="1149"/>
      <c r="F4" s="1149"/>
      <c r="G4" s="1149"/>
      <c r="H4" s="1149"/>
      <c r="I4" s="1149"/>
      <c r="J4" s="1149"/>
      <c r="K4" s="1149"/>
      <c r="L4" s="1149"/>
      <c r="M4" s="1149"/>
      <c r="N4" s="1149"/>
      <c r="O4" s="1149"/>
      <c r="P4" s="1149"/>
      <c r="Q4" s="1149"/>
      <c r="R4" s="1149"/>
      <c r="S4" s="1149"/>
      <c r="T4" s="1149"/>
      <c r="U4" s="1149"/>
      <c r="V4" s="1149"/>
      <c r="W4" s="1149"/>
      <c r="X4" s="1149"/>
      <c r="Y4" s="1149"/>
      <c r="Z4" s="1149"/>
      <c r="AA4" s="1149"/>
      <c r="AB4" s="1149"/>
      <c r="AC4" s="1149"/>
      <c r="AD4" s="1149"/>
      <c r="AE4" s="1149"/>
      <c r="AF4" s="1149"/>
      <c r="AG4" s="1149"/>
      <c r="AH4" s="1149"/>
      <c r="AI4" s="1149"/>
      <c r="AJ4" s="1149"/>
      <c r="AK4" s="1149"/>
    </row>
    <row r="5" spans="1:88" x14ac:dyDescent="0.25">
      <c r="A5" s="72" t="s">
        <v>74</v>
      </c>
      <c r="B5" s="72"/>
      <c r="C5" s="1164"/>
      <c r="D5" s="1164"/>
      <c r="E5" s="1164"/>
      <c r="F5" s="1164"/>
      <c r="G5" s="1164"/>
      <c r="H5" s="1164"/>
      <c r="I5" s="1164"/>
      <c r="J5" s="1164"/>
      <c r="K5" s="1164"/>
      <c r="L5" s="1164"/>
      <c r="M5" s="1164"/>
      <c r="N5" s="1164"/>
      <c r="O5" s="1164"/>
      <c r="P5" s="1164"/>
      <c r="Q5" s="1164"/>
      <c r="R5" s="1164"/>
      <c r="S5" s="1164"/>
      <c r="T5" s="1164"/>
      <c r="U5" s="1164"/>
      <c r="V5" s="1164"/>
      <c r="W5" s="1164"/>
      <c r="X5" s="1164"/>
      <c r="Y5" s="1164"/>
      <c r="Z5" s="1164"/>
      <c r="AA5" s="1164"/>
      <c r="AB5" s="1164"/>
      <c r="AC5" s="1164"/>
      <c r="AD5" s="1164"/>
      <c r="AE5" s="1164"/>
      <c r="AF5" s="1164"/>
      <c r="AG5" s="1164"/>
      <c r="AH5" s="1164"/>
      <c r="AI5" s="1164"/>
      <c r="AJ5" s="1164"/>
      <c r="AK5" s="1164"/>
    </row>
    <row r="6" spans="1:88" x14ac:dyDescent="0.25">
      <c r="A6" s="73" t="s">
        <v>75</v>
      </c>
      <c r="B6" s="72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</row>
    <row r="7" spans="1:88" x14ac:dyDescent="0.25">
      <c r="A7" s="75" t="s">
        <v>76</v>
      </c>
      <c r="B7" s="76"/>
      <c r="C7" s="76"/>
      <c r="D7" s="76"/>
      <c r="E7" s="76"/>
      <c r="AF7" s="77"/>
    </row>
    <row r="8" spans="1:88" x14ac:dyDescent="0.25">
      <c r="A8" s="75"/>
      <c r="B8" s="76"/>
      <c r="C8" s="76"/>
      <c r="D8" s="76"/>
      <c r="E8" s="76"/>
      <c r="AF8" s="77"/>
    </row>
    <row r="9" spans="1:88" x14ac:dyDescent="0.25">
      <c r="A9" s="76"/>
      <c r="B9" s="76"/>
      <c r="C9" s="76"/>
      <c r="D9" s="76"/>
      <c r="E9" s="76"/>
    </row>
    <row r="10" spans="1:88" ht="14.25" customHeight="1" x14ac:dyDescent="0.25">
      <c r="A10" s="1165"/>
      <c r="B10" s="1159"/>
      <c r="C10" s="1166"/>
      <c r="D10" s="1166"/>
      <c r="E10" s="1166"/>
      <c r="F10" s="1166"/>
      <c r="G10" s="1166"/>
      <c r="H10" s="1166"/>
      <c r="I10" s="1166"/>
      <c r="J10" s="1166"/>
      <c r="K10" s="1166"/>
      <c r="L10" s="1166"/>
      <c r="M10" s="1166"/>
      <c r="N10" s="1166"/>
      <c r="O10" s="1166"/>
      <c r="P10" s="1166"/>
      <c r="Q10" s="1166"/>
      <c r="R10" s="1166"/>
      <c r="S10" s="1166"/>
      <c r="T10" s="1166"/>
      <c r="U10" s="1166"/>
      <c r="V10" s="1166"/>
      <c r="W10" s="1167"/>
      <c r="X10" s="1167"/>
      <c r="Y10" s="1167"/>
      <c r="Z10" s="1167"/>
      <c r="AA10" s="1167"/>
      <c r="AB10" s="1167"/>
      <c r="AC10" s="1167"/>
      <c r="AD10" s="1167"/>
      <c r="AE10" s="1167"/>
      <c r="AF10" s="1167"/>
      <c r="AG10" s="1167"/>
      <c r="AH10" s="1167"/>
      <c r="AI10" s="1167"/>
      <c r="AJ10" s="1167"/>
      <c r="AK10" s="1167"/>
      <c r="AL10" s="1167"/>
      <c r="AM10" s="1167"/>
      <c r="AN10" s="1167"/>
      <c r="AO10" s="1167"/>
      <c r="AP10" s="1167"/>
      <c r="AQ10" s="1167"/>
      <c r="AR10" s="1159"/>
      <c r="AS10" s="1159"/>
      <c r="AT10" s="1159"/>
      <c r="AU10" s="1159"/>
      <c r="AV10" s="1159"/>
      <c r="AW10" s="1159"/>
      <c r="AX10" s="1159"/>
      <c r="AY10" s="1159"/>
      <c r="AZ10" s="1159"/>
      <c r="BA10" s="1159"/>
      <c r="BB10" s="1159"/>
      <c r="BC10" s="1159"/>
      <c r="BD10" s="1159"/>
      <c r="BE10" s="1159"/>
      <c r="BF10" s="1159"/>
      <c r="BG10" s="1159"/>
      <c r="BH10" s="1159"/>
      <c r="BI10" s="1159"/>
      <c r="BJ10" s="1159"/>
      <c r="BK10" s="1159"/>
      <c r="BL10" s="1159"/>
      <c r="BM10" s="1159"/>
      <c r="BN10" s="1159"/>
      <c r="BO10" s="1160"/>
      <c r="BP10" s="1161"/>
      <c r="BQ10" s="1161"/>
      <c r="BR10" s="1161"/>
      <c r="BS10" s="1161"/>
      <c r="BT10" s="1161"/>
      <c r="BU10" s="1161"/>
      <c r="BV10" s="1161"/>
      <c r="BW10" s="1161"/>
      <c r="BX10" s="1161"/>
      <c r="BY10" s="1161"/>
      <c r="BZ10" s="1161"/>
      <c r="CA10" s="1161"/>
      <c r="CB10" s="1161"/>
      <c r="CC10" s="1161"/>
      <c r="CD10" s="1161"/>
      <c r="CE10" s="1161"/>
      <c r="CF10" s="1161"/>
      <c r="CG10" s="1161"/>
      <c r="CH10" s="1161"/>
      <c r="CI10" s="1161"/>
      <c r="CJ10" s="1161"/>
    </row>
    <row r="11" spans="1:88" ht="15" customHeight="1" x14ac:dyDescent="0.25">
      <c r="A11" s="1165" t="s">
        <v>0</v>
      </c>
      <c r="B11" s="1166" t="s">
        <v>77</v>
      </c>
      <c r="C11" s="1166"/>
      <c r="D11" s="1166"/>
      <c r="E11" s="1166"/>
      <c r="F11" s="1166"/>
      <c r="G11" s="1166"/>
      <c r="H11" s="1166"/>
      <c r="I11" s="1166"/>
      <c r="J11" s="1166"/>
      <c r="K11" s="1166"/>
      <c r="L11" s="1166"/>
      <c r="M11" s="1166"/>
      <c r="N11" s="1166"/>
      <c r="O11" s="1166"/>
      <c r="P11" s="1166"/>
      <c r="Q11" s="1166" t="s">
        <v>78</v>
      </c>
      <c r="R11" s="1166"/>
      <c r="S11" s="1166"/>
      <c r="T11" s="1166"/>
      <c r="U11" s="1166"/>
      <c r="V11" s="1166"/>
      <c r="W11" s="1167"/>
      <c r="X11" s="1167"/>
      <c r="Y11" s="1167"/>
      <c r="Z11" s="1167"/>
      <c r="AA11" s="1167"/>
      <c r="AB11" s="1167"/>
      <c r="AC11" s="1167"/>
      <c r="AD11" s="1167"/>
      <c r="AE11" s="1167"/>
      <c r="AF11" s="1167" t="s">
        <v>79</v>
      </c>
      <c r="AG11" s="1167"/>
      <c r="AH11" s="1167"/>
      <c r="AI11" s="1167"/>
      <c r="AJ11" s="1167"/>
      <c r="AK11" s="1167"/>
      <c r="AL11" s="1167"/>
      <c r="AM11" s="1167"/>
      <c r="AN11" s="1167"/>
      <c r="AO11" s="1167"/>
      <c r="AP11" s="1167"/>
      <c r="AQ11" s="1167"/>
      <c r="AR11" s="1159"/>
      <c r="AS11" s="1159"/>
      <c r="AT11" s="1159"/>
      <c r="AU11" s="1159" t="s">
        <v>80</v>
      </c>
      <c r="AV11" s="1159"/>
      <c r="AW11" s="1159"/>
      <c r="AX11" s="1159" t="s">
        <v>81</v>
      </c>
      <c r="AY11" s="1159"/>
      <c r="AZ11" s="1159"/>
      <c r="BA11" s="1159"/>
      <c r="BB11" s="1159"/>
      <c r="BC11" s="1159"/>
      <c r="BD11" s="1159"/>
      <c r="BE11" s="1159"/>
      <c r="BF11" s="1159"/>
      <c r="BG11" s="1159"/>
      <c r="BH11" s="1159"/>
      <c r="BI11" s="1159"/>
      <c r="BJ11" s="1159"/>
      <c r="BK11" s="1159"/>
      <c r="BL11" s="1159"/>
      <c r="BM11" s="1160"/>
      <c r="BN11" s="1160"/>
      <c r="BO11" s="1160"/>
      <c r="BP11" s="1161"/>
      <c r="BQ11" s="1161"/>
      <c r="BR11" s="1161"/>
      <c r="BS11" s="1161"/>
      <c r="BT11" s="1161"/>
      <c r="BU11" s="1161"/>
      <c r="BV11" s="1161"/>
      <c r="BW11" s="1161"/>
      <c r="BX11" s="1161"/>
      <c r="BY11" s="1161"/>
      <c r="BZ11" s="1161"/>
      <c r="CA11" s="1161"/>
      <c r="CB11" s="1161"/>
      <c r="CC11" s="1161"/>
      <c r="CD11" s="1161"/>
      <c r="CE11" s="1161"/>
      <c r="CF11" s="1161"/>
      <c r="CG11" s="1161"/>
      <c r="CH11" s="1161"/>
      <c r="CI11" s="1161"/>
      <c r="CJ11" s="1161"/>
    </row>
    <row r="12" spans="1:88" ht="16.5" customHeight="1" x14ac:dyDescent="0.25">
      <c r="A12" s="1165"/>
      <c r="B12" s="1155"/>
      <c r="C12" s="1155"/>
      <c r="D12" s="1155"/>
      <c r="E12" s="1155"/>
      <c r="F12" s="1155"/>
      <c r="G12" s="1155"/>
      <c r="H12" s="1155"/>
      <c r="I12" s="1155"/>
      <c r="J12" s="1155"/>
      <c r="K12" s="1155"/>
      <c r="L12" s="1156"/>
      <c r="M12" s="1156"/>
      <c r="N12" s="1155"/>
      <c r="O12" s="1156"/>
      <c r="P12" s="1156"/>
      <c r="Q12" s="1155"/>
      <c r="R12" s="1156"/>
      <c r="S12" s="1156"/>
      <c r="T12" s="1157"/>
      <c r="U12" s="1157"/>
      <c r="V12" s="1157"/>
      <c r="W12" s="1155"/>
      <c r="X12" s="1155"/>
      <c r="Y12" s="1155"/>
      <c r="Z12" s="1155"/>
      <c r="AA12" s="1155"/>
      <c r="AB12" s="1155"/>
      <c r="AC12" s="1155"/>
      <c r="AD12" s="1155"/>
      <c r="AE12" s="1155"/>
      <c r="AF12" s="1155"/>
      <c r="AG12" s="1156"/>
      <c r="AH12" s="1156"/>
      <c r="AI12" s="1155"/>
      <c r="AJ12" s="1156"/>
      <c r="AK12" s="1156"/>
      <c r="AL12" s="1155"/>
      <c r="AM12" s="1156"/>
      <c r="AN12" s="1156"/>
      <c r="AO12" s="1157"/>
      <c r="AP12" s="1157"/>
      <c r="AQ12" s="1157"/>
      <c r="AR12" s="1155"/>
      <c r="AS12" s="1155"/>
      <c r="AT12" s="1155"/>
      <c r="AU12" s="1155"/>
      <c r="AV12" s="1155"/>
      <c r="AW12" s="1155"/>
      <c r="AX12" s="1155"/>
      <c r="AY12" s="1155"/>
      <c r="AZ12" s="1155"/>
      <c r="BA12" s="1155"/>
      <c r="BB12" s="1156"/>
      <c r="BC12" s="1156"/>
      <c r="BD12" s="1155"/>
      <c r="BE12" s="1156"/>
      <c r="BF12" s="1156"/>
      <c r="BG12" s="1155"/>
      <c r="BH12" s="1156"/>
      <c r="BI12" s="1156"/>
      <c r="BJ12" s="1157"/>
      <c r="BK12" s="1157"/>
      <c r="BL12" s="1157"/>
      <c r="BM12" s="1160"/>
      <c r="BN12" s="1160"/>
      <c r="BO12" s="1160"/>
      <c r="BP12" s="1155"/>
      <c r="BQ12" s="1155"/>
      <c r="BR12" s="1155"/>
      <c r="BS12" s="1155"/>
      <c r="BT12" s="1155"/>
      <c r="BU12" s="1155"/>
      <c r="BV12" s="1155"/>
      <c r="BW12" s="1155"/>
      <c r="BX12" s="1155"/>
      <c r="BY12" s="1155"/>
      <c r="BZ12" s="1156"/>
      <c r="CA12" s="1156"/>
      <c r="CB12" s="1155"/>
      <c r="CC12" s="1156"/>
      <c r="CD12" s="1156"/>
      <c r="CE12" s="1155"/>
      <c r="CF12" s="1156"/>
      <c r="CG12" s="1156"/>
      <c r="CH12" s="1157"/>
      <c r="CI12" s="1157"/>
      <c r="CJ12" s="1157"/>
    </row>
    <row r="13" spans="1:88" ht="15" customHeight="1" x14ac:dyDescent="0.25">
      <c r="A13" s="1165"/>
      <c r="B13" s="1155" t="s">
        <v>82</v>
      </c>
      <c r="C13" s="1155" t="s">
        <v>83</v>
      </c>
      <c r="D13" s="1155"/>
      <c r="E13" s="1158" t="s">
        <v>84</v>
      </c>
      <c r="F13" s="1158"/>
      <c r="G13" s="1158"/>
      <c r="H13" s="1158"/>
      <c r="I13" s="1158" t="s">
        <v>85</v>
      </c>
      <c r="J13" s="1158"/>
      <c r="K13" s="1156" t="s">
        <v>86</v>
      </c>
      <c r="L13" s="1156"/>
      <c r="M13" s="1156" t="s">
        <v>87</v>
      </c>
      <c r="N13" s="1156"/>
      <c r="O13" s="1156" t="s">
        <v>88</v>
      </c>
      <c r="P13" s="1156"/>
      <c r="Q13" s="1156" t="s">
        <v>82</v>
      </c>
      <c r="R13" s="1156" t="s">
        <v>83</v>
      </c>
      <c r="S13" s="1156"/>
      <c r="T13" s="1157" t="s">
        <v>84</v>
      </c>
      <c r="U13" s="1157"/>
      <c r="V13" s="1157"/>
      <c r="W13" s="1155"/>
      <c r="X13" s="1155" t="s">
        <v>85</v>
      </c>
      <c r="Y13" s="1155"/>
      <c r="Z13" s="1158" t="s">
        <v>86</v>
      </c>
      <c r="AA13" s="1158"/>
      <c r="AB13" s="1158" t="s">
        <v>87</v>
      </c>
      <c r="AC13" s="1158"/>
      <c r="AD13" s="1158" t="s">
        <v>88</v>
      </c>
      <c r="AE13" s="1158"/>
      <c r="AF13" s="1156" t="s">
        <v>82</v>
      </c>
      <c r="AG13" s="1156" t="s">
        <v>83</v>
      </c>
      <c r="AH13" s="1156"/>
      <c r="AI13" s="1156" t="s">
        <v>84</v>
      </c>
      <c r="AJ13" s="1156"/>
      <c r="AK13" s="1156"/>
      <c r="AL13" s="1156"/>
      <c r="AM13" s="1156" t="s">
        <v>85</v>
      </c>
      <c r="AN13" s="1156"/>
      <c r="AO13" s="1157" t="s">
        <v>86</v>
      </c>
      <c r="AP13" s="1157"/>
      <c r="AQ13" s="1157" t="s">
        <v>87</v>
      </c>
      <c r="AR13" s="1155"/>
      <c r="AS13" s="1155" t="s">
        <v>88</v>
      </c>
      <c r="AT13" s="1155"/>
      <c r="AU13" s="1158"/>
      <c r="AV13" s="1158"/>
      <c r="AW13" s="1158"/>
      <c r="AX13" s="1158" t="s">
        <v>89</v>
      </c>
      <c r="AY13" s="1158" t="s">
        <v>83</v>
      </c>
      <c r="AZ13" s="1158"/>
      <c r="BA13" s="1156" t="s">
        <v>90</v>
      </c>
      <c r="BB13" s="1156"/>
      <c r="BC13" s="1156"/>
      <c r="BD13" s="1156"/>
      <c r="BE13" s="1156" t="s">
        <v>85</v>
      </c>
      <c r="BF13" s="1156"/>
      <c r="BG13" s="1156" t="s">
        <v>86</v>
      </c>
      <c r="BH13" s="1156"/>
      <c r="BI13" s="1156" t="s">
        <v>87</v>
      </c>
      <c r="BJ13" s="1157"/>
      <c r="BK13" s="1157" t="s">
        <v>88</v>
      </c>
      <c r="BL13" s="1157"/>
      <c r="BM13" s="1160"/>
      <c r="BN13" s="1160"/>
      <c r="BO13" s="1160"/>
      <c r="BP13" s="1155"/>
      <c r="BQ13" s="1155"/>
      <c r="BR13" s="1155"/>
      <c r="BS13" s="1158"/>
      <c r="BT13" s="1158"/>
      <c r="BU13" s="1158"/>
      <c r="BV13" s="1158"/>
      <c r="BW13" s="1158"/>
      <c r="BX13" s="1158"/>
      <c r="BY13" s="1156"/>
      <c r="BZ13" s="1156"/>
      <c r="CA13" s="1156"/>
      <c r="CB13" s="1156"/>
      <c r="CC13" s="1156"/>
      <c r="CD13" s="1156"/>
      <c r="CE13" s="1156"/>
      <c r="CF13" s="1156"/>
      <c r="CG13" s="1156"/>
      <c r="CH13" s="1157"/>
      <c r="CI13" s="1157"/>
      <c r="CJ13" s="1157"/>
    </row>
    <row r="14" spans="1:88" ht="15" customHeight="1" x14ac:dyDescent="0.25">
      <c r="A14" s="1165"/>
      <c r="B14" s="1155"/>
      <c r="C14" s="1155"/>
      <c r="D14" s="1155"/>
      <c r="E14" s="1158" t="s">
        <v>91</v>
      </c>
      <c r="F14" s="1158"/>
      <c r="G14" s="1158" t="s">
        <v>92</v>
      </c>
      <c r="H14" s="1158"/>
      <c r="I14" s="1158"/>
      <c r="J14" s="1158"/>
      <c r="K14" s="1156"/>
      <c r="L14" s="1156"/>
      <c r="M14" s="1156"/>
      <c r="N14" s="1156"/>
      <c r="O14" s="1156"/>
      <c r="P14" s="1156"/>
      <c r="Q14" s="1156"/>
      <c r="R14" s="1156"/>
      <c r="S14" s="1156"/>
      <c r="T14" s="1157" t="s">
        <v>91</v>
      </c>
      <c r="U14" s="1157"/>
      <c r="V14" s="1157" t="s">
        <v>92</v>
      </c>
      <c r="W14" s="1155"/>
      <c r="X14" s="1155"/>
      <c r="Y14" s="1155"/>
      <c r="Z14" s="1158"/>
      <c r="AA14" s="1158"/>
      <c r="AB14" s="1158"/>
      <c r="AC14" s="1158"/>
      <c r="AD14" s="1158"/>
      <c r="AE14" s="1158"/>
      <c r="AF14" s="1156"/>
      <c r="AG14" s="1156"/>
      <c r="AH14" s="1156"/>
      <c r="AI14" s="1156" t="s">
        <v>91</v>
      </c>
      <c r="AJ14" s="1156"/>
      <c r="AK14" s="1156" t="s">
        <v>92</v>
      </c>
      <c r="AL14" s="1156"/>
      <c r="AM14" s="1156"/>
      <c r="AN14" s="1156"/>
      <c r="AO14" s="1157"/>
      <c r="AP14" s="1157"/>
      <c r="AQ14" s="1157"/>
      <c r="AR14" s="1155"/>
      <c r="AS14" s="1155"/>
      <c r="AT14" s="1155"/>
      <c r="AU14" s="1158"/>
      <c r="AV14" s="1158"/>
      <c r="AW14" s="1158"/>
      <c r="AX14" s="1158"/>
      <c r="AY14" s="1158"/>
      <c r="AZ14" s="1158"/>
      <c r="BA14" s="1156" t="s">
        <v>93</v>
      </c>
      <c r="BB14" s="1156"/>
      <c r="BC14" s="1156" t="s">
        <v>92</v>
      </c>
      <c r="BD14" s="1156"/>
      <c r="BE14" s="1156"/>
      <c r="BF14" s="1156"/>
      <c r="BG14" s="1156"/>
      <c r="BH14" s="1156"/>
      <c r="BI14" s="1156"/>
      <c r="BJ14" s="1157"/>
      <c r="BK14" s="1157"/>
      <c r="BL14" s="1157"/>
      <c r="BM14" s="1160"/>
      <c r="BN14" s="1160"/>
      <c r="BO14" s="1160"/>
      <c r="BP14" s="1155"/>
      <c r="BQ14" s="1155"/>
      <c r="BR14" s="1155"/>
      <c r="BS14" s="1158"/>
      <c r="BT14" s="1158"/>
      <c r="BU14" s="1158"/>
      <c r="BV14" s="1158"/>
      <c r="BW14" s="1158"/>
      <c r="BX14" s="1158"/>
      <c r="BY14" s="1156"/>
      <c r="BZ14" s="1156"/>
      <c r="CA14" s="1156"/>
      <c r="CB14" s="1156"/>
      <c r="CC14" s="1156"/>
      <c r="CD14" s="1156"/>
      <c r="CE14" s="1156"/>
      <c r="CF14" s="1156"/>
      <c r="CG14" s="1156"/>
      <c r="CH14" s="1157"/>
      <c r="CI14" s="1157"/>
      <c r="CJ14" s="1157"/>
    </row>
    <row r="15" spans="1:88" ht="50.25" customHeight="1" x14ac:dyDescent="0.25">
      <c r="A15" s="1165"/>
      <c r="B15" s="78"/>
      <c r="C15" s="78" t="s">
        <v>94</v>
      </c>
      <c r="D15" s="78" t="s">
        <v>95</v>
      </c>
      <c r="E15" s="78" t="s">
        <v>94</v>
      </c>
      <c r="F15" s="78" t="s">
        <v>95</v>
      </c>
      <c r="G15" s="78" t="s">
        <v>94</v>
      </c>
      <c r="H15" s="78" t="s">
        <v>95</v>
      </c>
      <c r="I15" s="78" t="s">
        <v>96</v>
      </c>
      <c r="J15" s="78" t="s">
        <v>97</v>
      </c>
      <c r="K15" s="78" t="s">
        <v>94</v>
      </c>
      <c r="L15" s="78" t="s">
        <v>97</v>
      </c>
      <c r="M15" s="78" t="s">
        <v>94</v>
      </c>
      <c r="N15" s="78" t="s">
        <v>97</v>
      </c>
      <c r="O15" s="78" t="s">
        <v>94</v>
      </c>
      <c r="P15" s="78" t="s">
        <v>95</v>
      </c>
      <c r="Q15" s="78"/>
      <c r="R15" s="78" t="s">
        <v>94</v>
      </c>
      <c r="S15" s="78" t="s">
        <v>95</v>
      </c>
      <c r="T15" s="78" t="s">
        <v>94</v>
      </c>
      <c r="U15" s="78" t="s">
        <v>95</v>
      </c>
      <c r="V15" s="78" t="s">
        <v>94</v>
      </c>
      <c r="W15" s="78" t="s">
        <v>95</v>
      </c>
      <c r="X15" s="78" t="s">
        <v>96</v>
      </c>
      <c r="Y15" s="78" t="s">
        <v>97</v>
      </c>
      <c r="Z15" s="78" t="s">
        <v>94</v>
      </c>
      <c r="AA15" s="78" t="s">
        <v>97</v>
      </c>
      <c r="AB15" s="78" t="s">
        <v>94</v>
      </c>
      <c r="AC15" s="78" t="s">
        <v>97</v>
      </c>
      <c r="AD15" s="78" t="s">
        <v>94</v>
      </c>
      <c r="AE15" s="78" t="s">
        <v>95</v>
      </c>
      <c r="AF15" s="78"/>
      <c r="AG15" s="78" t="s">
        <v>94</v>
      </c>
      <c r="AH15" s="78" t="s">
        <v>95</v>
      </c>
      <c r="AI15" s="78" t="s">
        <v>94</v>
      </c>
      <c r="AJ15" s="78" t="s">
        <v>95</v>
      </c>
      <c r="AK15" s="78" t="s">
        <v>94</v>
      </c>
      <c r="AL15" s="78" t="s">
        <v>95</v>
      </c>
      <c r="AM15" s="78" t="s">
        <v>96</v>
      </c>
      <c r="AN15" s="78" t="s">
        <v>97</v>
      </c>
      <c r="AO15" s="78" t="s">
        <v>94</v>
      </c>
      <c r="AP15" s="78" t="s">
        <v>97</v>
      </c>
      <c r="AQ15" s="78" t="s">
        <v>94</v>
      </c>
      <c r="AR15" s="78" t="s">
        <v>97</v>
      </c>
      <c r="AS15" s="78" t="s">
        <v>94</v>
      </c>
      <c r="AT15" s="78" t="s">
        <v>95</v>
      </c>
      <c r="AU15" s="78" t="s">
        <v>98</v>
      </c>
      <c r="AV15" s="78" t="s">
        <v>94</v>
      </c>
      <c r="AW15" s="78" t="s">
        <v>95</v>
      </c>
      <c r="AX15" s="78"/>
      <c r="AY15" s="78" t="s">
        <v>94</v>
      </c>
      <c r="AZ15" s="78" t="s">
        <v>97</v>
      </c>
      <c r="BA15" s="78" t="s">
        <v>94</v>
      </c>
      <c r="BB15" s="78" t="s">
        <v>97</v>
      </c>
      <c r="BC15" s="78" t="s">
        <v>94</v>
      </c>
      <c r="BD15" s="78" t="s">
        <v>97</v>
      </c>
      <c r="BE15" s="78" t="s">
        <v>94</v>
      </c>
      <c r="BF15" s="78" t="s">
        <v>99</v>
      </c>
      <c r="BG15" s="78" t="s">
        <v>94</v>
      </c>
      <c r="BH15" s="78" t="s">
        <v>97</v>
      </c>
      <c r="BI15" s="78" t="s">
        <v>94</v>
      </c>
      <c r="BJ15" s="78" t="s">
        <v>97</v>
      </c>
      <c r="BK15" s="78" t="s">
        <v>94</v>
      </c>
      <c r="BL15" s="78" t="s">
        <v>97</v>
      </c>
      <c r="BM15" s="79"/>
      <c r="BN15" s="79"/>
      <c r="BO15" s="78"/>
      <c r="BP15" s="78"/>
      <c r="BQ15" s="78"/>
      <c r="BR15" s="78"/>
      <c r="BS15" s="78"/>
      <c r="BT15" s="78"/>
      <c r="BU15" s="78"/>
      <c r="BV15" s="78"/>
      <c r="BW15" s="78"/>
      <c r="BX15" s="78"/>
      <c r="BY15" s="78"/>
      <c r="BZ15" s="78"/>
      <c r="CA15" s="78"/>
      <c r="CB15" s="78"/>
      <c r="CC15" s="78"/>
      <c r="CD15" s="78"/>
      <c r="CE15" s="78"/>
      <c r="CF15" s="78"/>
      <c r="CG15" s="78"/>
      <c r="CH15" s="78"/>
      <c r="CI15" s="78"/>
      <c r="CJ15" s="78"/>
    </row>
    <row r="16" spans="1:88" ht="33" customHeight="1" x14ac:dyDescent="0.25">
      <c r="A16" s="80"/>
      <c r="B16" s="81"/>
      <c r="C16" s="81"/>
      <c r="D16" s="82"/>
      <c r="E16" s="81"/>
      <c r="F16" s="81"/>
      <c r="G16" s="82"/>
      <c r="H16" s="81"/>
      <c r="I16" s="81"/>
      <c r="J16" s="82"/>
      <c r="K16" s="81"/>
      <c r="L16" s="81"/>
      <c r="M16" s="82"/>
      <c r="N16" s="81"/>
      <c r="O16" s="81"/>
      <c r="P16" s="82"/>
      <c r="Q16" s="81"/>
      <c r="R16" s="81"/>
      <c r="S16" s="82"/>
      <c r="T16" s="81"/>
      <c r="U16" s="81"/>
      <c r="V16" s="82"/>
      <c r="W16" s="81"/>
      <c r="X16" s="81"/>
      <c r="Y16" s="82"/>
      <c r="Z16" s="81"/>
      <c r="AA16" s="81"/>
      <c r="AB16" s="82"/>
      <c r="AC16" s="81"/>
      <c r="AD16" s="81"/>
      <c r="AE16" s="82"/>
      <c r="AF16" s="81"/>
      <c r="AG16" s="81"/>
      <c r="AH16" s="82"/>
      <c r="AI16" s="81"/>
      <c r="AJ16" s="81"/>
      <c r="AK16" s="82"/>
      <c r="AL16" s="81"/>
      <c r="AM16" s="81"/>
      <c r="AN16" s="82"/>
      <c r="AO16" s="81"/>
      <c r="AP16" s="81"/>
      <c r="AQ16" s="82"/>
      <c r="AR16" s="81"/>
      <c r="AS16" s="81"/>
      <c r="AT16" s="82"/>
      <c r="AU16" s="81"/>
      <c r="AV16" s="81"/>
      <c r="AW16" s="82"/>
      <c r="AX16" s="81"/>
      <c r="AY16" s="81"/>
      <c r="AZ16" s="82"/>
      <c r="BA16" s="81"/>
      <c r="BB16" s="81"/>
      <c r="BC16" s="82"/>
      <c r="BD16" s="81"/>
      <c r="BE16" s="81"/>
      <c r="BF16" s="82"/>
      <c r="BG16" s="81"/>
      <c r="BH16" s="81"/>
      <c r="BI16" s="82"/>
      <c r="BJ16" s="81"/>
      <c r="BK16" s="81"/>
      <c r="BL16" s="82"/>
      <c r="BM16" s="81"/>
      <c r="BN16" s="81"/>
      <c r="BO16" s="82"/>
      <c r="BP16" s="81"/>
      <c r="BQ16" s="81"/>
      <c r="BR16" s="82"/>
      <c r="BS16" s="81"/>
      <c r="BT16" s="81"/>
      <c r="BU16" s="82"/>
      <c r="BV16" s="81"/>
      <c r="BW16" s="81"/>
      <c r="BX16" s="82"/>
      <c r="BY16" s="81"/>
      <c r="BZ16" s="81"/>
      <c r="CA16" s="82"/>
      <c r="CB16" s="81"/>
      <c r="CC16" s="81"/>
      <c r="CD16" s="82"/>
      <c r="CE16" s="81"/>
      <c r="CF16" s="81"/>
      <c r="CG16" s="82"/>
      <c r="CH16" s="81"/>
      <c r="CI16" s="81"/>
      <c r="CJ16" s="82"/>
    </row>
    <row r="17" spans="1:88" ht="27" customHeight="1" x14ac:dyDescent="0.25">
      <c r="A17" s="26"/>
      <c r="B17" s="83"/>
      <c r="C17" s="83"/>
      <c r="D17" s="84"/>
      <c r="E17" s="83"/>
      <c r="F17" s="83"/>
      <c r="G17" s="84"/>
      <c r="H17" s="83"/>
      <c r="I17" s="83"/>
      <c r="J17" s="84"/>
      <c r="K17" s="85"/>
      <c r="L17" s="85"/>
      <c r="M17" s="84"/>
      <c r="N17" s="85"/>
      <c r="O17" s="85"/>
      <c r="P17" s="84"/>
      <c r="Q17" s="85"/>
      <c r="R17" s="85"/>
      <c r="S17" s="84"/>
      <c r="T17" s="28"/>
      <c r="U17" s="28"/>
      <c r="V17" s="84"/>
      <c r="W17" s="28"/>
      <c r="X17" s="28"/>
      <c r="Y17" s="84"/>
      <c r="Z17" s="28"/>
      <c r="AA17" s="28"/>
      <c r="AB17" s="84"/>
      <c r="AC17" s="28"/>
      <c r="AD17" s="28"/>
      <c r="AE17" s="84"/>
      <c r="AF17" s="28"/>
      <c r="AG17" s="28"/>
      <c r="AH17" s="84"/>
      <c r="AI17" s="85"/>
      <c r="AJ17" s="85"/>
      <c r="AK17" s="84"/>
      <c r="AL17" s="86"/>
      <c r="AM17" s="86"/>
      <c r="AN17" s="84"/>
      <c r="AO17" s="87"/>
      <c r="AP17" s="88"/>
      <c r="AQ17" s="84"/>
      <c r="AR17" s="86"/>
      <c r="AS17" s="86"/>
      <c r="AT17" s="84"/>
      <c r="AU17" s="86"/>
      <c r="AV17" s="86"/>
      <c r="AW17" s="84"/>
      <c r="AX17" s="86"/>
      <c r="AY17" s="86"/>
      <c r="AZ17" s="84"/>
      <c r="BA17" s="86"/>
      <c r="BB17" s="89"/>
      <c r="BC17" s="84"/>
      <c r="BD17" s="89"/>
      <c r="BE17" s="89"/>
      <c r="BF17" s="84"/>
      <c r="BG17" s="86"/>
      <c r="BH17" s="89"/>
      <c r="BI17" s="84"/>
      <c r="BJ17" s="28"/>
      <c r="BK17" s="90"/>
      <c r="BL17" s="84"/>
      <c r="BM17" s="86"/>
      <c r="BN17" s="86"/>
      <c r="BO17" s="84"/>
      <c r="BP17" s="91"/>
      <c r="BQ17" s="91"/>
      <c r="BR17" s="84"/>
      <c r="BS17" s="91"/>
      <c r="BT17" s="91"/>
      <c r="BU17" s="84"/>
      <c r="BV17" s="91"/>
      <c r="BW17" s="91"/>
      <c r="BX17" s="84"/>
      <c r="BY17" s="91"/>
      <c r="BZ17" s="92"/>
      <c r="CA17" s="84"/>
      <c r="CB17" s="91"/>
      <c r="CC17" s="91"/>
      <c r="CD17" s="84"/>
      <c r="CE17" s="91"/>
      <c r="CF17" s="91"/>
      <c r="CG17" s="84"/>
      <c r="CH17" s="91"/>
      <c r="CI17" s="91"/>
      <c r="CJ17" s="84"/>
    </row>
    <row r="18" spans="1:88" ht="27" customHeight="1" x14ac:dyDescent="0.25">
      <c r="A18" s="41" t="s">
        <v>3</v>
      </c>
      <c r="B18" s="83"/>
      <c r="C18" s="93"/>
      <c r="D18" s="84"/>
      <c r="E18" s="83"/>
      <c r="F18" s="83"/>
      <c r="G18" s="84"/>
      <c r="H18" s="83"/>
      <c r="I18" s="83"/>
      <c r="J18" s="84"/>
      <c r="K18" s="85"/>
      <c r="L18" s="85"/>
      <c r="M18" s="84"/>
      <c r="N18" s="85"/>
      <c r="O18" s="85"/>
      <c r="P18" s="84"/>
      <c r="Q18" s="85"/>
      <c r="R18" s="94"/>
      <c r="S18" s="84"/>
      <c r="T18" s="28"/>
      <c r="U18" s="28"/>
      <c r="V18" s="84"/>
      <c r="W18" s="28"/>
      <c r="X18" s="28"/>
      <c r="Y18" s="84"/>
      <c r="Z18" s="28"/>
      <c r="AA18" s="28"/>
      <c r="AB18" s="84"/>
      <c r="AC18" s="28"/>
      <c r="AD18" s="28"/>
      <c r="AE18" s="84"/>
      <c r="AF18" s="28"/>
      <c r="AG18" s="28"/>
      <c r="AH18" s="84"/>
      <c r="AI18" s="85"/>
      <c r="AJ18" s="94"/>
      <c r="AK18" s="84"/>
      <c r="AL18" s="86"/>
      <c r="AM18" s="86"/>
      <c r="AN18" s="84"/>
      <c r="AO18" s="87"/>
      <c r="AP18" s="88"/>
      <c r="AQ18" s="84"/>
      <c r="AR18" s="86"/>
      <c r="AS18" s="86"/>
      <c r="AT18" s="84"/>
      <c r="AU18" s="86"/>
      <c r="AV18" s="86"/>
      <c r="AW18" s="84"/>
      <c r="AX18" s="86"/>
      <c r="AY18" s="86"/>
      <c r="AZ18" s="84"/>
      <c r="BA18" s="86"/>
      <c r="BB18" s="89"/>
      <c r="BC18" s="84"/>
      <c r="BD18" s="89"/>
      <c r="BE18" s="89"/>
      <c r="BF18" s="84"/>
      <c r="BG18" s="86"/>
      <c r="BH18" s="89"/>
      <c r="BI18" s="84"/>
      <c r="BJ18" s="28"/>
      <c r="BK18" s="90"/>
      <c r="BL18" s="84"/>
      <c r="BM18" s="86"/>
      <c r="BN18" s="86"/>
      <c r="BO18" s="84"/>
      <c r="BP18" s="91"/>
      <c r="BQ18" s="91"/>
      <c r="BR18" s="84"/>
      <c r="BS18" s="91"/>
      <c r="BT18" s="91"/>
      <c r="BU18" s="84"/>
      <c r="BV18" s="91"/>
      <c r="BW18" s="91"/>
      <c r="BX18" s="84"/>
      <c r="BY18" s="91"/>
      <c r="BZ18" s="92"/>
      <c r="CA18" s="84"/>
      <c r="CB18" s="91"/>
      <c r="CC18" s="91"/>
      <c r="CD18" s="84"/>
      <c r="CE18" s="91"/>
      <c r="CF18" s="91"/>
      <c r="CG18" s="84"/>
      <c r="CH18" s="91"/>
      <c r="CI18" s="91"/>
      <c r="CJ18" s="84"/>
    </row>
    <row r="19" spans="1:88" ht="27" customHeight="1" x14ac:dyDescent="0.25">
      <c r="A19" s="41" t="s">
        <v>100</v>
      </c>
      <c r="B19" s="83"/>
      <c r="C19" s="83"/>
      <c r="D19" s="84"/>
      <c r="E19" s="83"/>
      <c r="F19" s="93"/>
      <c r="G19" s="84"/>
      <c r="H19" s="83"/>
      <c r="I19" s="83"/>
      <c r="J19" s="84"/>
      <c r="K19" s="85"/>
      <c r="L19" s="85"/>
      <c r="M19" s="84"/>
      <c r="N19" s="85"/>
      <c r="O19" s="85"/>
      <c r="P19" s="84"/>
      <c r="Q19" s="85"/>
      <c r="R19" s="94"/>
      <c r="S19" s="84"/>
      <c r="T19" s="28"/>
      <c r="U19" s="28"/>
      <c r="V19" s="84"/>
      <c r="W19" s="28"/>
      <c r="X19" s="28"/>
      <c r="Y19" s="84"/>
      <c r="Z19" s="28"/>
      <c r="AA19" s="28"/>
      <c r="AB19" s="84"/>
      <c r="AC19" s="28"/>
      <c r="AD19" s="28"/>
      <c r="AE19" s="84"/>
      <c r="AF19" s="28"/>
      <c r="AG19" s="28"/>
      <c r="AH19" s="84"/>
      <c r="AI19" s="85"/>
      <c r="AJ19" s="94"/>
      <c r="AK19" s="84"/>
      <c r="AL19" s="86"/>
      <c r="AM19" s="86"/>
      <c r="AN19" s="84"/>
      <c r="AO19" s="87"/>
      <c r="AP19" s="88"/>
      <c r="AQ19" s="84"/>
      <c r="AR19" s="86"/>
      <c r="AS19" s="86"/>
      <c r="AT19" s="84"/>
      <c r="AU19" s="86"/>
      <c r="AV19" s="86"/>
      <c r="AW19" s="84"/>
      <c r="AX19" s="86"/>
      <c r="AY19" s="86"/>
      <c r="AZ19" s="84"/>
      <c r="BA19" s="86"/>
      <c r="BB19" s="89"/>
      <c r="BC19" s="84"/>
      <c r="BD19" s="89"/>
      <c r="BE19" s="89"/>
      <c r="BF19" s="84"/>
      <c r="BG19" s="86"/>
      <c r="BH19" s="89"/>
      <c r="BI19" s="84"/>
      <c r="BJ19" s="28"/>
      <c r="BK19" s="90"/>
      <c r="BL19" s="84"/>
      <c r="BM19" s="86"/>
      <c r="BN19" s="86"/>
      <c r="BO19" s="84"/>
      <c r="BP19" s="91"/>
      <c r="BQ19" s="91"/>
      <c r="BR19" s="84"/>
      <c r="BS19" s="91"/>
      <c r="BT19" s="91"/>
      <c r="BU19" s="84"/>
      <c r="BV19" s="91"/>
      <c r="BW19" s="91"/>
      <c r="BX19" s="84"/>
      <c r="BY19" s="91"/>
      <c r="BZ19" s="92"/>
      <c r="CA19" s="84"/>
      <c r="CB19" s="91"/>
      <c r="CC19" s="91"/>
      <c r="CD19" s="84"/>
      <c r="CE19" s="91"/>
      <c r="CF19" s="91"/>
      <c r="CG19" s="84"/>
      <c r="CH19" s="91"/>
      <c r="CI19" s="91"/>
      <c r="CJ19" s="84"/>
    </row>
    <row r="20" spans="1:88" ht="27" customHeight="1" x14ac:dyDescent="0.25">
      <c r="A20" s="41" t="s">
        <v>6</v>
      </c>
      <c r="B20" s="83"/>
      <c r="C20" s="83"/>
      <c r="D20" s="84"/>
      <c r="E20" s="83"/>
      <c r="F20" s="93"/>
      <c r="G20" s="84"/>
      <c r="H20" s="83"/>
      <c r="I20" s="83"/>
      <c r="J20" s="84"/>
      <c r="K20" s="85"/>
      <c r="L20" s="85"/>
      <c r="M20" s="84"/>
      <c r="N20" s="85"/>
      <c r="O20" s="85"/>
      <c r="P20" s="84"/>
      <c r="Q20" s="85"/>
      <c r="R20" s="94"/>
      <c r="S20" s="84"/>
      <c r="T20" s="28"/>
      <c r="U20" s="28"/>
      <c r="V20" s="84"/>
      <c r="W20" s="28"/>
      <c r="X20" s="28"/>
      <c r="Y20" s="84"/>
      <c r="Z20" s="28"/>
      <c r="AA20" s="28"/>
      <c r="AB20" s="84"/>
      <c r="AC20" s="28"/>
      <c r="AD20" s="28"/>
      <c r="AE20" s="84"/>
      <c r="AF20" s="28"/>
      <c r="AG20" s="28"/>
      <c r="AH20" s="84"/>
      <c r="AI20" s="85"/>
      <c r="AJ20" s="94"/>
      <c r="AK20" s="84"/>
      <c r="AL20" s="86"/>
      <c r="AM20" s="86"/>
      <c r="AN20" s="84"/>
      <c r="AO20" s="87"/>
      <c r="AP20" s="88"/>
      <c r="AQ20" s="84"/>
      <c r="AR20" s="86"/>
      <c r="AS20" s="86"/>
      <c r="AT20" s="84"/>
      <c r="AU20" s="86"/>
      <c r="AV20" s="86"/>
      <c r="AW20" s="84"/>
      <c r="AX20" s="86"/>
      <c r="AY20" s="86"/>
      <c r="AZ20" s="84"/>
      <c r="BA20" s="86"/>
      <c r="BB20" s="89"/>
      <c r="BC20" s="84"/>
      <c r="BD20" s="89"/>
      <c r="BE20" s="89"/>
      <c r="BF20" s="84"/>
      <c r="BG20" s="86"/>
      <c r="BH20" s="89"/>
      <c r="BI20" s="84"/>
      <c r="BJ20" s="28"/>
      <c r="BK20" s="90"/>
      <c r="BL20" s="84"/>
      <c r="BM20" s="86"/>
      <c r="BN20" s="86"/>
      <c r="BO20" s="84"/>
      <c r="BP20" s="91"/>
      <c r="BQ20" s="91"/>
      <c r="BR20" s="84"/>
      <c r="BS20" s="91"/>
      <c r="BT20" s="91"/>
      <c r="BU20" s="84"/>
      <c r="BV20" s="91"/>
      <c r="BW20" s="91"/>
      <c r="BX20" s="84"/>
      <c r="BY20" s="91"/>
      <c r="BZ20" s="92"/>
      <c r="CA20" s="84"/>
      <c r="CB20" s="91"/>
      <c r="CC20" s="91"/>
      <c r="CD20" s="84"/>
      <c r="CE20" s="91"/>
      <c r="CF20" s="91"/>
      <c r="CG20" s="84"/>
      <c r="CH20" s="91"/>
      <c r="CI20" s="91"/>
      <c r="CJ20" s="84"/>
    </row>
    <row r="21" spans="1:88" ht="27" customHeight="1" x14ac:dyDescent="0.25">
      <c r="A21" s="41" t="s">
        <v>7</v>
      </c>
      <c r="B21" s="83"/>
      <c r="C21" s="83"/>
      <c r="D21" s="84"/>
      <c r="E21" s="83"/>
      <c r="F21" s="93"/>
      <c r="G21" s="84"/>
      <c r="H21" s="83"/>
      <c r="I21" s="83"/>
      <c r="J21" s="84"/>
      <c r="K21" s="85"/>
      <c r="L21" s="85"/>
      <c r="M21" s="84"/>
      <c r="N21" s="85"/>
      <c r="O21" s="85"/>
      <c r="P21" s="84"/>
      <c r="Q21" s="85"/>
      <c r="R21" s="94"/>
      <c r="S21" s="84"/>
      <c r="T21" s="28"/>
      <c r="U21" s="28"/>
      <c r="V21" s="84"/>
      <c r="W21" s="28"/>
      <c r="X21" s="28"/>
      <c r="Y21" s="84"/>
      <c r="Z21" s="28"/>
      <c r="AA21" s="28"/>
      <c r="AB21" s="84"/>
      <c r="AC21" s="28"/>
      <c r="AD21" s="28"/>
      <c r="AE21" s="84"/>
      <c r="AF21" s="28"/>
      <c r="AG21" s="28"/>
      <c r="AH21" s="84"/>
      <c r="AI21" s="85"/>
      <c r="AJ21" s="94"/>
      <c r="AK21" s="84"/>
      <c r="AL21" s="86"/>
      <c r="AM21" s="86"/>
      <c r="AN21" s="84"/>
      <c r="AO21" s="87"/>
      <c r="AP21" s="88"/>
      <c r="AQ21" s="84"/>
      <c r="AR21" s="86"/>
      <c r="AS21" s="86"/>
      <c r="AT21" s="84"/>
      <c r="AU21" s="86"/>
      <c r="AV21" s="86"/>
      <c r="AW21" s="84"/>
      <c r="AX21" s="86"/>
      <c r="AY21" s="86"/>
      <c r="AZ21" s="84"/>
      <c r="BA21" s="86"/>
      <c r="BB21" s="89"/>
      <c r="BC21" s="84"/>
      <c r="BD21" s="89"/>
      <c r="BE21" s="89"/>
      <c r="BF21" s="84"/>
      <c r="BG21" s="86"/>
      <c r="BH21" s="89"/>
      <c r="BI21" s="84"/>
      <c r="BJ21" s="28"/>
      <c r="BK21" s="90"/>
      <c r="BL21" s="84"/>
      <c r="BM21" s="86"/>
      <c r="BN21" s="86"/>
      <c r="BO21" s="84"/>
      <c r="BP21" s="91"/>
      <c r="BQ21" s="91"/>
      <c r="BR21" s="84"/>
      <c r="BS21" s="91"/>
      <c r="BT21" s="91"/>
      <c r="BU21" s="84"/>
      <c r="BV21" s="91"/>
      <c r="BW21" s="91"/>
      <c r="BX21" s="84"/>
      <c r="BY21" s="91"/>
      <c r="BZ21" s="92"/>
      <c r="CA21" s="84"/>
      <c r="CB21" s="91"/>
      <c r="CC21" s="91"/>
      <c r="CD21" s="84"/>
      <c r="CE21" s="91"/>
      <c r="CF21" s="91"/>
      <c r="CG21" s="84"/>
      <c r="CH21" s="91"/>
      <c r="CI21" s="91"/>
      <c r="CJ21" s="84"/>
    </row>
    <row r="22" spans="1:88" ht="27" customHeight="1" x14ac:dyDescent="0.25">
      <c r="A22" s="41" t="s">
        <v>8</v>
      </c>
      <c r="B22" s="95"/>
      <c r="C22" s="83"/>
      <c r="D22" s="84"/>
      <c r="E22" s="83"/>
      <c r="F22" s="83"/>
      <c r="G22" s="84"/>
      <c r="H22" s="83"/>
      <c r="I22" s="83"/>
      <c r="J22" s="84"/>
      <c r="K22" s="85"/>
      <c r="L22" s="85"/>
      <c r="M22" s="84"/>
      <c r="N22" s="85"/>
      <c r="O22" s="85"/>
      <c r="P22" s="84"/>
      <c r="Q22" s="85"/>
      <c r="R22" s="28"/>
      <c r="S22" s="84"/>
      <c r="T22" s="28"/>
      <c r="U22" s="28"/>
      <c r="V22" s="84"/>
      <c r="W22" s="28"/>
      <c r="X22" s="28"/>
      <c r="Y22" s="84"/>
      <c r="Z22" s="28"/>
      <c r="AA22" s="28"/>
      <c r="AB22" s="84"/>
      <c r="AC22" s="28"/>
      <c r="AD22" s="28"/>
      <c r="AE22" s="84"/>
      <c r="AF22" s="28"/>
      <c r="AG22" s="28"/>
      <c r="AH22" s="84"/>
      <c r="AI22" s="85"/>
      <c r="AJ22" s="28"/>
      <c r="AK22" s="84"/>
      <c r="AL22" s="86"/>
      <c r="AM22" s="86"/>
      <c r="AN22" s="84"/>
      <c r="AO22" s="87"/>
      <c r="AP22" s="88"/>
      <c r="AQ22" s="84"/>
      <c r="AR22" s="86"/>
      <c r="AS22" s="86"/>
      <c r="AT22" s="84"/>
      <c r="AU22" s="86"/>
      <c r="AV22" s="86"/>
      <c r="AW22" s="84"/>
      <c r="AX22" s="86"/>
      <c r="AY22" s="86"/>
      <c r="AZ22" s="84"/>
      <c r="BA22" s="86"/>
      <c r="BB22" s="89"/>
      <c r="BC22" s="84"/>
      <c r="BD22" s="89"/>
      <c r="BE22" s="89"/>
      <c r="BF22" s="84"/>
      <c r="BG22" s="86"/>
      <c r="BH22" s="89"/>
      <c r="BI22" s="84"/>
      <c r="BJ22" s="28"/>
      <c r="BK22" s="90"/>
      <c r="BL22" s="84"/>
      <c r="BM22" s="86"/>
      <c r="BN22" s="86"/>
      <c r="BO22" s="84"/>
      <c r="BP22" s="91"/>
      <c r="BQ22" s="91"/>
      <c r="BR22" s="84"/>
      <c r="BS22" s="91"/>
      <c r="BT22" s="91"/>
      <c r="BU22" s="84"/>
      <c r="BV22" s="91"/>
      <c r="BW22" s="91"/>
      <c r="BX22" s="84"/>
      <c r="BY22" s="91"/>
      <c r="BZ22" s="92"/>
      <c r="CA22" s="84"/>
      <c r="CB22" s="91"/>
      <c r="CC22" s="91"/>
      <c r="CD22" s="84"/>
      <c r="CE22" s="91"/>
      <c r="CF22" s="91"/>
      <c r="CG22" s="84"/>
      <c r="CH22" s="91"/>
      <c r="CI22" s="91"/>
      <c r="CJ22" s="84"/>
    </row>
    <row r="23" spans="1:88" ht="27" customHeight="1" x14ac:dyDescent="0.25">
      <c r="A23" s="41" t="s">
        <v>9</v>
      </c>
      <c r="B23" s="95"/>
      <c r="C23" s="83"/>
      <c r="D23" s="84"/>
      <c r="E23" s="83"/>
      <c r="F23" s="83"/>
      <c r="G23" s="84"/>
      <c r="H23" s="83"/>
      <c r="I23" s="83"/>
      <c r="J23" s="84"/>
      <c r="K23" s="85"/>
      <c r="L23" s="85"/>
      <c r="M23" s="84"/>
      <c r="N23" s="85"/>
      <c r="O23" s="85"/>
      <c r="P23" s="84"/>
      <c r="Q23" s="85"/>
      <c r="R23" s="28"/>
      <c r="S23" s="84"/>
      <c r="T23" s="28"/>
      <c r="U23" s="28"/>
      <c r="V23" s="84"/>
      <c r="W23" s="28"/>
      <c r="X23" s="28"/>
      <c r="Y23" s="84"/>
      <c r="Z23" s="28"/>
      <c r="AA23" s="28"/>
      <c r="AB23" s="84"/>
      <c r="AC23" s="28"/>
      <c r="AD23" s="28"/>
      <c r="AE23" s="84"/>
      <c r="AF23" s="28"/>
      <c r="AG23" s="28"/>
      <c r="AH23" s="84"/>
      <c r="AI23" s="85"/>
      <c r="AJ23" s="28"/>
      <c r="AK23" s="84"/>
      <c r="AL23" s="86"/>
      <c r="AM23" s="86"/>
      <c r="AN23" s="84"/>
      <c r="AO23" s="87"/>
      <c r="AP23" s="88"/>
      <c r="AQ23" s="84"/>
      <c r="AR23" s="86"/>
      <c r="AS23" s="86"/>
      <c r="AT23" s="84"/>
      <c r="AU23" s="86"/>
      <c r="AV23" s="86"/>
      <c r="AW23" s="84"/>
      <c r="AX23" s="86"/>
      <c r="AY23" s="86"/>
      <c r="AZ23" s="84"/>
      <c r="BA23" s="86"/>
      <c r="BB23" s="89"/>
      <c r="BC23" s="84"/>
      <c r="BD23" s="89"/>
      <c r="BE23" s="89"/>
      <c r="BF23" s="84"/>
      <c r="BG23" s="86"/>
      <c r="BH23" s="89"/>
      <c r="BI23" s="84"/>
      <c r="BJ23" s="28"/>
      <c r="BK23" s="90"/>
      <c r="BL23" s="84"/>
      <c r="BM23" s="86"/>
      <c r="BN23" s="86"/>
      <c r="BO23" s="84"/>
      <c r="BP23" s="91"/>
      <c r="BQ23" s="91"/>
      <c r="BR23" s="84"/>
      <c r="BS23" s="91"/>
      <c r="BT23" s="91"/>
      <c r="BU23" s="84"/>
      <c r="BV23" s="91"/>
      <c r="BW23" s="91"/>
      <c r="BX23" s="84"/>
      <c r="BY23" s="91"/>
      <c r="BZ23" s="92"/>
      <c r="CA23" s="84"/>
      <c r="CB23" s="91"/>
      <c r="CC23" s="91"/>
      <c r="CD23" s="84"/>
      <c r="CE23" s="91"/>
      <c r="CF23" s="91"/>
      <c r="CG23" s="84"/>
      <c r="CH23" s="91"/>
      <c r="CI23" s="91"/>
      <c r="CJ23" s="84"/>
    </row>
    <row r="24" spans="1:88" ht="27" customHeight="1" x14ac:dyDescent="0.25">
      <c r="A24" s="41" t="s">
        <v>10</v>
      </c>
      <c r="B24" s="95"/>
      <c r="C24" s="83"/>
      <c r="D24" s="84"/>
      <c r="E24" s="83"/>
      <c r="F24" s="83"/>
      <c r="G24" s="84"/>
      <c r="H24" s="83"/>
      <c r="I24" s="83"/>
      <c r="J24" s="84"/>
      <c r="K24" s="85"/>
      <c r="L24" s="85"/>
      <c r="M24" s="84"/>
      <c r="N24" s="85"/>
      <c r="O24" s="85"/>
      <c r="P24" s="84"/>
      <c r="Q24" s="85"/>
      <c r="R24" s="28"/>
      <c r="S24" s="84"/>
      <c r="T24" s="28"/>
      <c r="U24" s="28"/>
      <c r="V24" s="84"/>
      <c r="W24" s="28"/>
      <c r="X24" s="28"/>
      <c r="Y24" s="84"/>
      <c r="Z24" s="28"/>
      <c r="AA24" s="28"/>
      <c r="AB24" s="84"/>
      <c r="AC24" s="28"/>
      <c r="AD24" s="28"/>
      <c r="AE24" s="84"/>
      <c r="AF24" s="28"/>
      <c r="AG24" s="28"/>
      <c r="AH24" s="84"/>
      <c r="AI24" s="85"/>
      <c r="AJ24" s="28"/>
      <c r="AK24" s="84"/>
      <c r="AL24" s="86"/>
      <c r="AM24" s="86"/>
      <c r="AN24" s="84"/>
      <c r="AO24" s="87"/>
      <c r="AP24" s="88"/>
      <c r="AQ24" s="84"/>
      <c r="AR24" s="86"/>
      <c r="AS24" s="86"/>
      <c r="AT24" s="84"/>
      <c r="AU24" s="86"/>
      <c r="AV24" s="86"/>
      <c r="AW24" s="84"/>
      <c r="AX24" s="86"/>
      <c r="AY24" s="86"/>
      <c r="AZ24" s="84"/>
      <c r="BA24" s="86"/>
      <c r="BB24" s="89"/>
      <c r="BC24" s="84"/>
      <c r="BD24" s="89"/>
      <c r="BE24" s="89"/>
      <c r="BF24" s="84"/>
      <c r="BG24" s="86"/>
      <c r="BH24" s="89"/>
      <c r="BI24" s="84"/>
      <c r="BJ24" s="28"/>
      <c r="BK24" s="90"/>
      <c r="BL24" s="84"/>
      <c r="BM24" s="86"/>
      <c r="BN24" s="86"/>
      <c r="BO24" s="84"/>
      <c r="BP24" s="91"/>
      <c r="BQ24" s="91"/>
      <c r="BR24" s="84"/>
      <c r="BS24" s="91"/>
      <c r="BT24" s="91"/>
      <c r="BU24" s="84"/>
      <c r="BV24" s="91"/>
      <c r="BW24" s="91"/>
      <c r="BX24" s="84"/>
      <c r="BY24" s="91"/>
      <c r="BZ24" s="92"/>
      <c r="CA24" s="84"/>
      <c r="CB24" s="91"/>
      <c r="CC24" s="91"/>
      <c r="CD24" s="84"/>
      <c r="CE24" s="91"/>
      <c r="CF24" s="91"/>
      <c r="CG24" s="84"/>
      <c r="CH24" s="91"/>
      <c r="CI24" s="91"/>
      <c r="CJ24" s="84"/>
    </row>
    <row r="25" spans="1:88" ht="27" customHeight="1" x14ac:dyDescent="0.25">
      <c r="A25" s="41" t="s">
        <v>11</v>
      </c>
      <c r="B25" s="95"/>
      <c r="C25" s="83"/>
      <c r="D25" s="84"/>
      <c r="E25" s="83"/>
      <c r="F25" s="83"/>
      <c r="G25" s="84"/>
      <c r="H25" s="83"/>
      <c r="I25" s="83"/>
      <c r="J25" s="84"/>
      <c r="K25" s="85"/>
      <c r="L25" s="85"/>
      <c r="M25" s="84"/>
      <c r="N25" s="85"/>
      <c r="O25" s="85"/>
      <c r="P25" s="84"/>
      <c r="Q25" s="85"/>
      <c r="R25" s="28"/>
      <c r="S25" s="84"/>
      <c r="T25" s="28"/>
      <c r="U25" s="28"/>
      <c r="V25" s="84"/>
      <c r="W25" s="28"/>
      <c r="X25" s="28"/>
      <c r="Y25" s="84"/>
      <c r="Z25" s="28"/>
      <c r="AA25" s="28"/>
      <c r="AB25" s="84"/>
      <c r="AC25" s="28"/>
      <c r="AD25" s="28"/>
      <c r="AE25" s="84"/>
      <c r="AF25" s="28"/>
      <c r="AG25" s="28"/>
      <c r="AH25" s="84"/>
      <c r="AI25" s="85"/>
      <c r="AJ25" s="28"/>
      <c r="AK25" s="84"/>
      <c r="AL25" s="86"/>
      <c r="AM25" s="86"/>
      <c r="AN25" s="84"/>
      <c r="AO25" s="87"/>
      <c r="AP25" s="88"/>
      <c r="AQ25" s="84"/>
      <c r="AR25" s="86"/>
      <c r="AS25" s="86"/>
      <c r="AT25" s="84"/>
      <c r="AU25" s="86"/>
      <c r="AV25" s="86"/>
      <c r="AW25" s="84"/>
      <c r="AX25" s="86"/>
      <c r="AY25" s="86"/>
      <c r="AZ25" s="84"/>
      <c r="BA25" s="86"/>
      <c r="BB25" s="89"/>
      <c r="BC25" s="84"/>
      <c r="BD25" s="89"/>
      <c r="BE25" s="89"/>
      <c r="BF25" s="84"/>
      <c r="BG25" s="86"/>
      <c r="BH25" s="89"/>
      <c r="BI25" s="84"/>
      <c r="BJ25" s="28"/>
      <c r="BK25" s="90"/>
      <c r="BL25" s="84"/>
      <c r="BM25" s="86"/>
      <c r="BN25" s="86"/>
      <c r="BO25" s="84"/>
      <c r="BP25" s="91"/>
      <c r="BQ25" s="91"/>
      <c r="BR25" s="84"/>
      <c r="BS25" s="91"/>
      <c r="BT25" s="91"/>
      <c r="BU25" s="84"/>
      <c r="BV25" s="91"/>
      <c r="BW25" s="91"/>
      <c r="BX25" s="84"/>
      <c r="BY25" s="91"/>
      <c r="BZ25" s="92"/>
      <c r="CA25" s="84"/>
      <c r="CB25" s="91"/>
      <c r="CC25" s="91"/>
      <c r="CD25" s="84"/>
      <c r="CE25" s="91"/>
      <c r="CF25" s="91"/>
      <c r="CG25" s="84"/>
      <c r="CH25" s="91"/>
      <c r="CI25" s="91"/>
      <c r="CJ25" s="84"/>
    </row>
    <row r="26" spans="1:88" ht="27" customHeight="1" x14ac:dyDescent="0.25">
      <c r="A26" s="41" t="s">
        <v>12</v>
      </c>
      <c r="B26" s="95"/>
      <c r="C26" s="83"/>
      <c r="D26" s="84"/>
      <c r="E26" s="93"/>
      <c r="F26" s="83"/>
      <c r="G26" s="84"/>
      <c r="H26" s="83"/>
      <c r="I26" s="83"/>
      <c r="J26" s="84"/>
      <c r="K26" s="85"/>
      <c r="L26" s="85"/>
      <c r="M26" s="84"/>
      <c r="N26" s="85"/>
      <c r="O26" s="85"/>
      <c r="P26" s="84"/>
      <c r="Q26" s="85"/>
      <c r="R26" s="28"/>
      <c r="S26" s="84"/>
      <c r="T26" s="28"/>
      <c r="U26" s="28"/>
      <c r="V26" s="84"/>
      <c r="W26" s="28"/>
      <c r="X26" s="28"/>
      <c r="Y26" s="84"/>
      <c r="Z26" s="28"/>
      <c r="AA26" s="28"/>
      <c r="AB26" s="84"/>
      <c r="AC26" s="28"/>
      <c r="AD26" s="28"/>
      <c r="AE26" s="84"/>
      <c r="AF26" s="28"/>
      <c r="AG26" s="28"/>
      <c r="AH26" s="84"/>
      <c r="AI26" s="85"/>
      <c r="AJ26" s="28"/>
      <c r="AK26" s="84"/>
      <c r="AL26" s="86"/>
      <c r="AM26" s="86"/>
      <c r="AN26" s="84"/>
      <c r="AO26" s="87"/>
      <c r="AP26" s="88"/>
      <c r="AQ26" s="84"/>
      <c r="AR26" s="86"/>
      <c r="AS26" s="86"/>
      <c r="AT26" s="84"/>
      <c r="AU26" s="86"/>
      <c r="AV26" s="86"/>
      <c r="AW26" s="84"/>
      <c r="AX26" s="86"/>
      <c r="AY26" s="86"/>
      <c r="AZ26" s="84"/>
      <c r="BA26" s="86"/>
      <c r="BB26" s="89"/>
      <c r="BC26" s="84"/>
      <c r="BD26" s="89"/>
      <c r="BE26" s="89"/>
      <c r="BF26" s="84"/>
      <c r="BG26" s="86"/>
      <c r="BH26" s="89"/>
      <c r="BI26" s="84"/>
      <c r="BJ26" s="28"/>
      <c r="BK26" s="90"/>
      <c r="BL26" s="84"/>
      <c r="BM26" s="86"/>
      <c r="BN26" s="86"/>
      <c r="BO26" s="84"/>
      <c r="BP26" s="91"/>
      <c r="BQ26" s="91"/>
      <c r="BR26" s="84"/>
      <c r="BS26" s="91"/>
      <c r="BT26" s="91"/>
      <c r="BU26" s="84"/>
      <c r="BV26" s="91"/>
      <c r="BW26" s="91"/>
      <c r="BX26" s="84"/>
      <c r="BY26" s="91"/>
      <c r="BZ26" s="92"/>
      <c r="CA26" s="84"/>
      <c r="CB26" s="91"/>
      <c r="CC26" s="91"/>
      <c r="CD26" s="84"/>
      <c r="CE26" s="91"/>
      <c r="CF26" s="91"/>
      <c r="CG26" s="84"/>
      <c r="CH26" s="91"/>
      <c r="CI26" s="91"/>
      <c r="CJ26" s="84"/>
    </row>
    <row r="27" spans="1:88" ht="27" customHeight="1" x14ac:dyDescent="0.25">
      <c r="A27" s="41" t="s">
        <v>13</v>
      </c>
      <c r="B27" s="95"/>
      <c r="C27" s="83"/>
      <c r="D27" s="84"/>
      <c r="E27" s="83"/>
      <c r="F27" s="83"/>
      <c r="G27" s="84"/>
      <c r="H27" s="93"/>
      <c r="I27" s="93"/>
      <c r="J27" s="84"/>
      <c r="K27" s="93"/>
      <c r="L27" s="85"/>
      <c r="M27" s="84"/>
      <c r="N27" s="85"/>
      <c r="O27" s="85"/>
      <c r="P27" s="84"/>
      <c r="Q27" s="85"/>
      <c r="R27" s="28"/>
      <c r="S27" s="84"/>
      <c r="T27" s="28"/>
      <c r="U27" s="28"/>
      <c r="V27" s="84"/>
      <c r="W27" s="28"/>
      <c r="X27" s="28"/>
      <c r="Y27" s="84"/>
      <c r="Z27" s="28"/>
      <c r="AA27" s="28"/>
      <c r="AB27" s="84"/>
      <c r="AC27" s="28"/>
      <c r="AD27" s="28"/>
      <c r="AE27" s="84"/>
      <c r="AF27" s="28"/>
      <c r="AG27" s="28"/>
      <c r="AH27" s="84"/>
      <c r="AI27" s="85"/>
      <c r="AJ27" s="28"/>
      <c r="AK27" s="84"/>
      <c r="AL27" s="28"/>
      <c r="AM27" s="28"/>
      <c r="AN27" s="84"/>
      <c r="AO27" s="87"/>
      <c r="AP27" s="88"/>
      <c r="AQ27" s="84"/>
      <c r="AR27" s="85"/>
      <c r="AS27" s="85"/>
      <c r="AT27" s="84"/>
      <c r="AU27" s="85"/>
      <c r="AV27" s="28"/>
      <c r="AW27" s="84"/>
      <c r="AX27" s="28"/>
      <c r="AY27" s="28"/>
      <c r="AZ27" s="84"/>
      <c r="BA27" s="28"/>
      <c r="BB27" s="28"/>
      <c r="BC27" s="84"/>
      <c r="BD27" s="28"/>
      <c r="BE27" s="28"/>
      <c r="BF27" s="84"/>
      <c r="BG27" s="28"/>
      <c r="BH27" s="28"/>
      <c r="BI27" s="84"/>
      <c r="BJ27" s="28"/>
      <c r="BK27" s="90"/>
      <c r="BL27" s="84"/>
      <c r="BM27" s="28"/>
      <c r="BN27" s="28"/>
      <c r="BO27" s="84"/>
      <c r="BP27" s="91"/>
      <c r="BQ27" s="91"/>
      <c r="BR27" s="84"/>
      <c r="BS27" s="91"/>
      <c r="BT27" s="91"/>
      <c r="BU27" s="84"/>
      <c r="BV27" s="91"/>
      <c r="BW27" s="91"/>
      <c r="BX27" s="84"/>
      <c r="BY27" s="91"/>
      <c r="BZ27" s="92"/>
      <c r="CA27" s="84"/>
      <c r="CB27" s="91"/>
      <c r="CC27" s="91"/>
      <c r="CD27" s="84"/>
      <c r="CE27" s="91"/>
      <c r="CF27" s="91"/>
      <c r="CG27" s="84"/>
      <c r="CH27" s="91"/>
      <c r="CI27" s="91"/>
      <c r="CJ27" s="84"/>
    </row>
    <row r="28" spans="1:88" ht="27" customHeight="1" x14ac:dyDescent="0.25">
      <c r="A28" s="41" t="s">
        <v>14</v>
      </c>
      <c r="B28" s="95"/>
      <c r="C28" s="83"/>
      <c r="D28" s="84"/>
      <c r="E28" s="83"/>
      <c r="F28" s="83"/>
      <c r="G28" s="84"/>
      <c r="H28" s="83"/>
      <c r="I28" s="83"/>
      <c r="J28" s="84"/>
      <c r="K28" s="85"/>
      <c r="L28" s="85"/>
      <c r="M28" s="84"/>
      <c r="N28" s="85"/>
      <c r="O28" s="85"/>
      <c r="P28" s="84"/>
      <c r="Q28" s="85"/>
      <c r="R28" s="28"/>
      <c r="S28" s="84"/>
      <c r="T28" s="28"/>
      <c r="U28" s="28"/>
      <c r="V28" s="84"/>
      <c r="W28" s="28"/>
      <c r="X28" s="28"/>
      <c r="Y28" s="84"/>
      <c r="Z28" s="28"/>
      <c r="AA28" s="28"/>
      <c r="AB28" s="84"/>
      <c r="AC28" s="28"/>
      <c r="AD28" s="28"/>
      <c r="AE28" s="84"/>
      <c r="AF28" s="28"/>
      <c r="AG28" s="28"/>
      <c r="AH28" s="84"/>
      <c r="AI28" s="85"/>
      <c r="AJ28" s="28"/>
      <c r="AK28" s="84"/>
      <c r="AL28" s="28"/>
      <c r="AM28" s="28"/>
      <c r="AN28" s="84"/>
      <c r="AO28" s="87"/>
      <c r="AP28" s="88"/>
      <c r="AQ28" s="84"/>
      <c r="AR28" s="96"/>
      <c r="AS28" s="96"/>
      <c r="AT28" s="84"/>
      <c r="AU28" s="96"/>
      <c r="AV28" s="96"/>
      <c r="AW28" s="84"/>
      <c r="AX28" s="96"/>
      <c r="AY28" s="96"/>
      <c r="AZ28" s="84"/>
      <c r="BA28" s="96"/>
      <c r="BB28" s="96"/>
      <c r="BC28" s="84"/>
      <c r="BD28" s="96"/>
      <c r="BE28" s="85"/>
      <c r="BF28" s="84"/>
      <c r="BG28" s="85"/>
      <c r="BH28" s="85"/>
      <c r="BI28" s="84"/>
      <c r="BJ28" s="28"/>
      <c r="BK28" s="90"/>
      <c r="BL28" s="84"/>
      <c r="BM28" s="85"/>
      <c r="BN28" s="85"/>
      <c r="BO28" s="84"/>
      <c r="BP28" s="91"/>
      <c r="BQ28" s="91"/>
      <c r="BR28" s="84"/>
      <c r="BS28" s="91"/>
      <c r="BT28" s="91"/>
      <c r="BU28" s="84"/>
      <c r="BV28" s="91"/>
      <c r="BW28" s="91"/>
      <c r="BX28" s="84"/>
      <c r="BY28" s="91"/>
      <c r="BZ28" s="92"/>
      <c r="CA28" s="84"/>
      <c r="CB28" s="91"/>
      <c r="CC28" s="91"/>
      <c r="CD28" s="84"/>
      <c r="CE28" s="91"/>
      <c r="CF28" s="91"/>
      <c r="CG28" s="84"/>
      <c r="CH28" s="91"/>
      <c r="CI28" s="91"/>
      <c r="CJ28" s="84"/>
    </row>
    <row r="29" spans="1:88" ht="27" customHeight="1" x14ac:dyDescent="0.25">
      <c r="A29" s="57" t="s">
        <v>15</v>
      </c>
      <c r="B29" s="95"/>
      <c r="C29" s="83"/>
      <c r="D29" s="84"/>
      <c r="E29" s="83"/>
      <c r="F29" s="83"/>
      <c r="G29" s="84"/>
      <c r="H29" s="83"/>
      <c r="I29" s="83"/>
      <c r="J29" s="84"/>
      <c r="K29" s="97"/>
      <c r="L29" s="97"/>
      <c r="M29" s="98"/>
      <c r="N29" s="97"/>
      <c r="O29" s="97"/>
      <c r="P29" s="98"/>
      <c r="Q29" s="85"/>
      <c r="R29" s="28"/>
      <c r="S29" s="84"/>
      <c r="T29" s="28"/>
      <c r="U29" s="28"/>
      <c r="V29" s="84"/>
      <c r="W29" s="28"/>
      <c r="X29" s="28"/>
      <c r="Y29" s="84"/>
      <c r="Z29" s="28"/>
      <c r="AA29" s="28"/>
      <c r="AB29" s="84"/>
      <c r="AC29" s="28"/>
      <c r="AD29" s="28"/>
      <c r="AE29" s="84"/>
      <c r="AF29" s="28"/>
      <c r="AG29" s="28"/>
      <c r="AH29" s="84"/>
      <c r="AI29" s="85"/>
      <c r="AJ29" s="28"/>
      <c r="AK29" s="84"/>
      <c r="AL29" s="28"/>
      <c r="AM29" s="28"/>
      <c r="AN29" s="84"/>
      <c r="AO29" s="87"/>
      <c r="AP29" s="88"/>
      <c r="AQ29" s="84"/>
      <c r="AR29" s="96"/>
      <c r="AS29" s="96"/>
      <c r="AT29" s="84"/>
      <c r="AU29" s="96"/>
      <c r="AV29" s="96"/>
      <c r="AW29" s="84"/>
      <c r="AX29" s="96"/>
      <c r="AY29" s="96"/>
      <c r="AZ29" s="84"/>
      <c r="BA29" s="96"/>
      <c r="BB29" s="96"/>
      <c r="BC29" s="84"/>
      <c r="BD29" s="96"/>
      <c r="BE29" s="85"/>
      <c r="BF29" s="84"/>
      <c r="BG29" s="85"/>
      <c r="BH29" s="85"/>
      <c r="BI29" s="84"/>
      <c r="BJ29" s="28"/>
      <c r="BK29" s="90"/>
      <c r="BL29" s="84"/>
      <c r="BM29" s="85"/>
      <c r="BN29" s="85"/>
      <c r="BO29" s="84"/>
      <c r="BP29" s="91"/>
      <c r="BQ29" s="91"/>
      <c r="BR29" s="84"/>
      <c r="BS29" s="91"/>
      <c r="BT29" s="91"/>
      <c r="BU29" s="84"/>
      <c r="BV29" s="91"/>
      <c r="BW29" s="91"/>
      <c r="BX29" s="84"/>
      <c r="BY29" s="91"/>
      <c r="BZ29" s="92"/>
      <c r="CA29" s="84"/>
      <c r="CB29" s="91"/>
      <c r="CC29" s="91"/>
      <c r="CD29" s="84"/>
      <c r="CE29" s="91"/>
      <c r="CF29" s="91"/>
      <c r="CG29" s="84"/>
      <c r="CH29" s="91"/>
      <c r="CI29" s="91"/>
      <c r="CJ29" s="84"/>
    </row>
    <row r="30" spans="1:88" ht="27" customHeight="1" x14ac:dyDescent="0.25">
      <c r="A30" s="57" t="s">
        <v>16</v>
      </c>
      <c r="B30" s="95"/>
      <c r="C30" s="83"/>
      <c r="D30" s="84"/>
      <c r="E30" s="83"/>
      <c r="F30" s="83"/>
      <c r="G30" s="84"/>
      <c r="H30" s="83"/>
      <c r="I30" s="83"/>
      <c r="J30" s="84"/>
      <c r="K30" s="85"/>
      <c r="L30" s="85"/>
      <c r="M30" s="84"/>
      <c r="N30" s="85"/>
      <c r="O30" s="85"/>
      <c r="P30" s="84"/>
      <c r="Q30" s="85"/>
      <c r="R30" s="28"/>
      <c r="S30" s="84"/>
      <c r="T30" s="28"/>
      <c r="U30" s="28"/>
      <c r="V30" s="84"/>
      <c r="W30" s="28"/>
      <c r="X30" s="28"/>
      <c r="Y30" s="84"/>
      <c r="Z30" s="28"/>
      <c r="AA30" s="28"/>
      <c r="AB30" s="84"/>
      <c r="AC30" s="28"/>
      <c r="AD30" s="28"/>
      <c r="AE30" s="84"/>
      <c r="AF30" s="28"/>
      <c r="AG30" s="28"/>
      <c r="AH30" s="84"/>
      <c r="AI30" s="85"/>
      <c r="AJ30" s="28"/>
      <c r="AK30" s="84"/>
      <c r="AL30" s="28"/>
      <c r="AM30" s="28"/>
      <c r="AN30" s="84"/>
      <c r="AO30" s="87"/>
      <c r="AP30" s="88"/>
      <c r="AQ30" s="84"/>
      <c r="AR30" s="96"/>
      <c r="AS30" s="96"/>
      <c r="AT30" s="84"/>
      <c r="AU30" s="96"/>
      <c r="AV30" s="96"/>
      <c r="AW30" s="84"/>
      <c r="AX30" s="96"/>
      <c r="AY30" s="96"/>
      <c r="AZ30" s="84"/>
      <c r="BA30" s="96"/>
      <c r="BB30" s="96"/>
      <c r="BC30" s="84"/>
      <c r="BD30" s="96"/>
      <c r="BE30" s="85"/>
      <c r="BF30" s="84"/>
      <c r="BG30" s="85"/>
      <c r="BH30" s="85"/>
      <c r="BI30" s="84"/>
      <c r="BJ30" s="28"/>
      <c r="BK30" s="90"/>
      <c r="BL30" s="84"/>
      <c r="BM30" s="85"/>
      <c r="BN30" s="85"/>
      <c r="BO30" s="84"/>
      <c r="BP30" s="91"/>
      <c r="BQ30" s="91"/>
      <c r="BR30" s="84"/>
      <c r="BS30" s="91"/>
      <c r="BT30" s="91"/>
      <c r="BU30" s="84"/>
      <c r="BV30" s="91"/>
      <c r="BW30" s="91"/>
      <c r="BX30" s="84"/>
      <c r="BY30" s="91"/>
      <c r="BZ30" s="92"/>
      <c r="CA30" s="84"/>
      <c r="CB30" s="91"/>
      <c r="CC30" s="91"/>
      <c r="CD30" s="84"/>
      <c r="CE30" s="91"/>
      <c r="CF30" s="91"/>
      <c r="CG30" s="84"/>
      <c r="CH30" s="91"/>
      <c r="CI30" s="91"/>
      <c r="CJ30" s="84"/>
    </row>
    <row r="31" spans="1:88" ht="27" customHeight="1" x14ac:dyDescent="0.25">
      <c r="A31" s="58" t="s">
        <v>18</v>
      </c>
      <c r="B31" s="95"/>
      <c r="C31" s="83"/>
      <c r="D31" s="84"/>
      <c r="E31" s="83"/>
      <c r="F31" s="83"/>
      <c r="G31" s="84"/>
      <c r="H31" s="83"/>
      <c r="I31" s="83"/>
      <c r="J31" s="84"/>
      <c r="K31" s="85"/>
      <c r="L31" s="85"/>
      <c r="M31" s="84"/>
      <c r="N31" s="85"/>
      <c r="O31" s="85"/>
      <c r="P31" s="84"/>
      <c r="Q31" s="85"/>
      <c r="R31" s="28"/>
      <c r="S31" s="84"/>
      <c r="T31" s="28"/>
      <c r="U31" s="28"/>
      <c r="V31" s="84"/>
      <c r="W31" s="28"/>
      <c r="X31" s="28"/>
      <c r="Y31" s="84"/>
      <c r="Z31" s="28"/>
      <c r="AA31" s="28"/>
      <c r="AB31" s="84"/>
      <c r="AC31" s="28"/>
      <c r="AD31" s="28"/>
      <c r="AE31" s="84"/>
      <c r="AF31" s="28"/>
      <c r="AG31" s="28"/>
      <c r="AH31" s="84"/>
      <c r="AI31" s="85"/>
      <c r="AJ31" s="28"/>
      <c r="AK31" s="84"/>
      <c r="AL31" s="28"/>
      <c r="AM31" s="28"/>
      <c r="AN31" s="84"/>
      <c r="AO31" s="87"/>
      <c r="AP31" s="88"/>
      <c r="AQ31" s="84"/>
      <c r="AR31" s="96"/>
      <c r="AS31" s="96"/>
      <c r="AT31" s="84"/>
      <c r="AU31" s="96"/>
      <c r="AV31" s="96"/>
      <c r="AW31" s="84"/>
      <c r="AX31" s="96"/>
      <c r="AY31" s="96"/>
      <c r="AZ31" s="84"/>
      <c r="BA31" s="96"/>
      <c r="BB31" s="96"/>
      <c r="BC31" s="84"/>
      <c r="BD31" s="96"/>
      <c r="BE31" s="85"/>
      <c r="BF31" s="84"/>
      <c r="BG31" s="85"/>
      <c r="BH31" s="85"/>
      <c r="BI31" s="84"/>
      <c r="BJ31" s="28"/>
      <c r="BK31" s="90"/>
      <c r="BL31" s="84"/>
      <c r="BM31" s="85"/>
      <c r="BN31" s="85"/>
      <c r="BO31" s="84"/>
      <c r="BP31" s="91"/>
      <c r="BQ31" s="91"/>
      <c r="BR31" s="84"/>
      <c r="BS31" s="91"/>
      <c r="BT31" s="91"/>
      <c r="BU31" s="84"/>
      <c r="BV31" s="91"/>
      <c r="BW31" s="91"/>
      <c r="BX31" s="84"/>
      <c r="BY31" s="91"/>
      <c r="BZ31" s="92"/>
      <c r="CA31" s="84"/>
      <c r="CB31" s="91"/>
      <c r="CC31" s="91"/>
      <c r="CD31" s="84"/>
      <c r="CE31" s="91"/>
      <c r="CF31" s="91"/>
      <c r="CG31" s="84"/>
      <c r="CH31" s="91"/>
      <c r="CI31" s="91"/>
      <c r="CJ31" s="84"/>
    </row>
    <row r="32" spans="1:88" ht="27" customHeight="1" x14ac:dyDescent="0.25">
      <c r="A32" s="58" t="s">
        <v>19</v>
      </c>
      <c r="B32" s="95"/>
      <c r="C32" s="83"/>
      <c r="D32" s="84"/>
      <c r="E32" s="83"/>
      <c r="F32" s="83"/>
      <c r="G32" s="84"/>
      <c r="H32" s="83"/>
      <c r="I32" s="83"/>
      <c r="J32" s="84"/>
      <c r="K32" s="85"/>
      <c r="L32" s="85"/>
      <c r="M32" s="84"/>
      <c r="N32" s="85"/>
      <c r="O32" s="85"/>
      <c r="P32" s="84"/>
      <c r="Q32" s="85"/>
      <c r="R32" s="28"/>
      <c r="S32" s="84"/>
      <c r="T32" s="28"/>
      <c r="U32" s="28"/>
      <c r="V32" s="84"/>
      <c r="W32" s="28"/>
      <c r="X32" s="28"/>
      <c r="Y32" s="84"/>
      <c r="Z32" s="28"/>
      <c r="AA32" s="28"/>
      <c r="AB32" s="84"/>
      <c r="AC32" s="28"/>
      <c r="AD32" s="28"/>
      <c r="AE32" s="84"/>
      <c r="AF32" s="28"/>
      <c r="AG32" s="28"/>
      <c r="AH32" s="84"/>
      <c r="AI32" s="85"/>
      <c r="AJ32" s="28"/>
      <c r="AK32" s="84"/>
      <c r="AL32" s="28"/>
      <c r="AM32" s="28"/>
      <c r="AN32" s="84"/>
      <c r="AO32" s="87"/>
      <c r="AP32" s="88"/>
      <c r="AQ32" s="84"/>
      <c r="AR32" s="96"/>
      <c r="AS32" s="96"/>
      <c r="AT32" s="84"/>
      <c r="AU32" s="96"/>
      <c r="AV32" s="96"/>
      <c r="AW32" s="84"/>
      <c r="AX32" s="96"/>
      <c r="AY32" s="96"/>
      <c r="AZ32" s="84"/>
      <c r="BA32" s="96"/>
      <c r="BB32" s="96"/>
      <c r="BC32" s="84"/>
      <c r="BD32" s="96"/>
      <c r="BE32" s="85"/>
      <c r="BF32" s="84"/>
      <c r="BG32" s="85"/>
      <c r="BH32" s="85"/>
      <c r="BI32" s="84"/>
      <c r="BJ32" s="28"/>
      <c r="BK32" s="90"/>
      <c r="BL32" s="84"/>
      <c r="BM32" s="85"/>
      <c r="BN32" s="85"/>
      <c r="BO32" s="84"/>
      <c r="BP32" s="91"/>
      <c r="BQ32" s="91"/>
      <c r="BR32" s="84"/>
      <c r="BS32" s="91"/>
      <c r="BT32" s="91"/>
      <c r="BU32" s="84"/>
      <c r="BV32" s="91"/>
      <c r="BW32" s="91"/>
      <c r="BX32" s="84"/>
      <c r="BY32" s="91"/>
      <c r="BZ32" s="92"/>
      <c r="CA32" s="84"/>
      <c r="CB32" s="91"/>
      <c r="CC32" s="91"/>
      <c r="CD32" s="84"/>
      <c r="CE32" s="91"/>
      <c r="CF32" s="91"/>
      <c r="CG32" s="84"/>
      <c r="CH32" s="91"/>
      <c r="CI32" s="91"/>
      <c r="CJ32" s="84"/>
    </row>
    <row r="33" spans="1:88" ht="27" customHeight="1" x14ac:dyDescent="0.25">
      <c r="A33" s="58" t="s">
        <v>20</v>
      </c>
      <c r="B33" s="95"/>
      <c r="C33" s="83"/>
      <c r="D33" s="84"/>
      <c r="E33" s="83"/>
      <c r="F33" s="83"/>
      <c r="G33" s="84"/>
      <c r="H33" s="83"/>
      <c r="I33" s="83"/>
      <c r="J33" s="84"/>
      <c r="K33" s="85"/>
      <c r="L33" s="85"/>
      <c r="M33" s="84"/>
      <c r="N33" s="85"/>
      <c r="O33" s="85"/>
      <c r="P33" s="84"/>
      <c r="Q33" s="85"/>
      <c r="R33" s="28"/>
      <c r="S33" s="84"/>
      <c r="T33" s="28"/>
      <c r="U33" s="28"/>
      <c r="V33" s="84"/>
      <c r="W33" s="28"/>
      <c r="X33" s="28"/>
      <c r="Y33" s="84"/>
      <c r="Z33" s="28"/>
      <c r="AA33" s="28"/>
      <c r="AB33" s="84"/>
      <c r="AC33" s="28"/>
      <c r="AD33" s="28"/>
      <c r="AE33" s="84"/>
      <c r="AF33" s="28"/>
      <c r="AG33" s="28"/>
      <c r="AH33" s="84"/>
      <c r="AI33" s="85"/>
      <c r="AJ33" s="28"/>
      <c r="AK33" s="84"/>
      <c r="AL33" s="28"/>
      <c r="AM33" s="28"/>
      <c r="AN33" s="84"/>
      <c r="AO33" s="87"/>
      <c r="AP33" s="88"/>
      <c r="AQ33" s="84"/>
      <c r="AR33" s="96"/>
      <c r="AS33" s="96"/>
      <c r="AT33" s="84"/>
      <c r="AU33" s="96"/>
      <c r="AV33" s="96"/>
      <c r="AW33" s="84"/>
      <c r="AX33" s="96"/>
      <c r="AY33" s="96"/>
      <c r="AZ33" s="84"/>
      <c r="BA33" s="96"/>
      <c r="BB33" s="96"/>
      <c r="BC33" s="84"/>
      <c r="BD33" s="96"/>
      <c r="BE33" s="85"/>
      <c r="BF33" s="84"/>
      <c r="BG33" s="85"/>
      <c r="BH33" s="85"/>
      <c r="BI33" s="84"/>
      <c r="BJ33" s="28"/>
      <c r="BK33" s="90"/>
      <c r="BL33" s="84"/>
      <c r="BM33" s="85"/>
      <c r="BN33" s="85"/>
      <c r="BO33" s="84"/>
      <c r="BP33" s="91"/>
      <c r="BQ33" s="91"/>
      <c r="BR33" s="84"/>
      <c r="BS33" s="91"/>
      <c r="BT33" s="91"/>
      <c r="BU33" s="84"/>
      <c r="BV33" s="91"/>
      <c r="BW33" s="91"/>
      <c r="BX33" s="84"/>
      <c r="BY33" s="91"/>
      <c r="BZ33" s="92"/>
      <c r="CA33" s="84"/>
      <c r="CB33" s="91"/>
      <c r="CC33" s="91"/>
      <c r="CD33" s="84"/>
      <c r="CE33" s="91"/>
      <c r="CF33" s="91"/>
      <c r="CG33" s="84"/>
      <c r="CH33" s="91"/>
      <c r="CI33" s="91"/>
      <c r="CJ33" s="84"/>
    </row>
    <row r="34" spans="1:88" ht="27" customHeight="1" x14ac:dyDescent="0.25">
      <c r="A34" s="58" t="s">
        <v>21</v>
      </c>
      <c r="B34" s="95"/>
      <c r="C34" s="83"/>
      <c r="D34" s="84"/>
      <c r="E34" s="83"/>
      <c r="F34" s="83"/>
      <c r="G34" s="84"/>
      <c r="H34" s="83"/>
      <c r="I34" s="83"/>
      <c r="J34" s="84"/>
      <c r="K34" s="85"/>
      <c r="L34" s="85"/>
      <c r="M34" s="84"/>
      <c r="N34" s="85"/>
      <c r="O34" s="85"/>
      <c r="P34" s="84"/>
      <c r="Q34" s="85"/>
      <c r="R34" s="28"/>
      <c r="S34" s="84"/>
      <c r="T34" s="28"/>
      <c r="U34" s="28"/>
      <c r="V34" s="84"/>
      <c r="W34" s="28"/>
      <c r="X34" s="28"/>
      <c r="Y34" s="84"/>
      <c r="Z34" s="28"/>
      <c r="AA34" s="28"/>
      <c r="AB34" s="84"/>
      <c r="AC34" s="28"/>
      <c r="AD34" s="28"/>
      <c r="AE34" s="84"/>
      <c r="AF34" s="28"/>
      <c r="AG34" s="28"/>
      <c r="AH34" s="84"/>
      <c r="AI34" s="85"/>
      <c r="AJ34" s="28"/>
      <c r="AK34" s="84"/>
      <c r="AL34" s="28"/>
      <c r="AM34" s="28"/>
      <c r="AN34" s="84"/>
      <c r="AO34" s="87"/>
      <c r="AP34" s="88"/>
      <c r="AQ34" s="84"/>
      <c r="AR34" s="96"/>
      <c r="AS34" s="96"/>
      <c r="AT34" s="84"/>
      <c r="AU34" s="96"/>
      <c r="AV34" s="96"/>
      <c r="AW34" s="84"/>
      <c r="AX34" s="96"/>
      <c r="AY34" s="96"/>
      <c r="AZ34" s="84"/>
      <c r="BA34" s="96"/>
      <c r="BB34" s="96"/>
      <c r="BC34" s="84"/>
      <c r="BD34" s="96"/>
      <c r="BE34" s="85"/>
      <c r="BF34" s="84"/>
      <c r="BG34" s="85"/>
      <c r="BH34" s="85"/>
      <c r="BI34" s="84"/>
      <c r="BJ34" s="28"/>
      <c r="BK34" s="90"/>
      <c r="BL34" s="84"/>
      <c r="BM34" s="85"/>
      <c r="BN34" s="85"/>
      <c r="BO34" s="84"/>
      <c r="BP34" s="91"/>
      <c r="BQ34" s="91"/>
      <c r="BR34" s="84"/>
      <c r="BS34" s="91"/>
      <c r="BT34" s="91"/>
      <c r="BU34" s="84"/>
      <c r="BV34" s="91"/>
      <c r="BW34" s="91"/>
      <c r="BX34" s="84"/>
      <c r="BY34" s="91"/>
      <c r="BZ34" s="92"/>
      <c r="CA34" s="84"/>
      <c r="CB34" s="91"/>
      <c r="CC34" s="91"/>
      <c r="CD34" s="84"/>
      <c r="CE34" s="91"/>
      <c r="CF34" s="91"/>
      <c r="CG34" s="84"/>
      <c r="CH34" s="91"/>
      <c r="CI34" s="91"/>
      <c r="CJ34" s="84"/>
    </row>
    <row r="35" spans="1:88" ht="27" customHeight="1" x14ac:dyDescent="0.25">
      <c r="A35" s="58" t="s">
        <v>22</v>
      </c>
      <c r="B35" s="95"/>
      <c r="C35" s="83"/>
      <c r="D35" s="84"/>
      <c r="E35" s="83"/>
      <c r="F35" s="83"/>
      <c r="G35" s="84"/>
      <c r="H35" s="83"/>
      <c r="I35" s="83"/>
      <c r="J35" s="84"/>
      <c r="K35" s="85"/>
      <c r="L35" s="85"/>
      <c r="M35" s="84"/>
      <c r="N35" s="85"/>
      <c r="O35" s="85"/>
      <c r="P35" s="84"/>
      <c r="Q35" s="85"/>
      <c r="R35" s="28"/>
      <c r="S35" s="84"/>
      <c r="T35" s="28"/>
      <c r="U35" s="28"/>
      <c r="V35" s="84"/>
      <c r="W35" s="28"/>
      <c r="X35" s="28"/>
      <c r="Y35" s="84"/>
      <c r="Z35" s="28"/>
      <c r="AA35" s="28"/>
      <c r="AB35" s="84"/>
      <c r="AC35" s="28"/>
      <c r="AD35" s="28"/>
      <c r="AE35" s="84"/>
      <c r="AF35" s="28"/>
      <c r="AG35" s="28"/>
      <c r="AH35" s="84"/>
      <c r="AI35" s="85"/>
      <c r="AJ35" s="28"/>
      <c r="AK35" s="84"/>
      <c r="AL35" s="28"/>
      <c r="AM35" s="28"/>
      <c r="AN35" s="84"/>
      <c r="AO35" s="87"/>
      <c r="AP35" s="88"/>
      <c r="AQ35" s="84"/>
      <c r="AR35" s="96"/>
      <c r="AS35" s="96"/>
      <c r="AT35" s="84"/>
      <c r="AU35" s="96"/>
      <c r="AV35" s="96"/>
      <c r="AW35" s="84"/>
      <c r="AX35" s="96"/>
      <c r="AY35" s="96"/>
      <c r="AZ35" s="84"/>
      <c r="BA35" s="96"/>
      <c r="BB35" s="96"/>
      <c r="BC35" s="84"/>
      <c r="BD35" s="96"/>
      <c r="BE35" s="85"/>
      <c r="BF35" s="84"/>
      <c r="BG35" s="85"/>
      <c r="BH35" s="85"/>
      <c r="BI35" s="84"/>
      <c r="BJ35" s="28"/>
      <c r="BK35" s="90"/>
      <c r="BL35" s="84"/>
      <c r="BM35" s="85"/>
      <c r="BN35" s="85"/>
      <c r="BO35" s="84"/>
      <c r="BP35" s="91"/>
      <c r="BQ35" s="91"/>
      <c r="BR35" s="84"/>
      <c r="BS35" s="91"/>
      <c r="BT35" s="91"/>
      <c r="BU35" s="84"/>
      <c r="BV35" s="91"/>
      <c r="BW35" s="91"/>
      <c r="BX35" s="84"/>
      <c r="BY35" s="91"/>
      <c r="BZ35" s="92"/>
      <c r="CA35" s="84"/>
      <c r="CB35" s="91"/>
      <c r="CC35" s="91"/>
      <c r="CD35" s="84"/>
      <c r="CE35" s="91"/>
      <c r="CF35" s="91"/>
      <c r="CG35" s="84"/>
      <c r="CH35" s="91"/>
      <c r="CI35" s="91"/>
      <c r="CJ35" s="84"/>
    </row>
    <row r="36" spans="1:88" ht="27" customHeight="1" x14ac:dyDescent="0.25">
      <c r="A36" s="58" t="s">
        <v>23</v>
      </c>
      <c r="B36" s="95"/>
      <c r="C36" s="83"/>
      <c r="D36" s="84"/>
      <c r="E36" s="83"/>
      <c r="F36" s="83"/>
      <c r="G36" s="84"/>
      <c r="H36" s="83"/>
      <c r="I36" s="83"/>
      <c r="J36" s="84"/>
      <c r="K36" s="85"/>
      <c r="L36" s="85"/>
      <c r="M36" s="84"/>
      <c r="N36" s="85"/>
      <c r="O36" s="85"/>
      <c r="P36" s="84"/>
      <c r="Q36" s="85"/>
      <c r="R36" s="28"/>
      <c r="S36" s="84"/>
      <c r="T36" s="28"/>
      <c r="U36" s="28"/>
      <c r="V36" s="84"/>
      <c r="W36" s="28"/>
      <c r="X36" s="28"/>
      <c r="Y36" s="84"/>
      <c r="Z36" s="28"/>
      <c r="AA36" s="28"/>
      <c r="AB36" s="84"/>
      <c r="AC36" s="28"/>
      <c r="AD36" s="28"/>
      <c r="AE36" s="84"/>
      <c r="AF36" s="28"/>
      <c r="AG36" s="28"/>
      <c r="AH36" s="84"/>
      <c r="AI36" s="85"/>
      <c r="AJ36" s="28"/>
      <c r="AK36" s="84"/>
      <c r="AL36" s="28"/>
      <c r="AM36" s="28"/>
      <c r="AN36" s="84"/>
      <c r="AO36" s="87"/>
      <c r="AP36" s="88"/>
      <c r="AQ36" s="84"/>
      <c r="AR36" s="96"/>
      <c r="AS36" s="96"/>
      <c r="AT36" s="84"/>
      <c r="AU36" s="96"/>
      <c r="AV36" s="96"/>
      <c r="AW36" s="84"/>
      <c r="AX36" s="96"/>
      <c r="AY36" s="96"/>
      <c r="AZ36" s="84"/>
      <c r="BA36" s="96"/>
      <c r="BB36" s="96"/>
      <c r="BC36" s="84"/>
      <c r="BD36" s="96"/>
      <c r="BE36" s="85"/>
      <c r="BF36" s="84"/>
      <c r="BG36" s="85"/>
      <c r="BH36" s="85"/>
      <c r="BI36" s="84"/>
      <c r="BJ36" s="28"/>
      <c r="BK36" s="90"/>
      <c r="BL36" s="84"/>
      <c r="BM36" s="85"/>
      <c r="BN36" s="85"/>
      <c r="BO36" s="84"/>
      <c r="BP36" s="91"/>
      <c r="BQ36" s="91"/>
      <c r="BR36" s="84"/>
      <c r="BS36" s="91"/>
      <c r="BT36" s="91"/>
      <c r="BU36" s="84"/>
      <c r="BV36" s="91"/>
      <c r="BW36" s="91"/>
      <c r="BX36" s="84"/>
      <c r="BY36" s="91"/>
      <c r="BZ36" s="92"/>
      <c r="CA36" s="84"/>
      <c r="CB36" s="91"/>
      <c r="CC36" s="91"/>
      <c r="CD36" s="84"/>
      <c r="CE36" s="91"/>
      <c r="CF36" s="91"/>
      <c r="CG36" s="84"/>
      <c r="CH36" s="91"/>
      <c r="CI36" s="91"/>
      <c r="CJ36" s="84"/>
    </row>
    <row r="37" spans="1:88" ht="27" customHeight="1" x14ac:dyDescent="0.25">
      <c r="A37" s="58" t="s">
        <v>24</v>
      </c>
      <c r="B37" s="95"/>
      <c r="C37" s="83"/>
      <c r="D37" s="84"/>
      <c r="E37" s="83"/>
      <c r="F37" s="83"/>
      <c r="G37" s="84"/>
      <c r="H37" s="83"/>
      <c r="I37" s="83"/>
      <c r="J37" s="84"/>
      <c r="K37" s="85"/>
      <c r="L37" s="85"/>
      <c r="M37" s="84"/>
      <c r="N37" s="85"/>
      <c r="O37" s="85"/>
      <c r="P37" s="84"/>
      <c r="Q37" s="85"/>
      <c r="R37" s="28"/>
      <c r="S37" s="84"/>
      <c r="T37" s="28"/>
      <c r="U37" s="28"/>
      <c r="V37" s="84"/>
      <c r="W37" s="28"/>
      <c r="X37" s="28"/>
      <c r="Y37" s="84"/>
      <c r="Z37" s="28"/>
      <c r="AA37" s="28"/>
      <c r="AB37" s="84"/>
      <c r="AC37" s="28"/>
      <c r="AD37" s="28"/>
      <c r="AE37" s="84"/>
      <c r="AF37" s="28"/>
      <c r="AG37" s="28"/>
      <c r="AH37" s="84"/>
      <c r="AI37" s="85"/>
      <c r="AJ37" s="28"/>
      <c r="AK37" s="84"/>
      <c r="AL37" s="28"/>
      <c r="AM37" s="28"/>
      <c r="AN37" s="84"/>
      <c r="AO37" s="87"/>
      <c r="AP37" s="88"/>
      <c r="AQ37" s="84"/>
      <c r="AR37" s="96"/>
      <c r="AS37" s="96"/>
      <c r="AT37" s="84"/>
      <c r="AU37" s="96"/>
      <c r="AV37" s="96"/>
      <c r="AW37" s="84"/>
      <c r="AX37" s="96"/>
      <c r="AY37" s="96"/>
      <c r="AZ37" s="84"/>
      <c r="BA37" s="96"/>
      <c r="BB37" s="96"/>
      <c r="BC37" s="84"/>
      <c r="BD37" s="96"/>
      <c r="BE37" s="85"/>
      <c r="BF37" s="84"/>
      <c r="BG37" s="85"/>
      <c r="BH37" s="85"/>
      <c r="BI37" s="84"/>
      <c r="BJ37" s="28"/>
      <c r="BK37" s="90"/>
      <c r="BL37" s="84"/>
      <c r="BM37" s="85"/>
      <c r="BN37" s="85"/>
      <c r="BO37" s="84"/>
      <c r="BP37" s="91"/>
      <c r="BQ37" s="91"/>
      <c r="BR37" s="84"/>
      <c r="BS37" s="91"/>
      <c r="BT37" s="91"/>
      <c r="BU37" s="84"/>
      <c r="BV37" s="91"/>
      <c r="BW37" s="91"/>
      <c r="BX37" s="84"/>
      <c r="BY37" s="91"/>
      <c r="BZ37" s="92"/>
      <c r="CA37" s="84"/>
      <c r="CB37" s="91"/>
      <c r="CC37" s="91"/>
      <c r="CD37" s="84"/>
      <c r="CE37" s="91"/>
      <c r="CF37" s="91"/>
      <c r="CG37" s="84"/>
      <c r="CH37" s="91"/>
      <c r="CI37" s="91"/>
      <c r="CJ37" s="84"/>
    </row>
    <row r="38" spans="1:88" ht="27" customHeight="1" x14ac:dyDescent="0.25">
      <c r="A38" s="58" t="s">
        <v>101</v>
      </c>
      <c r="B38" s="95"/>
      <c r="C38" s="83"/>
      <c r="D38" s="84"/>
      <c r="E38" s="83"/>
      <c r="F38" s="83"/>
      <c r="G38" s="84"/>
      <c r="H38" s="83"/>
      <c r="I38" s="83"/>
      <c r="J38" s="84"/>
      <c r="K38" s="85"/>
      <c r="L38" s="85"/>
      <c r="M38" s="84"/>
      <c r="N38" s="85"/>
      <c r="O38" s="85"/>
      <c r="P38" s="84"/>
      <c r="Q38" s="85"/>
      <c r="R38" s="28"/>
      <c r="S38" s="84"/>
      <c r="T38" s="28"/>
      <c r="U38" s="28"/>
      <c r="V38" s="84"/>
      <c r="W38" s="28"/>
      <c r="X38" s="28"/>
      <c r="Y38" s="84"/>
      <c r="Z38" s="28"/>
      <c r="AA38" s="28"/>
      <c r="AB38" s="84"/>
      <c r="AC38" s="28"/>
      <c r="AD38" s="28"/>
      <c r="AE38" s="84"/>
      <c r="AF38" s="28"/>
      <c r="AG38" s="28"/>
      <c r="AH38" s="84"/>
      <c r="AI38" s="85"/>
      <c r="AJ38" s="28"/>
      <c r="AK38" s="84"/>
      <c r="AL38" s="28"/>
      <c r="AM38" s="28"/>
      <c r="AN38" s="84"/>
      <c r="AO38" s="87"/>
      <c r="AP38" s="88"/>
      <c r="AQ38" s="84"/>
      <c r="AR38" s="96"/>
      <c r="AS38" s="96"/>
      <c r="AT38" s="84"/>
      <c r="AU38" s="96"/>
      <c r="AV38" s="96"/>
      <c r="AW38" s="84"/>
      <c r="AX38" s="96"/>
      <c r="AY38" s="96"/>
      <c r="AZ38" s="84"/>
      <c r="BA38" s="96"/>
      <c r="BB38" s="96"/>
      <c r="BC38" s="84"/>
      <c r="BD38" s="96"/>
      <c r="BE38" s="85"/>
      <c r="BF38" s="84"/>
      <c r="BG38" s="85"/>
      <c r="BH38" s="85"/>
      <c r="BI38" s="84"/>
      <c r="BJ38" s="28"/>
      <c r="BK38" s="90"/>
      <c r="BL38" s="84"/>
      <c r="BM38" s="85"/>
      <c r="BN38" s="85"/>
      <c r="BO38" s="84"/>
      <c r="BP38" s="91"/>
      <c r="BQ38" s="91"/>
      <c r="BR38" s="84"/>
      <c r="BS38" s="91"/>
      <c r="BT38" s="91"/>
      <c r="BU38" s="84"/>
      <c r="BV38" s="91"/>
      <c r="BW38" s="91"/>
      <c r="BX38" s="84"/>
      <c r="BY38" s="91"/>
      <c r="BZ38" s="92"/>
      <c r="CA38" s="84"/>
      <c r="CB38" s="91"/>
      <c r="CC38" s="91"/>
      <c r="CD38" s="84"/>
      <c r="CE38" s="91"/>
      <c r="CF38" s="91"/>
      <c r="CG38" s="84"/>
      <c r="CH38" s="91"/>
      <c r="CI38" s="91"/>
      <c r="CJ38" s="84"/>
    </row>
    <row r="39" spans="1:88" ht="27" customHeight="1" x14ac:dyDescent="0.25">
      <c r="A39" s="58" t="s">
        <v>26</v>
      </c>
      <c r="B39" s="95"/>
      <c r="C39" s="83"/>
      <c r="D39" s="84"/>
      <c r="E39" s="83"/>
      <c r="F39" s="83"/>
      <c r="G39" s="84"/>
      <c r="H39" s="83"/>
      <c r="I39" s="83"/>
      <c r="J39" s="84"/>
      <c r="K39" s="85"/>
      <c r="L39" s="85"/>
      <c r="M39" s="84"/>
      <c r="N39" s="85"/>
      <c r="O39" s="85"/>
      <c r="P39" s="84"/>
      <c r="Q39" s="85"/>
      <c r="R39" s="28"/>
      <c r="S39" s="84"/>
      <c r="T39" s="28"/>
      <c r="U39" s="28"/>
      <c r="V39" s="84"/>
      <c r="W39" s="28"/>
      <c r="X39" s="28"/>
      <c r="Y39" s="84"/>
      <c r="Z39" s="28"/>
      <c r="AA39" s="28"/>
      <c r="AB39" s="84"/>
      <c r="AC39" s="28"/>
      <c r="AD39" s="28"/>
      <c r="AE39" s="84"/>
      <c r="AF39" s="28"/>
      <c r="AG39" s="28"/>
      <c r="AH39" s="84"/>
      <c r="AI39" s="85"/>
      <c r="AJ39" s="28"/>
      <c r="AK39" s="84"/>
      <c r="AL39" s="28"/>
      <c r="AM39" s="28"/>
      <c r="AN39" s="84"/>
      <c r="AO39" s="87"/>
      <c r="AP39" s="88"/>
      <c r="AQ39" s="84"/>
      <c r="AR39" s="96"/>
      <c r="AS39" s="96"/>
      <c r="AT39" s="84"/>
      <c r="AU39" s="96"/>
      <c r="AV39" s="96"/>
      <c r="AW39" s="84"/>
      <c r="AX39" s="96"/>
      <c r="AY39" s="96"/>
      <c r="AZ39" s="84"/>
      <c r="BA39" s="96"/>
      <c r="BB39" s="96"/>
      <c r="BC39" s="84"/>
      <c r="BD39" s="96"/>
      <c r="BE39" s="85"/>
      <c r="BF39" s="84"/>
      <c r="BG39" s="85"/>
      <c r="BH39" s="85"/>
      <c r="BI39" s="84"/>
      <c r="BJ39" s="28"/>
      <c r="BK39" s="90"/>
      <c r="BL39" s="84"/>
      <c r="BM39" s="85"/>
      <c r="BN39" s="85"/>
      <c r="BO39" s="84"/>
      <c r="BP39" s="91"/>
      <c r="BQ39" s="91"/>
      <c r="BR39" s="84"/>
      <c r="BS39" s="91"/>
      <c r="BT39" s="91"/>
      <c r="BU39" s="84"/>
      <c r="BV39" s="91"/>
      <c r="BW39" s="91"/>
      <c r="BX39" s="84"/>
      <c r="BY39" s="91"/>
      <c r="BZ39" s="92"/>
      <c r="CA39" s="84"/>
      <c r="CB39" s="91"/>
      <c r="CC39" s="91"/>
      <c r="CD39" s="84"/>
      <c r="CE39" s="91"/>
      <c r="CF39" s="91"/>
      <c r="CG39" s="84"/>
      <c r="CH39" s="91"/>
      <c r="CI39" s="91"/>
      <c r="CJ39" s="84"/>
    </row>
    <row r="40" spans="1:88" ht="27" customHeight="1" x14ac:dyDescent="0.25">
      <c r="A40" s="58" t="s">
        <v>27</v>
      </c>
      <c r="B40" s="95"/>
      <c r="C40" s="83"/>
      <c r="D40" s="84"/>
      <c r="E40" s="83"/>
      <c r="F40" s="83"/>
      <c r="G40" s="84"/>
      <c r="H40" s="83"/>
      <c r="I40" s="83"/>
      <c r="J40" s="84"/>
      <c r="K40" s="85"/>
      <c r="L40" s="85"/>
      <c r="M40" s="84"/>
      <c r="N40" s="85"/>
      <c r="O40" s="85"/>
      <c r="P40" s="84"/>
      <c r="Q40" s="85"/>
      <c r="R40" s="28"/>
      <c r="S40" s="84"/>
      <c r="T40" s="28"/>
      <c r="U40" s="28"/>
      <c r="V40" s="84"/>
      <c r="W40" s="28"/>
      <c r="X40" s="28"/>
      <c r="Y40" s="84"/>
      <c r="Z40" s="28"/>
      <c r="AA40" s="28"/>
      <c r="AB40" s="84"/>
      <c r="AC40" s="28"/>
      <c r="AD40" s="28"/>
      <c r="AE40" s="84"/>
      <c r="AF40" s="28"/>
      <c r="AG40" s="28"/>
      <c r="AH40" s="84"/>
      <c r="AI40" s="85"/>
      <c r="AJ40" s="28"/>
      <c r="AK40" s="84"/>
      <c r="AL40" s="28"/>
      <c r="AM40" s="28"/>
      <c r="AN40" s="84"/>
      <c r="AO40" s="87"/>
      <c r="AP40" s="88"/>
      <c r="AQ40" s="84"/>
      <c r="AR40" s="96"/>
      <c r="AS40" s="96"/>
      <c r="AT40" s="84"/>
      <c r="AU40" s="96"/>
      <c r="AV40" s="96"/>
      <c r="AW40" s="84"/>
      <c r="AX40" s="96"/>
      <c r="AY40" s="96"/>
      <c r="AZ40" s="84"/>
      <c r="BA40" s="96"/>
      <c r="BB40" s="96"/>
      <c r="BC40" s="84"/>
      <c r="BD40" s="96"/>
      <c r="BE40" s="85"/>
      <c r="BF40" s="84"/>
      <c r="BG40" s="85"/>
      <c r="BH40" s="85"/>
      <c r="BI40" s="84"/>
      <c r="BJ40" s="28"/>
      <c r="BK40" s="90"/>
      <c r="BL40" s="84"/>
      <c r="BM40" s="85"/>
      <c r="BN40" s="85"/>
      <c r="BO40" s="84"/>
      <c r="BP40" s="91"/>
      <c r="BQ40" s="91"/>
      <c r="BR40" s="84"/>
      <c r="BS40" s="91"/>
      <c r="BT40" s="91"/>
      <c r="BU40" s="84"/>
      <c r="BV40" s="91"/>
      <c r="BW40" s="91"/>
      <c r="BX40" s="84"/>
      <c r="BY40" s="91"/>
      <c r="BZ40" s="92"/>
      <c r="CA40" s="84"/>
      <c r="CB40" s="91"/>
      <c r="CC40" s="91"/>
      <c r="CD40" s="84"/>
      <c r="CE40" s="91"/>
      <c r="CF40" s="91"/>
      <c r="CG40" s="84"/>
      <c r="CH40" s="91"/>
      <c r="CI40" s="91"/>
      <c r="CJ40" s="84"/>
    </row>
    <row r="41" spans="1:88" ht="27" customHeight="1" x14ac:dyDescent="0.25">
      <c r="A41" s="58" t="s">
        <v>28</v>
      </c>
      <c r="B41" s="95"/>
      <c r="C41" s="83"/>
      <c r="D41" s="84"/>
      <c r="E41" s="83"/>
      <c r="F41" s="83"/>
      <c r="G41" s="84"/>
      <c r="H41" s="83"/>
      <c r="I41" s="83"/>
      <c r="J41" s="84"/>
      <c r="K41" s="99"/>
      <c r="L41" s="99"/>
      <c r="M41" s="84"/>
      <c r="N41" s="85"/>
      <c r="O41" s="85"/>
      <c r="P41" s="84"/>
      <c r="Q41" s="85"/>
      <c r="R41" s="28"/>
      <c r="S41" s="84"/>
      <c r="T41" s="28"/>
      <c r="U41" s="90"/>
      <c r="V41" s="84"/>
      <c r="W41" s="28"/>
      <c r="X41" s="28"/>
      <c r="Y41" s="84"/>
      <c r="Z41" s="28"/>
      <c r="AA41" s="28"/>
      <c r="AB41" s="84"/>
      <c r="AC41" s="28"/>
      <c r="AD41" s="28"/>
      <c r="AE41" s="84"/>
      <c r="AF41" s="28"/>
      <c r="AG41" s="28"/>
      <c r="AH41" s="84"/>
      <c r="AI41" s="85"/>
      <c r="AJ41" s="28"/>
      <c r="AK41" s="84"/>
      <c r="AL41" s="28"/>
      <c r="AM41" s="28"/>
      <c r="AN41" s="84"/>
      <c r="AO41" s="87"/>
      <c r="AP41" s="88"/>
      <c r="AQ41" s="84"/>
      <c r="AR41" s="96"/>
      <c r="AS41" s="96"/>
      <c r="AT41" s="84"/>
      <c r="AU41" s="96"/>
      <c r="AV41" s="96"/>
      <c r="AW41" s="84"/>
      <c r="AX41" s="96"/>
      <c r="AY41" s="96"/>
      <c r="AZ41" s="84"/>
      <c r="BA41" s="96"/>
      <c r="BB41" s="96"/>
      <c r="BC41" s="84"/>
      <c r="BD41" s="96"/>
      <c r="BE41" s="85"/>
      <c r="BF41" s="84"/>
      <c r="BG41" s="85"/>
      <c r="BH41" s="85"/>
      <c r="BI41" s="84"/>
      <c r="BJ41" s="28"/>
      <c r="BK41" s="90"/>
      <c r="BL41" s="84"/>
      <c r="BM41" s="85"/>
      <c r="BN41" s="85"/>
      <c r="BO41" s="84"/>
      <c r="BP41" s="91"/>
      <c r="BQ41" s="91"/>
      <c r="BR41" s="84"/>
      <c r="BS41" s="91"/>
      <c r="BT41" s="91"/>
      <c r="BU41" s="84"/>
      <c r="BV41" s="91"/>
      <c r="BW41" s="91"/>
      <c r="BX41" s="84"/>
      <c r="BY41" s="91"/>
      <c r="BZ41" s="92"/>
      <c r="CA41" s="84"/>
      <c r="CB41" s="91"/>
      <c r="CC41" s="91"/>
      <c r="CD41" s="84"/>
      <c r="CE41" s="91"/>
      <c r="CF41" s="91"/>
      <c r="CG41" s="84"/>
      <c r="CH41" s="91"/>
      <c r="CI41" s="91"/>
      <c r="CJ41" s="84"/>
    </row>
    <row r="42" spans="1:88" ht="27" customHeight="1" x14ac:dyDescent="0.25">
      <c r="A42" s="58" t="s">
        <v>29</v>
      </c>
      <c r="B42" s="95"/>
      <c r="C42" s="83"/>
      <c r="D42" s="84"/>
      <c r="E42" s="83"/>
      <c r="F42" s="83"/>
      <c r="G42" s="84"/>
      <c r="H42" s="83"/>
      <c r="I42" s="83"/>
      <c r="J42" s="84"/>
      <c r="K42" s="85"/>
      <c r="L42" s="85"/>
      <c r="M42" s="84"/>
      <c r="N42" s="85"/>
      <c r="O42" s="85"/>
      <c r="P42" s="84"/>
      <c r="Q42" s="85"/>
      <c r="R42" s="28"/>
      <c r="S42" s="84"/>
      <c r="T42" s="28"/>
      <c r="U42" s="90"/>
      <c r="V42" s="84"/>
      <c r="W42" s="28"/>
      <c r="X42" s="28"/>
      <c r="Y42" s="84"/>
      <c r="Z42" s="28"/>
      <c r="AA42" s="28"/>
      <c r="AB42" s="84"/>
      <c r="AC42" s="28"/>
      <c r="AD42" s="28"/>
      <c r="AE42" s="84"/>
      <c r="AF42" s="28"/>
      <c r="AG42" s="28"/>
      <c r="AH42" s="84"/>
      <c r="AI42" s="85"/>
      <c r="AJ42" s="28"/>
      <c r="AK42" s="84"/>
      <c r="AL42" s="28"/>
      <c r="AM42" s="28"/>
      <c r="AN42" s="84"/>
      <c r="AO42" s="87"/>
      <c r="AP42" s="88"/>
      <c r="AQ42" s="84"/>
      <c r="AR42" s="96"/>
      <c r="AS42" s="96"/>
      <c r="AT42" s="84"/>
      <c r="AU42" s="96"/>
      <c r="AV42" s="96"/>
      <c r="AW42" s="84"/>
      <c r="AX42" s="96"/>
      <c r="AY42" s="96"/>
      <c r="AZ42" s="84"/>
      <c r="BA42" s="96"/>
      <c r="BB42" s="96"/>
      <c r="BC42" s="84"/>
      <c r="BD42" s="96"/>
      <c r="BE42" s="85"/>
      <c r="BF42" s="84"/>
      <c r="BG42" s="85"/>
      <c r="BH42" s="85"/>
      <c r="BI42" s="84"/>
      <c r="BJ42" s="28"/>
      <c r="BK42" s="90"/>
      <c r="BL42" s="84"/>
      <c r="BM42" s="85"/>
      <c r="BN42" s="85"/>
      <c r="BO42" s="84"/>
      <c r="BP42" s="91"/>
      <c r="BQ42" s="91"/>
      <c r="BR42" s="84"/>
      <c r="BS42" s="91"/>
      <c r="BT42" s="91"/>
      <c r="BU42" s="84"/>
      <c r="BV42" s="91"/>
      <c r="BW42" s="91"/>
      <c r="BX42" s="84"/>
      <c r="BY42" s="91"/>
      <c r="BZ42" s="92"/>
      <c r="CA42" s="84"/>
      <c r="CB42" s="91"/>
      <c r="CC42" s="91"/>
      <c r="CD42" s="84"/>
      <c r="CE42" s="91"/>
      <c r="CF42" s="91"/>
      <c r="CG42" s="84"/>
      <c r="CH42" s="91"/>
      <c r="CI42" s="91"/>
      <c r="CJ42" s="84"/>
    </row>
    <row r="43" spans="1:88" ht="27" customHeight="1" x14ac:dyDescent="0.25">
      <c r="A43" s="61" t="s">
        <v>30</v>
      </c>
      <c r="B43" s="95"/>
      <c r="C43" s="83"/>
      <c r="D43" s="84"/>
      <c r="E43" s="83"/>
      <c r="F43" s="83"/>
      <c r="G43" s="84"/>
      <c r="H43" s="83"/>
      <c r="I43" s="83"/>
      <c r="J43" s="84"/>
      <c r="K43" s="85"/>
      <c r="L43" s="85"/>
      <c r="M43" s="84"/>
      <c r="N43" s="85"/>
      <c r="O43" s="85"/>
      <c r="P43" s="84"/>
      <c r="Q43" s="85"/>
      <c r="R43" s="28"/>
      <c r="S43" s="84"/>
      <c r="T43" s="28"/>
      <c r="U43" s="90"/>
      <c r="V43" s="84"/>
      <c r="W43" s="28"/>
      <c r="X43" s="28"/>
      <c r="Y43" s="84"/>
      <c r="Z43" s="28"/>
      <c r="AA43" s="28"/>
      <c r="AB43" s="84"/>
      <c r="AC43" s="28"/>
      <c r="AD43" s="28"/>
      <c r="AE43" s="84"/>
      <c r="AF43" s="28"/>
      <c r="AG43" s="28"/>
      <c r="AH43" s="84"/>
      <c r="AI43" s="85"/>
      <c r="AJ43" s="28"/>
      <c r="AK43" s="84"/>
      <c r="AL43" s="28"/>
      <c r="AM43" s="28"/>
      <c r="AN43" s="84"/>
      <c r="AO43" s="87"/>
      <c r="AP43" s="88"/>
      <c r="AQ43" s="84"/>
      <c r="AR43" s="96"/>
      <c r="AS43" s="96"/>
      <c r="AT43" s="84"/>
      <c r="AU43" s="96"/>
      <c r="AV43" s="96"/>
      <c r="AW43" s="84"/>
      <c r="AX43" s="96"/>
      <c r="AY43" s="96"/>
      <c r="AZ43" s="84"/>
      <c r="BA43" s="96"/>
      <c r="BB43" s="96"/>
      <c r="BC43" s="84"/>
      <c r="BD43" s="96"/>
      <c r="BE43" s="85"/>
      <c r="BF43" s="84"/>
      <c r="BG43" s="85"/>
      <c r="BH43" s="85"/>
      <c r="BI43" s="84"/>
      <c r="BJ43" s="28"/>
      <c r="BK43" s="90"/>
      <c r="BL43" s="84"/>
      <c r="BM43" s="85"/>
      <c r="BN43" s="85"/>
      <c r="BO43" s="84"/>
      <c r="BP43" s="91"/>
      <c r="BQ43" s="91"/>
      <c r="BR43" s="84"/>
      <c r="BS43" s="91"/>
      <c r="BT43" s="91"/>
      <c r="BU43" s="84"/>
      <c r="BV43" s="91"/>
      <c r="BW43" s="91"/>
      <c r="BX43" s="84"/>
      <c r="BY43" s="91"/>
      <c r="BZ43" s="92"/>
      <c r="CA43" s="84"/>
      <c r="CB43" s="91"/>
      <c r="CC43" s="91"/>
      <c r="CD43" s="84"/>
      <c r="CE43" s="91"/>
      <c r="CF43" s="91"/>
      <c r="CG43" s="84"/>
      <c r="CH43" s="91"/>
      <c r="CI43" s="91"/>
      <c r="CJ43" s="84"/>
    </row>
    <row r="44" spans="1:88" ht="27" customHeight="1" x14ac:dyDescent="0.25">
      <c r="A44" s="61" t="s">
        <v>31</v>
      </c>
      <c r="B44" s="95"/>
      <c r="C44" s="83"/>
      <c r="D44" s="84"/>
      <c r="E44" s="83"/>
      <c r="F44" s="83"/>
      <c r="G44" s="84"/>
      <c r="H44" s="83"/>
      <c r="I44" s="83"/>
      <c r="J44" s="84"/>
      <c r="K44" s="85"/>
      <c r="L44" s="85"/>
      <c r="M44" s="84"/>
      <c r="N44" s="85"/>
      <c r="O44" s="85"/>
      <c r="P44" s="84"/>
      <c r="Q44" s="85"/>
      <c r="R44" s="28"/>
      <c r="S44" s="84"/>
      <c r="T44" s="28"/>
      <c r="U44" s="90"/>
      <c r="V44" s="84"/>
      <c r="W44" s="28"/>
      <c r="X44" s="28"/>
      <c r="Y44" s="84"/>
      <c r="Z44" s="28"/>
      <c r="AA44" s="28"/>
      <c r="AB44" s="84"/>
      <c r="AC44" s="28"/>
      <c r="AD44" s="28"/>
      <c r="AE44" s="84"/>
      <c r="AF44" s="28"/>
      <c r="AG44" s="28"/>
      <c r="AH44" s="84"/>
      <c r="AI44" s="85"/>
      <c r="AJ44" s="28"/>
      <c r="AK44" s="84"/>
      <c r="AL44" s="28"/>
      <c r="AM44" s="28"/>
      <c r="AN44" s="84"/>
      <c r="AO44" s="87"/>
      <c r="AP44" s="88"/>
      <c r="AQ44" s="84"/>
      <c r="AR44" s="96"/>
      <c r="AS44" s="96"/>
      <c r="AT44" s="84"/>
      <c r="AU44" s="96"/>
      <c r="AV44" s="96"/>
      <c r="AW44" s="84"/>
      <c r="AX44" s="96"/>
      <c r="AY44" s="96"/>
      <c r="AZ44" s="84"/>
      <c r="BA44" s="96"/>
      <c r="BB44" s="96"/>
      <c r="BC44" s="84"/>
      <c r="BD44" s="96"/>
      <c r="BE44" s="85"/>
      <c r="BF44" s="84"/>
      <c r="BG44" s="85"/>
      <c r="BH44" s="85"/>
      <c r="BI44" s="84"/>
      <c r="BJ44" s="28"/>
      <c r="BK44" s="90"/>
      <c r="BL44" s="84"/>
      <c r="BM44" s="85"/>
      <c r="BN44" s="85"/>
      <c r="BO44" s="84"/>
      <c r="BP44" s="91"/>
      <c r="BQ44" s="91"/>
      <c r="BR44" s="84"/>
      <c r="BS44" s="91"/>
      <c r="BT44" s="91"/>
      <c r="BU44" s="84"/>
      <c r="BV44" s="91"/>
      <c r="BW44" s="91"/>
      <c r="BX44" s="84"/>
      <c r="BY44" s="91"/>
      <c r="BZ44" s="92"/>
      <c r="CA44" s="84"/>
      <c r="CB44" s="91"/>
      <c r="CC44" s="91"/>
      <c r="CD44" s="84"/>
      <c r="CE44" s="91"/>
      <c r="CF44" s="91"/>
      <c r="CG44" s="84"/>
      <c r="CH44" s="91"/>
      <c r="CI44" s="91"/>
      <c r="CJ44" s="84"/>
    </row>
    <row r="45" spans="1:88" ht="27" customHeight="1" x14ac:dyDescent="0.25">
      <c r="A45" s="61" t="s">
        <v>33</v>
      </c>
      <c r="B45" s="95"/>
      <c r="C45" s="83"/>
      <c r="D45" s="84"/>
      <c r="E45" s="83"/>
      <c r="F45" s="83"/>
      <c r="G45" s="84"/>
      <c r="H45" s="83"/>
      <c r="I45" s="83"/>
      <c r="J45" s="84"/>
      <c r="K45" s="85"/>
      <c r="L45" s="85"/>
      <c r="M45" s="84"/>
      <c r="N45" s="85"/>
      <c r="O45" s="85"/>
      <c r="P45" s="84"/>
      <c r="Q45" s="85"/>
      <c r="R45" s="28"/>
      <c r="S45" s="84"/>
      <c r="T45" s="28"/>
      <c r="U45" s="90"/>
      <c r="V45" s="84"/>
      <c r="W45" s="28"/>
      <c r="X45" s="28"/>
      <c r="Y45" s="84"/>
      <c r="Z45" s="28"/>
      <c r="AA45" s="28"/>
      <c r="AB45" s="84"/>
      <c r="AC45" s="28"/>
      <c r="AD45" s="28"/>
      <c r="AE45" s="84"/>
      <c r="AF45" s="28"/>
      <c r="AG45" s="28"/>
      <c r="AH45" s="84"/>
      <c r="AI45" s="85"/>
      <c r="AJ45" s="28"/>
      <c r="AK45" s="84"/>
      <c r="AL45" s="28"/>
      <c r="AM45" s="28"/>
      <c r="AN45" s="84"/>
      <c r="AO45" s="87"/>
      <c r="AP45" s="88"/>
      <c r="AQ45" s="84"/>
      <c r="AR45" s="96"/>
      <c r="AS45" s="96"/>
      <c r="AT45" s="84"/>
      <c r="AU45" s="96"/>
      <c r="AV45" s="96"/>
      <c r="AW45" s="84"/>
      <c r="AX45" s="96"/>
      <c r="AY45" s="96"/>
      <c r="AZ45" s="84"/>
      <c r="BA45" s="96"/>
      <c r="BB45" s="96"/>
      <c r="BC45" s="84"/>
      <c r="BD45" s="96"/>
      <c r="BE45" s="85"/>
      <c r="BF45" s="84"/>
      <c r="BG45" s="85"/>
      <c r="BH45" s="85"/>
      <c r="BI45" s="84"/>
      <c r="BJ45" s="28"/>
      <c r="BK45" s="90"/>
      <c r="BL45" s="84"/>
      <c r="BM45" s="85"/>
      <c r="BN45" s="85"/>
      <c r="BO45" s="84"/>
      <c r="BP45" s="91"/>
      <c r="BQ45" s="91"/>
      <c r="BR45" s="84"/>
      <c r="BS45" s="91"/>
      <c r="BT45" s="91"/>
      <c r="BU45" s="84"/>
      <c r="BV45" s="91"/>
      <c r="BW45" s="91"/>
      <c r="BX45" s="84"/>
      <c r="BY45" s="91"/>
      <c r="BZ45" s="92"/>
      <c r="CA45" s="84"/>
      <c r="CB45" s="91"/>
      <c r="CC45" s="91"/>
      <c r="CD45" s="84"/>
      <c r="CE45" s="91"/>
      <c r="CF45" s="91"/>
      <c r="CG45" s="84"/>
      <c r="CH45" s="91"/>
      <c r="CI45" s="91"/>
      <c r="CJ45" s="84"/>
    </row>
    <row r="46" spans="1:88" ht="27" customHeight="1" x14ac:dyDescent="0.25">
      <c r="A46" s="61" t="s">
        <v>34</v>
      </c>
      <c r="B46" s="95"/>
      <c r="C46" s="83"/>
      <c r="D46" s="84"/>
      <c r="E46" s="83"/>
      <c r="F46" s="83"/>
      <c r="G46" s="84"/>
      <c r="H46" s="83"/>
      <c r="I46" s="83"/>
      <c r="J46" s="84"/>
      <c r="K46" s="85"/>
      <c r="L46" s="85"/>
      <c r="M46" s="84"/>
      <c r="N46" s="85"/>
      <c r="O46" s="85"/>
      <c r="P46" s="84"/>
      <c r="Q46" s="85"/>
      <c r="R46" s="28"/>
      <c r="S46" s="84"/>
      <c r="T46" s="28"/>
      <c r="U46" s="90"/>
      <c r="V46" s="84"/>
      <c r="W46" s="28"/>
      <c r="X46" s="28"/>
      <c r="Y46" s="84"/>
      <c r="Z46" s="28"/>
      <c r="AA46" s="28"/>
      <c r="AB46" s="84"/>
      <c r="AC46" s="28"/>
      <c r="AD46" s="28"/>
      <c r="AE46" s="84"/>
      <c r="AF46" s="28"/>
      <c r="AG46" s="28"/>
      <c r="AH46" s="84"/>
      <c r="AI46" s="85"/>
      <c r="AJ46" s="28"/>
      <c r="AK46" s="84"/>
      <c r="AL46" s="28"/>
      <c r="AM46" s="28"/>
      <c r="AN46" s="84"/>
      <c r="AO46" s="87"/>
      <c r="AP46" s="88"/>
      <c r="AQ46" s="84"/>
      <c r="AR46" s="96"/>
      <c r="AS46" s="96"/>
      <c r="AT46" s="84"/>
      <c r="AU46" s="96"/>
      <c r="AV46" s="96"/>
      <c r="AW46" s="84"/>
      <c r="AX46" s="96"/>
      <c r="AY46" s="96"/>
      <c r="AZ46" s="84"/>
      <c r="BA46" s="96"/>
      <c r="BB46" s="96"/>
      <c r="BC46" s="84"/>
      <c r="BD46" s="96"/>
      <c r="BE46" s="85"/>
      <c r="BF46" s="84"/>
      <c r="BG46" s="85"/>
      <c r="BH46" s="85"/>
      <c r="BI46" s="84"/>
      <c r="BJ46" s="28"/>
      <c r="BK46" s="90"/>
      <c r="BL46" s="84"/>
      <c r="BM46" s="85"/>
      <c r="BN46" s="85"/>
      <c r="BO46" s="84"/>
      <c r="BP46" s="91"/>
      <c r="BQ46" s="91"/>
      <c r="BR46" s="84"/>
      <c r="BS46" s="91"/>
      <c r="BT46" s="91"/>
      <c r="BU46" s="84"/>
      <c r="BV46" s="91"/>
      <c r="BW46" s="91"/>
      <c r="BX46" s="84"/>
      <c r="BY46" s="91"/>
      <c r="BZ46" s="92"/>
      <c r="CA46" s="84"/>
      <c r="CB46" s="91"/>
      <c r="CC46" s="91"/>
      <c r="CD46" s="84"/>
      <c r="CE46" s="91"/>
      <c r="CF46" s="91"/>
      <c r="CG46" s="84"/>
      <c r="CH46" s="91"/>
      <c r="CI46" s="91"/>
      <c r="CJ46" s="84"/>
    </row>
    <row r="47" spans="1:88" ht="27" customHeight="1" x14ac:dyDescent="0.25">
      <c r="A47" s="61" t="s">
        <v>35</v>
      </c>
      <c r="B47" s="95"/>
      <c r="C47" s="83"/>
      <c r="D47" s="84"/>
      <c r="E47" s="83"/>
      <c r="F47" s="83"/>
      <c r="G47" s="84"/>
      <c r="H47" s="83"/>
      <c r="I47" s="83"/>
      <c r="J47" s="84"/>
      <c r="K47" s="85"/>
      <c r="L47" s="85"/>
      <c r="M47" s="84"/>
      <c r="N47" s="85"/>
      <c r="O47" s="85"/>
      <c r="P47" s="84"/>
      <c r="Q47" s="85"/>
      <c r="R47" s="28"/>
      <c r="S47" s="84"/>
      <c r="T47" s="28"/>
      <c r="U47" s="90"/>
      <c r="V47" s="84"/>
      <c r="W47" s="28"/>
      <c r="X47" s="28"/>
      <c r="Y47" s="84"/>
      <c r="Z47" s="28"/>
      <c r="AA47" s="28"/>
      <c r="AB47" s="84"/>
      <c r="AC47" s="28"/>
      <c r="AD47" s="28"/>
      <c r="AE47" s="84"/>
      <c r="AF47" s="28"/>
      <c r="AG47" s="28"/>
      <c r="AH47" s="84"/>
      <c r="AI47" s="85"/>
      <c r="AJ47" s="28"/>
      <c r="AK47" s="84"/>
      <c r="AL47" s="28"/>
      <c r="AM47" s="28"/>
      <c r="AN47" s="84"/>
      <c r="AO47" s="87"/>
      <c r="AP47" s="88"/>
      <c r="AQ47" s="84"/>
      <c r="AR47" s="96"/>
      <c r="AS47" s="96"/>
      <c r="AT47" s="84"/>
      <c r="AU47" s="96"/>
      <c r="AV47" s="96"/>
      <c r="AW47" s="84"/>
      <c r="AX47" s="96"/>
      <c r="AY47" s="96"/>
      <c r="AZ47" s="84"/>
      <c r="BA47" s="96"/>
      <c r="BB47" s="96"/>
      <c r="BC47" s="84"/>
      <c r="BD47" s="96"/>
      <c r="BE47" s="85"/>
      <c r="BF47" s="84"/>
      <c r="BG47" s="85"/>
      <c r="BH47" s="85"/>
      <c r="BI47" s="84"/>
      <c r="BJ47" s="28"/>
      <c r="BK47" s="90"/>
      <c r="BL47" s="84"/>
      <c r="BM47" s="85"/>
      <c r="BN47" s="85"/>
      <c r="BO47" s="84"/>
      <c r="BP47" s="91"/>
      <c r="BQ47" s="91"/>
      <c r="BR47" s="84"/>
      <c r="BS47" s="91"/>
      <c r="BT47" s="91"/>
      <c r="BU47" s="84"/>
      <c r="BV47" s="91"/>
      <c r="BW47" s="91"/>
      <c r="BX47" s="84"/>
      <c r="BY47" s="91"/>
      <c r="BZ47" s="92"/>
      <c r="CA47" s="84"/>
      <c r="CB47" s="91"/>
      <c r="CC47" s="91"/>
      <c r="CD47" s="84"/>
      <c r="CE47" s="91"/>
      <c r="CF47" s="91"/>
      <c r="CG47" s="84"/>
      <c r="CH47" s="91"/>
      <c r="CI47" s="91"/>
      <c r="CJ47" s="84"/>
    </row>
    <row r="48" spans="1:88" ht="27" customHeight="1" x14ac:dyDescent="0.25">
      <c r="A48" s="61" t="s">
        <v>36</v>
      </c>
      <c r="B48" s="95"/>
      <c r="C48" s="83"/>
      <c r="D48" s="84"/>
      <c r="E48" s="83"/>
      <c r="F48" s="83"/>
      <c r="G48" s="84"/>
      <c r="H48" s="83"/>
      <c r="I48" s="83"/>
      <c r="J48" s="84"/>
      <c r="K48" s="85"/>
      <c r="L48" s="85"/>
      <c r="M48" s="84"/>
      <c r="N48" s="85"/>
      <c r="O48" s="85"/>
      <c r="P48" s="84"/>
      <c r="Q48" s="85"/>
      <c r="R48" s="28"/>
      <c r="S48" s="84"/>
      <c r="T48" s="28"/>
      <c r="U48" s="90"/>
      <c r="V48" s="84"/>
      <c r="W48" s="28"/>
      <c r="X48" s="28"/>
      <c r="Y48" s="84"/>
      <c r="Z48" s="28"/>
      <c r="AA48" s="28"/>
      <c r="AB48" s="84"/>
      <c r="AC48" s="28"/>
      <c r="AD48" s="28"/>
      <c r="AE48" s="84"/>
      <c r="AF48" s="28"/>
      <c r="AG48" s="28"/>
      <c r="AH48" s="84"/>
      <c r="AI48" s="85"/>
      <c r="AJ48" s="28"/>
      <c r="AK48" s="84"/>
      <c r="AL48" s="28"/>
      <c r="AM48" s="28"/>
      <c r="AN48" s="84"/>
      <c r="AO48" s="87"/>
      <c r="AP48" s="88"/>
      <c r="AQ48" s="84"/>
      <c r="AR48" s="96"/>
      <c r="AS48" s="96"/>
      <c r="AT48" s="84"/>
      <c r="AU48" s="96"/>
      <c r="AV48" s="96"/>
      <c r="AW48" s="84"/>
      <c r="AX48" s="96"/>
      <c r="AY48" s="96"/>
      <c r="AZ48" s="84"/>
      <c r="BA48" s="96"/>
      <c r="BB48" s="96"/>
      <c r="BC48" s="84"/>
      <c r="BD48" s="96"/>
      <c r="BE48" s="85"/>
      <c r="BF48" s="84"/>
      <c r="BG48" s="85"/>
      <c r="BH48" s="85"/>
      <c r="BI48" s="84"/>
      <c r="BJ48" s="28"/>
      <c r="BK48" s="90"/>
      <c r="BL48" s="84"/>
      <c r="BM48" s="85"/>
      <c r="BN48" s="85"/>
      <c r="BO48" s="84"/>
      <c r="BP48" s="91"/>
      <c r="BQ48" s="91"/>
      <c r="BR48" s="84"/>
      <c r="BS48" s="91"/>
      <c r="BT48" s="91"/>
      <c r="BU48" s="84"/>
      <c r="BV48" s="91"/>
      <c r="BW48" s="91"/>
      <c r="BX48" s="84"/>
      <c r="BY48" s="91"/>
      <c r="BZ48" s="92"/>
      <c r="CA48" s="84"/>
      <c r="CB48" s="91"/>
      <c r="CC48" s="91"/>
      <c r="CD48" s="84"/>
      <c r="CE48" s="91"/>
      <c r="CF48" s="91"/>
      <c r="CG48" s="84"/>
      <c r="CH48" s="91"/>
      <c r="CI48" s="91"/>
      <c r="CJ48" s="84"/>
    </row>
    <row r="49" spans="1:88" ht="27" customHeight="1" x14ac:dyDescent="0.25">
      <c r="A49" s="61" t="s">
        <v>37</v>
      </c>
      <c r="B49" s="95"/>
      <c r="C49" s="83"/>
      <c r="D49" s="84"/>
      <c r="E49" s="83"/>
      <c r="F49" s="83"/>
      <c r="G49" s="84"/>
      <c r="H49" s="83"/>
      <c r="I49" s="83"/>
      <c r="J49" s="84"/>
      <c r="K49" s="85"/>
      <c r="L49" s="85"/>
      <c r="M49" s="84"/>
      <c r="N49" s="85"/>
      <c r="O49" s="85"/>
      <c r="P49" s="84"/>
      <c r="Q49" s="85"/>
      <c r="R49" s="28"/>
      <c r="S49" s="84"/>
      <c r="T49" s="28"/>
      <c r="U49" s="90"/>
      <c r="V49" s="84"/>
      <c r="W49" s="28"/>
      <c r="X49" s="28"/>
      <c r="Y49" s="84"/>
      <c r="Z49" s="28"/>
      <c r="AA49" s="28"/>
      <c r="AB49" s="84"/>
      <c r="AC49" s="28"/>
      <c r="AD49" s="28"/>
      <c r="AE49" s="84"/>
      <c r="AF49" s="28"/>
      <c r="AG49" s="28"/>
      <c r="AH49" s="84"/>
      <c r="AI49" s="85"/>
      <c r="AJ49" s="28"/>
      <c r="AK49" s="84"/>
      <c r="AL49" s="28"/>
      <c r="AM49" s="28"/>
      <c r="AN49" s="84"/>
      <c r="AO49" s="87"/>
      <c r="AP49" s="88"/>
      <c r="AQ49" s="84"/>
      <c r="AR49" s="96"/>
      <c r="AS49" s="96"/>
      <c r="AT49" s="84"/>
      <c r="AU49" s="96"/>
      <c r="AV49" s="96"/>
      <c r="AW49" s="84"/>
      <c r="AX49" s="96"/>
      <c r="AY49" s="96"/>
      <c r="AZ49" s="84"/>
      <c r="BA49" s="96"/>
      <c r="BB49" s="96"/>
      <c r="BC49" s="84"/>
      <c r="BD49" s="96"/>
      <c r="BE49" s="85"/>
      <c r="BF49" s="84"/>
      <c r="BG49" s="85"/>
      <c r="BH49" s="85"/>
      <c r="BI49" s="84"/>
      <c r="BJ49" s="28"/>
      <c r="BK49" s="90"/>
      <c r="BL49" s="84"/>
      <c r="BM49" s="85"/>
      <c r="BN49" s="85"/>
      <c r="BO49" s="84"/>
      <c r="BP49" s="91"/>
      <c r="BQ49" s="91"/>
      <c r="BR49" s="84"/>
      <c r="BS49" s="91"/>
      <c r="BT49" s="91"/>
      <c r="BU49" s="84"/>
      <c r="BV49" s="91"/>
      <c r="BW49" s="91"/>
      <c r="BX49" s="84"/>
      <c r="BY49" s="91"/>
      <c r="BZ49" s="92"/>
      <c r="CA49" s="84"/>
      <c r="CB49" s="91"/>
      <c r="CC49" s="91"/>
      <c r="CD49" s="84"/>
      <c r="CE49" s="91"/>
      <c r="CF49" s="91"/>
      <c r="CG49" s="84"/>
      <c r="CH49" s="91"/>
      <c r="CI49" s="91"/>
      <c r="CJ49" s="84"/>
    </row>
    <row r="50" spans="1:88" ht="27" customHeight="1" x14ac:dyDescent="0.25">
      <c r="A50" s="61" t="s">
        <v>38</v>
      </c>
      <c r="B50" s="95"/>
      <c r="C50" s="83"/>
      <c r="D50" s="84"/>
      <c r="E50" s="83"/>
      <c r="F50" s="83"/>
      <c r="G50" s="84"/>
      <c r="H50" s="83"/>
      <c r="I50" s="83"/>
      <c r="J50" s="84"/>
      <c r="K50" s="85"/>
      <c r="L50" s="85"/>
      <c r="M50" s="84"/>
      <c r="N50" s="85"/>
      <c r="O50" s="85"/>
      <c r="P50" s="84"/>
      <c r="Q50" s="85"/>
      <c r="R50" s="28"/>
      <c r="S50" s="84"/>
      <c r="T50" s="28"/>
      <c r="U50" s="90"/>
      <c r="V50" s="84"/>
      <c r="W50" s="28"/>
      <c r="X50" s="28"/>
      <c r="Y50" s="84"/>
      <c r="Z50" s="28"/>
      <c r="AA50" s="28"/>
      <c r="AB50" s="84"/>
      <c r="AC50" s="28"/>
      <c r="AD50" s="28"/>
      <c r="AE50" s="84"/>
      <c r="AF50" s="28"/>
      <c r="AG50" s="28"/>
      <c r="AH50" s="84"/>
      <c r="AI50" s="85"/>
      <c r="AJ50" s="28"/>
      <c r="AK50" s="84"/>
      <c r="AL50" s="28"/>
      <c r="AM50" s="28"/>
      <c r="AN50" s="84"/>
      <c r="AO50" s="87"/>
      <c r="AP50" s="88"/>
      <c r="AQ50" s="84"/>
      <c r="AR50" s="96"/>
      <c r="AS50" s="96"/>
      <c r="AT50" s="84"/>
      <c r="AU50" s="96"/>
      <c r="AV50" s="96"/>
      <c r="AW50" s="84"/>
      <c r="AX50" s="96"/>
      <c r="AY50" s="96"/>
      <c r="AZ50" s="84"/>
      <c r="BA50" s="96"/>
      <c r="BB50" s="96"/>
      <c r="BC50" s="84"/>
      <c r="BD50" s="96"/>
      <c r="BE50" s="85"/>
      <c r="BF50" s="84"/>
      <c r="BG50" s="85"/>
      <c r="BH50" s="85"/>
      <c r="BI50" s="84"/>
      <c r="BJ50" s="28"/>
      <c r="BK50" s="90"/>
      <c r="BL50" s="84"/>
      <c r="BM50" s="85"/>
      <c r="BN50" s="85"/>
      <c r="BO50" s="84"/>
      <c r="BP50" s="91"/>
      <c r="BQ50" s="91"/>
      <c r="BR50" s="84"/>
      <c r="BS50" s="91"/>
      <c r="BT50" s="91"/>
      <c r="BU50" s="84"/>
      <c r="BV50" s="91"/>
      <c r="BW50" s="91"/>
      <c r="BX50" s="84"/>
      <c r="BY50" s="91"/>
      <c r="BZ50" s="92"/>
      <c r="CA50" s="84"/>
      <c r="CB50" s="91"/>
      <c r="CC50" s="91"/>
      <c r="CD50" s="84"/>
      <c r="CE50" s="91"/>
      <c r="CF50" s="91"/>
      <c r="CG50" s="84"/>
      <c r="CH50" s="91"/>
      <c r="CI50" s="91"/>
      <c r="CJ50" s="84"/>
    </row>
    <row r="51" spans="1:88" ht="27" customHeight="1" x14ac:dyDescent="0.25">
      <c r="A51" s="61" t="s">
        <v>39</v>
      </c>
      <c r="B51" s="95"/>
      <c r="C51" s="83"/>
      <c r="D51" s="84"/>
      <c r="E51" s="83"/>
      <c r="F51" s="83"/>
      <c r="G51" s="84"/>
      <c r="H51" s="83"/>
      <c r="I51" s="83"/>
      <c r="J51" s="84"/>
      <c r="K51" s="85"/>
      <c r="L51" s="85"/>
      <c r="M51" s="84"/>
      <c r="N51" s="85"/>
      <c r="O51" s="85"/>
      <c r="P51" s="84"/>
      <c r="Q51" s="85"/>
      <c r="R51" s="28"/>
      <c r="S51" s="84"/>
      <c r="T51" s="28"/>
      <c r="U51" s="90"/>
      <c r="V51" s="84"/>
      <c r="W51" s="28"/>
      <c r="X51" s="28"/>
      <c r="Y51" s="84"/>
      <c r="Z51" s="28"/>
      <c r="AA51" s="28"/>
      <c r="AB51" s="84"/>
      <c r="AC51" s="28"/>
      <c r="AD51" s="28"/>
      <c r="AE51" s="84"/>
      <c r="AF51" s="28"/>
      <c r="AG51" s="28"/>
      <c r="AH51" s="84"/>
      <c r="AI51" s="85"/>
      <c r="AJ51" s="28"/>
      <c r="AK51" s="84"/>
      <c r="AL51" s="28"/>
      <c r="AM51" s="28"/>
      <c r="AN51" s="84"/>
      <c r="AO51" s="87"/>
      <c r="AP51" s="88"/>
      <c r="AQ51" s="84"/>
      <c r="AR51" s="96"/>
      <c r="AS51" s="96"/>
      <c r="AT51" s="84"/>
      <c r="AU51" s="96"/>
      <c r="AV51" s="96"/>
      <c r="AW51" s="84"/>
      <c r="AX51" s="96"/>
      <c r="AY51" s="96"/>
      <c r="AZ51" s="84"/>
      <c r="BA51" s="96"/>
      <c r="BB51" s="96"/>
      <c r="BC51" s="84"/>
      <c r="BD51" s="96"/>
      <c r="BE51" s="85"/>
      <c r="BF51" s="84"/>
      <c r="BG51" s="85"/>
      <c r="BH51" s="85"/>
      <c r="BI51" s="84"/>
      <c r="BJ51" s="28"/>
      <c r="BK51" s="90"/>
      <c r="BL51" s="84"/>
      <c r="BM51" s="85"/>
      <c r="BN51" s="85"/>
      <c r="BO51" s="84"/>
      <c r="BP51" s="91"/>
      <c r="BQ51" s="91"/>
      <c r="BR51" s="84"/>
      <c r="BS51" s="91"/>
      <c r="BT51" s="91"/>
      <c r="BU51" s="84"/>
      <c r="BV51" s="91"/>
      <c r="BW51" s="91"/>
      <c r="BX51" s="84"/>
      <c r="BY51" s="91"/>
      <c r="BZ51" s="92"/>
      <c r="CA51" s="84"/>
      <c r="CB51" s="91"/>
      <c r="CC51" s="91"/>
      <c r="CD51" s="84"/>
      <c r="CE51" s="91"/>
      <c r="CF51" s="91"/>
      <c r="CG51" s="84"/>
      <c r="CH51" s="91"/>
      <c r="CI51" s="91"/>
      <c r="CJ51" s="84"/>
    </row>
    <row r="52" spans="1:88" ht="27" customHeight="1" x14ac:dyDescent="0.25">
      <c r="A52" s="61" t="s">
        <v>40</v>
      </c>
      <c r="B52" s="95"/>
      <c r="C52" s="83"/>
      <c r="D52" s="84"/>
      <c r="E52" s="83"/>
      <c r="F52" s="83"/>
      <c r="G52" s="84"/>
      <c r="H52" s="83"/>
      <c r="I52" s="83"/>
      <c r="J52" s="84"/>
      <c r="K52" s="85"/>
      <c r="L52" s="85"/>
      <c r="M52" s="84"/>
      <c r="N52" s="85"/>
      <c r="O52" s="85"/>
      <c r="P52" s="84"/>
      <c r="Q52" s="85"/>
      <c r="R52" s="28"/>
      <c r="S52" s="84"/>
      <c r="T52" s="28"/>
      <c r="U52" s="90"/>
      <c r="V52" s="84"/>
      <c r="W52" s="28"/>
      <c r="X52" s="28"/>
      <c r="Y52" s="84"/>
      <c r="Z52" s="28"/>
      <c r="AA52" s="28"/>
      <c r="AB52" s="84"/>
      <c r="AC52" s="28"/>
      <c r="AD52" s="28"/>
      <c r="AE52" s="84"/>
      <c r="AF52" s="28"/>
      <c r="AG52" s="28"/>
      <c r="AH52" s="84"/>
      <c r="AI52" s="85"/>
      <c r="AJ52" s="28"/>
      <c r="AK52" s="84"/>
      <c r="AL52" s="28"/>
      <c r="AM52" s="28"/>
      <c r="AN52" s="84"/>
      <c r="AO52" s="87"/>
      <c r="AP52" s="88"/>
      <c r="AQ52" s="84"/>
      <c r="AR52" s="96"/>
      <c r="AS52" s="96"/>
      <c r="AT52" s="84"/>
      <c r="AU52" s="96"/>
      <c r="AV52" s="96"/>
      <c r="AW52" s="84"/>
      <c r="AX52" s="96"/>
      <c r="AY52" s="96"/>
      <c r="AZ52" s="84"/>
      <c r="BA52" s="96"/>
      <c r="BB52" s="96"/>
      <c r="BC52" s="84"/>
      <c r="BD52" s="96"/>
      <c r="BE52" s="85"/>
      <c r="BF52" s="84"/>
      <c r="BG52" s="85"/>
      <c r="BH52" s="85"/>
      <c r="BI52" s="84"/>
      <c r="BJ52" s="28"/>
      <c r="BK52" s="90"/>
      <c r="BL52" s="84"/>
      <c r="BM52" s="85"/>
      <c r="BN52" s="85"/>
      <c r="BO52" s="84"/>
      <c r="BP52" s="91"/>
      <c r="BQ52" s="91"/>
      <c r="BR52" s="84"/>
      <c r="BS52" s="91"/>
      <c r="BT52" s="91"/>
      <c r="BU52" s="84"/>
      <c r="BV52" s="91"/>
      <c r="BW52" s="91"/>
      <c r="BX52" s="84"/>
      <c r="BY52" s="91"/>
      <c r="BZ52" s="92"/>
      <c r="CA52" s="84"/>
      <c r="CB52" s="91"/>
      <c r="CC52" s="91"/>
      <c r="CD52" s="84"/>
      <c r="CE52" s="91"/>
      <c r="CF52" s="91"/>
      <c r="CG52" s="84"/>
      <c r="CH52" s="91"/>
      <c r="CI52" s="91"/>
      <c r="CJ52" s="84"/>
    </row>
    <row r="53" spans="1:88" ht="27" customHeight="1" x14ac:dyDescent="0.25">
      <c r="A53" s="61" t="s">
        <v>103</v>
      </c>
      <c r="B53" s="95"/>
      <c r="C53" s="83"/>
      <c r="D53" s="84"/>
      <c r="E53" s="83"/>
      <c r="F53" s="83"/>
      <c r="G53" s="84"/>
      <c r="H53" s="83"/>
      <c r="I53" s="83"/>
      <c r="J53" s="84"/>
      <c r="K53" s="85"/>
      <c r="L53" s="85"/>
      <c r="M53" s="84"/>
      <c r="N53" s="85"/>
      <c r="O53" s="85"/>
      <c r="P53" s="84"/>
      <c r="Q53" s="85"/>
      <c r="R53" s="28"/>
      <c r="S53" s="84"/>
      <c r="T53" s="28"/>
      <c r="U53" s="90"/>
      <c r="V53" s="84"/>
      <c r="W53" s="28"/>
      <c r="X53" s="28"/>
      <c r="Y53" s="84"/>
      <c r="Z53" s="28"/>
      <c r="AA53" s="28"/>
      <c r="AB53" s="84"/>
      <c r="AC53" s="28"/>
      <c r="AD53" s="28"/>
      <c r="AE53" s="84"/>
      <c r="AF53" s="28"/>
      <c r="AG53" s="28"/>
      <c r="AH53" s="84"/>
      <c r="AI53" s="85"/>
      <c r="AJ53" s="28"/>
      <c r="AK53" s="84"/>
      <c r="AL53" s="28"/>
      <c r="AM53" s="28"/>
      <c r="AN53" s="84"/>
      <c r="AO53" s="87"/>
      <c r="AP53" s="88"/>
      <c r="AQ53" s="84"/>
      <c r="AR53" s="96"/>
      <c r="AS53" s="96"/>
      <c r="AT53" s="84"/>
      <c r="AU53" s="96"/>
      <c r="AV53" s="96"/>
      <c r="AW53" s="84"/>
      <c r="AX53" s="96"/>
      <c r="AY53" s="96"/>
      <c r="AZ53" s="84"/>
      <c r="BA53" s="96"/>
      <c r="BB53" s="96"/>
      <c r="BC53" s="84"/>
      <c r="BD53" s="96"/>
      <c r="BE53" s="85"/>
      <c r="BF53" s="84"/>
      <c r="BG53" s="85"/>
      <c r="BH53" s="85"/>
      <c r="BI53" s="84"/>
      <c r="BJ53" s="28"/>
      <c r="BK53" s="90"/>
      <c r="BL53" s="84"/>
      <c r="BM53" s="85"/>
      <c r="BN53" s="85"/>
      <c r="BO53" s="84"/>
      <c r="BP53" s="91"/>
      <c r="BQ53" s="91"/>
      <c r="BR53" s="84"/>
      <c r="BS53" s="91"/>
      <c r="BT53" s="91"/>
      <c r="BU53" s="84"/>
      <c r="BV53" s="91"/>
      <c r="BW53" s="91"/>
      <c r="BX53" s="84"/>
      <c r="BY53" s="91"/>
      <c r="BZ53" s="92"/>
      <c r="CA53" s="84"/>
      <c r="CB53" s="91"/>
      <c r="CC53" s="91"/>
      <c r="CD53" s="84"/>
      <c r="CE53" s="91"/>
      <c r="CF53" s="91"/>
      <c r="CG53" s="84"/>
      <c r="CH53" s="91"/>
      <c r="CI53" s="91"/>
      <c r="CJ53" s="84"/>
    </row>
    <row r="54" spans="1:88" ht="27" customHeight="1" x14ac:dyDescent="0.25">
      <c r="A54" s="61" t="s">
        <v>42</v>
      </c>
      <c r="B54" s="95"/>
      <c r="C54" s="83"/>
      <c r="D54" s="84"/>
      <c r="E54" s="83"/>
      <c r="F54" s="83"/>
      <c r="G54" s="84"/>
      <c r="H54" s="83"/>
      <c r="I54" s="83"/>
      <c r="J54" s="84"/>
      <c r="K54" s="85"/>
      <c r="L54" s="85"/>
      <c r="M54" s="84"/>
      <c r="N54" s="85"/>
      <c r="O54" s="85"/>
      <c r="P54" s="84"/>
      <c r="Q54" s="85"/>
      <c r="R54" s="28"/>
      <c r="S54" s="84"/>
      <c r="T54" s="28"/>
      <c r="U54" s="90"/>
      <c r="V54" s="84"/>
      <c r="W54" s="28"/>
      <c r="X54" s="28"/>
      <c r="Y54" s="84"/>
      <c r="Z54" s="28"/>
      <c r="AA54" s="28"/>
      <c r="AB54" s="84"/>
      <c r="AC54" s="28"/>
      <c r="AD54" s="28"/>
      <c r="AE54" s="84"/>
      <c r="AF54" s="28"/>
      <c r="AG54" s="28"/>
      <c r="AH54" s="84"/>
      <c r="AI54" s="85"/>
      <c r="AJ54" s="28"/>
      <c r="AK54" s="84"/>
      <c r="AL54" s="28"/>
      <c r="AM54" s="28"/>
      <c r="AN54" s="84"/>
      <c r="AO54" s="87"/>
      <c r="AP54" s="88"/>
      <c r="AQ54" s="84"/>
      <c r="AR54" s="96"/>
      <c r="AS54" s="96"/>
      <c r="AT54" s="84"/>
      <c r="AU54" s="96"/>
      <c r="AV54" s="96"/>
      <c r="AW54" s="84"/>
      <c r="AX54" s="96"/>
      <c r="AY54" s="96"/>
      <c r="AZ54" s="84"/>
      <c r="BA54" s="96"/>
      <c r="BB54" s="96"/>
      <c r="BC54" s="84"/>
      <c r="BD54" s="96"/>
      <c r="BE54" s="85"/>
      <c r="BF54" s="84"/>
      <c r="BG54" s="85"/>
      <c r="BH54" s="85"/>
      <c r="BI54" s="84"/>
      <c r="BJ54" s="28"/>
      <c r="BK54" s="90"/>
      <c r="BL54" s="84"/>
      <c r="BM54" s="85"/>
      <c r="BN54" s="85"/>
      <c r="BO54" s="84"/>
      <c r="BP54" s="91"/>
      <c r="BQ54" s="91"/>
      <c r="BR54" s="84"/>
      <c r="BS54" s="91"/>
      <c r="BT54" s="91"/>
      <c r="BU54" s="84"/>
      <c r="BV54" s="91"/>
      <c r="BW54" s="91"/>
      <c r="BX54" s="84"/>
      <c r="BY54" s="91"/>
      <c r="BZ54" s="92"/>
      <c r="CA54" s="84"/>
      <c r="CB54" s="91"/>
      <c r="CC54" s="91"/>
      <c r="CD54" s="84"/>
      <c r="CE54" s="91"/>
      <c r="CF54" s="91"/>
      <c r="CG54" s="84"/>
      <c r="CH54" s="91"/>
      <c r="CI54" s="91"/>
      <c r="CJ54" s="84"/>
    </row>
    <row r="55" spans="1:88" ht="27" customHeight="1" x14ac:dyDescent="0.25">
      <c r="A55" s="61" t="s">
        <v>43</v>
      </c>
      <c r="B55" s="95"/>
      <c r="C55" s="83"/>
      <c r="D55" s="84"/>
      <c r="E55" s="83"/>
      <c r="F55" s="83"/>
      <c r="G55" s="84"/>
      <c r="H55" s="83"/>
      <c r="I55" s="83"/>
      <c r="J55" s="84"/>
      <c r="K55" s="85"/>
      <c r="L55" s="85"/>
      <c r="M55" s="84"/>
      <c r="N55" s="85"/>
      <c r="O55" s="85"/>
      <c r="P55" s="84"/>
      <c r="Q55" s="85"/>
      <c r="R55" s="28"/>
      <c r="S55" s="84"/>
      <c r="T55" s="28"/>
      <c r="U55" s="90"/>
      <c r="V55" s="84"/>
      <c r="W55" s="28"/>
      <c r="X55" s="28"/>
      <c r="Y55" s="84"/>
      <c r="Z55" s="28"/>
      <c r="AA55" s="28"/>
      <c r="AB55" s="84"/>
      <c r="AC55" s="28"/>
      <c r="AD55" s="28"/>
      <c r="AE55" s="84"/>
      <c r="AF55" s="28"/>
      <c r="AG55" s="28"/>
      <c r="AH55" s="84"/>
      <c r="AI55" s="85"/>
      <c r="AJ55" s="28"/>
      <c r="AK55" s="84"/>
      <c r="AL55" s="28"/>
      <c r="AM55" s="28"/>
      <c r="AN55" s="84"/>
      <c r="AO55" s="87"/>
      <c r="AP55" s="88"/>
      <c r="AQ55" s="84"/>
      <c r="AR55" s="96"/>
      <c r="AS55" s="96"/>
      <c r="AT55" s="84"/>
      <c r="AU55" s="96"/>
      <c r="AV55" s="96"/>
      <c r="AW55" s="84"/>
      <c r="AX55" s="96"/>
      <c r="AY55" s="96"/>
      <c r="AZ55" s="84"/>
      <c r="BA55" s="96"/>
      <c r="BB55" s="96"/>
      <c r="BC55" s="84"/>
      <c r="BD55" s="96"/>
      <c r="BE55" s="85"/>
      <c r="BF55" s="84"/>
      <c r="BG55" s="85"/>
      <c r="BH55" s="85"/>
      <c r="BI55" s="84"/>
      <c r="BJ55" s="28"/>
      <c r="BK55" s="90"/>
      <c r="BL55" s="84"/>
      <c r="BM55" s="85"/>
      <c r="BN55" s="85"/>
      <c r="BO55" s="84"/>
      <c r="BP55" s="91"/>
      <c r="BQ55" s="91"/>
      <c r="BR55" s="84"/>
      <c r="BS55" s="91"/>
      <c r="BT55" s="91"/>
      <c r="BU55" s="84"/>
      <c r="BV55" s="91"/>
      <c r="BW55" s="91"/>
      <c r="BX55" s="84"/>
      <c r="BY55" s="91"/>
      <c r="BZ55" s="92"/>
      <c r="CA55" s="84"/>
      <c r="CB55" s="91"/>
      <c r="CC55" s="91"/>
      <c r="CD55" s="84"/>
      <c r="CE55" s="91"/>
      <c r="CF55" s="91"/>
      <c r="CG55" s="84"/>
      <c r="CH55" s="91"/>
      <c r="CI55" s="91"/>
      <c r="CJ55" s="84"/>
    </row>
    <row r="56" spans="1:88" ht="27" customHeight="1" x14ac:dyDescent="0.25">
      <c r="A56" s="61" t="s">
        <v>44</v>
      </c>
      <c r="B56" s="95"/>
      <c r="C56" s="83"/>
      <c r="D56" s="84"/>
      <c r="E56" s="83"/>
      <c r="F56" s="83"/>
      <c r="G56" s="84"/>
      <c r="H56" s="83"/>
      <c r="I56" s="83"/>
      <c r="J56" s="84"/>
      <c r="K56" s="85"/>
      <c r="L56" s="85"/>
      <c r="M56" s="84"/>
      <c r="N56" s="85"/>
      <c r="O56" s="85"/>
      <c r="P56" s="84"/>
      <c r="Q56" s="85"/>
      <c r="R56" s="28"/>
      <c r="S56" s="84"/>
      <c r="T56" s="28"/>
      <c r="U56" s="90"/>
      <c r="V56" s="84"/>
      <c r="W56" s="28"/>
      <c r="X56" s="28"/>
      <c r="Y56" s="84"/>
      <c r="Z56" s="28"/>
      <c r="AA56" s="28"/>
      <c r="AB56" s="84"/>
      <c r="AC56" s="28"/>
      <c r="AD56" s="28"/>
      <c r="AE56" s="84"/>
      <c r="AF56" s="28"/>
      <c r="AG56" s="28"/>
      <c r="AH56" s="84"/>
      <c r="AI56" s="85"/>
      <c r="AJ56" s="28"/>
      <c r="AK56" s="84"/>
      <c r="AL56" s="28"/>
      <c r="AM56" s="28"/>
      <c r="AN56" s="84"/>
      <c r="AO56" s="87"/>
      <c r="AP56" s="88"/>
      <c r="AQ56" s="84"/>
      <c r="AR56" s="96"/>
      <c r="AS56" s="96"/>
      <c r="AT56" s="84"/>
      <c r="AU56" s="96"/>
      <c r="AV56" s="96"/>
      <c r="AW56" s="84"/>
      <c r="AX56" s="96"/>
      <c r="AY56" s="96"/>
      <c r="AZ56" s="84"/>
      <c r="BA56" s="96"/>
      <c r="BB56" s="96"/>
      <c r="BC56" s="84"/>
      <c r="BD56" s="96"/>
      <c r="BE56" s="85"/>
      <c r="BF56" s="84"/>
      <c r="BG56" s="85"/>
      <c r="BH56" s="85"/>
      <c r="BI56" s="84"/>
      <c r="BJ56" s="28"/>
      <c r="BK56" s="90"/>
      <c r="BL56" s="84"/>
      <c r="BM56" s="85"/>
      <c r="BN56" s="85"/>
      <c r="BO56" s="84"/>
      <c r="BP56" s="91"/>
      <c r="BQ56" s="91"/>
      <c r="BR56" s="84"/>
      <c r="BS56" s="91"/>
      <c r="BT56" s="91"/>
      <c r="BU56" s="84"/>
      <c r="BV56" s="91"/>
      <c r="BW56" s="91"/>
      <c r="BX56" s="84"/>
      <c r="BY56" s="91"/>
      <c r="BZ56" s="92"/>
      <c r="CA56" s="84"/>
      <c r="CB56" s="91"/>
      <c r="CC56" s="91"/>
      <c r="CD56" s="84"/>
      <c r="CE56" s="91"/>
      <c r="CF56" s="91"/>
      <c r="CG56" s="84"/>
      <c r="CH56" s="91"/>
      <c r="CI56" s="91"/>
      <c r="CJ56" s="84"/>
    </row>
    <row r="57" spans="1:88" ht="27" customHeight="1" x14ac:dyDescent="0.25">
      <c r="A57" s="61" t="s">
        <v>45</v>
      </c>
      <c r="B57" s="95"/>
      <c r="C57" s="83"/>
      <c r="D57" s="84"/>
      <c r="E57" s="83"/>
      <c r="F57" s="83"/>
      <c r="G57" s="84"/>
      <c r="H57" s="83"/>
      <c r="I57" s="83"/>
      <c r="J57" s="84"/>
      <c r="K57" s="85"/>
      <c r="L57" s="85"/>
      <c r="M57" s="84"/>
      <c r="N57" s="85"/>
      <c r="O57" s="85"/>
      <c r="P57" s="84"/>
      <c r="Q57" s="85"/>
      <c r="R57" s="28"/>
      <c r="S57" s="84"/>
      <c r="T57" s="28"/>
      <c r="U57" s="90"/>
      <c r="V57" s="84"/>
      <c r="W57" s="28"/>
      <c r="X57" s="28"/>
      <c r="Y57" s="84"/>
      <c r="Z57" s="28"/>
      <c r="AA57" s="28"/>
      <c r="AB57" s="84"/>
      <c r="AC57" s="28"/>
      <c r="AD57" s="28"/>
      <c r="AE57" s="84"/>
      <c r="AF57" s="28"/>
      <c r="AG57" s="28"/>
      <c r="AH57" s="84"/>
      <c r="AI57" s="85"/>
      <c r="AJ57" s="28"/>
      <c r="AK57" s="84"/>
      <c r="AL57" s="28"/>
      <c r="AM57" s="28"/>
      <c r="AN57" s="84"/>
      <c r="AO57" s="87"/>
      <c r="AP57" s="88"/>
      <c r="AQ57" s="84"/>
      <c r="AR57" s="96"/>
      <c r="AS57" s="96"/>
      <c r="AT57" s="84"/>
      <c r="AU57" s="96"/>
      <c r="AV57" s="96"/>
      <c r="AW57" s="84"/>
      <c r="AX57" s="96"/>
      <c r="AY57" s="96"/>
      <c r="AZ57" s="84"/>
      <c r="BA57" s="96"/>
      <c r="BB57" s="96"/>
      <c r="BC57" s="84"/>
      <c r="BD57" s="96"/>
      <c r="BE57" s="85"/>
      <c r="BF57" s="84"/>
      <c r="BG57" s="85"/>
      <c r="BH57" s="85"/>
      <c r="BI57" s="84"/>
      <c r="BJ57" s="28"/>
      <c r="BK57" s="90"/>
      <c r="BL57" s="84"/>
      <c r="BM57" s="85"/>
      <c r="BN57" s="85"/>
      <c r="BO57" s="84"/>
      <c r="BP57" s="91"/>
      <c r="BQ57" s="91"/>
      <c r="BR57" s="84"/>
      <c r="BS57" s="91"/>
      <c r="BT57" s="91"/>
      <c r="BU57" s="84"/>
      <c r="BV57" s="91"/>
      <c r="BW57" s="91"/>
      <c r="BX57" s="84"/>
      <c r="BY57" s="91"/>
      <c r="BZ57" s="92"/>
      <c r="CA57" s="84"/>
      <c r="CB57" s="91"/>
      <c r="CC57" s="91"/>
      <c r="CD57" s="84"/>
      <c r="CE57" s="91"/>
      <c r="CF57" s="91"/>
      <c r="CG57" s="84"/>
      <c r="CH57" s="91"/>
      <c r="CI57" s="91"/>
      <c r="CJ57" s="84"/>
    </row>
    <row r="58" spans="1:88" ht="27" customHeight="1" x14ac:dyDescent="0.25">
      <c r="A58" s="61" t="s">
        <v>46</v>
      </c>
      <c r="B58" s="95"/>
      <c r="C58" s="83"/>
      <c r="D58" s="84"/>
      <c r="E58" s="83"/>
      <c r="F58" s="83"/>
      <c r="G58" s="84"/>
      <c r="H58" s="83"/>
      <c r="I58" s="83"/>
      <c r="J58" s="84"/>
      <c r="K58" s="85"/>
      <c r="L58" s="85"/>
      <c r="M58" s="84"/>
      <c r="N58" s="85"/>
      <c r="O58" s="85"/>
      <c r="P58" s="84"/>
      <c r="Q58" s="85"/>
      <c r="R58" s="28"/>
      <c r="S58" s="84"/>
      <c r="T58" s="28"/>
      <c r="U58" s="90"/>
      <c r="V58" s="84"/>
      <c r="W58" s="28"/>
      <c r="X58" s="28"/>
      <c r="Y58" s="84"/>
      <c r="Z58" s="28"/>
      <c r="AA58" s="28"/>
      <c r="AB58" s="84"/>
      <c r="AC58" s="28"/>
      <c r="AD58" s="28"/>
      <c r="AE58" s="84"/>
      <c r="AF58" s="28"/>
      <c r="AG58" s="28"/>
      <c r="AH58" s="84"/>
      <c r="AI58" s="85"/>
      <c r="AJ58" s="28"/>
      <c r="AK58" s="84"/>
      <c r="AL58" s="28"/>
      <c r="AM58" s="28"/>
      <c r="AN58" s="84"/>
      <c r="AO58" s="87"/>
      <c r="AP58" s="88"/>
      <c r="AQ58" s="84"/>
      <c r="AR58" s="96"/>
      <c r="AS58" s="96"/>
      <c r="AT58" s="84"/>
      <c r="AU58" s="96"/>
      <c r="AV58" s="96"/>
      <c r="AW58" s="84"/>
      <c r="AX58" s="96"/>
      <c r="AY58" s="96"/>
      <c r="AZ58" s="84"/>
      <c r="BA58" s="96"/>
      <c r="BB58" s="96"/>
      <c r="BC58" s="84"/>
      <c r="BD58" s="96"/>
      <c r="BE58" s="85"/>
      <c r="BF58" s="84"/>
      <c r="BG58" s="85"/>
      <c r="BH58" s="85"/>
      <c r="BI58" s="84"/>
      <c r="BJ58" s="28"/>
      <c r="BK58" s="90"/>
      <c r="BL58" s="84"/>
      <c r="BM58" s="85"/>
      <c r="BN58" s="85"/>
      <c r="BO58" s="84"/>
      <c r="BP58" s="91"/>
      <c r="BQ58" s="91"/>
      <c r="BR58" s="84"/>
      <c r="BS58" s="91"/>
      <c r="BT58" s="91"/>
      <c r="BU58" s="84"/>
      <c r="BV58" s="91"/>
      <c r="BW58" s="91"/>
      <c r="BX58" s="84"/>
      <c r="BY58" s="91"/>
      <c r="BZ58" s="92"/>
      <c r="CA58" s="84"/>
      <c r="CB58" s="91"/>
      <c r="CC58" s="91"/>
      <c r="CD58" s="84"/>
      <c r="CE58" s="91"/>
      <c r="CF58" s="91"/>
      <c r="CG58" s="84"/>
      <c r="CH58" s="91"/>
      <c r="CI58" s="91"/>
      <c r="CJ58" s="84"/>
    </row>
    <row r="59" spans="1:88" ht="24.6" customHeight="1" x14ac:dyDescent="0.25">
      <c r="A59" s="61" t="s">
        <v>47</v>
      </c>
      <c r="B59" s="95"/>
      <c r="C59" s="83"/>
      <c r="D59" s="84"/>
      <c r="E59" s="83"/>
      <c r="F59" s="83"/>
      <c r="G59" s="84"/>
      <c r="H59" s="83"/>
      <c r="I59" s="83"/>
      <c r="J59" s="84"/>
      <c r="K59" s="85"/>
      <c r="L59" s="85"/>
      <c r="M59" s="84"/>
      <c r="N59" s="85"/>
      <c r="O59" s="85"/>
      <c r="P59" s="84"/>
      <c r="Q59" s="85"/>
      <c r="R59" s="28"/>
      <c r="S59" s="84"/>
      <c r="T59" s="28"/>
      <c r="U59" s="90"/>
      <c r="V59" s="84"/>
      <c r="W59" s="28"/>
      <c r="X59" s="28"/>
      <c r="Y59" s="84"/>
      <c r="Z59" s="28"/>
      <c r="AA59" s="28"/>
      <c r="AB59" s="84"/>
      <c r="AC59" s="28"/>
      <c r="AD59" s="28"/>
      <c r="AE59" s="84"/>
      <c r="AF59" s="28"/>
      <c r="AG59" s="28"/>
      <c r="AH59" s="84"/>
      <c r="AI59" s="85"/>
      <c r="AJ59" s="28"/>
      <c r="AK59" s="84"/>
      <c r="AL59" s="28"/>
      <c r="AM59" s="28"/>
      <c r="AN59" s="84"/>
      <c r="AO59" s="87"/>
      <c r="AP59" s="88"/>
      <c r="AQ59" s="84"/>
      <c r="AR59" s="96"/>
      <c r="AS59" s="96"/>
      <c r="AT59" s="84"/>
      <c r="AU59" s="96"/>
      <c r="AV59" s="96"/>
      <c r="AW59" s="84"/>
      <c r="AX59" s="96"/>
      <c r="AY59" s="96"/>
      <c r="AZ59" s="84"/>
      <c r="BA59" s="96"/>
      <c r="BB59" s="96"/>
      <c r="BC59" s="84"/>
      <c r="BD59" s="96"/>
      <c r="BE59" s="85"/>
      <c r="BF59" s="84"/>
      <c r="BG59" s="85"/>
      <c r="BH59" s="85"/>
      <c r="BI59" s="84"/>
      <c r="BJ59" s="28"/>
      <c r="BK59" s="90"/>
      <c r="BL59" s="84"/>
      <c r="BM59" s="85"/>
      <c r="BN59" s="85"/>
      <c r="BO59" s="84"/>
      <c r="BP59" s="91"/>
      <c r="BQ59" s="91"/>
      <c r="BR59" s="84"/>
      <c r="BS59" s="91"/>
      <c r="BT59" s="91"/>
      <c r="BU59" s="84"/>
      <c r="BV59" s="91"/>
      <c r="BW59" s="91"/>
      <c r="BX59" s="84"/>
      <c r="BY59" s="91"/>
      <c r="BZ59" s="92"/>
      <c r="CA59" s="84"/>
      <c r="CB59" s="91"/>
      <c r="CC59" s="91"/>
      <c r="CD59" s="84"/>
      <c r="CE59" s="91"/>
      <c r="CF59" s="91"/>
      <c r="CG59" s="84"/>
      <c r="CH59" s="91"/>
      <c r="CI59" s="91"/>
      <c r="CJ59" s="84"/>
    </row>
    <row r="60" spans="1:88" ht="24.6" customHeight="1" x14ac:dyDescent="0.7">
      <c r="A60" s="61" t="s">
        <v>48</v>
      </c>
      <c r="B60" s="100"/>
      <c r="C60" s="100"/>
      <c r="D60" s="84"/>
      <c r="E60" s="101"/>
      <c r="F60" s="102"/>
      <c r="G60" s="84"/>
      <c r="H60" s="83"/>
      <c r="I60" s="83"/>
      <c r="J60" s="84"/>
      <c r="K60" s="85"/>
      <c r="L60" s="85"/>
      <c r="M60" s="84"/>
      <c r="N60" s="103"/>
      <c r="O60" s="103"/>
      <c r="P60" s="84"/>
      <c r="Q60" s="103"/>
      <c r="R60" s="103"/>
      <c r="S60" s="84"/>
      <c r="T60" s="28"/>
      <c r="U60" s="90"/>
      <c r="V60" s="84"/>
      <c r="W60" s="28"/>
      <c r="X60" s="104"/>
      <c r="Y60" s="84"/>
      <c r="Z60" s="28"/>
      <c r="AA60" s="28"/>
      <c r="AB60" s="84"/>
      <c r="AC60" s="28"/>
      <c r="AD60" s="28"/>
      <c r="AE60" s="84"/>
      <c r="AF60" s="28"/>
      <c r="AG60" s="28"/>
      <c r="AH60" s="84"/>
      <c r="AI60" s="85"/>
      <c r="AJ60" s="85"/>
      <c r="AK60" s="84"/>
      <c r="AL60" s="28"/>
      <c r="AM60" s="28"/>
      <c r="AN60" s="84"/>
      <c r="AO60" s="87"/>
      <c r="AP60" s="88"/>
      <c r="AQ60" s="84"/>
      <c r="AR60" s="96"/>
      <c r="AS60" s="96"/>
      <c r="AT60" s="84"/>
      <c r="AU60" s="96"/>
      <c r="AV60" s="96"/>
      <c r="AW60" s="84"/>
      <c r="AX60" s="96"/>
      <c r="AY60" s="96"/>
      <c r="AZ60" s="84"/>
      <c r="BA60" s="96"/>
      <c r="BB60" s="96"/>
      <c r="BC60" s="84"/>
      <c r="BD60" s="96"/>
      <c r="BE60" s="28"/>
      <c r="BF60" s="84"/>
      <c r="BG60" s="28"/>
      <c r="BH60" s="28"/>
      <c r="BI60" s="84"/>
      <c r="BJ60" s="28"/>
      <c r="BK60" s="90"/>
      <c r="BL60" s="84"/>
      <c r="BM60" s="28"/>
      <c r="BN60" s="28"/>
      <c r="BO60" s="84"/>
      <c r="BP60" s="91"/>
      <c r="BQ60" s="91"/>
      <c r="BR60" s="84"/>
      <c r="BS60" s="91"/>
      <c r="BT60" s="91"/>
      <c r="BU60" s="84"/>
      <c r="BV60" s="91"/>
      <c r="BW60" s="91"/>
      <c r="BX60" s="84"/>
      <c r="BY60" s="91"/>
      <c r="BZ60" s="92"/>
      <c r="CA60" s="84"/>
      <c r="CB60" s="91"/>
      <c r="CC60" s="91"/>
      <c r="CD60" s="84"/>
      <c r="CE60" s="91"/>
      <c r="CF60" s="91"/>
      <c r="CG60" s="84"/>
      <c r="CH60" s="91"/>
      <c r="CI60" s="91"/>
      <c r="CJ60" s="84"/>
    </row>
    <row r="61" spans="1:88" ht="24.6" customHeight="1" x14ac:dyDescent="0.7">
      <c r="A61" s="61" t="s">
        <v>49</v>
      </c>
      <c r="B61" s="100"/>
      <c r="C61" s="100"/>
      <c r="D61" s="84"/>
      <c r="E61" s="101"/>
      <c r="F61" s="102"/>
      <c r="G61" s="84"/>
      <c r="H61" s="83"/>
      <c r="I61" s="83"/>
      <c r="J61" s="84"/>
      <c r="K61" s="85"/>
      <c r="L61" s="85"/>
      <c r="M61" s="84"/>
      <c r="N61" s="103"/>
      <c r="O61" s="103"/>
      <c r="P61" s="84"/>
      <c r="Q61" s="103"/>
      <c r="R61" s="103"/>
      <c r="S61" s="84"/>
      <c r="T61" s="28"/>
      <c r="U61" s="90"/>
      <c r="V61" s="84"/>
      <c r="W61" s="28"/>
      <c r="X61" s="104"/>
      <c r="Y61" s="84"/>
      <c r="Z61" s="28"/>
      <c r="AA61" s="28"/>
      <c r="AB61" s="84"/>
      <c r="AC61" s="28"/>
      <c r="AD61" s="28"/>
      <c r="AE61" s="84"/>
      <c r="AF61" s="28"/>
      <c r="AG61" s="28"/>
      <c r="AH61" s="84"/>
      <c r="AI61" s="85"/>
      <c r="AJ61" s="85"/>
      <c r="AK61" s="84"/>
      <c r="AL61" s="28"/>
      <c r="AM61" s="28"/>
      <c r="AN61" s="84"/>
      <c r="AO61" s="87"/>
      <c r="AP61" s="88"/>
      <c r="AQ61" s="84"/>
      <c r="AR61" s="96"/>
      <c r="AS61" s="96"/>
      <c r="AT61" s="84"/>
      <c r="AU61" s="96"/>
      <c r="AV61" s="96"/>
      <c r="AW61" s="84"/>
      <c r="AX61" s="96"/>
      <c r="AY61" s="96"/>
      <c r="AZ61" s="84"/>
      <c r="BA61" s="96"/>
      <c r="BB61" s="96"/>
      <c r="BC61" s="84"/>
      <c r="BD61" s="96"/>
      <c r="BE61" s="28"/>
      <c r="BF61" s="84"/>
      <c r="BG61" s="28"/>
      <c r="BH61" s="28"/>
      <c r="BI61" s="84"/>
      <c r="BJ61" s="28"/>
      <c r="BK61" s="90"/>
      <c r="BL61" s="84"/>
      <c r="BM61" s="28"/>
      <c r="BN61" s="28"/>
      <c r="BO61" s="84"/>
      <c r="BP61" s="91"/>
      <c r="BQ61" s="91"/>
      <c r="BR61" s="84"/>
      <c r="BS61" s="91"/>
      <c r="BT61" s="91"/>
      <c r="BU61" s="84"/>
      <c r="BV61" s="91"/>
      <c r="BW61" s="91"/>
      <c r="BX61" s="84"/>
      <c r="BY61" s="91"/>
      <c r="BZ61" s="92"/>
      <c r="CA61" s="84"/>
      <c r="CB61" s="91"/>
      <c r="CC61" s="91"/>
      <c r="CD61" s="84"/>
      <c r="CE61" s="91"/>
      <c r="CF61" s="91"/>
      <c r="CG61" s="84"/>
      <c r="CH61" s="91"/>
      <c r="CI61" s="91"/>
      <c r="CJ61" s="84"/>
    </row>
    <row r="62" spans="1:88" ht="24.6" customHeight="1" x14ac:dyDescent="0.25">
      <c r="A62" s="19" t="s">
        <v>50</v>
      </c>
    </row>
    <row r="63" spans="1:88" ht="24.6" customHeight="1" x14ac:dyDescent="0.25">
      <c r="A63" s="19" t="s">
        <v>51</v>
      </c>
    </row>
    <row r="73" spans="1:15" x14ac:dyDescent="0.25">
      <c r="A73" s="19" t="s">
        <v>104</v>
      </c>
      <c r="N73" s="19" t="s">
        <v>105</v>
      </c>
    </row>
    <row r="74" spans="1:15" x14ac:dyDescent="0.25">
      <c r="B74" s="19" t="s">
        <v>106</v>
      </c>
      <c r="O74" s="19" t="s">
        <v>107</v>
      </c>
    </row>
    <row r="75" spans="1:15" x14ac:dyDescent="0.25">
      <c r="B75" s="19" t="s">
        <v>108</v>
      </c>
      <c r="O75" s="19" t="s">
        <v>109</v>
      </c>
    </row>
  </sheetData>
  <mergeCells count="42">
    <mergeCell ref="C2:AK2"/>
    <mergeCell ref="C3:AK3"/>
    <mergeCell ref="C4:AK4"/>
    <mergeCell ref="C5:AK5"/>
    <mergeCell ref="A10:A15"/>
    <mergeCell ref="B10:V11"/>
    <mergeCell ref="W10:AQ11"/>
    <mergeCell ref="Z12:AE12"/>
    <mergeCell ref="AF12:AH14"/>
    <mergeCell ref="AI12:AK14"/>
    <mergeCell ref="BD12:BF14"/>
    <mergeCell ref="AR10:BL11"/>
    <mergeCell ref="BM10:BO14"/>
    <mergeCell ref="BP10:CJ11"/>
    <mergeCell ref="B12:D14"/>
    <mergeCell ref="E12:J12"/>
    <mergeCell ref="K12:M14"/>
    <mergeCell ref="N12:P14"/>
    <mergeCell ref="Q12:S14"/>
    <mergeCell ref="T12:V14"/>
    <mergeCell ref="W12:Y14"/>
    <mergeCell ref="AL12:AN14"/>
    <mergeCell ref="AO12:AQ14"/>
    <mergeCell ref="AR12:AT14"/>
    <mergeCell ref="AU12:AZ12"/>
    <mergeCell ref="BA12:BC14"/>
    <mergeCell ref="CE12:CG14"/>
    <mergeCell ref="CH12:CJ14"/>
    <mergeCell ref="E13:G14"/>
    <mergeCell ref="H13:J14"/>
    <mergeCell ref="Z13:AB14"/>
    <mergeCell ref="AC13:AE14"/>
    <mergeCell ref="AU13:AW14"/>
    <mergeCell ref="AX13:AZ14"/>
    <mergeCell ref="BS13:BU14"/>
    <mergeCell ref="BV13:BX14"/>
    <mergeCell ref="BG12:BI14"/>
    <mergeCell ref="BJ12:BL14"/>
    <mergeCell ref="BP12:BR14"/>
    <mergeCell ref="BS12:BX12"/>
    <mergeCell ref="BY12:CA14"/>
    <mergeCell ref="CB12:CD14"/>
  </mergeCells>
  <conditionalFormatting sqref="D16:D61 G16:G61 J16:J61 M16:M61 P16:P61 S16:S61 CJ16:CJ61 AE16:AE61 Y16:Y61 AB16:AB61 AH16:AH61 AK16:AK61 AN16:AN61 AQ16:AQ61 AT16:AT61 AW16:AW61 AZ16:AZ61 BC16:BC61 BF16:BF61 BI16:BI61 BL16:BL61 BO16:BO61 BR16:BR61 BU16:BU61 BX16:BX61 CA16:CA61 CD16:CD61 CG16:CG61 V16:V61">
    <cfRule type="cellIs" dxfId="17" priority="1" stopIfTrue="1" operator="equal">
      <formula>0</formula>
    </cfRule>
  </conditionalFormatting>
  <printOptions horizontalCentered="1"/>
  <pageMargins left="0" right="0" top="0.35" bottom="0.21" header="0.3" footer="0.21"/>
  <pageSetup paperSize="14" scale="80" orientation="landscape" horizontalDpi="4294967294" r:id="rId1"/>
  <headerFooter>
    <oddHeader>&amp;R&amp;P</oddHeader>
  </headerFooter>
  <colBreaks count="1" manualBreakCount="1">
    <brk id="3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16</vt:i4>
      </vt:variant>
    </vt:vector>
  </HeadingPairs>
  <TitlesOfParts>
    <vt:vector size="45" baseType="lpstr">
      <vt:lpstr>sep14 panting</vt:lpstr>
      <vt:lpstr>Monthlyworking1203</vt:lpstr>
      <vt:lpstr>Summary working1203</vt:lpstr>
      <vt:lpstr>Summary1217</vt:lpstr>
      <vt:lpstr>Summary1216</vt:lpstr>
      <vt:lpstr>Monthly</vt:lpstr>
      <vt:lpstr>Comulative</vt:lpstr>
      <vt:lpstr>jan planting</vt:lpstr>
      <vt:lpstr>jan harvesting</vt:lpstr>
      <vt:lpstr>feb planting</vt:lpstr>
      <vt:lpstr>feb harvesting</vt:lpstr>
      <vt:lpstr>Mar planting</vt:lpstr>
      <vt:lpstr>Mar harvesting</vt:lpstr>
      <vt:lpstr>April planting </vt:lpstr>
      <vt:lpstr>April harvesting </vt:lpstr>
      <vt:lpstr>May planting </vt:lpstr>
      <vt:lpstr>May harvesting</vt:lpstr>
      <vt:lpstr>June Planting</vt:lpstr>
      <vt:lpstr>june harvesting</vt:lpstr>
      <vt:lpstr>Jul planting </vt:lpstr>
      <vt:lpstr>Jul harvesting</vt:lpstr>
      <vt:lpstr>Aug planting</vt:lpstr>
      <vt:lpstr>Aug harvesting</vt:lpstr>
      <vt:lpstr>Sep planting</vt:lpstr>
      <vt:lpstr>Sep harvesting</vt:lpstr>
      <vt:lpstr>Oct 31 planting</vt:lpstr>
      <vt:lpstr>Oct 31 harvesting</vt:lpstr>
      <vt:lpstr>Nov 29 DS planting</vt:lpstr>
      <vt:lpstr>Nov 29 harvesting</vt:lpstr>
      <vt:lpstr>'April planting '!Print_Area</vt:lpstr>
      <vt:lpstr>'April planting '!Print_Titles</vt:lpstr>
      <vt:lpstr>Comulative!Print_Titles</vt:lpstr>
      <vt:lpstr>'feb harvesting'!Print_Titles</vt:lpstr>
      <vt:lpstr>'feb planting'!Print_Titles</vt:lpstr>
      <vt:lpstr>'jan harvesting'!Print_Titles</vt:lpstr>
      <vt:lpstr>'jan planting'!Print_Titles</vt:lpstr>
      <vt:lpstr>'June Planting'!Print_Titles</vt:lpstr>
      <vt:lpstr>'Mar planting'!Print_Titles</vt:lpstr>
      <vt:lpstr>'May planting '!Print_Titles</vt:lpstr>
      <vt:lpstr>Monthly!Print_Titles</vt:lpstr>
      <vt:lpstr>Monthlyworking1203!Print_Titles</vt:lpstr>
      <vt:lpstr>'sep14 panting'!Print_Titles</vt:lpstr>
      <vt:lpstr>'Summary working1203'!Print_Titles</vt:lpstr>
      <vt:lpstr>Summary1216!Print_Titles</vt:lpstr>
      <vt:lpstr>Summary1217!Print_Titles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BOHOL APC</dc:creator>
  <cp:lastModifiedBy>BOHOL APC</cp:lastModifiedBy>
  <cp:lastPrinted>2014-12-03T01:49:41Z</cp:lastPrinted>
  <dcterms:created xsi:type="dcterms:W3CDTF">2014-09-23T08:17:51Z</dcterms:created>
  <dcterms:modified xsi:type="dcterms:W3CDTF">2015-02-24T08:53:20Z</dcterms:modified>
</cp:coreProperties>
</file>