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200" activeTab="1"/>
  </bookViews>
  <sheets>
    <sheet name="Summary by mun 315 final" sheetId="1" r:id="rId1"/>
    <sheet name="simplified" sheetId="3" r:id="rId2"/>
    <sheet name="Sheet1" sheetId="2" r:id="rId3"/>
  </sheets>
  <definedNames>
    <definedName name="_xlnm.Print_Area" localSheetId="1">simplified!$A:$K</definedName>
    <definedName name="_xlnm.Print_Area" localSheetId="0">'Summary by mun 315 final'!$A:$P</definedName>
  </definedNames>
  <calcPr calcId="144525"/>
</workbook>
</file>

<file path=xl/calcChain.xml><?xml version="1.0" encoding="utf-8"?>
<calcChain xmlns="http://schemas.openxmlformats.org/spreadsheetml/2006/main">
  <c r="N30" i="3" l="1"/>
  <c r="O30" i="3" s="1"/>
  <c r="O23" i="3" s="1"/>
  <c r="L30" i="3"/>
  <c r="M30" i="3" s="1"/>
  <c r="M23" i="3" s="1"/>
  <c r="O38" i="3"/>
  <c r="M38" i="3"/>
  <c r="N50" i="3"/>
  <c r="O19" i="3"/>
  <c r="O20" i="3"/>
  <c r="O21" i="3"/>
  <c r="O22" i="3"/>
  <c r="O24" i="3"/>
  <c r="O25" i="3"/>
  <c r="O26" i="3"/>
  <c r="O27" i="3"/>
  <c r="O28" i="3"/>
  <c r="O29" i="3"/>
  <c r="O31" i="3"/>
  <c r="O32" i="3"/>
  <c r="O33" i="3"/>
  <c r="O34" i="3"/>
  <c r="O35" i="3"/>
  <c r="O36" i="3"/>
  <c r="O37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M19" i="3"/>
  <c r="M20" i="3"/>
  <c r="M21" i="3"/>
  <c r="M22" i="3"/>
  <c r="M24" i="3"/>
  <c r="M25" i="3"/>
  <c r="M26" i="3"/>
  <c r="M27" i="3"/>
  <c r="M28" i="3"/>
  <c r="M29" i="3"/>
  <c r="M31" i="3"/>
  <c r="M32" i="3"/>
  <c r="M33" i="3"/>
  <c r="M34" i="3"/>
  <c r="M35" i="3"/>
  <c r="M36" i="3"/>
  <c r="M37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O11" i="3"/>
  <c r="O12" i="3"/>
  <c r="O13" i="3"/>
  <c r="O14" i="3"/>
  <c r="O15" i="3"/>
  <c r="O16" i="3"/>
  <c r="O17" i="3"/>
  <c r="M11" i="3"/>
  <c r="M12" i="3"/>
  <c r="M13" i="3"/>
  <c r="M9" i="3" s="1"/>
  <c r="M14" i="3"/>
  <c r="M15" i="3"/>
  <c r="M16" i="3"/>
  <c r="M17" i="3"/>
  <c r="M18" i="3"/>
  <c r="O18" i="3"/>
  <c r="I19" i="3"/>
  <c r="K14" i="3"/>
  <c r="M8" i="3" l="1"/>
  <c r="O9" i="3"/>
  <c r="O8" i="3" s="1"/>
  <c r="G57" i="3"/>
  <c r="J57" i="3" s="1"/>
  <c r="G56" i="3"/>
  <c r="H56" i="3" s="1"/>
  <c r="J55" i="3"/>
  <c r="G55" i="3"/>
  <c r="H55" i="3" s="1"/>
  <c r="G54" i="3"/>
  <c r="J54" i="3" s="1"/>
  <c r="G53" i="3"/>
  <c r="J53" i="3" s="1"/>
  <c r="G52" i="3"/>
  <c r="H52" i="3" s="1"/>
  <c r="G51" i="3"/>
  <c r="H51" i="3" s="1"/>
  <c r="G50" i="3"/>
  <c r="J50" i="3" s="1"/>
  <c r="G49" i="3"/>
  <c r="J49" i="3" s="1"/>
  <c r="G48" i="3"/>
  <c r="H48" i="3" s="1"/>
  <c r="G47" i="3"/>
  <c r="H47" i="3" s="1"/>
  <c r="G46" i="3"/>
  <c r="J46" i="3" s="1"/>
  <c r="G45" i="3"/>
  <c r="J45" i="3" s="1"/>
  <c r="G44" i="3"/>
  <c r="H44" i="3" s="1"/>
  <c r="J43" i="3"/>
  <c r="G43" i="3"/>
  <c r="H43" i="3" s="1"/>
  <c r="G42" i="3"/>
  <c r="J42" i="3" s="1"/>
  <c r="G41" i="3"/>
  <c r="J41" i="3" s="1"/>
  <c r="G40" i="3"/>
  <c r="H40" i="3" s="1"/>
  <c r="G39" i="3"/>
  <c r="H39" i="3" s="1"/>
  <c r="K38" i="3"/>
  <c r="I38" i="3"/>
  <c r="G37" i="3"/>
  <c r="H37" i="3" s="1"/>
  <c r="G36" i="3"/>
  <c r="J36" i="3" s="1"/>
  <c r="G35" i="3"/>
  <c r="J35" i="3" s="1"/>
  <c r="G34" i="3"/>
  <c r="J34" i="3" s="1"/>
  <c r="G33" i="3"/>
  <c r="H33" i="3" s="1"/>
  <c r="H32" i="3"/>
  <c r="G32" i="3"/>
  <c r="J32" i="3" s="1"/>
  <c r="G31" i="3"/>
  <c r="J31" i="3" s="1"/>
  <c r="G30" i="3"/>
  <c r="J30" i="3" s="1"/>
  <c r="G29" i="3"/>
  <c r="H29" i="3" s="1"/>
  <c r="G28" i="3"/>
  <c r="J28" i="3" s="1"/>
  <c r="G27" i="3"/>
  <c r="J27" i="3" s="1"/>
  <c r="G26" i="3"/>
  <c r="J26" i="3" s="1"/>
  <c r="G25" i="3"/>
  <c r="H25" i="3" s="1"/>
  <c r="J24" i="3"/>
  <c r="H24" i="3"/>
  <c r="G24" i="3"/>
  <c r="K23" i="3"/>
  <c r="I23" i="3"/>
  <c r="J22" i="3"/>
  <c r="G22" i="3"/>
  <c r="H22" i="3" s="1"/>
  <c r="G21" i="3"/>
  <c r="J21" i="3" s="1"/>
  <c r="G20" i="3"/>
  <c r="J20" i="3" s="1"/>
  <c r="G19" i="3"/>
  <c r="G18" i="3"/>
  <c r="H18" i="3" s="1"/>
  <c r="J17" i="3"/>
  <c r="G17" i="3"/>
  <c r="H17" i="3" s="1"/>
  <c r="G16" i="3"/>
  <c r="J16" i="3" s="1"/>
  <c r="G15" i="3"/>
  <c r="J15" i="3" s="1"/>
  <c r="G14" i="3"/>
  <c r="G58" i="3" s="1"/>
  <c r="G13" i="3"/>
  <c r="J13" i="3" s="1"/>
  <c r="G12" i="3"/>
  <c r="H12" i="3" s="1"/>
  <c r="Z11" i="3"/>
  <c r="Z12" i="3" s="1"/>
  <c r="J11" i="3"/>
  <c r="G11" i="3"/>
  <c r="H11" i="3" s="1"/>
  <c r="K9" i="3"/>
  <c r="I9" i="3"/>
  <c r="I8" i="3" s="1"/>
  <c r="G9" i="3"/>
  <c r="K8" i="3" l="1"/>
  <c r="H28" i="3"/>
  <c r="H36" i="3"/>
  <c r="J47" i="3"/>
  <c r="J12" i="3"/>
  <c r="J51" i="3"/>
  <c r="J39" i="3"/>
  <c r="H16" i="3"/>
  <c r="H21" i="3"/>
  <c r="H42" i="3"/>
  <c r="H46" i="3"/>
  <c r="H50" i="3"/>
  <c r="H54" i="3"/>
  <c r="H13" i="3"/>
  <c r="J18" i="3"/>
  <c r="H27" i="3"/>
  <c r="H31" i="3"/>
  <c r="H35" i="3"/>
  <c r="J40" i="3"/>
  <c r="J44" i="3"/>
  <c r="J48" i="3"/>
  <c r="J52" i="3"/>
  <c r="J56" i="3"/>
  <c r="H20" i="3"/>
  <c r="J25" i="3"/>
  <c r="J29" i="3"/>
  <c r="J33" i="3"/>
  <c r="J37" i="3"/>
  <c r="H15" i="3"/>
  <c r="H26" i="3"/>
  <c r="H30" i="3"/>
  <c r="H34" i="3"/>
  <c r="H41" i="3"/>
  <c r="H45" i="3"/>
  <c r="H49" i="3"/>
  <c r="H53" i="3"/>
  <c r="H57" i="3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G34" i="2"/>
  <c r="D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G19" i="2"/>
  <c r="D19" i="2"/>
  <c r="F18" i="2"/>
  <c r="F17" i="2"/>
  <c r="F16" i="2"/>
  <c r="E15" i="2"/>
  <c r="F14" i="2"/>
  <c r="F13" i="2"/>
  <c r="F12" i="2"/>
  <c r="F11" i="2"/>
  <c r="E10" i="2"/>
  <c r="F9" i="2"/>
  <c r="F8" i="2"/>
  <c r="F7" i="2"/>
  <c r="G5" i="2"/>
  <c r="G4" i="2" s="1"/>
  <c r="D5" i="2"/>
  <c r="D4" i="2" s="1"/>
  <c r="J8" i="3" l="1"/>
  <c r="H58" i="3"/>
  <c r="H8" i="3"/>
  <c r="F4" i="2"/>
  <c r="G56" i="1"/>
  <c r="K56" i="1" s="1"/>
  <c r="K55" i="1"/>
  <c r="H55" i="1"/>
  <c r="G55" i="1"/>
  <c r="G54" i="1"/>
  <c r="H54" i="1" s="1"/>
  <c r="H53" i="1"/>
  <c r="G53" i="1"/>
  <c r="K53" i="1" s="1"/>
  <c r="K52" i="1"/>
  <c r="G52" i="1"/>
  <c r="H52" i="1" s="1"/>
  <c r="K51" i="1"/>
  <c r="H51" i="1"/>
  <c r="G51" i="1"/>
  <c r="G50" i="1"/>
  <c r="H50" i="1" s="1"/>
  <c r="H49" i="1"/>
  <c r="G49" i="1"/>
  <c r="K49" i="1" s="1"/>
  <c r="K48" i="1"/>
  <c r="G48" i="1"/>
  <c r="H48" i="1" s="1"/>
  <c r="K47" i="1"/>
  <c r="H47" i="1"/>
  <c r="G47" i="1"/>
  <c r="G46" i="1"/>
  <c r="H46" i="1" s="1"/>
  <c r="H45" i="1"/>
  <c r="G45" i="1"/>
  <c r="K45" i="1" s="1"/>
  <c r="K44" i="1"/>
  <c r="G44" i="1"/>
  <c r="H44" i="1" s="1"/>
  <c r="K43" i="1"/>
  <c r="H43" i="1"/>
  <c r="G43" i="1"/>
  <c r="G42" i="1"/>
  <c r="H42" i="1" s="1"/>
  <c r="H41" i="1"/>
  <c r="G41" i="1"/>
  <c r="K41" i="1" s="1"/>
  <c r="K40" i="1"/>
  <c r="G40" i="1"/>
  <c r="H40" i="1" s="1"/>
  <c r="K39" i="1"/>
  <c r="H39" i="1"/>
  <c r="G39" i="1"/>
  <c r="G38" i="1"/>
  <c r="H38" i="1" s="1"/>
  <c r="L37" i="1"/>
  <c r="I37" i="1"/>
  <c r="K36" i="1"/>
  <c r="H36" i="1"/>
  <c r="G36" i="1"/>
  <c r="G35" i="1"/>
  <c r="K35" i="1" s="1"/>
  <c r="H34" i="1"/>
  <c r="G34" i="1"/>
  <c r="K34" i="1" s="1"/>
  <c r="K33" i="1"/>
  <c r="G33" i="1"/>
  <c r="H33" i="1" s="1"/>
  <c r="K32" i="1"/>
  <c r="H32" i="1"/>
  <c r="G32" i="1"/>
  <c r="G31" i="1"/>
  <c r="K31" i="1" s="1"/>
  <c r="H30" i="1"/>
  <c r="G30" i="1"/>
  <c r="K30" i="1" s="1"/>
  <c r="K29" i="1"/>
  <c r="G29" i="1"/>
  <c r="H29" i="1" s="1"/>
  <c r="K28" i="1"/>
  <c r="H28" i="1"/>
  <c r="G28" i="1"/>
  <c r="G27" i="1"/>
  <c r="H27" i="1" s="1"/>
  <c r="H26" i="1"/>
  <c r="G26" i="1"/>
  <c r="K26" i="1" s="1"/>
  <c r="K25" i="1"/>
  <c r="G25" i="1"/>
  <c r="H25" i="1" s="1"/>
  <c r="K24" i="1"/>
  <c r="H24" i="1"/>
  <c r="G24" i="1"/>
  <c r="G23" i="1"/>
  <c r="H23" i="1" s="1"/>
  <c r="L22" i="1"/>
  <c r="I22" i="1"/>
  <c r="K21" i="1"/>
  <c r="H21" i="1"/>
  <c r="G21" i="1"/>
  <c r="G20" i="1"/>
  <c r="K20" i="1" s="1"/>
  <c r="H19" i="1"/>
  <c r="G19" i="1"/>
  <c r="K19" i="1" s="1"/>
  <c r="M18" i="1"/>
  <c r="J18" i="1"/>
  <c r="G18" i="1"/>
  <c r="K17" i="1"/>
  <c r="H17" i="1"/>
  <c r="G17" i="1"/>
  <c r="G16" i="1"/>
  <c r="H16" i="1" s="1"/>
  <c r="H15" i="1"/>
  <c r="G15" i="1"/>
  <c r="K15" i="1" s="1"/>
  <c r="K14" i="1"/>
  <c r="G14" i="1"/>
  <c r="H14" i="1" s="1"/>
  <c r="M13" i="1"/>
  <c r="J13" i="1"/>
  <c r="G13" i="1"/>
  <c r="G12" i="1"/>
  <c r="K12" i="1" s="1"/>
  <c r="G11" i="1"/>
  <c r="H11" i="1" s="1"/>
  <c r="X10" i="1"/>
  <c r="X11" i="1" s="1"/>
  <c r="G10" i="1"/>
  <c r="K10" i="1" s="1"/>
  <c r="L8" i="1"/>
  <c r="I8" i="1"/>
  <c r="I7" i="1" s="1"/>
  <c r="G8" i="1"/>
  <c r="L7" i="1"/>
  <c r="K11" i="1" l="1"/>
  <c r="K7" i="1" s="1"/>
  <c r="K16" i="1"/>
  <c r="K23" i="1"/>
  <c r="K27" i="1"/>
  <c r="K38" i="1"/>
  <c r="K42" i="1"/>
  <c r="K46" i="1"/>
  <c r="K50" i="1"/>
  <c r="K54" i="1"/>
  <c r="H56" i="1"/>
  <c r="H10" i="1"/>
  <c r="H12" i="1"/>
  <c r="H20" i="1"/>
  <c r="H31" i="1"/>
  <c r="H35" i="1"/>
  <c r="G57" i="1"/>
  <c r="H57" i="1" l="1"/>
  <c r="H7" i="1"/>
</calcChain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</commentList>
</comments>
</file>

<file path=xl/comments2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4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19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wrong form</t>
        </r>
      </text>
    </comment>
    <comment ref="P48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no values</t>
        </r>
      </text>
    </comment>
  </commentList>
</comments>
</file>

<file path=xl/sharedStrings.xml><?xml version="1.0" encoding="utf-8"?>
<sst xmlns="http://schemas.openxmlformats.org/spreadsheetml/2006/main" count="227" uniqueCount="88">
  <si>
    <t>RECONCILED DATA FOR RICE AREAS (HAS)</t>
  </si>
  <si>
    <t>As of  March 03, 2015</t>
  </si>
  <si>
    <t>Province / District / Municipality</t>
  </si>
  <si>
    <t>Irrigated</t>
  </si>
  <si>
    <t>Rainfed</t>
  </si>
  <si>
    <t>Total</t>
  </si>
  <si>
    <t>inbred 2892</t>
  </si>
  <si>
    <t>hybrid 1670</t>
  </si>
  <si>
    <t>Bohol</t>
  </si>
  <si>
    <t>2358 bags buffer</t>
  </si>
  <si>
    <t>sl8</t>
  </si>
  <si>
    <t>phb 79</t>
  </si>
  <si>
    <t>bigante classic</t>
  </si>
  <si>
    <t>additional</t>
  </si>
  <si>
    <t>I</t>
  </si>
  <si>
    <t>variety</t>
  </si>
  <si>
    <t>nsic 238</t>
  </si>
  <si>
    <t>nsic 218</t>
  </si>
  <si>
    <t>nsic 226</t>
  </si>
  <si>
    <t>nsic 128</t>
  </si>
  <si>
    <t>nsic 300</t>
  </si>
  <si>
    <t>nsic 222</t>
  </si>
  <si>
    <t>nsic 132</t>
  </si>
  <si>
    <t>nsic 322h</t>
  </si>
  <si>
    <t>nsic 124h</t>
  </si>
  <si>
    <t>124h</t>
  </si>
  <si>
    <t>132H</t>
  </si>
  <si>
    <t>322H</t>
  </si>
  <si>
    <t>bags</t>
  </si>
  <si>
    <t>Alburquerque</t>
  </si>
  <si>
    <t>total hybrid</t>
  </si>
  <si>
    <t>Antequera</t>
  </si>
  <si>
    <t>Baclayon</t>
  </si>
  <si>
    <t>Balilihan</t>
  </si>
  <si>
    <t>transfer to Loon 36CS</t>
  </si>
  <si>
    <t>Calape</t>
  </si>
  <si>
    <t>Catigbian</t>
  </si>
  <si>
    <t>Corella</t>
  </si>
  <si>
    <t>Cortes</t>
  </si>
  <si>
    <t>Loon</t>
  </si>
  <si>
    <t>transfer to Balilihan 13bags hybrid</t>
  </si>
  <si>
    <t>Maribojoc</t>
  </si>
  <si>
    <t>Sikatuna</t>
  </si>
  <si>
    <t>Tubigon</t>
  </si>
  <si>
    <t>II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</si>
  <si>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</si>
  <si>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</si>
  <si>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</si>
  <si>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</si>
  <si>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</si>
  <si>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</si>
  <si>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</si>
  <si>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</si>
  <si>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</si>
  <si>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</si>
  <si>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</si>
  <si>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</si>
  <si>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</si>
  <si>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</si>
  <si>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III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</si>
  <si>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</si>
  <si>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</si>
  <si>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</si>
  <si>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</si>
  <si>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</si>
  <si>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</si>
  <si>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</si>
  <si>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</si>
  <si>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</si>
  <si>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</si>
  <si>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</si>
  <si>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</si>
  <si>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</si>
  <si>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</si>
  <si>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</si>
  <si>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</si>
  <si>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</si>
  <si>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</si>
  <si>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</si>
  <si>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>inbred 2892 ROUND OFF</t>
  </si>
  <si>
    <t>hybrid 1670 ROUND OFF</t>
  </si>
  <si>
    <t>KG</t>
  </si>
  <si>
    <t>MASTERLIST SUBMITTED</t>
  </si>
  <si>
    <t>INBRED</t>
  </si>
  <si>
    <t>HYBRID</t>
  </si>
  <si>
    <t>Date Received</t>
  </si>
  <si>
    <t>11/14/16</t>
  </si>
  <si>
    <t>11/11/16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</si>
</sst>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2" fontId="3" fillId="0" borderId="0" xfId="0" applyNumberFormat="1" applyFont="1"/>
    <xf numFmtId="0" fontId="3" fillId="0" borderId="0" xfId="0" applyFont="1"/>
    <xf numFmtId="0" fontId="3" fillId="2" borderId="0" xfId="0" applyFont="1" applyFill="1"/>
    <xf numFmtId="2" fontId="3" fillId="0" borderId="0" xfId="0" applyNumberFormat="1" applyFont="1" applyBorder="1"/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2" fontId="3" fillId="0" borderId="0" xfId="0" applyNumberFormat="1" applyFont="1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2" fontId="4" fillId="0" borderId="0" xfId="0" applyNumberFormat="1" applyFont="1"/>
    <xf numFmtId="3" fontId="2" fillId="0" borderId="0" xfId="0" applyNumberFormat="1" applyFont="1"/>
    <xf numFmtId="3" fontId="2" fillId="2" borderId="0" xfId="0" applyNumberFormat="1" applyFont="1" applyFill="1"/>
    <xf numFmtId="3" fontId="3" fillId="0" borderId="0" xfId="0" applyNumberFormat="1" applyFont="1"/>
    <xf numFmtId="164" fontId="3" fillId="0" borderId="0" xfId="1" applyNumberFormat="1" applyFont="1"/>
    <xf numFmtId="43" fontId="3" fillId="0" borderId="0" xfId="1" applyFont="1"/>
    <xf numFmtId="0" fontId="0" fillId="3" borderId="0" xfId="0" applyFill="1"/>
    <xf numFmtId="0" fontId="2" fillId="0" borderId="0" xfId="0" applyFont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3" fontId="2" fillId="5" borderId="2" xfId="0" applyNumberFormat="1" applyFont="1" applyFill="1" applyBorder="1" applyAlignment="1">
      <alignment horizontal="center"/>
    </xf>
    <xf numFmtId="2" fontId="4" fillId="5" borderId="0" xfId="0" applyNumberFormat="1" applyFont="1" applyFill="1"/>
    <xf numFmtId="0" fontId="3" fillId="5" borderId="0" xfId="0" applyFont="1" applyFill="1"/>
    <xf numFmtId="1" fontId="3" fillId="5" borderId="0" xfId="0" applyNumberFormat="1" applyFont="1" applyFill="1"/>
    <xf numFmtId="0" fontId="0" fillId="4" borderId="0" xfId="0" applyFill="1"/>
    <xf numFmtId="0" fontId="0" fillId="4" borderId="0" xfId="0" applyFont="1" applyFill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2" fontId="3" fillId="0" borderId="2" xfId="0" applyNumberFormat="1" applyFont="1" applyFill="1" applyBorder="1"/>
    <xf numFmtId="165" fontId="3" fillId="0" borderId="0" xfId="0" applyNumberFormat="1" applyFont="1"/>
    <xf numFmtId="1" fontId="3" fillId="2" borderId="0" xfId="0" applyNumberFormat="1" applyFont="1" applyFill="1"/>
    <xf numFmtId="1" fontId="3" fillId="0" borderId="0" xfId="0" applyNumberFormat="1" applyFont="1"/>
    <xf numFmtId="0" fontId="3" fillId="3" borderId="0" xfId="0" applyFont="1" applyFill="1"/>
    <xf numFmtId="164" fontId="3" fillId="3" borderId="0" xfId="1" applyNumberFormat="1" applyFont="1" applyFill="1"/>
    <xf numFmtId="43" fontId="3" fillId="3" borderId="0" xfId="1" applyFont="1" applyFill="1"/>
    <xf numFmtId="0" fontId="2" fillId="5" borderId="2" xfId="0" applyFont="1" applyFill="1" applyBorder="1"/>
    <xf numFmtId="3" fontId="2" fillId="5" borderId="2" xfId="0" applyNumberFormat="1" applyFont="1" applyFill="1" applyBorder="1"/>
    <xf numFmtId="165" fontId="3" fillId="5" borderId="0" xfId="0" applyNumberFormat="1" applyFont="1" applyFill="1"/>
    <xf numFmtId="2" fontId="3" fillId="5" borderId="0" xfId="0" applyNumberFormat="1" applyFont="1" applyFill="1"/>
    <xf numFmtId="4" fontId="3" fillId="0" borderId="0" xfId="0" applyNumberFormat="1" applyFont="1"/>
    <xf numFmtId="0" fontId="2" fillId="0" borderId="0" xfId="0" applyFont="1" applyBorder="1"/>
    <xf numFmtId="3" fontId="2" fillId="0" borderId="0" xfId="0" applyNumberFormat="1" applyFont="1" applyFill="1" applyBorder="1"/>
    <xf numFmtId="1" fontId="2" fillId="0" borderId="0" xfId="0" applyNumberFormat="1" applyFont="1" applyBorder="1"/>
    <xf numFmtId="1" fontId="2" fillId="2" borderId="0" xfId="0" applyNumberFormat="1" applyFont="1" applyFill="1" applyBorder="1"/>
    <xf numFmtId="1" fontId="3" fillId="0" borderId="0" xfId="0" applyNumberFormat="1" applyFont="1" applyBorder="1"/>
    <xf numFmtId="0" fontId="3" fillId="0" borderId="0" xfId="0" applyFont="1" applyFill="1" applyBorder="1"/>
    <xf numFmtId="0" fontId="2" fillId="0" borderId="0" xfId="0" applyFont="1" applyAlignment="1"/>
    <xf numFmtId="2" fontId="2" fillId="0" borderId="0" xfId="0" applyNumberFormat="1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2" fillId="0" borderId="0" xfId="0" applyFont="1" applyFill="1" applyBorder="1"/>
    <xf numFmtId="0" fontId="2" fillId="2" borderId="0" xfId="0" applyFont="1" applyFill="1" applyBorder="1"/>
    <xf numFmtId="0" fontId="3" fillId="0" borderId="0" xfId="0" applyFont="1" applyFill="1"/>
    <xf numFmtId="0" fontId="3" fillId="0" borderId="0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3" fontId="2" fillId="0" borderId="0" xfId="0" applyNumberFormat="1" applyFont="1" applyFill="1"/>
    <xf numFmtId="0" fontId="2" fillId="6" borderId="2" xfId="0" applyFont="1" applyFill="1" applyBorder="1" applyAlignment="1">
      <alignment horizontal="center"/>
    </xf>
    <xf numFmtId="0" fontId="3" fillId="6" borderId="2" xfId="0" applyFont="1" applyFill="1" applyBorder="1"/>
    <xf numFmtId="1" fontId="3" fillId="6" borderId="0" xfId="0" applyNumberFormat="1" applyFont="1" applyFill="1"/>
    <xf numFmtId="0" fontId="3" fillId="6" borderId="0" xfId="0" applyFont="1" applyFill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" fontId="4" fillId="0" borderId="0" xfId="0" applyNumberFormat="1" applyFont="1" applyFill="1"/>
    <xf numFmtId="1" fontId="4" fillId="0" borderId="0" xfId="0" applyNumberFormat="1" applyFont="1"/>
    <xf numFmtId="0" fontId="6" fillId="6" borderId="2" xfId="0" applyFont="1" applyFill="1" applyBorder="1" applyAlignment="1">
      <alignment horizontal="center"/>
    </xf>
    <xf numFmtId="0" fontId="6" fillId="6" borderId="2" xfId="0" applyFont="1" applyFill="1" applyBorder="1"/>
    <xf numFmtId="1" fontId="4" fillId="6" borderId="0" xfId="0" applyNumberFormat="1" applyFont="1" applyFill="1"/>
    <xf numFmtId="2" fontId="4" fillId="6" borderId="0" xfId="0" applyNumberFormat="1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2" fontId="3" fillId="3" borderId="2" xfId="0" applyNumberFormat="1" applyFont="1" applyFill="1" applyBorder="1"/>
    <xf numFmtId="165" fontId="3" fillId="3" borderId="0" xfId="0" applyNumberFormat="1" applyFont="1" applyFill="1"/>
    <xf numFmtId="2" fontId="3" fillId="3" borderId="0" xfId="0" applyNumberFormat="1" applyFont="1" applyFill="1"/>
    <xf numFmtId="4" fontId="3" fillId="3" borderId="0" xfId="0" applyNumberFormat="1" applyFont="1" applyFill="1"/>
    <xf numFmtId="0" fontId="3" fillId="7" borderId="0" xfId="0" applyFont="1" applyFill="1"/>
    <xf numFmtId="0" fontId="3" fillId="7" borderId="0" xfId="0" applyFont="1" applyFill="1" applyBorder="1"/>
    <xf numFmtId="0" fontId="0" fillId="7" borderId="0" xfId="0" applyFont="1" applyFill="1" applyAlignment="1">
      <alignment vertical="center" wrapText="1"/>
    </xf>
    <xf numFmtId="3" fontId="2" fillId="7" borderId="0" xfId="0" applyNumberFormat="1" applyFont="1" applyFill="1"/>
    <xf numFmtId="1" fontId="3" fillId="7" borderId="0" xfId="0" applyNumberFormat="1" applyFont="1" applyFill="1"/>
    <xf numFmtId="1" fontId="2" fillId="7" borderId="0" xfId="0" applyNumberFormat="1" applyFont="1" applyFill="1" applyBorder="1"/>
    <xf numFmtId="0" fontId="2" fillId="7" borderId="0" xfId="0" applyFont="1" applyFill="1" applyAlignment="1"/>
    <xf numFmtId="0" fontId="2" fillId="7" borderId="0" xfId="0" applyFont="1" applyFill="1" applyBorder="1"/>
    <xf numFmtId="0" fontId="0" fillId="7" borderId="0" xfId="0" applyFont="1" applyFill="1" applyAlignment="1">
      <alignment horizontal="center" vertical="center" wrapText="1"/>
    </xf>
    <xf numFmtId="0" fontId="2" fillId="8" borderId="2" xfId="0" applyFont="1" applyFill="1" applyBorder="1" applyAlignment="1">
      <alignment horizontal="center"/>
    </xf>
    <xf numFmtId="0" fontId="2" fillId="8" borderId="2" xfId="0" applyFont="1" applyFill="1" applyBorder="1"/>
    <xf numFmtId="3" fontId="2" fillId="8" borderId="2" xfId="0" applyNumberFormat="1" applyFont="1" applyFill="1" applyBorder="1"/>
    <xf numFmtId="165" fontId="3" fillId="8" borderId="0" xfId="0" applyNumberFormat="1" applyFont="1" applyFill="1"/>
    <xf numFmtId="1" fontId="3" fillId="8" borderId="0" xfId="0" applyNumberFormat="1" applyFont="1" applyFill="1"/>
    <xf numFmtId="2" fontId="3" fillId="8" borderId="0" xfId="0" applyNumberFormat="1" applyFont="1" applyFill="1"/>
    <xf numFmtId="0" fontId="2" fillId="8" borderId="0" xfId="0" applyFont="1" applyFill="1"/>
    <xf numFmtId="0" fontId="3" fillId="8" borderId="2" xfId="0" applyFont="1" applyFill="1" applyBorder="1"/>
    <xf numFmtId="3" fontId="2" fillId="8" borderId="2" xfId="0" applyNumberFormat="1" applyFont="1" applyFill="1" applyBorder="1" applyAlignment="1">
      <alignment horizontal="center"/>
    </xf>
    <xf numFmtId="2" fontId="4" fillId="8" borderId="0" xfId="0" applyNumberFormat="1" applyFont="1" applyFill="1"/>
    <xf numFmtId="0" fontId="3" fillId="8" borderId="0" xfId="0" applyFont="1" applyFill="1"/>
    <xf numFmtId="0" fontId="2" fillId="8" borderId="2" xfId="0" applyFont="1" applyFill="1" applyBorder="1" applyAlignment="1">
      <alignment horizontal="right"/>
    </xf>
    <xf numFmtId="0" fontId="0" fillId="2" borderId="0" xfId="0" applyFont="1" applyFill="1" applyAlignment="1">
      <alignment wrapText="1"/>
    </xf>
    <xf numFmtId="49" fontId="0" fillId="0" borderId="0" xfId="0" applyNumberFormat="1" applyFont="1" applyAlignment="1">
      <alignment vertical="center"/>
    </xf>
    <xf numFmtId="49" fontId="0" fillId="3" borderId="0" xfId="0" applyNumberFormat="1" applyFont="1" applyFill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Border="1"/>
    <xf numFmtId="49" fontId="0" fillId="0" borderId="0" xfId="0" applyNumberFormat="1" applyFont="1" applyFill="1" applyAlignment="1">
      <alignment horizontal="center"/>
    </xf>
    <xf numFmtId="49" fontId="0" fillId="0" borderId="0" xfId="1" applyNumberFormat="1" applyFont="1"/>
    <xf numFmtId="49" fontId="0" fillId="8" borderId="0" xfId="0" applyNumberFormat="1" applyFont="1" applyFill="1"/>
    <xf numFmtId="49" fontId="0" fillId="0" borderId="0" xfId="0" applyNumberFormat="1" applyFont="1" applyAlignment="1"/>
    <xf numFmtId="0" fontId="3" fillId="0" borderId="2" xfId="0" applyFont="1" applyFill="1" applyBorder="1"/>
    <xf numFmtId="2" fontId="3" fillId="2" borderId="0" xfId="0" applyNumberFormat="1" applyFont="1" applyFill="1"/>
    <xf numFmtId="1" fontId="3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AA224"/>
  <sheetViews>
    <sheetView topLeftCell="A4" zoomScale="110" zoomScaleNormal="110" workbookViewId="0">
      <pane xSplit="3" ySplit="6" topLeftCell="I10" activePane="bottomRight" state="frozen"/>
      <selection activeCell="A4" sqref="A4"/>
      <selection pane="topRight" activeCell="D4" sqref="D4"/>
      <selection pane="bottomLeft" activeCell="A10" sqref="A10"/>
      <selection pane="bottomRight" activeCell="N11" sqref="N11"/>
    </sheetView>
  </sheetViews>
  <sheetFormatPr defaultColWidth="9.140625" defaultRowHeight="15" x14ac:dyDescent="0.2"/>
  <cols>
    <col min="1" max="1" width="3.7109375" style="2" customWidth="1"/>
    <col min="2" max="2" width="4.140625" style="2" customWidth="1"/>
    <col min="3" max="3" width="15.140625" style="2" customWidth="1"/>
    <col min="4" max="4" width="10.85546875" style="57" hidden="1" customWidth="1"/>
    <col min="5" max="5" width="12.7109375" style="57" hidden="1" customWidth="1"/>
    <col min="6" max="6" width="11.85546875" style="57" hidden="1" customWidth="1"/>
    <col min="7" max="7" width="14.28515625" style="1" hidden="1" customWidth="1"/>
    <col min="8" max="8" width="10.28515625" style="2" hidden="1" customWidth="1"/>
    <col min="9" max="9" width="15.85546875" style="3" customWidth="1"/>
    <col min="10" max="10" width="5" style="2" customWidth="1"/>
    <col min="11" max="11" width="12.7109375" style="2" customWidth="1"/>
    <col min="12" max="12" width="17.28515625" style="3" customWidth="1"/>
    <col min="13" max="13" width="4.42578125" style="2" customWidth="1"/>
    <col min="14" max="14" width="40.42578125" style="2" customWidth="1"/>
    <col min="15" max="16" width="9.28515625" style="2" bestFit="1" customWidth="1"/>
    <col min="17" max="22" width="9.140625" style="2"/>
    <col min="23" max="23" width="12" style="2" customWidth="1"/>
    <col min="24" max="24" width="11.28515625" style="2" bestFit="1" customWidth="1"/>
    <col min="25" max="25" width="12.7109375" style="2" customWidth="1"/>
    <col min="26" max="16384" width="9.140625" style="2"/>
  </cols>
  <sheetData>
    <row r="1" spans="1:27" ht="15.75" x14ac:dyDescent="0.25">
      <c r="A1" s="104" t="s">
        <v>0</v>
      </c>
      <c r="B1" s="104"/>
      <c r="C1" s="104"/>
      <c r="D1" s="104"/>
      <c r="E1" s="104"/>
      <c r="F1" s="104"/>
    </row>
    <row r="2" spans="1:27" s="5" customFormat="1" x14ac:dyDescent="0.2">
      <c r="A2" s="105" t="s">
        <v>1</v>
      </c>
      <c r="B2" s="105"/>
      <c r="C2" s="105"/>
      <c r="D2" s="105"/>
      <c r="E2" s="105"/>
      <c r="F2" s="105"/>
      <c r="G2" s="4"/>
      <c r="I2" s="6"/>
      <c r="L2" s="6"/>
    </row>
    <row r="3" spans="1:27" x14ac:dyDescent="0.2">
      <c r="A3" s="7"/>
      <c r="B3" s="7"/>
      <c r="C3" s="7"/>
      <c r="D3" s="8"/>
      <c r="E3" s="8"/>
      <c r="F3" s="8"/>
      <c r="G3" s="1">
        <v>2892</v>
      </c>
    </row>
    <row r="4" spans="1:27" ht="12.75" hidden="1" customHeight="1" x14ac:dyDescent="0.2">
      <c r="A4" s="106" t="s">
        <v>2</v>
      </c>
      <c r="B4" s="106"/>
      <c r="C4" s="106"/>
      <c r="D4" s="9"/>
      <c r="E4" s="9"/>
      <c r="F4" s="9"/>
    </row>
    <row r="5" spans="1:27" hidden="1" x14ac:dyDescent="0.2">
      <c r="A5" s="106"/>
      <c r="B5" s="106"/>
      <c r="C5" s="106"/>
      <c r="D5" s="10" t="s">
        <v>3</v>
      </c>
      <c r="E5" s="10" t="s">
        <v>4</v>
      </c>
      <c r="F5" s="10" t="s">
        <v>5</v>
      </c>
      <c r="G5" s="11"/>
      <c r="H5" s="107"/>
      <c r="I5" s="107"/>
      <c r="J5" s="107"/>
      <c r="K5" s="107"/>
      <c r="L5" s="107"/>
      <c r="M5" s="107"/>
      <c r="N5" s="107"/>
      <c r="O5" s="107"/>
      <c r="P5" s="107"/>
    </row>
    <row r="6" spans="1:27" x14ac:dyDescent="0.2">
      <c r="A6" s="106"/>
      <c r="B6" s="106"/>
      <c r="C6" s="106"/>
      <c r="D6" s="10"/>
      <c r="E6" s="10"/>
      <c r="F6" s="10"/>
      <c r="H6" s="2" t="s">
        <v>6</v>
      </c>
      <c r="I6" s="3" t="s">
        <v>6</v>
      </c>
      <c r="K6" s="2" t="s">
        <v>7</v>
      </c>
      <c r="L6" s="3" t="s">
        <v>7</v>
      </c>
    </row>
    <row r="7" spans="1:27" s="22" customFormat="1" ht="18" x14ac:dyDescent="0.25">
      <c r="A7" s="12" t="s">
        <v>8</v>
      </c>
      <c r="B7" s="13"/>
      <c r="C7" s="13">
        <v>45</v>
      </c>
      <c r="D7" s="14">
        <v>23041.438583801275</v>
      </c>
      <c r="E7" s="14">
        <v>24336.071416198702</v>
      </c>
      <c r="F7" s="14">
        <v>47377.51</v>
      </c>
      <c r="G7" s="15"/>
      <c r="H7" s="16">
        <f>SUM(H10:H56)</f>
        <v>2891.8518915952554</v>
      </c>
      <c r="I7" s="17">
        <f>SUM(I8+I22+I37)</f>
        <v>2892</v>
      </c>
      <c r="J7" s="18"/>
      <c r="K7" s="19">
        <f>SUM(K10:K56)</f>
        <v>1669.8446261978138</v>
      </c>
      <c r="L7" s="17">
        <f>SUM(L8+L22+L37)</f>
        <v>1670</v>
      </c>
      <c r="M7" s="19"/>
      <c r="N7" s="20"/>
      <c r="O7" t="s">
        <v>9</v>
      </c>
      <c r="P7"/>
      <c r="Q7"/>
      <c r="R7"/>
      <c r="S7"/>
      <c r="T7"/>
      <c r="U7"/>
      <c r="V7" s="21" t="s">
        <v>10</v>
      </c>
      <c r="W7" s="21" t="s">
        <v>11</v>
      </c>
      <c r="X7" s="21" t="s">
        <v>12</v>
      </c>
      <c r="Y7" s="108" t="s">
        <v>13</v>
      </c>
      <c r="Z7" s="108"/>
      <c r="AA7" s="108"/>
    </row>
    <row r="8" spans="1:27" ht="18" x14ac:dyDescent="0.25">
      <c r="A8" s="23" t="s">
        <v>14</v>
      </c>
      <c r="B8" s="24"/>
      <c r="C8" s="23">
        <v>12</v>
      </c>
      <c r="D8" s="25">
        <v>1141.9625725706671</v>
      </c>
      <c r="E8" s="25">
        <v>4227.5374274293326</v>
      </c>
      <c r="F8" s="25">
        <v>5369.5</v>
      </c>
      <c r="G8" s="26">
        <f>F8/47378</f>
        <v>0.11333319262104774</v>
      </c>
      <c r="H8" s="27"/>
      <c r="I8" s="28">
        <f>SUM(I10:I21)</f>
        <v>325</v>
      </c>
      <c r="J8" s="27"/>
      <c r="K8" s="27"/>
      <c r="L8" s="28">
        <f>SUM(L10:L21)</f>
        <v>189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s="21" t="s">
        <v>22</v>
      </c>
      <c r="W8" s="21" t="s">
        <v>23</v>
      </c>
      <c r="X8" s="21" t="s">
        <v>24</v>
      </c>
      <c r="Y8" s="29" t="s">
        <v>25</v>
      </c>
      <c r="Z8" s="29" t="s">
        <v>26</v>
      </c>
      <c r="AA8" s="30" t="s">
        <v>27</v>
      </c>
    </row>
    <row r="9" spans="1:27" ht="15.75" x14ac:dyDescent="0.25">
      <c r="A9" s="31"/>
      <c r="B9" s="32"/>
      <c r="C9" s="32"/>
      <c r="D9" s="14"/>
      <c r="E9" s="14"/>
      <c r="F9" s="14"/>
      <c r="O9" t="s">
        <v>28</v>
      </c>
      <c r="P9">
        <v>823</v>
      </c>
      <c r="Q9">
        <v>71</v>
      </c>
      <c r="R9">
        <v>123</v>
      </c>
      <c r="S9">
        <v>126</v>
      </c>
      <c r="T9">
        <v>378</v>
      </c>
      <c r="U9">
        <v>837</v>
      </c>
      <c r="V9" s="21">
        <v>425</v>
      </c>
      <c r="W9" s="21">
        <v>493</v>
      </c>
      <c r="X9" s="21">
        <v>723</v>
      </c>
      <c r="Y9" s="29">
        <v>289</v>
      </c>
      <c r="Z9" s="29">
        <v>165</v>
      </c>
      <c r="AA9" s="30">
        <v>192</v>
      </c>
    </row>
    <row r="10" spans="1:27" x14ac:dyDescent="0.2">
      <c r="A10" s="32"/>
      <c r="B10" s="31">
        <v>1</v>
      </c>
      <c r="C10" s="32" t="s">
        <v>29</v>
      </c>
      <c r="D10" s="33">
        <v>1.64468925478253</v>
      </c>
      <c r="E10" s="33">
        <v>112.85531074521748</v>
      </c>
      <c r="F10" s="33">
        <v>114.5</v>
      </c>
      <c r="G10" s="34">
        <f t="shared" ref="G10:G21" si="0">F10/47378</f>
        <v>2.4167335050023215E-3</v>
      </c>
      <c r="H10" s="1">
        <f>G10*2892</f>
        <v>6.9891932964667136</v>
      </c>
      <c r="I10" s="35">
        <v>7</v>
      </c>
      <c r="J10" s="36"/>
      <c r="K10" s="1">
        <f>G10*1670</f>
        <v>4.0359449533538774</v>
      </c>
      <c r="L10" s="35">
        <v>4</v>
      </c>
      <c r="M10" s="36"/>
      <c r="N10" s="36"/>
      <c r="V10" s="37"/>
      <c r="W10" s="37" t="s">
        <v>30</v>
      </c>
      <c r="X10" s="38">
        <f>SUM(V9:AA9)</f>
        <v>2287</v>
      </c>
      <c r="Y10" s="38"/>
    </row>
    <row r="11" spans="1:27" x14ac:dyDescent="0.2">
      <c r="A11" s="32"/>
      <c r="B11" s="31">
        <v>2</v>
      </c>
      <c r="C11" s="32" t="s">
        <v>31</v>
      </c>
      <c r="D11" s="33">
        <v>82.2344627391263</v>
      </c>
      <c r="E11" s="33">
        <v>419.76553726087371</v>
      </c>
      <c r="F11" s="33">
        <v>502</v>
      </c>
      <c r="G11" s="34">
        <f t="shared" si="0"/>
        <v>1.0595635104901009E-2</v>
      </c>
      <c r="H11" s="1">
        <f>G11*2892</f>
        <v>30.642576723373718</v>
      </c>
      <c r="I11" s="35">
        <v>30</v>
      </c>
      <c r="J11" s="36"/>
      <c r="K11" s="1">
        <f>G11*1670</f>
        <v>17.694710625184683</v>
      </c>
      <c r="L11" s="35">
        <v>18</v>
      </c>
      <c r="M11" s="36"/>
      <c r="N11" s="36"/>
      <c r="V11" s="37"/>
      <c r="W11" s="37" t="s">
        <v>8</v>
      </c>
      <c r="X11" s="38">
        <f>X10*73%</f>
        <v>1669.51</v>
      </c>
      <c r="Y11" s="39"/>
    </row>
    <row r="12" spans="1:27" x14ac:dyDescent="0.2">
      <c r="A12" s="32"/>
      <c r="B12" s="31">
        <v>3</v>
      </c>
      <c r="C12" s="32" t="s">
        <v>32</v>
      </c>
      <c r="D12" s="33">
        <v>0</v>
      </c>
      <c r="E12" s="33">
        <v>89</v>
      </c>
      <c r="F12" s="33">
        <v>89</v>
      </c>
      <c r="G12" s="34">
        <f t="shared" si="0"/>
        <v>1.878509012621892E-3</v>
      </c>
      <c r="H12" s="1">
        <f>G12*2892</f>
        <v>5.4326480645025121</v>
      </c>
      <c r="I12" s="35">
        <v>5</v>
      </c>
      <c r="J12" s="36"/>
      <c r="K12" s="1">
        <f>G12*1670</f>
        <v>3.1371100510785599</v>
      </c>
      <c r="L12" s="35">
        <v>3</v>
      </c>
      <c r="M12" s="36"/>
      <c r="N12" s="36"/>
    </row>
    <row r="13" spans="1:27" x14ac:dyDescent="0.2">
      <c r="A13" s="32"/>
      <c r="B13" s="31">
        <v>4</v>
      </c>
      <c r="C13" s="32" t="s">
        <v>33</v>
      </c>
      <c r="D13" s="33">
        <v>116.77293708955935</v>
      </c>
      <c r="E13" s="33">
        <v>478.72706291044062</v>
      </c>
      <c r="F13" s="33">
        <v>595.5</v>
      </c>
      <c r="G13" s="34">
        <f t="shared" si="0"/>
        <v>1.2569124910295918E-2</v>
      </c>
      <c r="H13" s="1">
        <v>0</v>
      </c>
      <c r="I13" s="35">
        <v>0</v>
      </c>
      <c r="J13" s="36">
        <f>36-36</f>
        <v>0</v>
      </c>
      <c r="K13" s="1">
        <v>34</v>
      </c>
      <c r="L13" s="35">
        <v>34</v>
      </c>
      <c r="M13" s="36">
        <f>21+13</f>
        <v>34</v>
      </c>
      <c r="N13" s="36" t="s">
        <v>34</v>
      </c>
    </row>
    <row r="14" spans="1:27" x14ac:dyDescent="0.2">
      <c r="A14" s="32"/>
      <c r="B14" s="31">
        <v>5</v>
      </c>
      <c r="C14" s="32" t="s">
        <v>35</v>
      </c>
      <c r="D14" s="33">
        <v>236.83525268868374</v>
      </c>
      <c r="E14" s="33">
        <v>812.16474731131621</v>
      </c>
      <c r="F14" s="33">
        <v>1049</v>
      </c>
      <c r="G14" s="34">
        <f t="shared" si="0"/>
        <v>2.2141078137532189E-2</v>
      </c>
      <c r="H14" s="1">
        <f>G14*2892</f>
        <v>64.031997973743088</v>
      </c>
      <c r="I14" s="35">
        <v>64</v>
      </c>
      <c r="J14" s="36"/>
      <c r="K14" s="1">
        <f>G14*1670</f>
        <v>36.975600489678754</v>
      </c>
      <c r="L14" s="35">
        <v>37</v>
      </c>
      <c r="M14" s="36"/>
      <c r="N14" s="36"/>
    </row>
    <row r="15" spans="1:27" x14ac:dyDescent="0.2">
      <c r="A15" s="32"/>
      <c r="B15" s="31">
        <v>6</v>
      </c>
      <c r="C15" s="32" t="s">
        <v>36</v>
      </c>
      <c r="D15" s="33">
        <v>106.35657180927001</v>
      </c>
      <c r="E15" s="33">
        <v>1213.64342819073</v>
      </c>
      <c r="F15" s="33">
        <v>1320</v>
      </c>
      <c r="G15" s="34">
        <f t="shared" si="0"/>
        <v>2.7861032546751655E-2</v>
      </c>
      <c r="H15" s="1">
        <f>G15*2892</f>
        <v>80.574106125205788</v>
      </c>
      <c r="I15" s="35">
        <v>80</v>
      </c>
      <c r="J15" s="36"/>
      <c r="K15" s="1">
        <f>G15*1670</f>
        <v>46.527924353075264</v>
      </c>
      <c r="L15" s="35">
        <v>46</v>
      </c>
      <c r="M15" s="36"/>
      <c r="N15" s="36"/>
    </row>
    <row r="16" spans="1:27" x14ac:dyDescent="0.2">
      <c r="A16" s="32"/>
      <c r="B16" s="31">
        <v>7</v>
      </c>
      <c r="C16" s="32" t="s">
        <v>37</v>
      </c>
      <c r="D16" s="33">
        <v>0</v>
      </c>
      <c r="E16" s="33">
        <v>86</v>
      </c>
      <c r="F16" s="33">
        <v>86</v>
      </c>
      <c r="G16" s="34">
        <f t="shared" si="0"/>
        <v>1.8151884841065473E-3</v>
      </c>
      <c r="H16" s="1">
        <f>G16*2892</f>
        <v>5.2495250960361348</v>
      </c>
      <c r="I16" s="35">
        <v>5</v>
      </c>
      <c r="J16" s="36"/>
      <c r="K16" s="1">
        <f>G16*1670</f>
        <v>3.0313647684579341</v>
      </c>
      <c r="L16" s="35">
        <v>3</v>
      </c>
      <c r="M16" s="36"/>
      <c r="N16" s="36"/>
    </row>
    <row r="17" spans="1:14" x14ac:dyDescent="0.2">
      <c r="A17" s="32"/>
      <c r="B17" s="31">
        <v>8</v>
      </c>
      <c r="C17" s="32" t="s">
        <v>38</v>
      </c>
      <c r="D17" s="33">
        <v>3.837608261159227</v>
      </c>
      <c r="E17" s="33">
        <v>109.66239173884077</v>
      </c>
      <c r="F17" s="33">
        <v>113.5</v>
      </c>
      <c r="G17" s="34">
        <f t="shared" si="0"/>
        <v>2.3956266621638737E-3</v>
      </c>
      <c r="H17" s="1">
        <f>G17*2892</f>
        <v>6.9281523069779229</v>
      </c>
      <c r="I17" s="35">
        <v>7</v>
      </c>
      <c r="J17" s="36"/>
      <c r="K17" s="1">
        <f>G17*1670</f>
        <v>4.0006965258136695</v>
      </c>
      <c r="L17" s="35">
        <v>4</v>
      </c>
      <c r="M17" s="36"/>
      <c r="N17" s="36"/>
    </row>
    <row r="18" spans="1:14" x14ac:dyDescent="0.2">
      <c r="A18" s="32"/>
      <c r="B18" s="31">
        <v>9</v>
      </c>
      <c r="C18" s="32" t="s">
        <v>39</v>
      </c>
      <c r="D18" s="33">
        <v>0</v>
      </c>
      <c r="E18" s="33">
        <v>373</v>
      </c>
      <c r="F18" s="33">
        <v>373</v>
      </c>
      <c r="G18" s="34">
        <f t="shared" si="0"/>
        <v>7.8728523787411873E-3</v>
      </c>
      <c r="H18" s="1">
        <v>59</v>
      </c>
      <c r="I18" s="35">
        <v>59</v>
      </c>
      <c r="J18" s="36">
        <f>23+36</f>
        <v>59</v>
      </c>
      <c r="K18" s="1">
        <v>0</v>
      </c>
      <c r="L18" s="35">
        <v>0</v>
      </c>
      <c r="M18" s="36">
        <f>13-13</f>
        <v>0</v>
      </c>
      <c r="N18" s="36" t="s">
        <v>40</v>
      </c>
    </row>
    <row r="19" spans="1:14" x14ac:dyDescent="0.2">
      <c r="A19" s="32"/>
      <c r="B19" s="31">
        <v>10</v>
      </c>
      <c r="C19" s="32" t="s">
        <v>41</v>
      </c>
      <c r="D19" s="33">
        <v>138.70212715332636</v>
      </c>
      <c r="E19" s="33">
        <v>47.797872846673641</v>
      </c>
      <c r="F19" s="33">
        <v>186.5</v>
      </c>
      <c r="G19" s="34">
        <f t="shared" si="0"/>
        <v>3.9364261893705937E-3</v>
      </c>
      <c r="H19" s="1">
        <f>G19*2892</f>
        <v>11.384144539659756</v>
      </c>
      <c r="I19" s="35">
        <v>11</v>
      </c>
      <c r="J19" s="36"/>
      <c r="K19" s="1">
        <f>G19*1670</f>
        <v>6.5738317362488914</v>
      </c>
      <c r="L19" s="35">
        <v>7</v>
      </c>
      <c r="M19" s="36"/>
      <c r="N19" s="36"/>
    </row>
    <row r="20" spans="1:14" x14ac:dyDescent="0.2">
      <c r="A20" s="32"/>
      <c r="B20" s="31">
        <v>11</v>
      </c>
      <c r="C20" s="32" t="s">
        <v>42</v>
      </c>
      <c r="D20" s="33">
        <v>0</v>
      </c>
      <c r="E20" s="33">
        <v>247</v>
      </c>
      <c r="F20" s="33">
        <v>247</v>
      </c>
      <c r="G20" s="34">
        <f t="shared" si="0"/>
        <v>5.2133901810967114E-3</v>
      </c>
      <c r="H20" s="1">
        <f>G20*2892</f>
        <v>15.077124403731689</v>
      </c>
      <c r="I20" s="35">
        <v>15</v>
      </c>
      <c r="J20" s="36"/>
      <c r="K20" s="1">
        <f>G20*1670</f>
        <v>8.7063616024315085</v>
      </c>
      <c r="L20" s="35">
        <v>9</v>
      </c>
      <c r="M20" s="36"/>
      <c r="N20" s="36"/>
    </row>
    <row r="21" spans="1:14" x14ac:dyDescent="0.2">
      <c r="A21" s="32"/>
      <c r="B21" s="31">
        <v>12</v>
      </c>
      <c r="C21" s="32" t="s">
        <v>43</v>
      </c>
      <c r="D21" s="33">
        <v>455.57892357475964</v>
      </c>
      <c r="E21" s="33">
        <v>237.92107642524036</v>
      </c>
      <c r="F21" s="33">
        <v>693.5</v>
      </c>
      <c r="G21" s="34">
        <f t="shared" si="0"/>
        <v>1.4637595508463844E-2</v>
      </c>
      <c r="H21" s="1">
        <f>G21*2892</f>
        <v>42.331926210477434</v>
      </c>
      <c r="I21" s="35">
        <v>42</v>
      </c>
      <c r="J21" s="36"/>
      <c r="K21" s="1">
        <f>G21*1670</f>
        <v>24.44478449913462</v>
      </c>
      <c r="L21" s="35">
        <v>24</v>
      </c>
      <c r="M21" s="36"/>
      <c r="N21" s="36"/>
    </row>
    <row r="22" spans="1:14" s="22" customFormat="1" ht="15.75" x14ac:dyDescent="0.25">
      <c r="A22" s="23" t="s">
        <v>44</v>
      </c>
      <c r="B22" s="40"/>
      <c r="C22" s="40">
        <v>14</v>
      </c>
      <c r="D22" s="41">
        <v>10693.111658894071</v>
      </c>
      <c r="E22" s="41">
        <v>12058.398341105929</v>
      </c>
      <c r="F22" s="41">
        <v>22751.510000000002</v>
      </c>
      <c r="G22" s="42"/>
      <c r="H22" s="28"/>
      <c r="I22" s="28">
        <f>SUM(I23:I36)</f>
        <v>1390</v>
      </c>
      <c r="J22" s="28"/>
      <c r="K22" s="43"/>
      <c r="L22" s="28">
        <f>SUM(L23:L36)</f>
        <v>801</v>
      </c>
      <c r="M22" s="36"/>
      <c r="N22" s="36"/>
    </row>
    <row r="23" spans="1:14" x14ac:dyDescent="0.2">
      <c r="A23" s="32"/>
      <c r="B23" s="31">
        <v>1</v>
      </c>
      <c r="C23" s="32" t="s">
        <v>45</v>
      </c>
      <c r="D23" s="33">
        <v>10.964595031883507</v>
      </c>
      <c r="E23" s="33">
        <v>885.45540496811645</v>
      </c>
      <c r="F23" s="33">
        <v>896.42</v>
      </c>
      <c r="G23" s="34">
        <f t="shared" ref="G23:G36" si="1">F23/47378</f>
        <v>1.8920596057241758E-2</v>
      </c>
      <c r="H23" s="1">
        <f t="shared" ref="H23:H36" si="2">G23*2892</f>
        <v>54.718363797543162</v>
      </c>
      <c r="I23" s="35">
        <v>55</v>
      </c>
      <c r="J23" s="36"/>
      <c r="K23" s="1">
        <f t="shared" ref="K23:K36" si="3">G23*1670</f>
        <v>31.597395415593734</v>
      </c>
      <c r="L23" s="35">
        <v>32</v>
      </c>
      <c r="M23" s="36"/>
      <c r="N23" s="36"/>
    </row>
    <row r="24" spans="1:14" x14ac:dyDescent="0.2">
      <c r="A24" s="32"/>
      <c r="B24" s="31">
        <v>2</v>
      </c>
      <c r="C24" s="32" t="s">
        <v>46</v>
      </c>
      <c r="D24" s="33">
        <v>32.893785095650514</v>
      </c>
      <c r="E24" s="33">
        <v>691.75621490434946</v>
      </c>
      <c r="F24" s="33">
        <v>724.65</v>
      </c>
      <c r="G24" s="34">
        <f t="shared" si="1"/>
        <v>1.5295073662881506E-2</v>
      </c>
      <c r="H24" s="1">
        <f t="shared" si="2"/>
        <v>44.233353033053312</v>
      </c>
      <c r="I24" s="35">
        <v>44</v>
      </c>
      <c r="J24" s="36"/>
      <c r="K24" s="1">
        <f t="shared" si="3"/>
        <v>25.542773017012117</v>
      </c>
      <c r="L24" s="35">
        <v>26</v>
      </c>
      <c r="M24" s="36"/>
      <c r="N24" s="36"/>
    </row>
    <row r="25" spans="1:14" x14ac:dyDescent="0.2">
      <c r="A25" s="32"/>
      <c r="B25" s="31">
        <v>3</v>
      </c>
      <c r="C25" s="32" t="s">
        <v>47</v>
      </c>
      <c r="D25" s="33">
        <v>197.03377272294659</v>
      </c>
      <c r="E25" s="33">
        <v>127.45622727705342</v>
      </c>
      <c r="F25" s="33">
        <v>324.49</v>
      </c>
      <c r="G25" s="34">
        <f t="shared" si="1"/>
        <v>6.8489594326480649E-3</v>
      </c>
      <c r="H25" s="1">
        <f t="shared" si="2"/>
        <v>19.807190679218202</v>
      </c>
      <c r="I25" s="35">
        <v>20</v>
      </c>
      <c r="J25" s="36"/>
      <c r="K25" s="1">
        <f t="shared" si="3"/>
        <v>11.437762252522269</v>
      </c>
      <c r="L25" s="35">
        <v>11</v>
      </c>
      <c r="M25" s="36"/>
      <c r="N25" s="36"/>
    </row>
    <row r="26" spans="1:14" x14ac:dyDescent="0.2">
      <c r="A26" s="32"/>
      <c r="B26" s="31">
        <v>4</v>
      </c>
      <c r="C26" s="32" t="s">
        <v>48</v>
      </c>
      <c r="D26" s="33">
        <v>2768.5602455505855</v>
      </c>
      <c r="E26" s="33">
        <v>46.869754449414359</v>
      </c>
      <c r="F26" s="33">
        <v>2815.43</v>
      </c>
      <c r="G26" s="34">
        <f t="shared" si="1"/>
        <v>5.9424838532652284E-2</v>
      </c>
      <c r="H26" s="1">
        <f t="shared" si="2"/>
        <v>171.8566330364304</v>
      </c>
      <c r="I26" s="35">
        <v>172</v>
      </c>
      <c r="J26" s="36"/>
      <c r="K26" s="1">
        <f t="shared" si="3"/>
        <v>99.239480349529316</v>
      </c>
      <c r="L26" s="35">
        <v>99</v>
      </c>
      <c r="M26" s="36"/>
      <c r="N26" s="36"/>
    </row>
    <row r="27" spans="1:14" x14ac:dyDescent="0.2">
      <c r="A27" s="32"/>
      <c r="B27" s="31">
        <v>5</v>
      </c>
      <c r="C27" s="32" t="s">
        <v>49</v>
      </c>
      <c r="D27" s="33">
        <v>99.448876939183407</v>
      </c>
      <c r="E27" s="33">
        <v>597.07112306081672</v>
      </c>
      <c r="F27" s="33">
        <v>696.5200000000001</v>
      </c>
      <c r="G27" s="34">
        <f t="shared" si="1"/>
        <v>1.4701338173835959E-2</v>
      </c>
      <c r="H27" s="1">
        <f t="shared" si="2"/>
        <v>42.516269998733591</v>
      </c>
      <c r="I27" s="35">
        <v>43</v>
      </c>
      <c r="J27" s="36"/>
      <c r="K27" s="1">
        <f t="shared" si="3"/>
        <v>24.551234750306051</v>
      </c>
      <c r="L27" s="35">
        <v>25</v>
      </c>
      <c r="M27" s="36"/>
      <c r="N27" s="36"/>
    </row>
    <row r="28" spans="1:14" x14ac:dyDescent="0.2">
      <c r="A28" s="32"/>
      <c r="B28" s="31">
        <v>6</v>
      </c>
      <c r="C28" s="32" t="s">
        <v>50</v>
      </c>
      <c r="D28" s="33">
        <v>15.898662796231084</v>
      </c>
      <c r="E28" s="33">
        <v>396.60133720376894</v>
      </c>
      <c r="F28" s="33">
        <v>412.5</v>
      </c>
      <c r="G28" s="34">
        <f t="shared" si="1"/>
        <v>8.7065726708598929E-3</v>
      </c>
      <c r="H28" s="1">
        <f t="shared" si="2"/>
        <v>25.179408164126809</v>
      </c>
      <c r="I28" s="35">
        <v>25</v>
      </c>
      <c r="J28" s="36"/>
      <c r="K28" s="1">
        <f t="shared" si="3"/>
        <v>14.539976360336022</v>
      </c>
      <c r="L28" s="35">
        <v>15</v>
      </c>
      <c r="M28" s="36"/>
      <c r="N28" s="36"/>
    </row>
    <row r="29" spans="1:14" x14ac:dyDescent="0.2">
      <c r="A29" s="32"/>
      <c r="B29" s="31">
        <v>7</v>
      </c>
      <c r="C29" s="32" t="s">
        <v>51</v>
      </c>
      <c r="D29" s="33">
        <v>196.26625107071476</v>
      </c>
      <c r="E29" s="33">
        <v>350.73374892928524</v>
      </c>
      <c r="F29" s="33">
        <v>547</v>
      </c>
      <c r="G29" s="34">
        <f t="shared" si="1"/>
        <v>1.154544303263118E-2</v>
      </c>
      <c r="H29" s="1">
        <f t="shared" si="2"/>
        <v>33.389421250369374</v>
      </c>
      <c r="I29" s="35">
        <v>33</v>
      </c>
      <c r="J29" s="36"/>
      <c r="K29" s="1">
        <f t="shared" si="3"/>
        <v>19.280889864494071</v>
      </c>
      <c r="L29" s="35">
        <v>19</v>
      </c>
      <c r="M29" s="36"/>
      <c r="N29" s="36"/>
    </row>
    <row r="30" spans="1:14" x14ac:dyDescent="0.2">
      <c r="A30" s="32"/>
      <c r="B30" s="31">
        <v>8</v>
      </c>
      <c r="C30" s="32" t="s">
        <v>52</v>
      </c>
      <c r="D30" s="33">
        <v>0</v>
      </c>
      <c r="E30" s="33">
        <v>325</v>
      </c>
      <c r="F30" s="33">
        <v>325</v>
      </c>
      <c r="G30" s="34">
        <f t="shared" si="1"/>
        <v>6.8597239224956735E-3</v>
      </c>
      <c r="H30" s="1">
        <f t="shared" si="2"/>
        <v>19.838321583857489</v>
      </c>
      <c r="I30" s="35">
        <v>20</v>
      </c>
      <c r="J30" s="36"/>
      <c r="K30" s="1">
        <f t="shared" si="3"/>
        <v>11.455738950567774</v>
      </c>
      <c r="L30" s="35">
        <v>11</v>
      </c>
      <c r="M30" s="36"/>
      <c r="N30" s="36"/>
    </row>
    <row r="31" spans="1:14" x14ac:dyDescent="0.2">
      <c r="A31" s="32"/>
      <c r="B31" s="31">
        <v>9</v>
      </c>
      <c r="C31" s="32" t="s">
        <v>53</v>
      </c>
      <c r="D31" s="33">
        <v>188.59103454839629</v>
      </c>
      <c r="E31" s="33">
        <v>530.40896545160376</v>
      </c>
      <c r="F31" s="33">
        <v>719</v>
      </c>
      <c r="G31" s="34">
        <f t="shared" si="1"/>
        <v>1.5175820000844274E-2</v>
      </c>
      <c r="H31" s="1">
        <f t="shared" si="2"/>
        <v>43.888471442441642</v>
      </c>
      <c r="I31" s="35">
        <v>44</v>
      </c>
      <c r="J31" s="36"/>
      <c r="K31" s="1">
        <f t="shared" si="3"/>
        <v>25.343619401409939</v>
      </c>
      <c r="L31" s="35">
        <v>25</v>
      </c>
      <c r="M31" s="36"/>
      <c r="N31" s="36"/>
    </row>
    <row r="32" spans="1:14" x14ac:dyDescent="0.2">
      <c r="A32" s="32"/>
      <c r="B32" s="31">
        <v>10</v>
      </c>
      <c r="C32" s="32" t="s">
        <v>54</v>
      </c>
      <c r="D32" s="33">
        <v>29.056176834491293</v>
      </c>
      <c r="E32" s="33">
        <v>376.44382316550872</v>
      </c>
      <c r="F32" s="33">
        <v>405.5</v>
      </c>
      <c r="G32" s="34">
        <f t="shared" si="1"/>
        <v>8.5588247709907552E-3</v>
      </c>
      <c r="H32" s="1">
        <f t="shared" si="2"/>
        <v>24.752121237705264</v>
      </c>
      <c r="I32" s="35">
        <v>25</v>
      </c>
      <c r="J32" s="36"/>
      <c r="K32" s="1">
        <f t="shared" si="3"/>
        <v>14.293237367554561</v>
      </c>
      <c r="L32" s="35">
        <v>14</v>
      </c>
      <c r="M32" s="36"/>
      <c r="N32" s="36"/>
    </row>
    <row r="33" spans="1:18" x14ac:dyDescent="0.2">
      <c r="A33" s="32"/>
      <c r="B33" s="31">
        <v>11</v>
      </c>
      <c r="C33" s="32" t="s">
        <v>55</v>
      </c>
      <c r="D33" s="33">
        <v>1741.1776910631008</v>
      </c>
      <c r="E33" s="33">
        <v>540.82230893689916</v>
      </c>
      <c r="F33" s="33">
        <v>2282</v>
      </c>
      <c r="G33" s="34">
        <f t="shared" si="1"/>
        <v>4.8165815357338847E-2</v>
      </c>
      <c r="H33" s="1">
        <f t="shared" si="2"/>
        <v>139.29553801342394</v>
      </c>
      <c r="I33" s="35">
        <v>140</v>
      </c>
      <c r="J33" s="36"/>
      <c r="K33" s="1">
        <f t="shared" si="3"/>
        <v>80.436911646755874</v>
      </c>
      <c r="L33" s="35">
        <v>80</v>
      </c>
      <c r="M33" s="36"/>
      <c r="N33" s="36"/>
    </row>
    <row r="34" spans="1:18" x14ac:dyDescent="0.2">
      <c r="A34" s="32"/>
      <c r="B34" s="31">
        <v>12</v>
      </c>
      <c r="C34" s="32" t="s">
        <v>56</v>
      </c>
      <c r="D34" s="33">
        <v>286.72416008375365</v>
      </c>
      <c r="E34" s="33">
        <v>2448.7758399162462</v>
      </c>
      <c r="F34" s="33">
        <v>2735.5</v>
      </c>
      <c r="G34" s="34">
        <f t="shared" si="1"/>
        <v>5.7737768584575119E-2</v>
      </c>
      <c r="H34" s="1">
        <f t="shared" si="2"/>
        <v>166.97762674659126</v>
      </c>
      <c r="I34" s="35">
        <v>167</v>
      </c>
      <c r="J34" s="36"/>
      <c r="K34" s="1">
        <f t="shared" si="3"/>
        <v>96.422073536240447</v>
      </c>
      <c r="L34" s="35">
        <v>96</v>
      </c>
      <c r="M34" s="36"/>
      <c r="N34" s="36"/>
    </row>
    <row r="35" spans="1:18" x14ac:dyDescent="0.2">
      <c r="A35" s="32"/>
      <c r="B35" s="31">
        <v>13</v>
      </c>
      <c r="C35" s="32" t="s">
        <v>57</v>
      </c>
      <c r="D35" s="33">
        <v>590.44344246692674</v>
      </c>
      <c r="E35" s="33">
        <v>3212.0565575330734</v>
      </c>
      <c r="F35" s="33">
        <v>3802.5</v>
      </c>
      <c r="G35" s="34">
        <f t="shared" si="1"/>
        <v>8.0258769893199369E-2</v>
      </c>
      <c r="H35" s="1">
        <f t="shared" si="2"/>
        <v>232.10836253113257</v>
      </c>
      <c r="I35" s="35">
        <v>232</v>
      </c>
      <c r="J35" s="36"/>
      <c r="K35" s="1">
        <f t="shared" si="3"/>
        <v>134.03214572164293</v>
      </c>
      <c r="L35" s="35">
        <v>134</v>
      </c>
      <c r="M35" s="36"/>
      <c r="N35" s="36"/>
    </row>
    <row r="36" spans="1:18" x14ac:dyDescent="0.2">
      <c r="A36" s="32"/>
      <c r="B36" s="31">
        <v>14</v>
      </c>
      <c r="C36" s="32" t="s">
        <v>58</v>
      </c>
      <c r="D36" s="33">
        <v>4536.0529646902069</v>
      </c>
      <c r="E36" s="33">
        <v>1528.9470353097931</v>
      </c>
      <c r="F36" s="33">
        <v>6065</v>
      </c>
      <c r="G36" s="34">
        <f t="shared" si="1"/>
        <v>0.12801300181518849</v>
      </c>
      <c r="H36" s="1">
        <f t="shared" si="2"/>
        <v>370.21360124952508</v>
      </c>
      <c r="I36" s="35">
        <v>370</v>
      </c>
      <c r="J36" s="36"/>
      <c r="K36" s="1">
        <f t="shared" si="3"/>
        <v>213.78171303136477</v>
      </c>
      <c r="L36" s="35">
        <v>214</v>
      </c>
      <c r="M36" s="36"/>
      <c r="N36" s="36"/>
    </row>
    <row r="37" spans="1:18" s="22" customFormat="1" ht="15.75" x14ac:dyDescent="0.25">
      <c r="A37" s="23" t="s">
        <v>59</v>
      </c>
      <c r="B37" s="40"/>
      <c r="C37" s="40">
        <v>19</v>
      </c>
      <c r="D37" s="41">
        <v>11206.364352336535</v>
      </c>
      <c r="E37" s="41">
        <v>8050.1356476634619</v>
      </c>
      <c r="F37" s="41">
        <v>19256.5</v>
      </c>
      <c r="G37" s="42"/>
      <c r="H37" s="43"/>
      <c r="I37" s="28">
        <f>SUM(I38:I56)</f>
        <v>1177</v>
      </c>
      <c r="J37" s="28"/>
      <c r="K37" s="43"/>
      <c r="L37" s="28">
        <f>SUM(L38:L56)</f>
        <v>680</v>
      </c>
      <c r="M37" s="36"/>
      <c r="N37" s="36"/>
    </row>
    <row r="38" spans="1:18" x14ac:dyDescent="0.2">
      <c r="A38" s="32"/>
      <c r="B38" s="31">
        <v>1</v>
      </c>
      <c r="C38" s="32" t="s">
        <v>60</v>
      </c>
      <c r="D38" s="33">
        <v>1436.3619491767392</v>
      </c>
      <c r="E38" s="33">
        <v>764.63805082326076</v>
      </c>
      <c r="F38" s="33">
        <v>2201</v>
      </c>
      <c r="G38" s="34">
        <f t="shared" ref="G38:G56" si="4">F38/47378</f>
        <v>4.6456161087424543E-2</v>
      </c>
      <c r="H38" s="1">
        <f t="shared" ref="H38:H56" si="5">G38*2892</f>
        <v>134.35121786483177</v>
      </c>
      <c r="I38" s="35">
        <v>134</v>
      </c>
      <c r="J38" s="36"/>
      <c r="K38" s="1">
        <f t="shared" ref="K38:K56" si="6">G38*1670</f>
        <v>77.581789015998993</v>
      </c>
      <c r="L38" s="35">
        <v>78</v>
      </c>
      <c r="M38" s="36"/>
      <c r="N38" s="36"/>
    </row>
    <row r="39" spans="1:18" x14ac:dyDescent="0.2">
      <c r="A39" s="32"/>
      <c r="B39" s="31">
        <v>2</v>
      </c>
      <c r="C39" s="32" t="s">
        <v>61</v>
      </c>
      <c r="D39" s="33">
        <v>21.929190063767013</v>
      </c>
      <c r="E39" s="33">
        <v>61.07080993623299</v>
      </c>
      <c r="F39" s="33">
        <v>83</v>
      </c>
      <c r="G39" s="34">
        <f t="shared" si="4"/>
        <v>1.7518679555912026E-3</v>
      </c>
      <c r="H39" s="1">
        <f t="shared" si="5"/>
        <v>5.0664021275697575</v>
      </c>
      <c r="I39" s="35">
        <v>5</v>
      </c>
      <c r="J39" s="36"/>
      <c r="K39" s="1">
        <f t="shared" si="6"/>
        <v>2.9256194858373084</v>
      </c>
      <c r="L39" s="35">
        <v>3</v>
      </c>
      <c r="M39" s="36"/>
      <c r="N39" s="36"/>
    </row>
    <row r="40" spans="1:18" x14ac:dyDescent="0.2">
      <c r="A40" s="32"/>
      <c r="B40" s="31">
        <v>3</v>
      </c>
      <c r="C40" s="32" t="s">
        <v>62</v>
      </c>
      <c r="D40" s="33">
        <v>165.56538498144096</v>
      </c>
      <c r="E40" s="33">
        <v>813.43461501855904</v>
      </c>
      <c r="F40" s="33">
        <v>979</v>
      </c>
      <c r="G40" s="34">
        <f t="shared" si="4"/>
        <v>2.0663599138840812E-2</v>
      </c>
      <c r="H40" s="1">
        <f t="shared" si="5"/>
        <v>59.75912870952763</v>
      </c>
      <c r="I40" s="35">
        <v>60</v>
      </c>
      <c r="J40" s="36"/>
      <c r="K40" s="1">
        <f t="shared" si="6"/>
        <v>34.508210561864153</v>
      </c>
      <c r="L40" s="35">
        <v>35</v>
      </c>
      <c r="M40" s="36"/>
      <c r="N40" s="36"/>
    </row>
    <row r="41" spans="1:18" s="44" customFormat="1" x14ac:dyDescent="0.2">
      <c r="A41" s="32"/>
      <c r="B41" s="31">
        <v>4</v>
      </c>
      <c r="C41" s="32" t="s">
        <v>63</v>
      </c>
      <c r="D41" s="33">
        <v>811.92826211097361</v>
      </c>
      <c r="E41" s="33">
        <v>109.57173788902639</v>
      </c>
      <c r="F41" s="33">
        <v>921.5</v>
      </c>
      <c r="G41" s="34">
        <f t="shared" si="4"/>
        <v>1.9449955675630039E-2</v>
      </c>
      <c r="H41" s="1">
        <f t="shared" si="5"/>
        <v>56.249271813922071</v>
      </c>
      <c r="I41" s="35">
        <v>56</v>
      </c>
      <c r="J41" s="36"/>
      <c r="K41" s="1">
        <f t="shared" si="6"/>
        <v>32.481425978302163</v>
      </c>
      <c r="L41" s="35">
        <v>32</v>
      </c>
      <c r="M41" s="36"/>
      <c r="N41" s="36"/>
      <c r="O41" s="2"/>
      <c r="P41" s="2"/>
      <c r="Q41" s="2"/>
      <c r="R41" s="2"/>
    </row>
    <row r="42" spans="1:18" s="44" customFormat="1" x14ac:dyDescent="0.2">
      <c r="A42" s="32"/>
      <c r="B42" s="31">
        <v>5</v>
      </c>
      <c r="C42" s="32" t="s">
        <v>64</v>
      </c>
      <c r="D42" s="33">
        <v>1485.7026268202151</v>
      </c>
      <c r="E42" s="33">
        <v>181.29737317978493</v>
      </c>
      <c r="F42" s="33">
        <v>1667</v>
      </c>
      <c r="G42" s="34">
        <f t="shared" si="4"/>
        <v>3.5185107011693188E-2</v>
      </c>
      <c r="H42" s="1">
        <f t="shared" si="5"/>
        <v>101.7553294778167</v>
      </c>
      <c r="I42" s="35">
        <v>102</v>
      </c>
      <c r="J42" s="36"/>
      <c r="K42" s="1">
        <f t="shared" si="6"/>
        <v>58.759128709527623</v>
      </c>
      <c r="L42" s="35">
        <v>59</v>
      </c>
      <c r="M42" s="36"/>
      <c r="N42" s="36"/>
      <c r="O42" s="2"/>
      <c r="P42" s="2"/>
      <c r="Q42" s="2"/>
      <c r="R42" s="2"/>
    </row>
    <row r="43" spans="1:18" s="44" customFormat="1" x14ac:dyDescent="0.2">
      <c r="A43" s="32"/>
      <c r="B43" s="31">
        <v>6</v>
      </c>
      <c r="C43" s="32" t="s">
        <v>65</v>
      </c>
      <c r="D43" s="33">
        <v>803.70481583706101</v>
      </c>
      <c r="E43" s="33">
        <v>2082.2951841629392</v>
      </c>
      <c r="F43" s="33">
        <v>2886</v>
      </c>
      <c r="G43" s="34">
        <f t="shared" si="4"/>
        <v>6.0914348431761578E-2</v>
      </c>
      <c r="H43" s="1">
        <f t="shared" si="5"/>
        <v>176.16429566465447</v>
      </c>
      <c r="I43" s="35">
        <v>176</v>
      </c>
      <c r="J43" s="36"/>
      <c r="K43" s="1">
        <f t="shared" si="6"/>
        <v>101.72696188104183</v>
      </c>
      <c r="L43" s="35">
        <v>102</v>
      </c>
      <c r="M43" s="36"/>
      <c r="N43" s="36"/>
      <c r="O43" s="2"/>
      <c r="P43" s="2"/>
      <c r="Q43" s="2"/>
      <c r="R43" s="2"/>
    </row>
    <row r="44" spans="1:18" s="44" customFormat="1" x14ac:dyDescent="0.2">
      <c r="A44" s="32"/>
      <c r="B44" s="31">
        <v>7</v>
      </c>
      <c r="C44" s="32" t="s">
        <v>66</v>
      </c>
      <c r="D44" s="33">
        <v>200.65208908346816</v>
      </c>
      <c r="E44" s="33">
        <v>126.34791091653184</v>
      </c>
      <c r="F44" s="33">
        <v>327</v>
      </c>
      <c r="G44" s="34">
        <f t="shared" si="4"/>
        <v>6.9019376081725699E-3</v>
      </c>
      <c r="H44" s="1">
        <f t="shared" si="5"/>
        <v>19.960403562835072</v>
      </c>
      <c r="I44" s="35">
        <v>20</v>
      </c>
      <c r="J44" s="36"/>
      <c r="K44" s="1">
        <f t="shared" si="6"/>
        <v>11.526235805648192</v>
      </c>
      <c r="L44" s="35">
        <v>12</v>
      </c>
      <c r="M44" s="36"/>
      <c r="N44" s="36"/>
      <c r="O44" s="2"/>
      <c r="P44" s="2"/>
      <c r="Q44" s="2"/>
      <c r="R44" s="2"/>
    </row>
    <row r="45" spans="1:18" s="44" customFormat="1" x14ac:dyDescent="0.2">
      <c r="A45" s="32"/>
      <c r="B45" s="31">
        <v>8</v>
      </c>
      <c r="C45" s="32" t="s">
        <v>67</v>
      </c>
      <c r="D45" s="33">
        <v>581.12353668982587</v>
      </c>
      <c r="E45" s="33">
        <v>198.87646331017413</v>
      </c>
      <c r="F45" s="33">
        <v>780</v>
      </c>
      <c r="G45" s="34">
        <f t="shared" si="4"/>
        <v>1.6463337413989615E-2</v>
      </c>
      <c r="H45" s="1">
        <f t="shared" si="5"/>
        <v>47.611971801257965</v>
      </c>
      <c r="I45" s="35">
        <v>48</v>
      </c>
      <c r="J45" s="36"/>
      <c r="K45" s="1">
        <f t="shared" si="6"/>
        <v>27.493773481362656</v>
      </c>
      <c r="L45" s="35">
        <v>27</v>
      </c>
      <c r="M45" s="36"/>
      <c r="N45" s="36"/>
      <c r="O45" s="2"/>
      <c r="P45" s="2"/>
      <c r="Q45" s="2"/>
      <c r="R45" s="2"/>
    </row>
    <row r="46" spans="1:18" s="44" customFormat="1" x14ac:dyDescent="0.2">
      <c r="A46" s="32"/>
      <c r="B46" s="31">
        <v>9</v>
      </c>
      <c r="C46" s="32" t="s">
        <v>68</v>
      </c>
      <c r="D46" s="33">
        <v>578.38238793185496</v>
      </c>
      <c r="E46" s="33">
        <v>113.11761206814504</v>
      </c>
      <c r="F46" s="33">
        <v>691.5</v>
      </c>
      <c r="G46" s="34">
        <f t="shared" si="4"/>
        <v>1.4595381822786947E-2</v>
      </c>
      <c r="H46" s="1">
        <f t="shared" si="5"/>
        <v>42.209844231499851</v>
      </c>
      <c r="I46" s="35">
        <v>42</v>
      </c>
      <c r="J46" s="36"/>
      <c r="K46" s="1">
        <f t="shared" si="6"/>
        <v>24.374287644054203</v>
      </c>
      <c r="L46" s="35">
        <v>24</v>
      </c>
      <c r="M46" s="36"/>
      <c r="N46" s="36"/>
      <c r="O46" s="2"/>
      <c r="P46" s="2"/>
      <c r="Q46" s="2"/>
      <c r="R46" s="2"/>
    </row>
    <row r="47" spans="1:18" s="44" customFormat="1" x14ac:dyDescent="0.2">
      <c r="A47" s="32"/>
      <c r="B47" s="31">
        <v>10</v>
      </c>
      <c r="C47" s="32" t="s">
        <v>69</v>
      </c>
      <c r="D47" s="33">
        <v>329.48608070809939</v>
      </c>
      <c r="E47" s="33">
        <v>525.01391929190061</v>
      </c>
      <c r="F47" s="33">
        <v>854.5</v>
      </c>
      <c r="G47" s="34">
        <f t="shared" si="4"/>
        <v>1.8035797205454007E-2</v>
      </c>
      <c r="H47" s="1">
        <f t="shared" si="5"/>
        <v>52.159525518172991</v>
      </c>
      <c r="I47" s="35">
        <v>52</v>
      </c>
      <c r="J47" s="36"/>
      <c r="K47" s="1">
        <f t="shared" si="6"/>
        <v>30.119781333108193</v>
      </c>
      <c r="L47" s="35">
        <v>30</v>
      </c>
      <c r="M47" s="36"/>
      <c r="N47" s="36"/>
      <c r="O47" s="2"/>
      <c r="P47" s="2"/>
      <c r="Q47" s="2"/>
      <c r="R47" s="2"/>
    </row>
    <row r="48" spans="1:18" s="44" customFormat="1" x14ac:dyDescent="0.2">
      <c r="A48" s="32"/>
      <c r="B48" s="31">
        <v>11</v>
      </c>
      <c r="C48" s="32" t="s">
        <v>70</v>
      </c>
      <c r="D48" s="33">
        <v>393.08073189302371</v>
      </c>
      <c r="E48" s="33">
        <v>289.41926810697629</v>
      </c>
      <c r="F48" s="33">
        <v>682.5</v>
      </c>
      <c r="G48" s="34">
        <f t="shared" si="4"/>
        <v>1.4405420237240913E-2</v>
      </c>
      <c r="H48" s="1">
        <f t="shared" si="5"/>
        <v>41.660475326100723</v>
      </c>
      <c r="I48" s="35">
        <v>42</v>
      </c>
      <c r="J48" s="36"/>
      <c r="K48" s="1">
        <f t="shared" si="6"/>
        <v>24.057051796192326</v>
      </c>
      <c r="L48" s="35">
        <v>24</v>
      </c>
      <c r="M48" s="36"/>
      <c r="N48" s="36"/>
      <c r="O48" s="2"/>
      <c r="P48" s="2"/>
      <c r="Q48" s="2"/>
      <c r="R48" s="2"/>
    </row>
    <row r="49" spans="1:18" s="44" customFormat="1" x14ac:dyDescent="0.2">
      <c r="A49" s="32"/>
      <c r="B49" s="31">
        <v>12</v>
      </c>
      <c r="C49" s="32" t="s">
        <v>71</v>
      </c>
      <c r="D49" s="33">
        <v>37.279623108403925</v>
      </c>
      <c r="E49" s="33">
        <v>46.720376891596075</v>
      </c>
      <c r="F49" s="33">
        <v>84</v>
      </c>
      <c r="G49" s="34">
        <f t="shared" si="4"/>
        <v>1.7729747984296508E-3</v>
      </c>
      <c r="H49" s="1">
        <f t="shared" si="5"/>
        <v>5.1274431170585499</v>
      </c>
      <c r="I49" s="35">
        <v>5</v>
      </c>
      <c r="J49" s="36"/>
      <c r="K49" s="1">
        <f t="shared" si="6"/>
        <v>2.9608679133775166</v>
      </c>
      <c r="L49" s="35">
        <v>3</v>
      </c>
      <c r="M49" s="36"/>
      <c r="N49" s="36"/>
      <c r="O49" s="2"/>
      <c r="P49" s="2"/>
      <c r="Q49" s="2"/>
      <c r="R49" s="2"/>
    </row>
    <row r="50" spans="1:18" s="44" customFormat="1" x14ac:dyDescent="0.2">
      <c r="A50" s="32"/>
      <c r="B50" s="31">
        <v>13</v>
      </c>
      <c r="C50" s="32" t="s">
        <v>72</v>
      </c>
      <c r="D50" s="33">
        <v>66.884029694489385</v>
      </c>
      <c r="E50" s="33">
        <v>63.115970305510615</v>
      </c>
      <c r="F50" s="33">
        <v>130</v>
      </c>
      <c r="G50" s="34">
        <f t="shared" si="4"/>
        <v>2.7438895689982693E-3</v>
      </c>
      <c r="H50" s="1">
        <f t="shared" si="5"/>
        <v>7.9353286335429951</v>
      </c>
      <c r="I50" s="35">
        <v>8</v>
      </c>
      <c r="J50" s="36"/>
      <c r="K50" s="1">
        <f t="shared" si="6"/>
        <v>4.5822955802271101</v>
      </c>
      <c r="L50" s="35">
        <v>5</v>
      </c>
      <c r="M50" s="36"/>
      <c r="N50" s="36"/>
      <c r="O50" s="2"/>
      <c r="P50" s="2"/>
      <c r="Q50" s="2"/>
      <c r="R50" s="2"/>
    </row>
    <row r="51" spans="1:18" s="44" customFormat="1" x14ac:dyDescent="0.2">
      <c r="A51" s="32"/>
      <c r="B51" s="31">
        <v>14</v>
      </c>
      <c r="C51" s="32" t="s">
        <v>73</v>
      </c>
      <c r="D51" s="33">
        <v>131.57514038260206</v>
      </c>
      <c r="E51" s="33">
        <v>293.42485961739794</v>
      </c>
      <c r="F51" s="33">
        <v>425</v>
      </c>
      <c r="G51" s="34">
        <f t="shared" si="4"/>
        <v>8.9704082063404959E-3</v>
      </c>
      <c r="H51" s="1">
        <f t="shared" si="5"/>
        <v>25.942420532736715</v>
      </c>
      <c r="I51" s="35">
        <v>26</v>
      </c>
      <c r="J51" s="36"/>
      <c r="K51" s="1">
        <f t="shared" si="6"/>
        <v>14.980581704588628</v>
      </c>
      <c r="L51" s="35">
        <v>15</v>
      </c>
      <c r="M51" s="36"/>
      <c r="N51" s="36"/>
      <c r="O51" s="2"/>
      <c r="P51" s="2"/>
      <c r="Q51" s="2"/>
      <c r="R51" s="2"/>
    </row>
    <row r="52" spans="1:18" s="44" customFormat="1" x14ac:dyDescent="0.2">
      <c r="A52" s="32"/>
      <c r="B52" s="31">
        <v>15</v>
      </c>
      <c r="C52" s="32" t="s">
        <v>74</v>
      </c>
      <c r="D52" s="33">
        <v>124.4481536118778</v>
      </c>
      <c r="E52" s="33">
        <v>1011.0518463881222</v>
      </c>
      <c r="F52" s="33">
        <v>1135.5</v>
      </c>
      <c r="G52" s="34">
        <f t="shared" si="4"/>
        <v>2.396682004305796E-2</v>
      </c>
      <c r="H52" s="1">
        <f t="shared" si="5"/>
        <v>69.31204356452362</v>
      </c>
      <c r="I52" s="35">
        <v>70</v>
      </c>
      <c r="J52" s="36"/>
      <c r="K52" s="1">
        <f t="shared" si="6"/>
        <v>40.024589471906793</v>
      </c>
      <c r="L52" s="35">
        <v>40</v>
      </c>
      <c r="M52" s="36"/>
      <c r="N52" s="36"/>
      <c r="O52" s="2"/>
      <c r="P52" s="2"/>
      <c r="Q52" s="2"/>
      <c r="R52" s="2"/>
    </row>
    <row r="53" spans="1:18" s="44" customFormat="1" x14ac:dyDescent="0.2">
      <c r="A53" s="32"/>
      <c r="B53" s="31">
        <v>16</v>
      </c>
      <c r="C53" s="32" t="s">
        <v>75</v>
      </c>
      <c r="D53" s="33">
        <v>2680.8434852955174</v>
      </c>
      <c r="E53" s="33">
        <v>174.15651470448256</v>
      </c>
      <c r="F53" s="33">
        <v>2855</v>
      </c>
      <c r="G53" s="34">
        <f t="shared" si="4"/>
        <v>6.0260036303769679E-2</v>
      </c>
      <c r="H53" s="1">
        <f t="shared" si="5"/>
        <v>174.2720249905019</v>
      </c>
      <c r="I53" s="35">
        <v>175</v>
      </c>
      <c r="J53" s="36"/>
      <c r="K53" s="1">
        <f t="shared" si="6"/>
        <v>100.63426062729536</v>
      </c>
      <c r="L53" s="35">
        <v>101</v>
      </c>
      <c r="M53" s="36"/>
      <c r="N53" s="36"/>
      <c r="O53" s="2"/>
      <c r="P53" s="2"/>
      <c r="Q53" s="2"/>
      <c r="R53" s="2"/>
    </row>
    <row r="54" spans="1:18" s="44" customFormat="1" x14ac:dyDescent="0.2">
      <c r="A54" s="32"/>
      <c r="B54" s="31">
        <v>17</v>
      </c>
      <c r="C54" s="32" t="s">
        <v>76</v>
      </c>
      <c r="D54" s="33">
        <v>21.929190063767013</v>
      </c>
      <c r="E54" s="33">
        <v>536.07080993623299</v>
      </c>
      <c r="F54" s="33">
        <v>558</v>
      </c>
      <c r="G54" s="34">
        <f t="shared" si="4"/>
        <v>1.1777618303854109E-2</v>
      </c>
      <c r="H54" s="1">
        <f t="shared" si="5"/>
        <v>34.060872134746084</v>
      </c>
      <c r="I54" s="35">
        <v>34</v>
      </c>
      <c r="J54" s="36"/>
      <c r="K54" s="1">
        <f t="shared" si="6"/>
        <v>19.668622567436362</v>
      </c>
      <c r="L54" s="35">
        <v>20</v>
      </c>
      <c r="M54" s="36"/>
      <c r="N54" s="36"/>
      <c r="O54" s="2"/>
      <c r="P54" s="2"/>
      <c r="Q54" s="2"/>
      <c r="R54" s="2"/>
    </row>
    <row r="55" spans="1:18" s="44" customFormat="1" x14ac:dyDescent="0.2">
      <c r="A55" s="32"/>
      <c r="B55" s="31">
        <v>18</v>
      </c>
      <c r="C55" s="32" t="s">
        <v>77</v>
      </c>
      <c r="D55" s="33">
        <v>840.98443894546494</v>
      </c>
      <c r="E55" s="33">
        <v>358.01556105453506</v>
      </c>
      <c r="F55" s="33">
        <v>1199</v>
      </c>
      <c r="G55" s="34">
        <f t="shared" si="4"/>
        <v>2.5307104563299421E-2</v>
      </c>
      <c r="H55" s="1">
        <f t="shared" si="5"/>
        <v>73.188146397061928</v>
      </c>
      <c r="I55" s="35">
        <v>73</v>
      </c>
      <c r="J55" s="36"/>
      <c r="K55" s="1">
        <f t="shared" si="6"/>
        <v>42.262864620710033</v>
      </c>
      <c r="L55" s="35">
        <v>42</v>
      </c>
      <c r="M55" s="36"/>
      <c r="N55" s="36"/>
      <c r="O55" s="2"/>
      <c r="P55" s="2"/>
      <c r="Q55" s="2"/>
      <c r="R55" s="2"/>
    </row>
    <row r="56" spans="1:18" s="44" customFormat="1" x14ac:dyDescent="0.2">
      <c r="A56" s="32"/>
      <c r="B56" s="31">
        <v>19</v>
      </c>
      <c r="C56" s="32" t="s">
        <v>78</v>
      </c>
      <c r="D56" s="33">
        <v>494.50323593794616</v>
      </c>
      <c r="E56" s="33">
        <v>302.49676406205384</v>
      </c>
      <c r="F56" s="33">
        <v>797</v>
      </c>
      <c r="G56" s="34">
        <f t="shared" si="4"/>
        <v>1.6822153742243235E-2</v>
      </c>
      <c r="H56" s="1">
        <f t="shared" si="5"/>
        <v>48.649668622567432</v>
      </c>
      <c r="I56" s="35">
        <v>49</v>
      </c>
      <c r="J56" s="36"/>
      <c r="K56" s="1">
        <f t="shared" si="6"/>
        <v>28.092996749546202</v>
      </c>
      <c r="L56" s="35">
        <v>28</v>
      </c>
      <c r="M56" s="36"/>
      <c r="N56" s="36"/>
      <c r="O56" s="2"/>
      <c r="P56" s="2"/>
      <c r="Q56" s="2"/>
      <c r="R56" s="2"/>
    </row>
    <row r="57" spans="1:18" s="45" customFormat="1" ht="14.45" customHeight="1" x14ac:dyDescent="0.25">
      <c r="D57" s="46"/>
      <c r="E57" s="46"/>
      <c r="F57" s="46"/>
      <c r="G57" s="4">
        <f>SUM(G10:G56)</f>
        <v>0.99998965764700931</v>
      </c>
      <c r="H57" s="47">
        <f>SUM(H10:H56)</f>
        <v>2891.8518915952554</v>
      </c>
      <c r="I57" s="48"/>
      <c r="J57" s="49"/>
      <c r="K57" s="36"/>
      <c r="L57" s="35"/>
      <c r="M57" s="36"/>
      <c r="N57" s="36"/>
    </row>
    <row r="58" spans="1:18" s="5" customFormat="1" x14ac:dyDescent="0.2">
      <c r="D58" s="50"/>
      <c r="E58" s="50"/>
      <c r="F58" s="50"/>
      <c r="G58" s="4"/>
      <c r="I58" s="6"/>
      <c r="L58" s="6"/>
    </row>
    <row r="59" spans="1:18" s="5" customFormat="1" x14ac:dyDescent="0.2">
      <c r="D59" s="50"/>
      <c r="E59" s="50"/>
      <c r="F59" s="50"/>
      <c r="G59" s="4"/>
      <c r="I59" s="6"/>
      <c r="L59" s="6"/>
    </row>
    <row r="60" spans="1:18" s="5" customFormat="1" x14ac:dyDescent="0.2">
      <c r="D60" s="50"/>
      <c r="E60" s="50"/>
      <c r="F60" s="50"/>
      <c r="G60" s="4"/>
      <c r="I60" s="6"/>
      <c r="L60" s="6"/>
    </row>
    <row r="62" spans="1:18" s="5" customFormat="1" ht="15.75" x14ac:dyDescent="0.25">
      <c r="A62" s="51"/>
      <c r="B62" s="51"/>
      <c r="C62" s="51"/>
      <c r="D62" s="51"/>
      <c r="E62" s="51"/>
      <c r="F62" s="51"/>
      <c r="G62" s="4"/>
      <c r="I62" s="6"/>
      <c r="L62" s="6"/>
    </row>
    <row r="63" spans="1:18" s="51" customFormat="1" ht="15" customHeight="1" x14ac:dyDescent="0.25">
      <c r="G63" s="52"/>
      <c r="I63" s="53"/>
      <c r="J63" s="54"/>
      <c r="L63" s="53"/>
      <c r="M63" s="54"/>
      <c r="N63" s="54"/>
    </row>
    <row r="64" spans="1:18" s="51" customFormat="1" ht="13.15" customHeight="1" x14ac:dyDescent="0.25">
      <c r="G64" s="52"/>
      <c r="I64" s="53"/>
      <c r="J64" s="54"/>
      <c r="L64" s="53"/>
      <c r="M64" s="54"/>
      <c r="N64" s="54"/>
    </row>
    <row r="65" spans="7:14" s="51" customFormat="1" ht="12.75" customHeight="1" x14ac:dyDescent="0.25">
      <c r="G65" s="52"/>
      <c r="I65" s="53"/>
      <c r="J65" s="54"/>
      <c r="L65" s="53"/>
      <c r="M65" s="54"/>
      <c r="N65" s="54"/>
    </row>
    <row r="66" spans="7:14" s="51" customFormat="1" ht="13.15" customHeight="1" x14ac:dyDescent="0.25">
      <c r="G66" s="52"/>
      <c r="I66" s="53"/>
      <c r="J66" s="54"/>
      <c r="L66" s="53"/>
      <c r="M66" s="54"/>
      <c r="N66" s="54"/>
    </row>
    <row r="67" spans="7:14" s="51" customFormat="1" ht="13.15" customHeight="1" x14ac:dyDescent="0.25">
      <c r="G67" s="52"/>
      <c r="I67" s="53"/>
      <c r="J67" s="54"/>
      <c r="L67" s="53"/>
      <c r="M67" s="54"/>
      <c r="N67" s="54"/>
    </row>
    <row r="68" spans="7:14" s="51" customFormat="1" ht="13.15" customHeight="1" x14ac:dyDescent="0.25">
      <c r="G68" s="52"/>
      <c r="I68" s="53"/>
      <c r="J68" s="54"/>
      <c r="L68" s="53"/>
      <c r="M68" s="54"/>
      <c r="N68" s="54"/>
    </row>
    <row r="69" spans="7:14" s="51" customFormat="1" ht="13.15" customHeight="1" x14ac:dyDescent="0.25">
      <c r="G69" s="52"/>
      <c r="I69" s="53"/>
      <c r="J69" s="54"/>
      <c r="L69" s="53"/>
      <c r="M69" s="54"/>
      <c r="N69" s="54"/>
    </row>
    <row r="70" spans="7:14" s="51" customFormat="1" ht="13.15" customHeight="1" x14ac:dyDescent="0.25">
      <c r="G70" s="52"/>
      <c r="I70" s="53"/>
      <c r="J70" s="54"/>
      <c r="L70" s="53"/>
      <c r="M70" s="54"/>
      <c r="N70" s="54"/>
    </row>
    <row r="71" spans="7:14" s="51" customFormat="1" ht="13.15" customHeight="1" x14ac:dyDescent="0.25">
      <c r="G71" s="52"/>
      <c r="I71" s="53"/>
      <c r="J71" s="54"/>
      <c r="L71" s="53"/>
      <c r="M71" s="54"/>
      <c r="N71" s="54"/>
    </row>
    <row r="72" spans="7:14" s="51" customFormat="1" ht="13.15" customHeight="1" x14ac:dyDescent="0.25">
      <c r="G72" s="52"/>
      <c r="I72" s="53"/>
      <c r="J72" s="54"/>
      <c r="L72" s="53"/>
      <c r="M72" s="54"/>
      <c r="N72" s="54"/>
    </row>
    <row r="73" spans="7:14" s="51" customFormat="1" ht="13.15" customHeight="1" x14ac:dyDescent="0.25">
      <c r="G73" s="52"/>
      <c r="I73" s="53"/>
      <c r="J73" s="54"/>
      <c r="L73" s="53"/>
      <c r="M73" s="54"/>
      <c r="N73" s="54"/>
    </row>
    <row r="74" spans="7:14" s="51" customFormat="1" ht="13.15" customHeight="1" x14ac:dyDescent="0.25">
      <c r="G74" s="52"/>
      <c r="I74" s="53"/>
      <c r="J74" s="54"/>
      <c r="L74" s="53"/>
      <c r="M74" s="54"/>
      <c r="N74" s="54"/>
    </row>
    <row r="75" spans="7:14" s="51" customFormat="1" ht="13.15" customHeight="1" x14ac:dyDescent="0.25">
      <c r="G75" s="52"/>
      <c r="I75" s="53"/>
      <c r="J75" s="54"/>
      <c r="L75" s="53"/>
      <c r="M75" s="54"/>
      <c r="N75" s="54"/>
    </row>
    <row r="76" spans="7:14" s="51" customFormat="1" ht="13.15" customHeight="1" x14ac:dyDescent="0.25">
      <c r="G76" s="52"/>
      <c r="I76" s="53"/>
      <c r="J76" s="54"/>
      <c r="L76" s="53"/>
      <c r="M76" s="54"/>
      <c r="N76" s="54"/>
    </row>
    <row r="77" spans="7:14" s="51" customFormat="1" ht="13.15" customHeight="1" x14ac:dyDescent="0.25">
      <c r="G77" s="52"/>
      <c r="I77" s="53"/>
      <c r="J77" s="54"/>
      <c r="L77" s="53"/>
      <c r="M77" s="54"/>
      <c r="N77" s="54"/>
    </row>
    <row r="78" spans="7:14" s="51" customFormat="1" ht="13.15" customHeight="1" x14ac:dyDescent="0.25">
      <c r="G78" s="52"/>
      <c r="I78" s="53"/>
      <c r="J78" s="54"/>
      <c r="L78" s="53"/>
      <c r="M78" s="54"/>
      <c r="N78" s="54"/>
    </row>
    <row r="79" spans="7:14" s="51" customFormat="1" ht="13.15" customHeight="1" x14ac:dyDescent="0.25">
      <c r="G79" s="52"/>
      <c r="I79" s="53"/>
      <c r="J79" s="54"/>
      <c r="L79" s="53"/>
      <c r="M79" s="54"/>
      <c r="N79" s="54"/>
    </row>
    <row r="80" spans="7:14" s="51" customFormat="1" ht="13.15" customHeight="1" x14ac:dyDescent="0.25">
      <c r="G80" s="52"/>
      <c r="I80" s="53"/>
      <c r="J80" s="54"/>
      <c r="L80" s="53"/>
      <c r="M80" s="54"/>
      <c r="N80" s="54"/>
    </row>
    <row r="81" spans="7:14" s="51" customFormat="1" ht="13.15" customHeight="1" x14ac:dyDescent="0.25">
      <c r="G81" s="52"/>
      <c r="I81" s="53"/>
      <c r="J81" s="54"/>
      <c r="L81" s="53"/>
      <c r="M81" s="54"/>
      <c r="N81" s="54"/>
    </row>
    <row r="82" spans="7:14" s="51" customFormat="1" ht="13.15" customHeight="1" x14ac:dyDescent="0.25">
      <c r="G82" s="52"/>
      <c r="I82" s="53"/>
      <c r="J82" s="54"/>
      <c r="L82" s="53"/>
      <c r="M82" s="54"/>
      <c r="N82" s="54"/>
    </row>
    <row r="83" spans="7:14" s="51" customFormat="1" ht="13.15" customHeight="1" x14ac:dyDescent="0.25">
      <c r="G83" s="52"/>
      <c r="I83" s="53"/>
      <c r="J83" s="54"/>
      <c r="L83" s="53"/>
      <c r="M83" s="54"/>
      <c r="N83" s="54"/>
    </row>
    <row r="84" spans="7:14" s="51" customFormat="1" ht="13.15" customHeight="1" x14ac:dyDescent="0.25">
      <c r="G84" s="52"/>
      <c r="I84" s="53"/>
      <c r="J84" s="54"/>
      <c r="L84" s="53"/>
      <c r="M84" s="54"/>
      <c r="N84" s="54"/>
    </row>
    <row r="85" spans="7:14" s="51" customFormat="1" ht="13.15" customHeight="1" x14ac:dyDescent="0.25">
      <c r="G85" s="52"/>
      <c r="I85" s="53"/>
      <c r="J85" s="54"/>
      <c r="L85" s="53"/>
      <c r="M85" s="54"/>
      <c r="N85" s="54"/>
    </row>
    <row r="86" spans="7:14" s="51" customFormat="1" ht="13.15" customHeight="1" x14ac:dyDescent="0.25">
      <c r="G86" s="52"/>
      <c r="I86" s="53"/>
      <c r="J86" s="54"/>
      <c r="L86" s="53"/>
      <c r="M86" s="54"/>
      <c r="N86" s="54"/>
    </row>
    <row r="87" spans="7:14" s="51" customFormat="1" ht="13.15" customHeight="1" x14ac:dyDescent="0.25">
      <c r="G87" s="52"/>
      <c r="I87" s="53"/>
      <c r="J87" s="54"/>
      <c r="L87" s="53"/>
      <c r="M87" s="54"/>
      <c r="N87" s="54"/>
    </row>
    <row r="88" spans="7:14" s="51" customFormat="1" ht="13.15" customHeight="1" x14ac:dyDescent="0.25">
      <c r="G88" s="52"/>
      <c r="I88" s="53"/>
      <c r="J88" s="54"/>
      <c r="L88" s="53"/>
      <c r="M88" s="54"/>
      <c r="N88" s="54"/>
    </row>
    <row r="89" spans="7:14" s="51" customFormat="1" ht="13.15" customHeight="1" x14ac:dyDescent="0.25">
      <c r="G89" s="52"/>
      <c r="I89" s="53"/>
      <c r="J89" s="54"/>
      <c r="L89" s="53"/>
      <c r="M89" s="54"/>
      <c r="N89" s="54"/>
    </row>
    <row r="90" spans="7:14" s="51" customFormat="1" ht="13.15" customHeight="1" x14ac:dyDescent="0.25">
      <c r="G90" s="52"/>
      <c r="I90" s="53"/>
      <c r="J90" s="54"/>
      <c r="L90" s="53"/>
      <c r="M90" s="54"/>
      <c r="N90" s="54"/>
    </row>
    <row r="91" spans="7:14" s="51" customFormat="1" ht="13.15" customHeight="1" x14ac:dyDescent="0.25">
      <c r="G91" s="52"/>
      <c r="I91" s="53"/>
      <c r="J91" s="54"/>
      <c r="L91" s="53"/>
      <c r="M91" s="54"/>
      <c r="N91" s="54"/>
    </row>
    <row r="92" spans="7:14" s="51" customFormat="1" ht="13.15" customHeight="1" x14ac:dyDescent="0.25">
      <c r="G92" s="52"/>
      <c r="I92" s="53"/>
      <c r="J92" s="54"/>
      <c r="L92" s="53"/>
      <c r="M92" s="54"/>
      <c r="N92" s="54"/>
    </row>
    <row r="93" spans="7:14" s="51" customFormat="1" ht="13.15" customHeight="1" x14ac:dyDescent="0.25">
      <c r="G93" s="52"/>
      <c r="I93" s="53"/>
      <c r="J93" s="54"/>
      <c r="L93" s="53"/>
      <c r="M93" s="54"/>
      <c r="N93" s="54"/>
    </row>
    <row r="94" spans="7:14" s="51" customFormat="1" ht="13.15" customHeight="1" x14ac:dyDescent="0.25">
      <c r="G94" s="52"/>
      <c r="I94" s="53"/>
      <c r="J94" s="54"/>
      <c r="L94" s="53"/>
      <c r="M94" s="54"/>
      <c r="N94" s="54"/>
    </row>
    <row r="95" spans="7:14" s="51" customFormat="1" ht="13.15" customHeight="1" x14ac:dyDescent="0.25">
      <c r="G95" s="52"/>
      <c r="I95" s="53"/>
      <c r="J95" s="54"/>
      <c r="L95" s="53"/>
      <c r="M95" s="54"/>
      <c r="N95" s="54"/>
    </row>
    <row r="96" spans="7:14" s="51" customFormat="1" ht="13.15" customHeight="1" x14ac:dyDescent="0.25">
      <c r="G96" s="52"/>
      <c r="I96" s="53"/>
      <c r="J96" s="54"/>
      <c r="L96" s="53"/>
      <c r="M96" s="54"/>
      <c r="N96" s="54"/>
    </row>
    <row r="97" spans="7:14" s="51" customFormat="1" ht="13.15" customHeight="1" x14ac:dyDescent="0.25">
      <c r="G97" s="52"/>
      <c r="I97" s="53"/>
      <c r="J97" s="54"/>
      <c r="L97" s="53"/>
      <c r="M97" s="54"/>
      <c r="N97" s="54"/>
    </row>
    <row r="98" spans="7:14" s="51" customFormat="1" ht="13.15" customHeight="1" x14ac:dyDescent="0.25">
      <c r="G98" s="52"/>
      <c r="I98" s="53"/>
      <c r="J98" s="54"/>
      <c r="L98" s="53"/>
      <c r="M98" s="54"/>
      <c r="N98" s="54"/>
    </row>
    <row r="99" spans="7:14" s="51" customFormat="1" ht="13.15" customHeight="1" x14ac:dyDescent="0.25">
      <c r="G99" s="52"/>
      <c r="I99" s="53"/>
      <c r="J99" s="54"/>
      <c r="L99" s="53"/>
      <c r="M99" s="54"/>
      <c r="N99" s="54"/>
    </row>
    <row r="100" spans="7:14" s="51" customFormat="1" ht="13.15" customHeight="1" x14ac:dyDescent="0.25">
      <c r="G100" s="52"/>
      <c r="I100" s="53"/>
      <c r="J100" s="54"/>
      <c r="L100" s="53"/>
      <c r="M100" s="54"/>
      <c r="N100" s="54"/>
    </row>
    <row r="101" spans="7:14" s="51" customFormat="1" ht="13.15" customHeight="1" x14ac:dyDescent="0.25">
      <c r="G101" s="52"/>
      <c r="I101" s="53"/>
      <c r="J101" s="54"/>
      <c r="L101" s="53"/>
      <c r="M101" s="54"/>
      <c r="N101" s="54"/>
    </row>
    <row r="102" spans="7:14" s="51" customFormat="1" ht="13.15" customHeight="1" x14ac:dyDescent="0.25">
      <c r="G102" s="52"/>
      <c r="I102" s="53"/>
      <c r="J102" s="54"/>
      <c r="L102" s="53"/>
      <c r="M102" s="54"/>
      <c r="N102" s="54"/>
    </row>
    <row r="103" spans="7:14" s="51" customFormat="1" ht="13.15" customHeight="1" x14ac:dyDescent="0.25">
      <c r="G103" s="52"/>
      <c r="I103" s="53"/>
      <c r="J103" s="54"/>
      <c r="L103" s="53"/>
      <c r="M103" s="54"/>
      <c r="N103" s="54"/>
    </row>
    <row r="104" spans="7:14" s="51" customFormat="1" ht="13.15" customHeight="1" x14ac:dyDescent="0.25">
      <c r="G104" s="52"/>
      <c r="I104" s="53"/>
      <c r="J104" s="54"/>
      <c r="L104" s="53"/>
      <c r="M104" s="54"/>
      <c r="N104" s="54"/>
    </row>
    <row r="105" spans="7:14" s="51" customFormat="1" ht="13.15" customHeight="1" x14ac:dyDescent="0.25">
      <c r="G105" s="52"/>
      <c r="I105" s="53"/>
      <c r="J105" s="54"/>
      <c r="L105" s="53"/>
      <c r="M105" s="54"/>
      <c r="N105" s="54"/>
    </row>
    <row r="106" spans="7:14" s="51" customFormat="1" ht="13.15" customHeight="1" x14ac:dyDescent="0.25">
      <c r="G106" s="52"/>
      <c r="I106" s="53"/>
      <c r="J106" s="54"/>
      <c r="L106" s="53"/>
      <c r="M106" s="54"/>
      <c r="N106" s="54"/>
    </row>
    <row r="107" spans="7:14" s="51" customFormat="1" ht="13.15" customHeight="1" x14ac:dyDescent="0.25">
      <c r="G107" s="52"/>
      <c r="I107" s="53"/>
      <c r="J107" s="54"/>
      <c r="L107" s="53"/>
      <c r="M107" s="54"/>
      <c r="N107" s="54"/>
    </row>
    <row r="108" spans="7:14" s="51" customFormat="1" ht="13.15" customHeight="1" x14ac:dyDescent="0.25">
      <c r="G108" s="52"/>
      <c r="I108" s="53"/>
      <c r="J108" s="54"/>
      <c r="L108" s="53"/>
      <c r="M108" s="54"/>
      <c r="N108" s="54"/>
    </row>
    <row r="109" spans="7:14" s="51" customFormat="1" ht="13.15" customHeight="1" x14ac:dyDescent="0.25">
      <c r="G109" s="52"/>
      <c r="I109" s="53"/>
      <c r="J109" s="54"/>
      <c r="L109" s="53"/>
      <c r="M109" s="54"/>
      <c r="N109" s="54"/>
    </row>
    <row r="110" spans="7:14" s="51" customFormat="1" ht="13.15" customHeight="1" x14ac:dyDescent="0.25">
      <c r="G110" s="52"/>
      <c r="I110" s="53"/>
      <c r="J110" s="54"/>
      <c r="L110" s="53"/>
      <c r="M110" s="54"/>
      <c r="N110" s="54"/>
    </row>
    <row r="111" spans="7:14" s="51" customFormat="1" ht="13.15" customHeight="1" x14ac:dyDescent="0.25">
      <c r="G111" s="52"/>
      <c r="I111" s="53"/>
      <c r="J111" s="54"/>
      <c r="L111" s="53"/>
      <c r="M111" s="54"/>
      <c r="N111" s="54"/>
    </row>
    <row r="112" spans="7:14" s="51" customFormat="1" ht="13.15" customHeight="1" x14ac:dyDescent="0.25">
      <c r="G112" s="52"/>
      <c r="I112" s="53"/>
      <c r="J112" s="54"/>
      <c r="L112" s="53"/>
      <c r="M112" s="54"/>
      <c r="N112" s="54"/>
    </row>
    <row r="113" spans="7:14" s="51" customFormat="1" ht="13.15" customHeight="1" x14ac:dyDescent="0.25">
      <c r="G113" s="52"/>
      <c r="I113" s="53"/>
      <c r="J113" s="54"/>
      <c r="L113" s="53"/>
      <c r="M113" s="54"/>
      <c r="N113" s="54"/>
    </row>
    <row r="114" spans="7:14" s="51" customFormat="1" ht="13.15" customHeight="1" x14ac:dyDescent="0.25">
      <c r="G114" s="52"/>
      <c r="I114" s="53"/>
      <c r="J114" s="54"/>
      <c r="L114" s="53"/>
      <c r="M114" s="54"/>
      <c r="N114" s="54"/>
    </row>
    <row r="115" spans="7:14" s="51" customFormat="1" ht="13.15" customHeight="1" x14ac:dyDescent="0.25">
      <c r="G115" s="52"/>
      <c r="I115" s="53"/>
      <c r="J115" s="54"/>
      <c r="L115" s="53"/>
      <c r="M115" s="54"/>
      <c r="N115" s="54"/>
    </row>
    <row r="116" spans="7:14" s="51" customFormat="1" ht="13.15" customHeight="1" x14ac:dyDescent="0.25">
      <c r="G116" s="52"/>
      <c r="I116" s="53"/>
      <c r="J116" s="54"/>
      <c r="L116" s="53"/>
      <c r="M116" s="54"/>
      <c r="N116" s="54"/>
    </row>
    <row r="117" spans="7:14" s="51" customFormat="1" ht="13.15" customHeight="1" x14ac:dyDescent="0.25">
      <c r="G117" s="52"/>
      <c r="I117" s="53"/>
      <c r="J117" s="54"/>
      <c r="L117" s="53"/>
      <c r="M117" s="54"/>
      <c r="N117" s="54"/>
    </row>
    <row r="118" spans="7:14" s="51" customFormat="1" ht="13.15" customHeight="1" x14ac:dyDescent="0.25">
      <c r="G118" s="52"/>
      <c r="I118" s="53"/>
      <c r="J118" s="54"/>
      <c r="L118" s="53"/>
      <c r="M118" s="54"/>
      <c r="N118" s="54"/>
    </row>
    <row r="119" spans="7:14" s="51" customFormat="1" ht="13.15" customHeight="1" x14ac:dyDescent="0.25">
      <c r="G119" s="52"/>
      <c r="I119" s="53"/>
      <c r="J119" s="54"/>
      <c r="L119" s="53"/>
      <c r="M119" s="54"/>
      <c r="N119" s="54"/>
    </row>
    <row r="120" spans="7:14" s="51" customFormat="1" ht="13.15" customHeight="1" x14ac:dyDescent="0.25">
      <c r="G120" s="52"/>
      <c r="I120" s="53"/>
      <c r="J120" s="54"/>
      <c r="L120" s="53"/>
      <c r="M120" s="54"/>
      <c r="N120" s="54"/>
    </row>
    <row r="121" spans="7:14" s="51" customFormat="1" ht="13.15" customHeight="1" x14ac:dyDescent="0.25">
      <c r="G121" s="52"/>
      <c r="I121" s="53"/>
      <c r="J121" s="54"/>
      <c r="L121" s="53"/>
      <c r="M121" s="54"/>
      <c r="N121" s="54"/>
    </row>
    <row r="122" spans="7:14" s="51" customFormat="1" ht="13.15" customHeight="1" x14ac:dyDescent="0.25">
      <c r="G122" s="52"/>
      <c r="I122" s="53"/>
      <c r="J122" s="54"/>
      <c r="L122" s="53"/>
      <c r="M122" s="54"/>
      <c r="N122" s="54"/>
    </row>
    <row r="123" spans="7:14" s="51" customFormat="1" ht="13.15" customHeight="1" x14ac:dyDescent="0.25">
      <c r="G123" s="52"/>
      <c r="I123" s="53"/>
      <c r="J123" s="54"/>
      <c r="L123" s="53"/>
      <c r="M123" s="54"/>
      <c r="N123" s="54"/>
    </row>
    <row r="124" spans="7:14" s="51" customFormat="1" ht="13.15" customHeight="1" x14ac:dyDescent="0.25">
      <c r="G124" s="52"/>
      <c r="I124" s="53"/>
      <c r="J124" s="54"/>
      <c r="L124" s="53"/>
      <c r="M124" s="54"/>
      <c r="N124" s="54"/>
    </row>
    <row r="125" spans="7:14" s="51" customFormat="1" ht="13.15" customHeight="1" x14ac:dyDescent="0.25">
      <c r="G125" s="52"/>
      <c r="I125" s="53"/>
      <c r="J125" s="54"/>
      <c r="L125" s="53"/>
      <c r="M125" s="54"/>
      <c r="N125" s="54"/>
    </row>
    <row r="126" spans="7:14" s="51" customFormat="1" ht="13.15" customHeight="1" x14ac:dyDescent="0.25">
      <c r="G126" s="52"/>
      <c r="I126" s="53"/>
      <c r="J126" s="54"/>
      <c r="L126" s="53"/>
      <c r="M126" s="54"/>
      <c r="N126" s="54"/>
    </row>
    <row r="127" spans="7:14" s="51" customFormat="1" ht="13.15" customHeight="1" x14ac:dyDescent="0.25">
      <c r="G127" s="52"/>
      <c r="I127" s="53"/>
      <c r="J127" s="54"/>
      <c r="L127" s="53"/>
      <c r="M127" s="54"/>
      <c r="N127" s="54"/>
    </row>
    <row r="128" spans="7:14" s="51" customFormat="1" ht="13.15" customHeight="1" x14ac:dyDescent="0.25">
      <c r="G128" s="52"/>
      <c r="I128" s="53"/>
      <c r="J128" s="54"/>
      <c r="L128" s="53"/>
      <c r="M128" s="54"/>
      <c r="N128" s="54"/>
    </row>
    <row r="129" spans="7:14" s="51" customFormat="1" ht="13.15" customHeight="1" x14ac:dyDescent="0.25">
      <c r="G129" s="52"/>
      <c r="I129" s="53"/>
      <c r="J129" s="54"/>
      <c r="L129" s="53"/>
      <c r="M129" s="54"/>
      <c r="N129" s="54"/>
    </row>
    <row r="130" spans="7:14" s="51" customFormat="1" ht="13.15" customHeight="1" x14ac:dyDescent="0.25">
      <c r="G130" s="52"/>
      <c r="I130" s="53"/>
      <c r="J130" s="54"/>
      <c r="L130" s="53"/>
      <c r="M130" s="54"/>
      <c r="N130" s="54"/>
    </row>
    <row r="131" spans="7:14" s="51" customFormat="1" ht="13.15" customHeight="1" x14ac:dyDescent="0.25">
      <c r="G131" s="52"/>
      <c r="I131" s="53"/>
      <c r="J131" s="54"/>
      <c r="L131" s="53"/>
      <c r="M131" s="54"/>
      <c r="N131" s="54"/>
    </row>
    <row r="132" spans="7:14" s="51" customFormat="1" ht="13.15" customHeight="1" x14ac:dyDescent="0.25">
      <c r="G132" s="52"/>
      <c r="I132" s="53"/>
      <c r="J132" s="54"/>
      <c r="L132" s="53"/>
      <c r="M132" s="54"/>
      <c r="N132" s="54"/>
    </row>
    <row r="133" spans="7:14" s="51" customFormat="1" ht="13.15" customHeight="1" x14ac:dyDescent="0.25">
      <c r="G133" s="52"/>
      <c r="I133" s="53"/>
      <c r="J133" s="54"/>
      <c r="L133" s="53"/>
      <c r="M133" s="54"/>
      <c r="N133" s="54"/>
    </row>
    <row r="134" spans="7:14" s="51" customFormat="1" ht="12.75" customHeight="1" x14ac:dyDescent="0.25">
      <c r="G134" s="52"/>
      <c r="I134" s="53"/>
      <c r="J134" s="54"/>
      <c r="L134" s="53"/>
      <c r="M134" s="54"/>
      <c r="N134" s="54"/>
    </row>
    <row r="135" spans="7:14" s="51" customFormat="1" ht="13.15" customHeight="1" x14ac:dyDescent="0.25">
      <c r="G135" s="52"/>
      <c r="I135" s="53"/>
      <c r="J135" s="54"/>
      <c r="L135" s="53"/>
      <c r="M135" s="54"/>
      <c r="N135" s="54"/>
    </row>
    <row r="136" spans="7:14" s="51" customFormat="1" ht="13.15" customHeight="1" x14ac:dyDescent="0.25">
      <c r="G136" s="52"/>
      <c r="I136" s="53"/>
      <c r="J136" s="54"/>
      <c r="L136" s="53"/>
      <c r="M136" s="54"/>
      <c r="N136" s="54"/>
    </row>
    <row r="137" spans="7:14" s="51" customFormat="1" ht="13.15" customHeight="1" x14ac:dyDescent="0.25">
      <c r="G137" s="52"/>
      <c r="I137" s="53"/>
      <c r="J137" s="54"/>
      <c r="L137" s="53"/>
      <c r="M137" s="54"/>
      <c r="N137" s="54"/>
    </row>
    <row r="138" spans="7:14" s="51" customFormat="1" ht="13.15" customHeight="1" x14ac:dyDescent="0.25">
      <c r="G138" s="52"/>
      <c r="I138" s="53"/>
      <c r="J138" s="54"/>
      <c r="L138" s="53"/>
      <c r="M138" s="54"/>
      <c r="N138" s="54"/>
    </row>
    <row r="139" spans="7:14" s="51" customFormat="1" ht="13.15" customHeight="1" x14ac:dyDescent="0.25">
      <c r="G139" s="52"/>
      <c r="I139" s="53"/>
      <c r="J139" s="54"/>
      <c r="L139" s="53"/>
      <c r="M139" s="54"/>
      <c r="N139" s="54"/>
    </row>
    <row r="140" spans="7:14" s="51" customFormat="1" ht="13.15" customHeight="1" x14ac:dyDescent="0.25">
      <c r="G140" s="52"/>
      <c r="I140" s="53"/>
      <c r="J140" s="54"/>
      <c r="L140" s="53"/>
      <c r="M140" s="54"/>
      <c r="N140" s="54"/>
    </row>
    <row r="141" spans="7:14" s="51" customFormat="1" ht="13.15" customHeight="1" x14ac:dyDescent="0.25">
      <c r="G141" s="52"/>
      <c r="I141" s="53"/>
      <c r="J141" s="54"/>
      <c r="L141" s="53"/>
      <c r="M141" s="54"/>
      <c r="N141" s="54"/>
    </row>
    <row r="142" spans="7:14" s="51" customFormat="1" ht="13.15" customHeight="1" x14ac:dyDescent="0.25">
      <c r="G142" s="52"/>
      <c r="I142" s="53"/>
      <c r="J142" s="54"/>
      <c r="L142" s="53"/>
      <c r="M142" s="54"/>
      <c r="N142" s="54"/>
    </row>
    <row r="143" spans="7:14" s="51" customFormat="1" ht="13.15" customHeight="1" x14ac:dyDescent="0.25">
      <c r="G143" s="52"/>
      <c r="I143" s="53"/>
      <c r="J143" s="54"/>
      <c r="L143" s="53"/>
      <c r="M143" s="54"/>
      <c r="N143" s="54"/>
    </row>
    <row r="144" spans="7:14" s="51" customFormat="1" ht="13.15" customHeight="1" x14ac:dyDescent="0.25">
      <c r="G144" s="52"/>
      <c r="I144" s="53"/>
      <c r="J144" s="54"/>
      <c r="L144" s="53"/>
      <c r="M144" s="54"/>
      <c r="N144" s="54"/>
    </row>
    <row r="145" spans="7:14" s="51" customFormat="1" ht="13.15" customHeight="1" x14ac:dyDescent="0.25">
      <c r="G145" s="52"/>
      <c r="I145" s="53"/>
      <c r="J145" s="54"/>
      <c r="L145" s="53"/>
      <c r="M145" s="54"/>
      <c r="N145" s="54"/>
    </row>
    <row r="146" spans="7:14" s="51" customFormat="1" ht="13.15" customHeight="1" x14ac:dyDescent="0.25">
      <c r="G146" s="52"/>
      <c r="I146" s="53"/>
      <c r="J146" s="54"/>
      <c r="L146" s="53"/>
      <c r="M146" s="54"/>
      <c r="N146" s="54"/>
    </row>
    <row r="147" spans="7:14" s="51" customFormat="1" ht="13.15" customHeight="1" x14ac:dyDescent="0.25">
      <c r="G147" s="52"/>
      <c r="I147" s="53"/>
      <c r="J147" s="54"/>
      <c r="L147" s="53"/>
      <c r="M147" s="54"/>
      <c r="N147" s="54"/>
    </row>
    <row r="148" spans="7:14" s="51" customFormat="1" ht="13.15" customHeight="1" x14ac:dyDescent="0.25">
      <c r="G148" s="52"/>
      <c r="I148" s="53"/>
      <c r="J148" s="54"/>
      <c r="L148" s="53"/>
      <c r="M148" s="54"/>
      <c r="N148" s="54"/>
    </row>
    <row r="149" spans="7:14" s="51" customFormat="1" ht="13.15" customHeight="1" x14ac:dyDescent="0.25">
      <c r="G149" s="52"/>
      <c r="I149" s="53"/>
      <c r="J149" s="54"/>
      <c r="L149" s="53"/>
      <c r="M149" s="54"/>
      <c r="N149" s="54"/>
    </row>
    <row r="150" spans="7:14" s="51" customFormat="1" ht="13.15" customHeight="1" x14ac:dyDescent="0.25">
      <c r="G150" s="52"/>
      <c r="I150" s="53"/>
      <c r="J150" s="54"/>
      <c r="L150" s="53"/>
      <c r="M150" s="54"/>
      <c r="N150" s="54"/>
    </row>
    <row r="151" spans="7:14" s="51" customFormat="1" ht="13.15" customHeight="1" x14ac:dyDescent="0.25">
      <c r="G151" s="52"/>
      <c r="I151" s="53"/>
      <c r="J151" s="54"/>
      <c r="L151" s="53"/>
      <c r="M151" s="54"/>
      <c r="N151" s="54"/>
    </row>
    <row r="152" spans="7:14" s="51" customFormat="1" ht="13.15" customHeight="1" x14ac:dyDescent="0.25">
      <c r="G152" s="52"/>
      <c r="I152" s="53"/>
      <c r="J152" s="54"/>
      <c r="L152" s="53"/>
      <c r="M152" s="54"/>
      <c r="N152" s="54"/>
    </row>
    <row r="153" spans="7:14" s="51" customFormat="1" ht="13.15" customHeight="1" x14ac:dyDescent="0.25">
      <c r="G153" s="52"/>
      <c r="I153" s="53"/>
      <c r="J153" s="54"/>
      <c r="L153" s="53"/>
      <c r="M153" s="54"/>
      <c r="N153" s="54"/>
    </row>
    <row r="154" spans="7:14" s="51" customFormat="1" ht="13.15" customHeight="1" x14ac:dyDescent="0.25">
      <c r="G154" s="52"/>
      <c r="I154" s="53"/>
      <c r="J154" s="54"/>
      <c r="L154" s="53"/>
      <c r="M154" s="54"/>
      <c r="N154" s="54"/>
    </row>
    <row r="155" spans="7:14" s="51" customFormat="1" ht="13.15" customHeight="1" x14ac:dyDescent="0.25">
      <c r="G155" s="52"/>
      <c r="I155" s="53"/>
      <c r="J155" s="54"/>
      <c r="L155" s="53"/>
      <c r="M155" s="54"/>
      <c r="N155" s="54"/>
    </row>
    <row r="156" spans="7:14" s="51" customFormat="1" ht="13.15" customHeight="1" x14ac:dyDescent="0.25">
      <c r="G156" s="52"/>
      <c r="I156" s="53"/>
      <c r="J156" s="54"/>
      <c r="L156" s="53"/>
      <c r="M156" s="54"/>
      <c r="N156" s="54"/>
    </row>
    <row r="157" spans="7:14" s="51" customFormat="1" ht="13.15" customHeight="1" x14ac:dyDescent="0.25">
      <c r="G157" s="52"/>
      <c r="I157" s="53"/>
      <c r="J157" s="54"/>
      <c r="L157" s="53"/>
      <c r="M157" s="54"/>
      <c r="N157" s="54"/>
    </row>
    <row r="158" spans="7:14" s="51" customFormat="1" ht="13.15" customHeight="1" x14ac:dyDescent="0.25">
      <c r="G158" s="52"/>
      <c r="I158" s="53"/>
      <c r="J158" s="54"/>
      <c r="L158" s="53"/>
      <c r="M158" s="54"/>
      <c r="N158" s="54"/>
    </row>
    <row r="159" spans="7:14" s="51" customFormat="1" ht="13.15" customHeight="1" x14ac:dyDescent="0.25">
      <c r="G159" s="52"/>
      <c r="I159" s="53"/>
      <c r="J159" s="54"/>
      <c r="L159" s="53"/>
      <c r="M159" s="54"/>
      <c r="N159" s="54"/>
    </row>
    <row r="160" spans="7:14" s="51" customFormat="1" ht="13.15" customHeight="1" x14ac:dyDescent="0.25">
      <c r="G160" s="52"/>
      <c r="I160" s="53"/>
      <c r="J160" s="54"/>
      <c r="L160" s="53"/>
      <c r="M160" s="54"/>
      <c r="N160" s="54"/>
    </row>
    <row r="161" spans="7:14" s="51" customFormat="1" ht="13.15" customHeight="1" x14ac:dyDescent="0.25">
      <c r="G161" s="52"/>
      <c r="I161" s="53"/>
      <c r="J161" s="54"/>
      <c r="L161" s="53"/>
      <c r="M161" s="54"/>
      <c r="N161" s="54"/>
    </row>
    <row r="162" spans="7:14" s="51" customFormat="1" ht="13.15" customHeight="1" x14ac:dyDescent="0.25">
      <c r="G162" s="52"/>
      <c r="I162" s="53"/>
      <c r="J162" s="54"/>
      <c r="L162" s="53"/>
      <c r="M162" s="54"/>
      <c r="N162" s="54"/>
    </row>
    <row r="163" spans="7:14" s="51" customFormat="1" ht="13.15" customHeight="1" x14ac:dyDescent="0.25">
      <c r="G163" s="52"/>
      <c r="I163" s="53"/>
      <c r="J163" s="54"/>
      <c r="L163" s="53"/>
      <c r="M163" s="54"/>
      <c r="N163" s="54"/>
    </row>
    <row r="164" spans="7:14" s="51" customFormat="1" ht="13.15" customHeight="1" x14ac:dyDescent="0.25">
      <c r="G164" s="52"/>
      <c r="I164" s="53"/>
      <c r="J164" s="54"/>
      <c r="L164" s="53"/>
      <c r="M164" s="54"/>
      <c r="N164" s="54"/>
    </row>
    <row r="165" spans="7:14" s="51" customFormat="1" ht="13.15" customHeight="1" x14ac:dyDescent="0.25">
      <c r="G165" s="52"/>
      <c r="I165" s="53"/>
      <c r="J165" s="54"/>
      <c r="L165" s="53"/>
      <c r="M165" s="54"/>
      <c r="N165" s="54"/>
    </row>
    <row r="166" spans="7:14" s="51" customFormat="1" ht="13.15" customHeight="1" x14ac:dyDescent="0.25">
      <c r="G166" s="52"/>
      <c r="I166" s="53"/>
      <c r="J166" s="54"/>
      <c r="L166" s="53"/>
      <c r="M166" s="54"/>
      <c r="N166" s="54"/>
    </row>
    <row r="167" spans="7:14" s="51" customFormat="1" ht="13.15" customHeight="1" x14ac:dyDescent="0.25">
      <c r="G167" s="52"/>
      <c r="I167" s="53"/>
      <c r="J167" s="54"/>
      <c r="L167" s="53"/>
      <c r="M167" s="54"/>
      <c r="N167" s="54"/>
    </row>
    <row r="168" spans="7:14" s="51" customFormat="1" ht="13.15" customHeight="1" x14ac:dyDescent="0.25">
      <c r="G168" s="52"/>
      <c r="I168" s="53"/>
      <c r="J168" s="54"/>
      <c r="L168" s="53"/>
      <c r="M168" s="54"/>
      <c r="N168" s="54"/>
    </row>
    <row r="169" spans="7:14" s="51" customFormat="1" ht="13.15" customHeight="1" x14ac:dyDescent="0.25">
      <c r="G169" s="52"/>
      <c r="I169" s="53"/>
      <c r="J169" s="54"/>
      <c r="L169" s="53"/>
      <c r="M169" s="54"/>
      <c r="N169" s="54"/>
    </row>
    <row r="170" spans="7:14" s="51" customFormat="1" ht="13.15" customHeight="1" x14ac:dyDescent="0.25">
      <c r="G170" s="52"/>
      <c r="I170" s="53"/>
      <c r="J170" s="54"/>
      <c r="L170" s="53"/>
      <c r="M170" s="54"/>
      <c r="N170" s="54"/>
    </row>
    <row r="171" spans="7:14" s="51" customFormat="1" ht="13.15" customHeight="1" x14ac:dyDescent="0.25">
      <c r="G171" s="52"/>
      <c r="I171" s="53"/>
      <c r="J171" s="54"/>
      <c r="L171" s="53"/>
      <c r="M171" s="54"/>
      <c r="N171" s="54"/>
    </row>
    <row r="172" spans="7:14" s="51" customFormat="1" ht="13.15" customHeight="1" x14ac:dyDescent="0.25">
      <c r="G172" s="52"/>
      <c r="I172" s="53"/>
      <c r="J172" s="54"/>
      <c r="L172" s="53"/>
      <c r="M172" s="54"/>
      <c r="N172" s="54"/>
    </row>
    <row r="173" spans="7:14" s="51" customFormat="1" ht="13.15" customHeight="1" x14ac:dyDescent="0.25">
      <c r="G173" s="52"/>
      <c r="I173" s="53"/>
      <c r="J173" s="54"/>
      <c r="L173" s="53"/>
      <c r="M173" s="54"/>
      <c r="N173" s="54"/>
    </row>
    <row r="174" spans="7:14" s="51" customFormat="1" ht="13.15" customHeight="1" x14ac:dyDescent="0.25">
      <c r="G174" s="52"/>
      <c r="I174" s="53"/>
      <c r="J174" s="54"/>
      <c r="L174" s="53"/>
      <c r="M174" s="54"/>
      <c r="N174" s="54"/>
    </row>
    <row r="175" spans="7:14" s="51" customFormat="1" ht="13.15" customHeight="1" x14ac:dyDescent="0.25">
      <c r="G175" s="52"/>
      <c r="I175" s="53"/>
      <c r="J175" s="54"/>
      <c r="L175" s="53"/>
      <c r="M175" s="54"/>
      <c r="N175" s="54"/>
    </row>
    <row r="176" spans="7:14" s="51" customFormat="1" ht="13.15" customHeight="1" x14ac:dyDescent="0.25">
      <c r="G176" s="52"/>
      <c r="I176" s="53"/>
      <c r="J176" s="54"/>
      <c r="L176" s="53"/>
      <c r="M176" s="54"/>
      <c r="N176" s="54"/>
    </row>
    <row r="177" spans="7:14" s="51" customFormat="1" ht="13.15" customHeight="1" x14ac:dyDescent="0.25">
      <c r="G177" s="52"/>
      <c r="I177" s="53"/>
      <c r="J177" s="54"/>
      <c r="L177" s="53"/>
      <c r="M177" s="54"/>
      <c r="N177" s="54"/>
    </row>
    <row r="178" spans="7:14" s="51" customFormat="1" ht="13.15" customHeight="1" x14ac:dyDescent="0.25">
      <c r="G178" s="52"/>
      <c r="I178" s="53"/>
      <c r="J178" s="54"/>
      <c r="L178" s="53"/>
      <c r="M178" s="54"/>
      <c r="N178" s="54"/>
    </row>
    <row r="179" spans="7:14" s="51" customFormat="1" ht="13.15" customHeight="1" x14ac:dyDescent="0.25">
      <c r="G179" s="52"/>
      <c r="I179" s="53"/>
      <c r="J179" s="54"/>
      <c r="L179" s="53"/>
      <c r="M179" s="54"/>
      <c r="N179" s="54"/>
    </row>
    <row r="180" spans="7:14" s="51" customFormat="1" ht="13.15" customHeight="1" x14ac:dyDescent="0.25">
      <c r="G180" s="52"/>
      <c r="I180" s="53"/>
      <c r="J180" s="54"/>
      <c r="L180" s="53"/>
      <c r="M180" s="54"/>
      <c r="N180" s="54"/>
    </row>
    <row r="181" spans="7:14" s="51" customFormat="1" ht="13.15" customHeight="1" x14ac:dyDescent="0.25">
      <c r="G181" s="52"/>
      <c r="I181" s="53"/>
      <c r="J181" s="54"/>
      <c r="L181" s="53"/>
      <c r="M181" s="54"/>
      <c r="N181" s="54"/>
    </row>
    <row r="182" spans="7:14" s="51" customFormat="1" ht="13.15" customHeight="1" x14ac:dyDescent="0.25">
      <c r="G182" s="52"/>
      <c r="I182" s="53"/>
      <c r="J182" s="54"/>
      <c r="L182" s="53"/>
      <c r="M182" s="54"/>
      <c r="N182" s="54"/>
    </row>
    <row r="183" spans="7:14" s="51" customFormat="1" ht="13.15" customHeight="1" x14ac:dyDescent="0.25">
      <c r="G183" s="52"/>
      <c r="I183" s="53"/>
      <c r="J183" s="54"/>
      <c r="L183" s="53"/>
      <c r="M183" s="54"/>
      <c r="N183" s="54"/>
    </row>
    <row r="184" spans="7:14" s="51" customFormat="1" ht="13.15" customHeight="1" x14ac:dyDescent="0.25">
      <c r="G184" s="52"/>
      <c r="I184" s="53"/>
      <c r="J184" s="54"/>
      <c r="L184" s="53"/>
      <c r="M184" s="54"/>
      <c r="N184" s="54"/>
    </row>
    <row r="185" spans="7:14" s="51" customFormat="1" ht="13.15" customHeight="1" x14ac:dyDescent="0.25">
      <c r="G185" s="52"/>
      <c r="I185" s="53"/>
      <c r="J185" s="54"/>
      <c r="L185" s="53"/>
      <c r="M185" s="54"/>
      <c r="N185" s="54"/>
    </row>
    <row r="186" spans="7:14" s="51" customFormat="1" ht="13.15" customHeight="1" x14ac:dyDescent="0.25">
      <c r="G186" s="52"/>
      <c r="I186" s="53"/>
      <c r="J186" s="54"/>
      <c r="L186" s="53"/>
      <c r="M186" s="54"/>
      <c r="N186" s="54"/>
    </row>
    <row r="187" spans="7:14" s="51" customFormat="1" ht="13.15" customHeight="1" x14ac:dyDescent="0.25">
      <c r="G187" s="52"/>
      <c r="I187" s="53"/>
      <c r="J187" s="54"/>
      <c r="L187" s="53"/>
      <c r="M187" s="54"/>
      <c r="N187" s="54"/>
    </row>
    <row r="188" spans="7:14" s="51" customFormat="1" ht="13.15" customHeight="1" x14ac:dyDescent="0.25">
      <c r="G188" s="52"/>
      <c r="I188" s="53"/>
      <c r="J188" s="54"/>
      <c r="L188" s="53"/>
      <c r="M188" s="54"/>
      <c r="N188" s="54"/>
    </row>
    <row r="189" spans="7:14" s="51" customFormat="1" ht="13.15" customHeight="1" x14ac:dyDescent="0.25">
      <c r="G189" s="52"/>
      <c r="I189" s="53"/>
      <c r="J189" s="54"/>
      <c r="L189" s="53"/>
      <c r="M189" s="54"/>
      <c r="N189" s="54"/>
    </row>
    <row r="190" spans="7:14" s="51" customFormat="1" ht="13.15" customHeight="1" x14ac:dyDescent="0.25">
      <c r="G190" s="52"/>
      <c r="I190" s="53"/>
      <c r="J190" s="54"/>
      <c r="L190" s="53"/>
      <c r="M190" s="54"/>
      <c r="N190" s="54"/>
    </row>
    <row r="191" spans="7:14" s="51" customFormat="1" ht="13.15" customHeight="1" x14ac:dyDescent="0.25">
      <c r="G191" s="52"/>
      <c r="I191" s="53"/>
      <c r="J191" s="54"/>
      <c r="L191" s="53"/>
      <c r="M191" s="54"/>
      <c r="N191" s="54"/>
    </row>
    <row r="192" spans="7:14" s="51" customFormat="1" ht="13.15" customHeight="1" x14ac:dyDescent="0.25">
      <c r="G192" s="52"/>
      <c r="I192" s="53"/>
      <c r="J192" s="54"/>
      <c r="L192" s="53"/>
      <c r="M192" s="54"/>
      <c r="N192" s="54"/>
    </row>
    <row r="193" spans="7:14" s="51" customFormat="1" ht="13.15" customHeight="1" x14ac:dyDescent="0.25">
      <c r="G193" s="52"/>
      <c r="I193" s="53"/>
      <c r="J193" s="54"/>
      <c r="L193" s="53"/>
      <c r="M193" s="54"/>
      <c r="N193" s="54"/>
    </row>
    <row r="194" spans="7:14" s="51" customFormat="1" ht="13.15" customHeight="1" x14ac:dyDescent="0.25">
      <c r="G194" s="52"/>
      <c r="I194" s="53"/>
      <c r="J194" s="54"/>
      <c r="L194" s="53"/>
      <c r="M194" s="54"/>
      <c r="N194" s="54"/>
    </row>
    <row r="195" spans="7:14" s="51" customFormat="1" ht="13.15" customHeight="1" x14ac:dyDescent="0.25">
      <c r="G195" s="52"/>
      <c r="I195" s="53"/>
      <c r="J195" s="54"/>
      <c r="L195" s="53"/>
      <c r="M195" s="54"/>
      <c r="N195" s="54"/>
    </row>
    <row r="196" spans="7:14" s="51" customFormat="1" ht="13.15" customHeight="1" x14ac:dyDescent="0.25">
      <c r="G196" s="52"/>
      <c r="I196" s="53"/>
      <c r="J196" s="54"/>
      <c r="L196" s="53"/>
      <c r="M196" s="54"/>
      <c r="N196" s="54"/>
    </row>
    <row r="197" spans="7:14" s="51" customFormat="1" ht="13.15" customHeight="1" x14ac:dyDescent="0.25">
      <c r="G197" s="52"/>
      <c r="I197" s="53"/>
      <c r="J197" s="54"/>
      <c r="L197" s="53"/>
      <c r="M197" s="54"/>
      <c r="N197" s="54"/>
    </row>
    <row r="198" spans="7:14" s="51" customFormat="1" ht="13.15" customHeight="1" x14ac:dyDescent="0.25">
      <c r="G198" s="52"/>
      <c r="I198" s="53"/>
      <c r="J198" s="54"/>
      <c r="L198" s="53"/>
      <c r="M198" s="54"/>
      <c r="N198" s="54"/>
    </row>
    <row r="199" spans="7:14" s="51" customFormat="1" ht="13.15" customHeight="1" x14ac:dyDescent="0.25">
      <c r="G199" s="52"/>
      <c r="I199" s="53"/>
      <c r="J199" s="54"/>
      <c r="L199" s="53"/>
      <c r="M199" s="54"/>
      <c r="N199" s="54"/>
    </row>
    <row r="200" spans="7:14" s="51" customFormat="1" ht="13.15" customHeight="1" x14ac:dyDescent="0.25">
      <c r="G200" s="52"/>
      <c r="I200" s="53"/>
      <c r="J200" s="54"/>
      <c r="L200" s="53"/>
      <c r="M200" s="54"/>
      <c r="N200" s="54"/>
    </row>
    <row r="201" spans="7:14" s="51" customFormat="1" ht="13.15" customHeight="1" x14ac:dyDescent="0.25">
      <c r="G201" s="52"/>
      <c r="I201" s="53"/>
      <c r="J201" s="54"/>
      <c r="L201" s="53"/>
      <c r="M201" s="54"/>
      <c r="N201" s="54"/>
    </row>
    <row r="202" spans="7:14" s="51" customFormat="1" ht="13.15" customHeight="1" x14ac:dyDescent="0.25">
      <c r="G202" s="52"/>
      <c r="I202" s="53"/>
      <c r="J202" s="54"/>
      <c r="L202" s="53"/>
      <c r="M202" s="54"/>
      <c r="N202" s="54"/>
    </row>
    <row r="203" spans="7:14" s="51" customFormat="1" ht="12.75" customHeight="1" x14ac:dyDescent="0.25">
      <c r="G203" s="52"/>
      <c r="I203" s="53"/>
      <c r="J203" s="54"/>
      <c r="L203" s="53"/>
      <c r="M203" s="54"/>
      <c r="N203" s="54"/>
    </row>
    <row r="204" spans="7:14" s="51" customFormat="1" ht="13.15" customHeight="1" x14ac:dyDescent="0.25">
      <c r="G204" s="52"/>
      <c r="I204" s="53"/>
      <c r="J204" s="54"/>
      <c r="L204" s="53"/>
      <c r="M204" s="54"/>
      <c r="N204" s="54"/>
    </row>
    <row r="205" spans="7:14" s="51" customFormat="1" ht="13.15" customHeight="1" x14ac:dyDescent="0.25">
      <c r="G205" s="52"/>
      <c r="I205" s="53"/>
      <c r="J205" s="54"/>
      <c r="L205" s="53"/>
      <c r="M205" s="54"/>
      <c r="N205" s="54"/>
    </row>
    <row r="206" spans="7:14" s="51" customFormat="1" ht="13.15" customHeight="1" x14ac:dyDescent="0.25">
      <c r="G206" s="52"/>
      <c r="I206" s="53"/>
      <c r="J206" s="54"/>
      <c r="L206" s="53"/>
      <c r="M206" s="54"/>
      <c r="N206" s="54"/>
    </row>
    <row r="207" spans="7:14" s="51" customFormat="1" ht="15.6" customHeight="1" x14ac:dyDescent="0.25">
      <c r="G207" s="52"/>
      <c r="I207" s="53"/>
      <c r="J207" s="54"/>
      <c r="L207" s="53"/>
      <c r="M207" s="54"/>
      <c r="N207" s="54"/>
    </row>
    <row r="208" spans="7:14" s="51" customFormat="1" ht="13.15" customHeight="1" x14ac:dyDescent="0.25">
      <c r="G208" s="52"/>
      <c r="I208" s="53"/>
      <c r="J208" s="54"/>
      <c r="L208" s="53"/>
      <c r="M208" s="54"/>
      <c r="N208" s="54"/>
    </row>
    <row r="209" spans="4:14" s="51" customFormat="1" ht="13.15" customHeight="1" x14ac:dyDescent="0.25">
      <c r="G209" s="52"/>
      <c r="I209" s="53"/>
      <c r="J209" s="54"/>
      <c r="L209" s="53"/>
      <c r="M209" s="54"/>
      <c r="N209" s="54"/>
    </row>
    <row r="210" spans="4:14" s="51" customFormat="1" ht="13.15" customHeight="1" x14ac:dyDescent="0.25">
      <c r="G210" s="52"/>
      <c r="I210" s="53"/>
      <c r="J210" s="54"/>
      <c r="L210" s="53"/>
      <c r="M210" s="54"/>
      <c r="N210" s="54"/>
    </row>
    <row r="211" spans="4:14" s="51" customFormat="1" ht="13.15" customHeight="1" x14ac:dyDescent="0.25">
      <c r="G211" s="52"/>
      <c r="I211" s="53"/>
      <c r="J211" s="54"/>
      <c r="L211" s="53"/>
      <c r="M211" s="54"/>
      <c r="N211" s="54"/>
    </row>
    <row r="212" spans="4:14" s="51" customFormat="1" ht="13.15" customHeight="1" x14ac:dyDescent="0.25">
      <c r="G212" s="52"/>
      <c r="I212" s="53"/>
      <c r="J212" s="54"/>
      <c r="L212" s="53"/>
      <c r="M212" s="54"/>
      <c r="N212" s="54"/>
    </row>
    <row r="213" spans="4:14" s="51" customFormat="1" ht="13.15" customHeight="1" x14ac:dyDescent="0.25">
      <c r="G213" s="52"/>
      <c r="I213" s="53"/>
      <c r="J213" s="54"/>
      <c r="L213" s="53"/>
      <c r="M213" s="54"/>
      <c r="N213" s="54"/>
    </row>
    <row r="214" spans="4:14" s="51" customFormat="1" ht="13.15" customHeight="1" x14ac:dyDescent="0.25">
      <c r="G214" s="52"/>
      <c r="I214" s="53"/>
      <c r="J214" s="54"/>
      <c r="L214" s="53"/>
      <c r="M214" s="54"/>
      <c r="N214" s="54"/>
    </row>
    <row r="215" spans="4:14" s="51" customFormat="1" ht="13.15" customHeight="1" x14ac:dyDescent="0.25">
      <c r="G215" s="52"/>
      <c r="I215" s="53"/>
      <c r="J215" s="54"/>
      <c r="L215" s="53"/>
      <c r="M215" s="54"/>
      <c r="N215" s="54"/>
    </row>
    <row r="216" spans="4:14" s="51" customFormat="1" ht="13.15" customHeight="1" x14ac:dyDescent="0.25">
      <c r="G216" s="52"/>
      <c r="I216" s="53"/>
      <c r="J216" s="54"/>
      <c r="L216" s="53"/>
      <c r="M216" s="54"/>
      <c r="N216" s="54"/>
    </row>
    <row r="217" spans="4:14" s="51" customFormat="1" ht="13.15" customHeight="1" x14ac:dyDescent="0.25">
      <c r="G217" s="52"/>
      <c r="I217" s="53"/>
      <c r="J217" s="54"/>
      <c r="L217" s="53"/>
      <c r="M217" s="54"/>
      <c r="N217" s="54"/>
    </row>
    <row r="218" spans="4:14" s="51" customFormat="1" ht="13.15" customHeight="1" x14ac:dyDescent="0.25">
      <c r="G218" s="52"/>
      <c r="I218" s="53"/>
      <c r="J218" s="54"/>
      <c r="L218" s="53"/>
      <c r="M218" s="54"/>
      <c r="N218" s="54"/>
    </row>
    <row r="223" spans="4:14" s="45" customFormat="1" ht="15.75" x14ac:dyDescent="0.25">
      <c r="D223" s="55"/>
      <c r="E223" s="55"/>
      <c r="F223" s="55"/>
      <c r="G223" s="4"/>
      <c r="I223" s="56"/>
      <c r="J223" s="5"/>
      <c r="L223" s="56"/>
      <c r="M223" s="5"/>
      <c r="N223" s="5"/>
    </row>
    <row r="224" spans="4:14" s="5" customFormat="1" x14ac:dyDescent="0.2">
      <c r="D224" s="50"/>
      <c r="E224" s="50"/>
      <c r="F224" s="50"/>
      <c r="G224" s="4"/>
      <c r="I224" s="6"/>
      <c r="L224" s="6"/>
    </row>
  </sheetData>
  <mergeCells count="5">
    <mergeCell ref="A1:F1"/>
    <mergeCell ref="A2:F2"/>
    <mergeCell ref="A4:C6"/>
    <mergeCell ref="H5:P5"/>
    <mergeCell ref="Y7:AA7"/>
  </mergeCells>
  <pageMargins left="1" right="0.75" top="1" bottom="1" header="0.5" footer="0.5"/>
  <pageSetup paperSize="5" scale="63" fitToHeight="0" orientation="portrait" horizontalDpi="300" verticalDpi="300" r:id="rId1"/>
  <headerFooter alignWithMargins="0"/>
  <rowBreaks count="1" manualBreakCount="1">
    <brk id="56" max="16383" man="1"/>
  </rowBreaks>
  <colBreaks count="1" manualBreakCount="1">
    <brk id="6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AC225"/>
  <sheetViews>
    <sheetView tabSelected="1" topLeftCell="A4" zoomScale="115" zoomScaleNormal="115" workbookViewId="0">
      <pane xSplit="3" ySplit="7" topLeftCell="D26" activePane="bottomRight" state="frozen"/>
      <selection activeCell="A4" sqref="A4"/>
      <selection pane="topRight" activeCell="D4" sqref="D4"/>
      <selection pane="bottomLeft" activeCell="A10" sqref="A10"/>
      <selection pane="bottomRight" activeCell="R36" sqref="R36"/>
    </sheetView>
  </sheetViews>
  <sheetFormatPr defaultColWidth="9.140625" defaultRowHeight="15" x14ac:dyDescent="0.2"/>
  <cols>
    <col min="1" max="1" width="3.7109375" style="2" customWidth="1"/>
    <col min="2" max="2" width="4.140625" style="2" customWidth="1"/>
    <col min="3" max="3" width="15.140625" style="2" customWidth="1"/>
    <col min="4" max="4" width="10.85546875" style="57" hidden="1" customWidth="1"/>
    <col min="5" max="5" width="12.7109375" style="57" hidden="1" customWidth="1"/>
    <col min="6" max="6" width="11.85546875" style="57" hidden="1" customWidth="1"/>
    <col min="7" max="7" width="14.28515625" style="1" hidden="1" customWidth="1"/>
    <col min="8" max="8" width="10.28515625" style="2" hidden="1" customWidth="1"/>
    <col min="9" max="9" width="11.7109375" style="3" customWidth="1"/>
    <col min="10" max="10" width="12.7109375" style="2" hidden="1" customWidth="1"/>
    <col min="11" max="11" width="11.85546875" style="3" customWidth="1"/>
    <col min="12" max="12" width="5.85546875" style="2" customWidth="1"/>
    <col min="13" max="13" width="12.28515625" style="80" customWidth="1"/>
    <col min="14" max="14" width="5" style="2" customWidth="1"/>
    <col min="15" max="15" width="13.5703125" style="80" customWidth="1"/>
    <col min="16" max="16" width="13" style="109" customWidth="1"/>
    <col min="17" max="18" width="9.28515625" style="2" bestFit="1" customWidth="1"/>
    <col min="19" max="24" width="9.140625" style="2"/>
    <col min="25" max="25" width="12" style="2" customWidth="1"/>
    <col min="26" max="26" width="11.28515625" style="2" bestFit="1" customWidth="1"/>
    <col min="27" max="27" width="12.7109375" style="2" customWidth="1"/>
    <col min="28" max="16384" width="9.140625" style="2"/>
  </cols>
  <sheetData>
    <row r="1" spans="1:29" ht="15.75" x14ac:dyDescent="0.25">
      <c r="A1" s="104" t="s">
        <v>0</v>
      </c>
      <c r="B1" s="104"/>
      <c r="C1" s="104"/>
      <c r="D1" s="104"/>
      <c r="E1" s="104"/>
      <c r="F1" s="104"/>
    </row>
    <row r="2" spans="1:29" s="5" customFormat="1" x14ac:dyDescent="0.2">
      <c r="A2" s="105" t="s">
        <v>1</v>
      </c>
      <c r="B2" s="105"/>
      <c r="C2" s="105"/>
      <c r="D2" s="105"/>
      <c r="E2" s="105"/>
      <c r="F2" s="105"/>
      <c r="G2" s="4"/>
      <c r="I2" s="6"/>
      <c r="K2" s="6"/>
      <c r="M2" s="81"/>
      <c r="O2" s="81"/>
      <c r="P2" s="110"/>
    </row>
    <row r="3" spans="1:29" x14ac:dyDescent="0.2">
      <c r="A3" s="58"/>
      <c r="B3" s="58"/>
      <c r="C3" s="58"/>
      <c r="D3" s="8"/>
      <c r="E3" s="8"/>
      <c r="F3" s="8"/>
      <c r="G3" s="1">
        <v>2892</v>
      </c>
    </row>
    <row r="4" spans="1:29" ht="12.75" hidden="1" customHeight="1" x14ac:dyDescent="0.2">
      <c r="A4" s="106" t="s">
        <v>2</v>
      </c>
      <c r="B4" s="106"/>
      <c r="C4" s="106"/>
      <c r="D4" s="9"/>
      <c r="E4" s="9"/>
      <c r="F4" s="9"/>
    </row>
    <row r="5" spans="1:29" hidden="1" x14ac:dyDescent="0.2">
      <c r="A5" s="106"/>
      <c r="B5" s="106"/>
      <c r="C5" s="106"/>
      <c r="D5" s="10" t="s">
        <v>3</v>
      </c>
      <c r="E5" s="10" t="s">
        <v>4</v>
      </c>
      <c r="F5" s="10" t="s">
        <v>5</v>
      </c>
      <c r="G5" s="11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29" x14ac:dyDescent="0.2">
      <c r="A6" s="106"/>
      <c r="B6" s="106"/>
      <c r="C6" s="106"/>
      <c r="D6" s="10"/>
      <c r="E6" s="10"/>
      <c r="F6" s="10"/>
      <c r="G6" s="11"/>
      <c r="H6" s="59"/>
      <c r="I6" s="59"/>
      <c r="J6" s="59"/>
      <c r="K6" s="59"/>
      <c r="L6" s="107" t="s">
        <v>83</v>
      </c>
      <c r="M6" s="107"/>
      <c r="N6" s="107" t="s">
        <v>84</v>
      </c>
      <c r="O6" s="107"/>
      <c r="P6" s="111"/>
      <c r="Q6" s="59"/>
      <c r="R6" s="59"/>
    </row>
    <row r="7" spans="1:29" ht="38.25" x14ac:dyDescent="0.2">
      <c r="A7" s="106"/>
      <c r="B7" s="106"/>
      <c r="C7" s="106"/>
      <c r="D7" s="10"/>
      <c r="E7" s="10"/>
      <c r="F7" s="10"/>
      <c r="H7" s="2" t="s">
        <v>6</v>
      </c>
      <c r="I7" s="101" t="s">
        <v>79</v>
      </c>
      <c r="J7" s="2" t="s">
        <v>7</v>
      </c>
      <c r="K7" s="101" t="s">
        <v>80</v>
      </c>
      <c r="L7" s="74" t="s">
        <v>81</v>
      </c>
      <c r="M7" s="82" t="s">
        <v>82</v>
      </c>
      <c r="N7" s="75" t="s">
        <v>81</v>
      </c>
      <c r="O7" s="88" t="s">
        <v>82</v>
      </c>
      <c r="P7" s="102" t="s">
        <v>85</v>
      </c>
    </row>
    <row r="8" spans="1:29" s="22" customFormat="1" ht="18" x14ac:dyDescent="0.25">
      <c r="A8" s="12" t="s">
        <v>8</v>
      </c>
      <c r="B8" s="13"/>
      <c r="C8" s="13">
        <v>45</v>
      </c>
      <c r="D8" s="14">
        <v>23041.438583801275</v>
      </c>
      <c r="E8" s="14">
        <v>24336.071416198702</v>
      </c>
      <c r="F8" s="14">
        <v>47377.51</v>
      </c>
      <c r="G8" s="15"/>
      <c r="H8" s="16">
        <f>SUM(H11:H57)</f>
        <v>2891.8518915952554</v>
      </c>
      <c r="I8" s="17">
        <f>SUM(I9+I23+I38)</f>
        <v>2892</v>
      </c>
      <c r="J8" s="19">
        <f>SUM(J11:J57)</f>
        <v>1669.8446261978138</v>
      </c>
      <c r="K8" s="17">
        <f>SUM(K9+K23+K38)</f>
        <v>1670</v>
      </c>
      <c r="L8" s="19"/>
      <c r="M8" s="83">
        <f>SUM(M9+M23+M38)</f>
        <v>47.924999999999997</v>
      </c>
      <c r="N8" s="19"/>
      <c r="O8" s="83">
        <f>SUM(O9+O23+O38)</f>
        <v>88.2</v>
      </c>
      <c r="P8" s="112"/>
      <c r="Q8" t="s">
        <v>9</v>
      </c>
      <c r="R8"/>
      <c r="S8"/>
      <c r="T8"/>
      <c r="U8"/>
      <c r="V8"/>
      <c r="W8"/>
      <c r="X8" s="21" t="s">
        <v>10</v>
      </c>
      <c r="Y8" s="21" t="s">
        <v>11</v>
      </c>
      <c r="Z8" s="21" t="s">
        <v>12</v>
      </c>
      <c r="AA8" s="108" t="s">
        <v>13</v>
      </c>
      <c r="AB8" s="108"/>
      <c r="AC8" s="108"/>
    </row>
    <row r="9" spans="1:29" ht="18" x14ac:dyDescent="0.25">
      <c r="A9" s="89" t="s">
        <v>14</v>
      </c>
      <c r="B9" s="96"/>
      <c r="C9" s="100">
        <v>12</v>
      </c>
      <c r="D9" s="97">
        <v>1141.9625725706671</v>
      </c>
      <c r="E9" s="97">
        <v>4227.5374274293326</v>
      </c>
      <c r="F9" s="97">
        <v>5369.5</v>
      </c>
      <c r="G9" s="98">
        <f>F9/47378</f>
        <v>0.11333319262104774</v>
      </c>
      <c r="H9" s="99"/>
      <c r="I9" s="93">
        <f>SUM(I11:I22)</f>
        <v>325</v>
      </c>
      <c r="J9" s="99"/>
      <c r="K9" s="93">
        <f>SUM(K11:K22)</f>
        <v>189</v>
      </c>
      <c r="L9" s="99"/>
      <c r="M9" s="93">
        <f>SUM(M11:M22)</f>
        <v>7</v>
      </c>
      <c r="N9" s="99"/>
      <c r="O9" s="93">
        <f>SUM(O11:O22)</f>
        <v>4</v>
      </c>
      <c r="Q9" t="s">
        <v>15</v>
      </c>
      <c r="R9" t="s">
        <v>16</v>
      </c>
      <c r="S9" t="s">
        <v>17</v>
      </c>
      <c r="T9" t="s">
        <v>18</v>
      </c>
      <c r="U9" t="s">
        <v>19</v>
      </c>
      <c r="V9" t="s">
        <v>20</v>
      </c>
      <c r="W9" t="s">
        <v>21</v>
      </c>
      <c r="X9" s="21" t="s">
        <v>22</v>
      </c>
      <c r="Y9" s="21" t="s">
        <v>23</v>
      </c>
      <c r="Z9" s="21" t="s">
        <v>24</v>
      </c>
      <c r="AA9" s="29" t="s">
        <v>25</v>
      </c>
      <c r="AB9" s="29" t="s">
        <v>26</v>
      </c>
      <c r="AC9" s="30" t="s">
        <v>27</v>
      </c>
    </row>
    <row r="10" spans="1:29" ht="15.75" x14ac:dyDescent="0.25">
      <c r="A10" s="31"/>
      <c r="B10" s="32"/>
      <c r="C10" s="32"/>
      <c r="D10" s="14"/>
      <c r="E10" s="14"/>
      <c r="F10" s="14"/>
      <c r="Q10" t="s">
        <v>28</v>
      </c>
      <c r="R10">
        <v>823</v>
      </c>
      <c r="S10">
        <v>71</v>
      </c>
      <c r="T10">
        <v>123</v>
      </c>
      <c r="U10">
        <v>126</v>
      </c>
      <c r="V10">
        <v>378</v>
      </c>
      <c r="W10">
        <v>837</v>
      </c>
      <c r="X10" s="21">
        <v>425</v>
      </c>
      <c r="Y10" s="21">
        <v>493</v>
      </c>
      <c r="Z10" s="21">
        <v>723</v>
      </c>
      <c r="AA10" s="29">
        <v>289</v>
      </c>
      <c r="AB10" s="29">
        <v>165</v>
      </c>
      <c r="AC10" s="30">
        <v>192</v>
      </c>
    </row>
    <row r="11" spans="1:29" x14ac:dyDescent="0.2">
      <c r="A11" s="32"/>
      <c r="B11" s="31">
        <v>1</v>
      </c>
      <c r="C11" s="32" t="s">
        <v>29</v>
      </c>
      <c r="D11" s="33">
        <v>1.64468925478253</v>
      </c>
      <c r="E11" s="33">
        <v>112.85531074521748</v>
      </c>
      <c r="F11" s="33">
        <v>114.5</v>
      </c>
      <c r="G11" s="34">
        <f t="shared" ref="G11:G22" si="0">F11/47378</f>
        <v>2.4167335050023215E-3</v>
      </c>
      <c r="H11" s="1">
        <f>G11*2892</f>
        <v>6.9891932964667136</v>
      </c>
      <c r="I11" s="35">
        <v>7</v>
      </c>
      <c r="J11" s="1">
        <f>G11*1670</f>
        <v>4.0359449533538774</v>
      </c>
      <c r="K11" s="35">
        <v>4</v>
      </c>
      <c r="L11" s="36"/>
      <c r="M11" s="84">
        <f t="shared" ref="M11:M17" si="1">L11/40</f>
        <v>0</v>
      </c>
      <c r="N11" s="36"/>
      <c r="O11" s="84">
        <f t="shared" ref="O11:O17" si="2">N11/15</f>
        <v>0</v>
      </c>
      <c r="X11" s="37"/>
      <c r="Y11" s="37" t="s">
        <v>30</v>
      </c>
      <c r="Z11" s="38">
        <f>SUM(X10:AC10)</f>
        <v>2287</v>
      </c>
      <c r="AA11" s="38"/>
    </row>
    <row r="12" spans="1:29" x14ac:dyDescent="0.2">
      <c r="A12" s="32"/>
      <c r="B12" s="31">
        <v>2</v>
      </c>
      <c r="C12" s="32" t="s">
        <v>31</v>
      </c>
      <c r="D12" s="33">
        <v>82.2344627391263</v>
      </c>
      <c r="E12" s="33">
        <v>419.76553726087371</v>
      </c>
      <c r="F12" s="33">
        <v>502</v>
      </c>
      <c r="G12" s="34">
        <f t="shared" si="0"/>
        <v>1.0595635104901009E-2</v>
      </c>
      <c r="H12" s="1">
        <f>G12*2892</f>
        <v>30.642576723373718</v>
      </c>
      <c r="I12" s="35">
        <v>30</v>
      </c>
      <c r="J12" s="1">
        <f>G12*1670</f>
        <v>17.694710625184683</v>
      </c>
      <c r="K12" s="35">
        <v>18</v>
      </c>
      <c r="L12" s="36"/>
      <c r="M12" s="84">
        <f t="shared" si="1"/>
        <v>0</v>
      </c>
      <c r="N12" s="36"/>
      <c r="O12" s="84">
        <f t="shared" si="2"/>
        <v>0</v>
      </c>
      <c r="X12" s="37"/>
      <c r="Y12" s="37" t="s">
        <v>8</v>
      </c>
      <c r="Z12" s="38">
        <f>Z11*73%</f>
        <v>1669.51</v>
      </c>
      <c r="AA12" s="39"/>
    </row>
    <row r="13" spans="1:29" x14ac:dyDescent="0.2">
      <c r="A13" s="32"/>
      <c r="B13" s="31">
        <v>3</v>
      </c>
      <c r="C13" s="32" t="s">
        <v>32</v>
      </c>
      <c r="D13" s="33">
        <v>0</v>
      </c>
      <c r="E13" s="33">
        <v>89</v>
      </c>
      <c r="F13" s="33">
        <v>89</v>
      </c>
      <c r="G13" s="34">
        <f t="shared" si="0"/>
        <v>1.878509012621892E-3</v>
      </c>
      <c r="H13" s="1">
        <f>G13*2892</f>
        <v>5.4326480645025121</v>
      </c>
      <c r="I13" s="35">
        <v>5</v>
      </c>
      <c r="J13" s="1">
        <f>G13*1670</f>
        <v>3.1371100510785599</v>
      </c>
      <c r="K13" s="35">
        <v>3</v>
      </c>
      <c r="L13" s="36"/>
      <c r="M13" s="84">
        <f t="shared" si="1"/>
        <v>0</v>
      </c>
      <c r="N13" s="36"/>
      <c r="O13" s="84">
        <f t="shared" si="2"/>
        <v>0</v>
      </c>
    </row>
    <row r="14" spans="1:29" x14ac:dyDescent="0.2">
      <c r="A14" s="32"/>
      <c r="B14" s="31">
        <v>4</v>
      </c>
      <c r="C14" s="32" t="s">
        <v>33</v>
      </c>
      <c r="D14" s="33">
        <v>116.77293708955935</v>
      </c>
      <c r="E14" s="33">
        <v>478.72706291044062</v>
      </c>
      <c r="F14" s="33">
        <v>595.5</v>
      </c>
      <c r="G14" s="34">
        <f t="shared" si="0"/>
        <v>1.2569124910295918E-2</v>
      </c>
      <c r="H14" s="1">
        <v>0</v>
      </c>
      <c r="I14" s="35">
        <v>0</v>
      </c>
      <c r="J14" s="1">
        <v>34</v>
      </c>
      <c r="K14" s="35">
        <f>21+13</f>
        <v>34</v>
      </c>
      <c r="L14" s="36"/>
      <c r="M14" s="84">
        <f t="shared" si="1"/>
        <v>0</v>
      </c>
      <c r="N14" s="36"/>
      <c r="O14" s="84">
        <f t="shared" si="2"/>
        <v>0</v>
      </c>
      <c r="P14" s="109" t="s">
        <v>86</v>
      </c>
    </row>
    <row r="15" spans="1:29" x14ac:dyDescent="0.2">
      <c r="A15" s="32"/>
      <c r="B15" s="31">
        <v>5</v>
      </c>
      <c r="C15" s="32" t="s">
        <v>35</v>
      </c>
      <c r="D15" s="33">
        <v>236.83525268868374</v>
      </c>
      <c r="E15" s="33">
        <v>812.16474731131621</v>
      </c>
      <c r="F15" s="33">
        <v>1049</v>
      </c>
      <c r="G15" s="34">
        <f t="shared" si="0"/>
        <v>2.2141078137532189E-2</v>
      </c>
      <c r="H15" s="1">
        <f>G15*2892</f>
        <v>64.031997973743088</v>
      </c>
      <c r="I15" s="35">
        <v>64</v>
      </c>
      <c r="J15" s="1">
        <f>G15*1670</f>
        <v>36.975600489678754</v>
      </c>
      <c r="K15" s="35">
        <v>37</v>
      </c>
      <c r="L15" s="36"/>
      <c r="M15" s="84">
        <f t="shared" si="1"/>
        <v>0</v>
      </c>
      <c r="N15" s="36"/>
      <c r="O15" s="84">
        <f t="shared" si="2"/>
        <v>0</v>
      </c>
    </row>
    <row r="16" spans="1:29" x14ac:dyDescent="0.2">
      <c r="A16" s="32"/>
      <c r="B16" s="31">
        <v>6</v>
      </c>
      <c r="C16" s="32" t="s">
        <v>36</v>
      </c>
      <c r="D16" s="33">
        <v>106.35657180927001</v>
      </c>
      <c r="E16" s="33">
        <v>1213.64342819073</v>
      </c>
      <c r="F16" s="33">
        <v>1320</v>
      </c>
      <c r="G16" s="34">
        <f t="shared" si="0"/>
        <v>2.7861032546751655E-2</v>
      </c>
      <c r="H16" s="1">
        <f>G16*2892</f>
        <v>80.574106125205788</v>
      </c>
      <c r="I16" s="35">
        <v>80</v>
      </c>
      <c r="J16" s="1">
        <f>G16*1670</f>
        <v>46.527924353075264</v>
      </c>
      <c r="K16" s="35">
        <v>46</v>
      </c>
      <c r="L16" s="36"/>
      <c r="M16" s="84">
        <f t="shared" si="1"/>
        <v>0</v>
      </c>
      <c r="N16" s="36"/>
      <c r="O16" s="84">
        <f t="shared" si="2"/>
        <v>0</v>
      </c>
    </row>
    <row r="17" spans="1:16" x14ac:dyDescent="0.2">
      <c r="A17" s="32"/>
      <c r="B17" s="31">
        <v>7</v>
      </c>
      <c r="C17" s="32" t="s">
        <v>37</v>
      </c>
      <c r="D17" s="33">
        <v>0</v>
      </c>
      <c r="E17" s="33">
        <v>86</v>
      </c>
      <c r="F17" s="33">
        <v>86</v>
      </c>
      <c r="G17" s="34">
        <f t="shared" si="0"/>
        <v>1.8151884841065473E-3</v>
      </c>
      <c r="H17" s="1">
        <f>G17*2892</f>
        <v>5.2495250960361348</v>
      </c>
      <c r="I17" s="35">
        <v>5</v>
      </c>
      <c r="J17" s="1">
        <f>G17*1670</f>
        <v>3.0313647684579341</v>
      </c>
      <c r="K17" s="35">
        <v>3</v>
      </c>
      <c r="L17" s="36"/>
      <c r="M17" s="84">
        <f t="shared" si="1"/>
        <v>0</v>
      </c>
      <c r="N17" s="36"/>
      <c r="O17" s="84">
        <f t="shared" si="2"/>
        <v>0</v>
      </c>
    </row>
    <row r="18" spans="1:16" x14ac:dyDescent="0.2">
      <c r="A18" s="32"/>
      <c r="B18" s="31">
        <v>8</v>
      </c>
      <c r="C18" s="32" t="s">
        <v>38</v>
      </c>
      <c r="D18" s="33">
        <v>3.837608261159227</v>
      </c>
      <c r="E18" s="33">
        <v>109.66239173884077</v>
      </c>
      <c r="F18" s="33">
        <v>113.5</v>
      </c>
      <c r="G18" s="34">
        <f t="shared" si="0"/>
        <v>2.3956266621638737E-3</v>
      </c>
      <c r="H18" s="1">
        <f>G18*2892</f>
        <v>6.9281523069779229</v>
      </c>
      <c r="I18" s="35">
        <v>7</v>
      </c>
      <c r="J18" s="1">
        <f>G18*1670</f>
        <v>4.0006965258136695</v>
      </c>
      <c r="K18" s="35">
        <v>4</v>
      </c>
      <c r="L18" s="36">
        <v>280</v>
      </c>
      <c r="M18" s="84">
        <f>L18/40</f>
        <v>7</v>
      </c>
      <c r="N18" s="36">
        <v>60</v>
      </c>
      <c r="O18" s="84">
        <f>N18/15</f>
        <v>4</v>
      </c>
      <c r="P18" s="109" t="s">
        <v>87</v>
      </c>
    </row>
    <row r="19" spans="1:16" x14ac:dyDescent="0.2">
      <c r="A19" s="32"/>
      <c r="B19" s="31">
        <v>9</v>
      </c>
      <c r="C19" s="32" t="s">
        <v>39</v>
      </c>
      <c r="D19" s="33">
        <v>0</v>
      </c>
      <c r="E19" s="33">
        <v>373</v>
      </c>
      <c r="F19" s="33">
        <v>373</v>
      </c>
      <c r="G19" s="34">
        <f t="shared" si="0"/>
        <v>7.8728523787411873E-3</v>
      </c>
      <c r="H19" s="1">
        <v>59</v>
      </c>
      <c r="I19" s="35">
        <f>23+36</f>
        <v>59</v>
      </c>
      <c r="J19" s="1">
        <v>0</v>
      </c>
      <c r="K19" s="35">
        <v>0</v>
      </c>
      <c r="L19" s="36"/>
      <c r="M19" s="84">
        <f t="shared" ref="M19:M57" si="3">L19/40</f>
        <v>0</v>
      </c>
      <c r="N19" s="36"/>
      <c r="O19" s="84">
        <f t="shared" ref="O19:O57" si="4">N19/15</f>
        <v>0</v>
      </c>
    </row>
    <row r="20" spans="1:16" x14ac:dyDescent="0.2">
      <c r="A20" s="32"/>
      <c r="B20" s="31">
        <v>10</v>
      </c>
      <c r="C20" s="32" t="s">
        <v>41</v>
      </c>
      <c r="D20" s="33">
        <v>138.70212715332636</v>
      </c>
      <c r="E20" s="33">
        <v>47.797872846673641</v>
      </c>
      <c r="F20" s="33">
        <v>186.5</v>
      </c>
      <c r="G20" s="34">
        <f t="shared" si="0"/>
        <v>3.9364261893705937E-3</v>
      </c>
      <c r="H20" s="1">
        <f>G20*2892</f>
        <v>11.384144539659756</v>
      </c>
      <c r="I20" s="35">
        <v>11</v>
      </c>
      <c r="J20" s="1">
        <f>G20*1670</f>
        <v>6.5738317362488914</v>
      </c>
      <c r="K20" s="35">
        <v>7</v>
      </c>
      <c r="L20" s="36"/>
      <c r="M20" s="84">
        <f t="shared" si="3"/>
        <v>0</v>
      </c>
      <c r="N20" s="36"/>
      <c r="O20" s="84">
        <f t="shared" si="4"/>
        <v>0</v>
      </c>
    </row>
    <row r="21" spans="1:16" x14ac:dyDescent="0.2">
      <c r="A21" s="32"/>
      <c r="B21" s="31">
        <v>11</v>
      </c>
      <c r="C21" s="32" t="s">
        <v>42</v>
      </c>
      <c r="D21" s="33">
        <v>0</v>
      </c>
      <c r="E21" s="33">
        <v>247</v>
      </c>
      <c r="F21" s="33">
        <v>247</v>
      </c>
      <c r="G21" s="34">
        <f t="shared" si="0"/>
        <v>5.2133901810967114E-3</v>
      </c>
      <c r="H21" s="1">
        <f>G21*2892</f>
        <v>15.077124403731689</v>
      </c>
      <c r="I21" s="35">
        <v>15</v>
      </c>
      <c r="J21" s="1">
        <f>G21*1670</f>
        <v>8.7063616024315085</v>
      </c>
      <c r="K21" s="35">
        <v>9</v>
      </c>
      <c r="L21" s="36"/>
      <c r="M21" s="84">
        <f t="shared" si="3"/>
        <v>0</v>
      </c>
      <c r="N21" s="36"/>
      <c r="O21" s="84">
        <f t="shared" si="4"/>
        <v>0</v>
      </c>
    </row>
    <row r="22" spans="1:16" x14ac:dyDescent="0.2">
      <c r="A22" s="32"/>
      <c r="B22" s="31">
        <v>12</v>
      </c>
      <c r="C22" s="32" t="s">
        <v>43</v>
      </c>
      <c r="D22" s="33">
        <v>455.57892357475964</v>
      </c>
      <c r="E22" s="33">
        <v>237.92107642524036</v>
      </c>
      <c r="F22" s="33">
        <v>693.5</v>
      </c>
      <c r="G22" s="34">
        <f t="shared" si="0"/>
        <v>1.4637595508463844E-2</v>
      </c>
      <c r="H22" s="1">
        <f>G22*2892</f>
        <v>42.331926210477434</v>
      </c>
      <c r="I22" s="35">
        <v>42</v>
      </c>
      <c r="J22" s="1">
        <f>G22*1670</f>
        <v>24.44478449913462</v>
      </c>
      <c r="K22" s="35">
        <v>24</v>
      </c>
      <c r="L22" s="36"/>
      <c r="M22" s="84">
        <f t="shared" si="3"/>
        <v>0</v>
      </c>
      <c r="N22" s="36"/>
      <c r="O22" s="84">
        <f t="shared" si="4"/>
        <v>0</v>
      </c>
    </row>
    <row r="23" spans="1:16" s="95" customFormat="1" ht="15.75" x14ac:dyDescent="0.25">
      <c r="A23" s="89" t="s">
        <v>44</v>
      </c>
      <c r="B23" s="90"/>
      <c r="C23" s="90">
        <v>14</v>
      </c>
      <c r="D23" s="91">
        <v>10693.111658894071</v>
      </c>
      <c r="E23" s="91">
        <v>12058.398341105929</v>
      </c>
      <c r="F23" s="91">
        <v>22751.510000000002</v>
      </c>
      <c r="G23" s="92"/>
      <c r="H23" s="93"/>
      <c r="I23" s="93">
        <f>SUM(I24:I37)</f>
        <v>1390</v>
      </c>
      <c r="J23" s="94"/>
      <c r="K23" s="93">
        <f>SUM(K24:K37)</f>
        <v>801</v>
      </c>
      <c r="L23" s="93"/>
      <c r="M23" s="93">
        <f>SUM(M24:M37)</f>
        <v>40.924999999999997</v>
      </c>
      <c r="N23" s="93"/>
      <c r="O23" s="93">
        <f>SUM(O24:O37)</f>
        <v>29.2</v>
      </c>
      <c r="P23" s="113"/>
    </row>
    <row r="24" spans="1:16" x14ac:dyDescent="0.2">
      <c r="A24" s="32"/>
      <c r="B24" s="31">
        <v>1</v>
      </c>
      <c r="C24" s="32" t="s">
        <v>45</v>
      </c>
      <c r="D24" s="33">
        <v>10.964595031883507</v>
      </c>
      <c r="E24" s="33">
        <v>885.45540496811645</v>
      </c>
      <c r="F24" s="33">
        <v>896.42</v>
      </c>
      <c r="G24" s="34">
        <f t="shared" ref="G24:G37" si="5">F24/47378</f>
        <v>1.8920596057241758E-2</v>
      </c>
      <c r="H24" s="1">
        <f t="shared" ref="H24:H37" si="6">G24*2892</f>
        <v>54.718363797543162</v>
      </c>
      <c r="I24" s="35">
        <v>55</v>
      </c>
      <c r="J24" s="1">
        <f t="shared" ref="J24:J37" si="7">G24*1670</f>
        <v>31.597395415593734</v>
      </c>
      <c r="K24" s="35">
        <v>32</v>
      </c>
      <c r="L24" s="36"/>
      <c r="M24" s="84">
        <f t="shared" si="3"/>
        <v>0</v>
      </c>
      <c r="N24" s="36"/>
      <c r="O24" s="84">
        <f t="shared" si="4"/>
        <v>0</v>
      </c>
    </row>
    <row r="25" spans="1:16" x14ac:dyDescent="0.2">
      <c r="A25" s="32"/>
      <c r="B25" s="31">
        <v>2</v>
      </c>
      <c r="C25" s="32" t="s">
        <v>46</v>
      </c>
      <c r="D25" s="33">
        <v>32.893785095650514</v>
      </c>
      <c r="E25" s="33">
        <v>691.75621490434946</v>
      </c>
      <c r="F25" s="33">
        <v>724.65</v>
      </c>
      <c r="G25" s="34">
        <f t="shared" si="5"/>
        <v>1.5295073662881506E-2</v>
      </c>
      <c r="H25" s="1">
        <f t="shared" si="6"/>
        <v>44.233353033053312</v>
      </c>
      <c r="I25" s="35">
        <v>44</v>
      </c>
      <c r="J25" s="1">
        <f t="shared" si="7"/>
        <v>25.542773017012117</v>
      </c>
      <c r="K25" s="35">
        <v>26</v>
      </c>
      <c r="L25" s="36"/>
      <c r="M25" s="84">
        <f t="shared" si="3"/>
        <v>0</v>
      </c>
      <c r="N25" s="36"/>
      <c r="O25" s="84">
        <f t="shared" si="4"/>
        <v>0</v>
      </c>
    </row>
    <row r="26" spans="1:16" x14ac:dyDescent="0.2">
      <c r="A26" s="32"/>
      <c r="B26" s="31">
        <v>3</v>
      </c>
      <c r="C26" s="32" t="s">
        <v>47</v>
      </c>
      <c r="D26" s="33">
        <v>197.03377272294659</v>
      </c>
      <c r="E26" s="33">
        <v>127.45622727705342</v>
      </c>
      <c r="F26" s="33">
        <v>324.49</v>
      </c>
      <c r="G26" s="34">
        <f t="shared" si="5"/>
        <v>6.8489594326480649E-3</v>
      </c>
      <c r="H26" s="1">
        <f t="shared" si="6"/>
        <v>19.807190679218202</v>
      </c>
      <c r="I26" s="35">
        <v>20</v>
      </c>
      <c r="J26" s="1">
        <f t="shared" si="7"/>
        <v>11.437762252522269</v>
      </c>
      <c r="K26" s="35">
        <v>11</v>
      </c>
      <c r="L26" s="36"/>
      <c r="M26" s="84">
        <f t="shared" si="3"/>
        <v>0</v>
      </c>
      <c r="N26" s="36"/>
      <c r="O26" s="84">
        <f t="shared" si="4"/>
        <v>0</v>
      </c>
    </row>
    <row r="27" spans="1:16" x14ac:dyDescent="0.2">
      <c r="A27" s="32"/>
      <c r="B27" s="31">
        <v>4</v>
      </c>
      <c r="C27" s="32" t="s">
        <v>48</v>
      </c>
      <c r="D27" s="33">
        <v>2768.5602455505855</v>
      </c>
      <c r="E27" s="33">
        <v>46.869754449414359</v>
      </c>
      <c r="F27" s="33">
        <v>2815.43</v>
      </c>
      <c r="G27" s="34">
        <f t="shared" si="5"/>
        <v>5.9424838532652284E-2</v>
      </c>
      <c r="H27" s="1">
        <f t="shared" si="6"/>
        <v>171.8566330364304</v>
      </c>
      <c r="I27" s="35">
        <v>172</v>
      </c>
      <c r="J27" s="1">
        <f t="shared" si="7"/>
        <v>99.239480349529316</v>
      </c>
      <c r="K27" s="35">
        <v>99</v>
      </c>
      <c r="L27" s="36"/>
      <c r="M27" s="84">
        <f t="shared" si="3"/>
        <v>0</v>
      </c>
      <c r="N27" s="36"/>
      <c r="O27" s="84">
        <f t="shared" si="4"/>
        <v>0</v>
      </c>
    </row>
    <row r="28" spans="1:16" x14ac:dyDescent="0.2">
      <c r="A28" s="32"/>
      <c r="B28" s="31">
        <v>5</v>
      </c>
      <c r="C28" s="32" t="s">
        <v>49</v>
      </c>
      <c r="D28" s="33">
        <v>99.448876939183407</v>
      </c>
      <c r="E28" s="33">
        <v>597.07112306081672</v>
      </c>
      <c r="F28" s="33">
        <v>696.5200000000001</v>
      </c>
      <c r="G28" s="34">
        <f t="shared" si="5"/>
        <v>1.4701338173835959E-2</v>
      </c>
      <c r="H28" s="1">
        <f t="shared" si="6"/>
        <v>42.516269998733591</v>
      </c>
      <c r="I28" s="35">
        <v>43</v>
      </c>
      <c r="J28" s="1">
        <f t="shared" si="7"/>
        <v>24.551234750306051</v>
      </c>
      <c r="K28" s="35">
        <v>25</v>
      </c>
      <c r="L28" s="36"/>
      <c r="M28" s="84">
        <f t="shared" si="3"/>
        <v>0</v>
      </c>
      <c r="N28" s="36"/>
      <c r="O28" s="84">
        <f t="shared" si="4"/>
        <v>0</v>
      </c>
    </row>
    <row r="29" spans="1:16" x14ac:dyDescent="0.2">
      <c r="A29" s="32"/>
      <c r="B29" s="31">
        <v>6</v>
      </c>
      <c r="C29" s="32" t="s">
        <v>50</v>
      </c>
      <c r="D29" s="33">
        <v>15.898662796231084</v>
      </c>
      <c r="E29" s="33">
        <v>396.60133720376894</v>
      </c>
      <c r="F29" s="33">
        <v>412.5</v>
      </c>
      <c r="G29" s="34">
        <f t="shared" si="5"/>
        <v>8.7065726708598929E-3</v>
      </c>
      <c r="H29" s="1">
        <f t="shared" si="6"/>
        <v>25.179408164126809</v>
      </c>
      <c r="I29" s="35">
        <v>25</v>
      </c>
      <c r="J29" s="1">
        <f t="shared" si="7"/>
        <v>14.539976360336022</v>
      </c>
      <c r="K29" s="35">
        <v>15</v>
      </c>
      <c r="L29" s="36"/>
      <c r="M29" s="84">
        <f t="shared" si="3"/>
        <v>0</v>
      </c>
      <c r="N29" s="36"/>
      <c r="O29" s="84">
        <f t="shared" si="4"/>
        <v>0</v>
      </c>
    </row>
    <row r="30" spans="1:16" s="37" customFormat="1" x14ac:dyDescent="0.2">
      <c r="A30" s="115"/>
      <c r="B30" s="10">
        <v>7</v>
      </c>
      <c r="C30" s="115" t="s">
        <v>51</v>
      </c>
      <c r="D30" s="76">
        <v>196.26625107071476</v>
      </c>
      <c r="E30" s="76">
        <v>350.73374892928524</v>
      </c>
      <c r="F30" s="76">
        <v>547</v>
      </c>
      <c r="G30" s="77">
        <f t="shared" si="5"/>
        <v>1.154544303263118E-2</v>
      </c>
      <c r="H30" s="78">
        <f t="shared" si="6"/>
        <v>33.389421250369374</v>
      </c>
      <c r="I30" s="35">
        <v>33</v>
      </c>
      <c r="J30" s="116">
        <f t="shared" si="7"/>
        <v>19.280889864494071</v>
      </c>
      <c r="K30" s="35">
        <v>19</v>
      </c>
      <c r="L30" s="117">
        <f>649+988</f>
        <v>1637</v>
      </c>
      <c r="M30" s="84">
        <f t="shared" si="3"/>
        <v>40.924999999999997</v>
      </c>
      <c r="N30" s="117">
        <f>240+198</f>
        <v>438</v>
      </c>
      <c r="O30" s="84">
        <f t="shared" si="4"/>
        <v>29.2</v>
      </c>
      <c r="P30" s="103" t="s">
        <v>86</v>
      </c>
    </row>
    <row r="31" spans="1:16" x14ac:dyDescent="0.2">
      <c r="A31" s="32"/>
      <c r="B31" s="31">
        <v>8</v>
      </c>
      <c r="C31" s="32" t="s">
        <v>52</v>
      </c>
      <c r="D31" s="33">
        <v>0</v>
      </c>
      <c r="E31" s="33">
        <v>325</v>
      </c>
      <c r="F31" s="33">
        <v>325</v>
      </c>
      <c r="G31" s="34">
        <f t="shared" si="5"/>
        <v>6.8597239224956735E-3</v>
      </c>
      <c r="H31" s="1">
        <f t="shared" si="6"/>
        <v>19.838321583857489</v>
      </c>
      <c r="I31" s="35">
        <v>20</v>
      </c>
      <c r="J31" s="1">
        <f t="shared" si="7"/>
        <v>11.455738950567774</v>
      </c>
      <c r="K31" s="35">
        <v>11</v>
      </c>
      <c r="L31" s="36"/>
      <c r="M31" s="84">
        <f t="shared" si="3"/>
        <v>0</v>
      </c>
      <c r="N31" s="36"/>
      <c r="O31" s="84">
        <f t="shared" si="4"/>
        <v>0</v>
      </c>
    </row>
    <row r="32" spans="1:16" x14ac:dyDescent="0.2">
      <c r="A32" s="32"/>
      <c r="B32" s="31">
        <v>9</v>
      </c>
      <c r="C32" s="32" t="s">
        <v>53</v>
      </c>
      <c r="D32" s="33">
        <v>188.59103454839629</v>
      </c>
      <c r="E32" s="33">
        <v>530.40896545160376</v>
      </c>
      <c r="F32" s="33">
        <v>719</v>
      </c>
      <c r="G32" s="34">
        <f t="shared" si="5"/>
        <v>1.5175820000844274E-2</v>
      </c>
      <c r="H32" s="1">
        <f t="shared" si="6"/>
        <v>43.888471442441642</v>
      </c>
      <c r="I32" s="35">
        <v>44</v>
      </c>
      <c r="J32" s="1">
        <f t="shared" si="7"/>
        <v>25.343619401409939</v>
      </c>
      <c r="K32" s="35">
        <v>25</v>
      </c>
      <c r="L32" s="36"/>
      <c r="M32" s="84">
        <f t="shared" si="3"/>
        <v>0</v>
      </c>
      <c r="N32" s="36"/>
      <c r="O32" s="84">
        <f t="shared" si="4"/>
        <v>0</v>
      </c>
    </row>
    <row r="33" spans="1:20" x14ac:dyDescent="0.2">
      <c r="A33" s="32"/>
      <c r="B33" s="31">
        <v>10</v>
      </c>
      <c r="C33" s="32" t="s">
        <v>54</v>
      </c>
      <c r="D33" s="33">
        <v>29.056176834491293</v>
      </c>
      <c r="E33" s="33">
        <v>376.44382316550872</v>
      </c>
      <c r="F33" s="33">
        <v>405.5</v>
      </c>
      <c r="G33" s="34">
        <f t="shared" si="5"/>
        <v>8.5588247709907552E-3</v>
      </c>
      <c r="H33" s="1">
        <f t="shared" si="6"/>
        <v>24.752121237705264</v>
      </c>
      <c r="I33" s="35">
        <v>25</v>
      </c>
      <c r="J33" s="1">
        <f t="shared" si="7"/>
        <v>14.293237367554561</v>
      </c>
      <c r="K33" s="35">
        <v>14</v>
      </c>
      <c r="L33" s="36"/>
      <c r="M33" s="84">
        <f t="shared" si="3"/>
        <v>0</v>
      </c>
      <c r="N33" s="36"/>
      <c r="O33" s="84">
        <f t="shared" si="4"/>
        <v>0</v>
      </c>
    </row>
    <row r="34" spans="1:20" x14ac:dyDescent="0.2">
      <c r="A34" s="32"/>
      <c r="B34" s="31">
        <v>11</v>
      </c>
      <c r="C34" s="32" t="s">
        <v>55</v>
      </c>
      <c r="D34" s="33">
        <v>1741.1776910631008</v>
      </c>
      <c r="E34" s="33">
        <v>540.82230893689916</v>
      </c>
      <c r="F34" s="33">
        <v>2282</v>
      </c>
      <c r="G34" s="34">
        <f t="shared" si="5"/>
        <v>4.8165815357338847E-2</v>
      </c>
      <c r="H34" s="1">
        <f t="shared" si="6"/>
        <v>139.29553801342394</v>
      </c>
      <c r="I34" s="35">
        <v>140</v>
      </c>
      <c r="J34" s="1">
        <f t="shared" si="7"/>
        <v>80.436911646755874</v>
      </c>
      <c r="K34" s="35">
        <v>80</v>
      </c>
      <c r="L34" s="36"/>
      <c r="M34" s="84">
        <f t="shared" si="3"/>
        <v>0</v>
      </c>
      <c r="N34" s="36"/>
      <c r="O34" s="84">
        <f t="shared" si="4"/>
        <v>0</v>
      </c>
    </row>
    <row r="35" spans="1:20" x14ac:dyDescent="0.2">
      <c r="A35" s="32"/>
      <c r="B35" s="31">
        <v>12</v>
      </c>
      <c r="C35" s="32" t="s">
        <v>56</v>
      </c>
      <c r="D35" s="33">
        <v>286.72416008375365</v>
      </c>
      <c r="E35" s="33">
        <v>2448.7758399162462</v>
      </c>
      <c r="F35" s="33">
        <v>2735.5</v>
      </c>
      <c r="G35" s="34">
        <f t="shared" si="5"/>
        <v>5.7737768584575119E-2</v>
      </c>
      <c r="H35" s="1">
        <f t="shared" si="6"/>
        <v>166.97762674659126</v>
      </c>
      <c r="I35" s="35">
        <v>167</v>
      </c>
      <c r="J35" s="1">
        <f t="shared" si="7"/>
        <v>96.422073536240447</v>
      </c>
      <c r="K35" s="35">
        <v>96</v>
      </c>
      <c r="L35" s="36"/>
      <c r="M35" s="84">
        <f t="shared" si="3"/>
        <v>0</v>
      </c>
      <c r="N35" s="36"/>
      <c r="O35" s="84">
        <f t="shared" si="4"/>
        <v>0</v>
      </c>
    </row>
    <row r="36" spans="1:20" x14ac:dyDescent="0.2">
      <c r="A36" s="32"/>
      <c r="B36" s="31">
        <v>13</v>
      </c>
      <c r="C36" s="32" t="s">
        <v>57</v>
      </c>
      <c r="D36" s="33">
        <v>590.44344246692674</v>
      </c>
      <c r="E36" s="33">
        <v>3212.0565575330734</v>
      </c>
      <c r="F36" s="33">
        <v>3802.5</v>
      </c>
      <c r="G36" s="34">
        <f t="shared" si="5"/>
        <v>8.0258769893199369E-2</v>
      </c>
      <c r="H36" s="1">
        <f t="shared" si="6"/>
        <v>232.10836253113257</v>
      </c>
      <c r="I36" s="35">
        <v>232</v>
      </c>
      <c r="J36" s="1">
        <f t="shared" si="7"/>
        <v>134.03214572164293</v>
      </c>
      <c r="K36" s="35">
        <v>134</v>
      </c>
      <c r="L36" s="36"/>
      <c r="M36" s="84">
        <f t="shared" si="3"/>
        <v>0</v>
      </c>
      <c r="N36" s="36"/>
      <c r="O36" s="84">
        <f t="shared" si="4"/>
        <v>0</v>
      </c>
    </row>
    <row r="37" spans="1:20" x14ac:dyDescent="0.2">
      <c r="A37" s="32"/>
      <c r="B37" s="31">
        <v>14</v>
      </c>
      <c r="C37" s="32" t="s">
        <v>58</v>
      </c>
      <c r="D37" s="33">
        <v>4536.0529646902069</v>
      </c>
      <c r="E37" s="33">
        <v>1528.9470353097931</v>
      </c>
      <c r="F37" s="33">
        <v>6065</v>
      </c>
      <c r="G37" s="34">
        <f t="shared" si="5"/>
        <v>0.12801300181518849</v>
      </c>
      <c r="H37" s="1">
        <f t="shared" si="6"/>
        <v>370.21360124952508</v>
      </c>
      <c r="I37" s="35">
        <v>370</v>
      </c>
      <c r="J37" s="1">
        <f t="shared" si="7"/>
        <v>213.78171303136477</v>
      </c>
      <c r="K37" s="35">
        <v>214</v>
      </c>
      <c r="L37" s="36"/>
      <c r="M37" s="84">
        <f t="shared" si="3"/>
        <v>0</v>
      </c>
      <c r="N37" s="36"/>
      <c r="O37" s="84">
        <f t="shared" si="4"/>
        <v>0</v>
      </c>
    </row>
    <row r="38" spans="1:20" s="22" customFormat="1" ht="15.75" x14ac:dyDescent="0.25">
      <c r="A38" s="89" t="s">
        <v>59</v>
      </c>
      <c r="B38" s="90"/>
      <c r="C38" s="90">
        <v>19</v>
      </c>
      <c r="D38" s="91">
        <v>11206.364352336535</v>
      </c>
      <c r="E38" s="91">
        <v>8050.1356476634619</v>
      </c>
      <c r="F38" s="91">
        <v>19256.5</v>
      </c>
      <c r="G38" s="92"/>
      <c r="H38" s="94"/>
      <c r="I38" s="93">
        <f>SUM(I39:I57)</f>
        <v>1177</v>
      </c>
      <c r="J38" s="94"/>
      <c r="K38" s="93">
        <f>SUM(K39:K57)</f>
        <v>680</v>
      </c>
      <c r="L38" s="93"/>
      <c r="M38" s="93">
        <f>SUM(M39:M57)</f>
        <v>0</v>
      </c>
      <c r="N38" s="93"/>
      <c r="O38" s="93">
        <f>SUM(O39:O57)</f>
        <v>55</v>
      </c>
      <c r="P38" s="109"/>
    </row>
    <row r="39" spans="1:20" x14ac:dyDescent="0.2">
      <c r="A39" s="32"/>
      <c r="B39" s="31">
        <v>1</v>
      </c>
      <c r="C39" s="32" t="s">
        <v>60</v>
      </c>
      <c r="D39" s="33">
        <v>1436.3619491767392</v>
      </c>
      <c r="E39" s="33">
        <v>764.63805082326076</v>
      </c>
      <c r="F39" s="33">
        <v>2201</v>
      </c>
      <c r="G39" s="34">
        <f t="shared" ref="G39:G57" si="8">F39/47378</f>
        <v>4.6456161087424543E-2</v>
      </c>
      <c r="H39" s="1">
        <f t="shared" ref="H39:H57" si="9">G39*2892</f>
        <v>134.35121786483177</v>
      </c>
      <c r="I39" s="35">
        <v>134</v>
      </c>
      <c r="J39" s="1">
        <f t="shared" ref="J39:J57" si="10">G39*1670</f>
        <v>77.581789015998993</v>
      </c>
      <c r="K39" s="35">
        <v>78</v>
      </c>
      <c r="L39" s="36"/>
      <c r="M39" s="84">
        <f t="shared" si="3"/>
        <v>0</v>
      </c>
      <c r="N39" s="36"/>
      <c r="O39" s="84">
        <f t="shared" si="4"/>
        <v>0</v>
      </c>
    </row>
    <row r="40" spans="1:20" x14ac:dyDescent="0.2">
      <c r="A40" s="32"/>
      <c r="B40" s="31">
        <v>2</v>
      </c>
      <c r="C40" s="32" t="s">
        <v>61</v>
      </c>
      <c r="D40" s="33">
        <v>21.929190063767013</v>
      </c>
      <c r="E40" s="33">
        <v>61.07080993623299</v>
      </c>
      <c r="F40" s="33">
        <v>83</v>
      </c>
      <c r="G40" s="34">
        <f t="shared" si="8"/>
        <v>1.7518679555912026E-3</v>
      </c>
      <c r="H40" s="1">
        <f t="shared" si="9"/>
        <v>5.0664021275697575</v>
      </c>
      <c r="I40" s="35">
        <v>5</v>
      </c>
      <c r="J40" s="1">
        <f t="shared" si="10"/>
        <v>2.9256194858373084</v>
      </c>
      <c r="K40" s="35">
        <v>3</v>
      </c>
      <c r="L40" s="36"/>
      <c r="M40" s="84">
        <f t="shared" si="3"/>
        <v>0</v>
      </c>
      <c r="N40" s="36"/>
      <c r="O40" s="84">
        <f t="shared" si="4"/>
        <v>0</v>
      </c>
    </row>
    <row r="41" spans="1:20" x14ac:dyDescent="0.2">
      <c r="A41" s="32"/>
      <c r="B41" s="31">
        <v>3</v>
      </c>
      <c r="C41" s="32" t="s">
        <v>62</v>
      </c>
      <c r="D41" s="33">
        <v>165.56538498144096</v>
      </c>
      <c r="E41" s="33">
        <v>813.43461501855904</v>
      </c>
      <c r="F41" s="33">
        <v>979</v>
      </c>
      <c r="G41" s="34">
        <f t="shared" si="8"/>
        <v>2.0663599138840812E-2</v>
      </c>
      <c r="H41" s="1">
        <f t="shared" si="9"/>
        <v>59.75912870952763</v>
      </c>
      <c r="I41" s="35">
        <v>60</v>
      </c>
      <c r="J41" s="1">
        <f t="shared" si="10"/>
        <v>34.508210561864153</v>
      </c>
      <c r="K41" s="35">
        <v>35</v>
      </c>
      <c r="L41" s="36"/>
      <c r="M41" s="84">
        <f t="shared" si="3"/>
        <v>0</v>
      </c>
      <c r="N41" s="36"/>
      <c r="O41" s="84">
        <f t="shared" si="4"/>
        <v>0</v>
      </c>
    </row>
    <row r="42" spans="1:20" s="44" customFormat="1" x14ac:dyDescent="0.2">
      <c r="A42" s="32"/>
      <c r="B42" s="31">
        <v>4</v>
      </c>
      <c r="C42" s="32" t="s">
        <v>63</v>
      </c>
      <c r="D42" s="33">
        <v>811.92826211097361</v>
      </c>
      <c r="E42" s="33">
        <v>109.57173788902639</v>
      </c>
      <c r="F42" s="33">
        <v>921.5</v>
      </c>
      <c r="G42" s="34">
        <f t="shared" si="8"/>
        <v>1.9449955675630039E-2</v>
      </c>
      <c r="H42" s="1">
        <f t="shared" si="9"/>
        <v>56.249271813922071</v>
      </c>
      <c r="I42" s="35">
        <v>56</v>
      </c>
      <c r="J42" s="1">
        <f t="shared" si="10"/>
        <v>32.481425978302163</v>
      </c>
      <c r="K42" s="35">
        <v>32</v>
      </c>
      <c r="L42" s="36"/>
      <c r="M42" s="84">
        <f t="shared" si="3"/>
        <v>0</v>
      </c>
      <c r="N42" s="36"/>
      <c r="O42" s="84">
        <f t="shared" si="4"/>
        <v>0</v>
      </c>
      <c r="P42" s="109"/>
      <c r="Q42" s="2"/>
      <c r="R42" s="2"/>
      <c r="S42" s="2"/>
      <c r="T42" s="2"/>
    </row>
    <row r="43" spans="1:20" s="44" customFormat="1" x14ac:dyDescent="0.2">
      <c r="A43" s="32"/>
      <c r="B43" s="31">
        <v>5</v>
      </c>
      <c r="C43" s="32" t="s">
        <v>64</v>
      </c>
      <c r="D43" s="33">
        <v>1485.7026268202151</v>
      </c>
      <c r="E43" s="33">
        <v>181.29737317978493</v>
      </c>
      <c r="F43" s="33">
        <v>1667</v>
      </c>
      <c r="G43" s="34">
        <f t="shared" si="8"/>
        <v>3.5185107011693188E-2</v>
      </c>
      <c r="H43" s="1">
        <f t="shared" si="9"/>
        <v>101.7553294778167</v>
      </c>
      <c r="I43" s="35">
        <v>102</v>
      </c>
      <c r="J43" s="1">
        <f t="shared" si="10"/>
        <v>58.759128709527623</v>
      </c>
      <c r="K43" s="35">
        <v>59</v>
      </c>
      <c r="L43" s="36"/>
      <c r="M43" s="84">
        <f t="shared" si="3"/>
        <v>0</v>
      </c>
      <c r="N43" s="36"/>
      <c r="O43" s="84">
        <f t="shared" si="4"/>
        <v>0</v>
      </c>
      <c r="P43" s="109"/>
      <c r="Q43" s="2"/>
      <c r="R43" s="2"/>
      <c r="S43" s="2"/>
      <c r="T43" s="2"/>
    </row>
    <row r="44" spans="1:20" s="44" customFormat="1" x14ac:dyDescent="0.2">
      <c r="A44" s="32"/>
      <c r="B44" s="31">
        <v>6</v>
      </c>
      <c r="C44" s="32" t="s">
        <v>65</v>
      </c>
      <c r="D44" s="33">
        <v>803.70481583706101</v>
      </c>
      <c r="E44" s="33">
        <v>2082.2951841629392</v>
      </c>
      <c r="F44" s="33">
        <v>2886</v>
      </c>
      <c r="G44" s="34">
        <f t="shared" si="8"/>
        <v>6.0914348431761578E-2</v>
      </c>
      <c r="H44" s="1">
        <f t="shared" si="9"/>
        <v>176.16429566465447</v>
      </c>
      <c r="I44" s="35">
        <v>176</v>
      </c>
      <c r="J44" s="1">
        <f t="shared" si="10"/>
        <v>101.72696188104183</v>
      </c>
      <c r="K44" s="35">
        <v>102</v>
      </c>
      <c r="L44" s="36"/>
      <c r="M44" s="84">
        <f t="shared" si="3"/>
        <v>0</v>
      </c>
      <c r="N44" s="36"/>
      <c r="O44" s="84">
        <f t="shared" si="4"/>
        <v>0</v>
      </c>
      <c r="P44" s="109"/>
      <c r="Q44" s="2"/>
      <c r="R44" s="2"/>
      <c r="S44" s="2"/>
      <c r="T44" s="2"/>
    </row>
    <row r="45" spans="1:20" s="44" customFormat="1" x14ac:dyDescent="0.2">
      <c r="A45" s="32"/>
      <c r="B45" s="31">
        <v>7</v>
      </c>
      <c r="C45" s="32" t="s">
        <v>66</v>
      </c>
      <c r="D45" s="33">
        <v>200.65208908346816</v>
      </c>
      <c r="E45" s="33">
        <v>126.34791091653184</v>
      </c>
      <c r="F45" s="33">
        <v>327</v>
      </c>
      <c r="G45" s="34">
        <f t="shared" si="8"/>
        <v>6.9019376081725699E-3</v>
      </c>
      <c r="H45" s="1">
        <f t="shared" si="9"/>
        <v>19.960403562835072</v>
      </c>
      <c r="I45" s="35">
        <v>20</v>
      </c>
      <c r="J45" s="1">
        <f t="shared" si="10"/>
        <v>11.526235805648192</v>
      </c>
      <c r="K45" s="35">
        <v>12</v>
      </c>
      <c r="L45" s="36"/>
      <c r="M45" s="84">
        <f t="shared" si="3"/>
        <v>0</v>
      </c>
      <c r="N45" s="36"/>
      <c r="O45" s="84">
        <f t="shared" si="4"/>
        <v>0</v>
      </c>
      <c r="P45" s="109"/>
      <c r="Q45" s="2"/>
      <c r="R45" s="2"/>
      <c r="S45" s="2"/>
      <c r="T45" s="2"/>
    </row>
    <row r="46" spans="1:20" s="44" customFormat="1" x14ac:dyDescent="0.2">
      <c r="A46" s="32"/>
      <c r="B46" s="31">
        <v>8</v>
      </c>
      <c r="C46" s="32" t="s">
        <v>67</v>
      </c>
      <c r="D46" s="33">
        <v>581.12353668982587</v>
      </c>
      <c r="E46" s="33">
        <v>198.87646331017413</v>
      </c>
      <c r="F46" s="33">
        <v>780</v>
      </c>
      <c r="G46" s="34">
        <f t="shared" si="8"/>
        <v>1.6463337413989615E-2</v>
      </c>
      <c r="H46" s="1">
        <f t="shared" si="9"/>
        <v>47.611971801257965</v>
      </c>
      <c r="I46" s="35">
        <v>48</v>
      </c>
      <c r="J46" s="1">
        <f t="shared" si="10"/>
        <v>27.493773481362656</v>
      </c>
      <c r="K46" s="35">
        <v>27</v>
      </c>
      <c r="L46" s="36"/>
      <c r="M46" s="84">
        <f t="shared" si="3"/>
        <v>0</v>
      </c>
      <c r="N46" s="36"/>
      <c r="O46" s="84">
        <f t="shared" si="4"/>
        <v>0</v>
      </c>
      <c r="P46" s="109"/>
      <c r="Q46" s="2"/>
      <c r="R46" s="2"/>
      <c r="S46" s="2"/>
      <c r="T46" s="2"/>
    </row>
    <row r="47" spans="1:20" s="44" customFormat="1" x14ac:dyDescent="0.2">
      <c r="A47" s="32"/>
      <c r="B47" s="31">
        <v>9</v>
      </c>
      <c r="C47" s="32" t="s">
        <v>68</v>
      </c>
      <c r="D47" s="33">
        <v>578.38238793185496</v>
      </c>
      <c r="E47" s="33">
        <v>113.11761206814504</v>
      </c>
      <c r="F47" s="33">
        <v>691.5</v>
      </c>
      <c r="G47" s="34">
        <f t="shared" si="8"/>
        <v>1.4595381822786947E-2</v>
      </c>
      <c r="H47" s="1">
        <f t="shared" si="9"/>
        <v>42.209844231499851</v>
      </c>
      <c r="I47" s="35">
        <v>42</v>
      </c>
      <c r="J47" s="1">
        <f t="shared" si="10"/>
        <v>24.374287644054203</v>
      </c>
      <c r="K47" s="35">
        <v>24</v>
      </c>
      <c r="L47" s="36"/>
      <c r="M47" s="84">
        <f t="shared" si="3"/>
        <v>0</v>
      </c>
      <c r="N47" s="36"/>
      <c r="O47" s="84">
        <f t="shared" si="4"/>
        <v>0</v>
      </c>
      <c r="P47" s="109"/>
      <c r="Q47" s="2"/>
      <c r="R47" s="2"/>
      <c r="S47" s="2"/>
      <c r="T47" s="2"/>
    </row>
    <row r="48" spans="1:20" s="79" customFormat="1" x14ac:dyDescent="0.2">
      <c r="A48" s="115"/>
      <c r="B48" s="10">
        <v>10</v>
      </c>
      <c r="C48" s="115" t="s">
        <v>69</v>
      </c>
      <c r="D48" s="76">
        <v>329.48608070809939</v>
      </c>
      <c r="E48" s="76">
        <v>525.01391929190061</v>
      </c>
      <c r="F48" s="76">
        <v>854.5</v>
      </c>
      <c r="G48" s="77">
        <f t="shared" si="8"/>
        <v>1.8035797205454007E-2</v>
      </c>
      <c r="H48" s="78">
        <f t="shared" si="9"/>
        <v>52.159525518172991</v>
      </c>
      <c r="I48" s="35">
        <v>52</v>
      </c>
      <c r="J48" s="116">
        <f t="shared" si="10"/>
        <v>30.119781333108193</v>
      </c>
      <c r="K48" s="35">
        <v>30</v>
      </c>
      <c r="L48" s="117"/>
      <c r="M48" s="84">
        <f t="shared" si="3"/>
        <v>0</v>
      </c>
      <c r="N48" s="117"/>
      <c r="O48" s="84">
        <f t="shared" si="4"/>
        <v>0</v>
      </c>
      <c r="P48" s="103" t="s">
        <v>86</v>
      </c>
      <c r="Q48" s="37"/>
      <c r="R48" s="37"/>
      <c r="S48" s="37"/>
      <c r="T48" s="37"/>
    </row>
    <row r="49" spans="1:20" s="44" customFormat="1" x14ac:dyDescent="0.2">
      <c r="A49" s="32"/>
      <c r="B49" s="31">
        <v>11</v>
      </c>
      <c r="C49" s="32" t="s">
        <v>70</v>
      </c>
      <c r="D49" s="33">
        <v>393.08073189302371</v>
      </c>
      <c r="E49" s="33">
        <v>289.41926810697629</v>
      </c>
      <c r="F49" s="33">
        <v>682.5</v>
      </c>
      <c r="G49" s="34">
        <f t="shared" si="8"/>
        <v>1.4405420237240913E-2</v>
      </c>
      <c r="H49" s="1">
        <f t="shared" si="9"/>
        <v>41.660475326100723</v>
      </c>
      <c r="I49" s="35">
        <v>42</v>
      </c>
      <c r="J49" s="1">
        <f t="shared" si="10"/>
        <v>24.057051796192326</v>
      </c>
      <c r="K49" s="35">
        <v>24</v>
      </c>
      <c r="L49" s="36"/>
      <c r="M49" s="84">
        <f t="shared" si="3"/>
        <v>0</v>
      </c>
      <c r="N49" s="36"/>
      <c r="O49" s="84">
        <f t="shared" si="4"/>
        <v>0</v>
      </c>
      <c r="P49" s="109"/>
      <c r="Q49" s="2"/>
      <c r="R49" s="2"/>
      <c r="S49" s="2"/>
      <c r="T49" s="2"/>
    </row>
    <row r="50" spans="1:20" s="44" customFormat="1" x14ac:dyDescent="0.2">
      <c r="A50" s="32"/>
      <c r="B50" s="31">
        <v>12</v>
      </c>
      <c r="C50" s="32" t="s">
        <v>71</v>
      </c>
      <c r="D50" s="33">
        <v>37.279623108403925</v>
      </c>
      <c r="E50" s="33">
        <v>46.720376891596075</v>
      </c>
      <c r="F50" s="33">
        <v>84</v>
      </c>
      <c r="G50" s="34">
        <f t="shared" si="8"/>
        <v>1.7729747984296508E-3</v>
      </c>
      <c r="H50" s="1">
        <f t="shared" si="9"/>
        <v>5.1274431170585499</v>
      </c>
      <c r="I50" s="35">
        <v>5</v>
      </c>
      <c r="J50" s="1">
        <f t="shared" si="10"/>
        <v>2.9608679133775166</v>
      </c>
      <c r="K50" s="35">
        <v>3</v>
      </c>
      <c r="L50" s="36"/>
      <c r="M50" s="84">
        <f t="shared" si="3"/>
        <v>0</v>
      </c>
      <c r="N50" s="36">
        <f>450+105+180+90</f>
        <v>825</v>
      </c>
      <c r="O50" s="84">
        <f t="shared" si="4"/>
        <v>55</v>
      </c>
      <c r="P50" s="109" t="s">
        <v>87</v>
      </c>
      <c r="Q50" s="2"/>
      <c r="R50" s="2"/>
      <c r="S50" s="2"/>
      <c r="T50" s="2"/>
    </row>
    <row r="51" spans="1:20" s="44" customFormat="1" x14ac:dyDescent="0.2">
      <c r="A51" s="32"/>
      <c r="B51" s="31">
        <v>13</v>
      </c>
      <c r="C51" s="32" t="s">
        <v>72</v>
      </c>
      <c r="D51" s="33">
        <v>66.884029694489385</v>
      </c>
      <c r="E51" s="33">
        <v>63.115970305510615</v>
      </c>
      <c r="F51" s="33">
        <v>130</v>
      </c>
      <c r="G51" s="34">
        <f t="shared" si="8"/>
        <v>2.7438895689982693E-3</v>
      </c>
      <c r="H51" s="1">
        <f t="shared" si="9"/>
        <v>7.9353286335429951</v>
      </c>
      <c r="I51" s="35">
        <v>8</v>
      </c>
      <c r="J51" s="1">
        <f t="shared" si="10"/>
        <v>4.5822955802271101</v>
      </c>
      <c r="K51" s="35">
        <v>5</v>
      </c>
      <c r="L51" s="36"/>
      <c r="M51" s="84">
        <f t="shared" si="3"/>
        <v>0</v>
      </c>
      <c r="N51" s="36"/>
      <c r="O51" s="84">
        <f t="shared" si="4"/>
        <v>0</v>
      </c>
      <c r="P51" s="109"/>
      <c r="Q51" s="2"/>
      <c r="R51" s="2"/>
      <c r="S51" s="2"/>
      <c r="T51" s="2"/>
    </row>
    <row r="52" spans="1:20" s="44" customFormat="1" x14ac:dyDescent="0.2">
      <c r="A52" s="32"/>
      <c r="B52" s="31">
        <v>14</v>
      </c>
      <c r="C52" s="32" t="s">
        <v>73</v>
      </c>
      <c r="D52" s="33">
        <v>131.57514038260206</v>
      </c>
      <c r="E52" s="33">
        <v>293.42485961739794</v>
      </c>
      <c r="F52" s="33">
        <v>425</v>
      </c>
      <c r="G52" s="34">
        <f t="shared" si="8"/>
        <v>8.9704082063404959E-3</v>
      </c>
      <c r="H52" s="1">
        <f t="shared" si="9"/>
        <v>25.942420532736715</v>
      </c>
      <c r="I52" s="35">
        <v>26</v>
      </c>
      <c r="J52" s="1">
        <f t="shared" si="10"/>
        <v>14.980581704588628</v>
      </c>
      <c r="K52" s="35">
        <v>15</v>
      </c>
      <c r="L52" s="36"/>
      <c r="M52" s="84">
        <f t="shared" si="3"/>
        <v>0</v>
      </c>
      <c r="N52" s="36"/>
      <c r="O52" s="84">
        <f t="shared" si="4"/>
        <v>0</v>
      </c>
      <c r="P52" s="109"/>
      <c r="Q52" s="2"/>
      <c r="R52" s="2"/>
      <c r="S52" s="2"/>
      <c r="T52" s="2"/>
    </row>
    <row r="53" spans="1:20" s="44" customFormat="1" x14ac:dyDescent="0.2">
      <c r="A53" s="32"/>
      <c r="B53" s="31">
        <v>15</v>
      </c>
      <c r="C53" s="32" t="s">
        <v>74</v>
      </c>
      <c r="D53" s="33">
        <v>124.4481536118778</v>
      </c>
      <c r="E53" s="33">
        <v>1011.0518463881222</v>
      </c>
      <c r="F53" s="33">
        <v>1135.5</v>
      </c>
      <c r="G53" s="34">
        <f t="shared" si="8"/>
        <v>2.396682004305796E-2</v>
      </c>
      <c r="H53" s="1">
        <f t="shared" si="9"/>
        <v>69.31204356452362</v>
      </c>
      <c r="I53" s="35">
        <v>70</v>
      </c>
      <c r="J53" s="1">
        <f t="shared" si="10"/>
        <v>40.024589471906793</v>
      </c>
      <c r="K53" s="35">
        <v>40</v>
      </c>
      <c r="L53" s="36"/>
      <c r="M53" s="84">
        <f t="shared" si="3"/>
        <v>0</v>
      </c>
      <c r="N53" s="36"/>
      <c r="O53" s="84">
        <f t="shared" si="4"/>
        <v>0</v>
      </c>
      <c r="P53" s="109"/>
      <c r="Q53" s="2"/>
      <c r="R53" s="2"/>
      <c r="S53" s="2"/>
      <c r="T53" s="2"/>
    </row>
    <row r="54" spans="1:20" s="44" customFormat="1" x14ac:dyDescent="0.2">
      <c r="A54" s="32"/>
      <c r="B54" s="31">
        <v>16</v>
      </c>
      <c r="C54" s="32" t="s">
        <v>75</v>
      </c>
      <c r="D54" s="33">
        <v>2680.8434852955174</v>
      </c>
      <c r="E54" s="33">
        <v>174.15651470448256</v>
      </c>
      <c r="F54" s="33">
        <v>2855</v>
      </c>
      <c r="G54" s="34">
        <f t="shared" si="8"/>
        <v>6.0260036303769679E-2</v>
      </c>
      <c r="H54" s="1">
        <f t="shared" si="9"/>
        <v>174.2720249905019</v>
      </c>
      <c r="I54" s="35">
        <v>175</v>
      </c>
      <c r="J54" s="1">
        <f t="shared" si="10"/>
        <v>100.63426062729536</v>
      </c>
      <c r="K54" s="35">
        <v>101</v>
      </c>
      <c r="L54" s="36"/>
      <c r="M54" s="84">
        <f t="shared" si="3"/>
        <v>0</v>
      </c>
      <c r="N54" s="36"/>
      <c r="O54" s="84">
        <f t="shared" si="4"/>
        <v>0</v>
      </c>
      <c r="P54" s="109"/>
      <c r="Q54" s="2"/>
      <c r="R54" s="2"/>
      <c r="S54" s="2"/>
      <c r="T54" s="2"/>
    </row>
    <row r="55" spans="1:20" s="44" customFormat="1" x14ac:dyDescent="0.2">
      <c r="A55" s="32"/>
      <c r="B55" s="31">
        <v>17</v>
      </c>
      <c r="C55" s="32" t="s">
        <v>76</v>
      </c>
      <c r="D55" s="33">
        <v>21.929190063767013</v>
      </c>
      <c r="E55" s="33">
        <v>536.07080993623299</v>
      </c>
      <c r="F55" s="33">
        <v>558</v>
      </c>
      <c r="G55" s="34">
        <f t="shared" si="8"/>
        <v>1.1777618303854109E-2</v>
      </c>
      <c r="H55" s="1">
        <f t="shared" si="9"/>
        <v>34.060872134746084</v>
      </c>
      <c r="I55" s="35">
        <v>34</v>
      </c>
      <c r="J55" s="1">
        <f t="shared" si="10"/>
        <v>19.668622567436362</v>
      </c>
      <c r="K55" s="35">
        <v>20</v>
      </c>
      <c r="L55" s="36"/>
      <c r="M55" s="84">
        <f t="shared" si="3"/>
        <v>0</v>
      </c>
      <c r="N55" s="36"/>
      <c r="O55" s="84">
        <f t="shared" si="4"/>
        <v>0</v>
      </c>
      <c r="P55" s="109"/>
      <c r="Q55" s="2"/>
      <c r="R55" s="2"/>
      <c r="S55" s="2"/>
      <c r="T55" s="2"/>
    </row>
    <row r="56" spans="1:20" s="44" customFormat="1" x14ac:dyDescent="0.2">
      <c r="A56" s="32"/>
      <c r="B56" s="31">
        <v>18</v>
      </c>
      <c r="C56" s="32" t="s">
        <v>77</v>
      </c>
      <c r="D56" s="33">
        <v>840.98443894546494</v>
      </c>
      <c r="E56" s="33">
        <v>358.01556105453506</v>
      </c>
      <c r="F56" s="33">
        <v>1199</v>
      </c>
      <c r="G56" s="34">
        <f t="shared" si="8"/>
        <v>2.5307104563299421E-2</v>
      </c>
      <c r="H56" s="1">
        <f t="shared" si="9"/>
        <v>73.188146397061928</v>
      </c>
      <c r="I56" s="35">
        <v>73</v>
      </c>
      <c r="J56" s="1">
        <f t="shared" si="10"/>
        <v>42.262864620710033</v>
      </c>
      <c r="K56" s="35">
        <v>42</v>
      </c>
      <c r="L56" s="36"/>
      <c r="M56" s="84">
        <f t="shared" si="3"/>
        <v>0</v>
      </c>
      <c r="N56" s="36"/>
      <c r="O56" s="84">
        <f t="shared" si="4"/>
        <v>0</v>
      </c>
      <c r="P56" s="109"/>
      <c r="Q56" s="2"/>
      <c r="R56" s="2"/>
      <c r="S56" s="2"/>
      <c r="T56" s="2"/>
    </row>
    <row r="57" spans="1:20" s="44" customFormat="1" x14ac:dyDescent="0.2">
      <c r="A57" s="32"/>
      <c r="B57" s="31">
        <v>19</v>
      </c>
      <c r="C57" s="32" t="s">
        <v>78</v>
      </c>
      <c r="D57" s="33">
        <v>494.50323593794616</v>
      </c>
      <c r="E57" s="33">
        <v>302.49676406205384</v>
      </c>
      <c r="F57" s="33">
        <v>797</v>
      </c>
      <c r="G57" s="34">
        <f t="shared" si="8"/>
        <v>1.6822153742243235E-2</v>
      </c>
      <c r="H57" s="1">
        <f t="shared" si="9"/>
        <v>48.649668622567432</v>
      </c>
      <c r="I57" s="35">
        <v>49</v>
      </c>
      <c r="J57" s="1">
        <f t="shared" si="10"/>
        <v>28.092996749546202</v>
      </c>
      <c r="K57" s="35">
        <v>28</v>
      </c>
      <c r="L57" s="36"/>
      <c r="M57" s="84">
        <f t="shared" si="3"/>
        <v>0</v>
      </c>
      <c r="N57" s="36"/>
      <c r="O57" s="84">
        <f t="shared" si="4"/>
        <v>0</v>
      </c>
      <c r="P57" s="109"/>
      <c r="Q57" s="2"/>
      <c r="R57" s="2"/>
      <c r="S57" s="2"/>
      <c r="T57" s="2"/>
    </row>
    <row r="58" spans="1:20" s="45" customFormat="1" ht="14.45" customHeight="1" x14ac:dyDescent="0.25">
      <c r="D58" s="46"/>
      <c r="E58" s="46"/>
      <c r="F58" s="46"/>
      <c r="G58" s="4">
        <f>SUM(G11:G57)</f>
        <v>0.99998965764700931</v>
      </c>
      <c r="H58" s="47">
        <f>SUM(H11:H57)</f>
        <v>2891.8518915952554</v>
      </c>
      <c r="I58" s="48"/>
      <c r="J58" s="36"/>
      <c r="K58" s="35"/>
      <c r="L58" s="36"/>
      <c r="M58" s="85"/>
      <c r="N58" s="36"/>
      <c r="O58" s="84"/>
      <c r="P58" s="109"/>
    </row>
    <row r="59" spans="1:20" s="5" customFormat="1" x14ac:dyDescent="0.2">
      <c r="D59" s="50"/>
      <c r="E59" s="50"/>
      <c r="F59" s="50"/>
      <c r="G59" s="4"/>
      <c r="I59" s="6"/>
      <c r="K59" s="6"/>
      <c r="M59" s="81"/>
      <c r="O59" s="81"/>
      <c r="P59" s="110"/>
    </row>
    <row r="60" spans="1:20" s="5" customFormat="1" x14ac:dyDescent="0.2">
      <c r="D60" s="50"/>
      <c r="E60" s="50"/>
      <c r="F60" s="50"/>
      <c r="G60" s="4"/>
      <c r="I60" s="6"/>
      <c r="K60" s="6"/>
      <c r="M60" s="81"/>
      <c r="O60" s="81"/>
      <c r="P60" s="110"/>
    </row>
    <row r="61" spans="1:20" s="5" customFormat="1" x14ac:dyDescent="0.2">
      <c r="D61" s="50"/>
      <c r="E61" s="50"/>
      <c r="F61" s="50"/>
      <c r="G61" s="4"/>
      <c r="I61" s="6"/>
      <c r="K61" s="6"/>
      <c r="M61" s="81"/>
      <c r="O61" s="81"/>
      <c r="P61" s="110"/>
    </row>
    <row r="63" spans="1:20" s="5" customFormat="1" ht="15.75" x14ac:dyDescent="0.25">
      <c r="A63" s="51"/>
      <c r="B63" s="51"/>
      <c r="C63" s="51"/>
      <c r="D63" s="51"/>
      <c r="E63" s="51"/>
      <c r="F63" s="51"/>
      <c r="G63" s="4"/>
      <c r="I63" s="6"/>
      <c r="K63" s="6"/>
      <c r="M63" s="81"/>
      <c r="O63" s="81"/>
      <c r="P63" s="110"/>
    </row>
    <row r="64" spans="1:20" s="51" customFormat="1" ht="15" customHeight="1" x14ac:dyDescent="0.25">
      <c r="G64" s="52"/>
      <c r="I64" s="53"/>
      <c r="K64" s="53"/>
      <c r="L64" s="54"/>
      <c r="M64" s="86"/>
      <c r="N64" s="54"/>
      <c r="O64" s="86"/>
      <c r="P64" s="114"/>
    </row>
    <row r="65" spans="7:16" s="51" customFormat="1" ht="13.15" customHeight="1" x14ac:dyDescent="0.25">
      <c r="G65" s="52"/>
      <c r="I65" s="53"/>
      <c r="K65" s="53"/>
      <c r="L65" s="54"/>
      <c r="M65" s="86"/>
      <c r="N65" s="54"/>
      <c r="O65" s="86"/>
      <c r="P65" s="114"/>
    </row>
    <row r="66" spans="7:16" s="51" customFormat="1" ht="12.75" customHeight="1" x14ac:dyDescent="0.25">
      <c r="G66" s="52"/>
      <c r="I66" s="53"/>
      <c r="K66" s="53"/>
      <c r="L66" s="54"/>
      <c r="M66" s="86"/>
      <c r="N66" s="54"/>
      <c r="O66" s="86"/>
      <c r="P66" s="114"/>
    </row>
    <row r="67" spans="7:16" s="51" customFormat="1" ht="13.15" customHeight="1" x14ac:dyDescent="0.25">
      <c r="G67" s="52"/>
      <c r="I67" s="53"/>
      <c r="K67" s="53"/>
      <c r="L67" s="54"/>
      <c r="M67" s="86"/>
      <c r="N67" s="54"/>
      <c r="O67" s="86"/>
      <c r="P67" s="114"/>
    </row>
    <row r="68" spans="7:16" s="51" customFormat="1" ht="13.15" customHeight="1" x14ac:dyDescent="0.25">
      <c r="G68" s="52"/>
      <c r="I68" s="53"/>
      <c r="K68" s="53"/>
      <c r="L68" s="54"/>
      <c r="M68" s="86"/>
      <c r="N68" s="54"/>
      <c r="O68" s="86"/>
      <c r="P68" s="114"/>
    </row>
    <row r="69" spans="7:16" s="51" customFormat="1" ht="13.15" customHeight="1" x14ac:dyDescent="0.25">
      <c r="G69" s="52"/>
      <c r="I69" s="53"/>
      <c r="K69" s="53"/>
      <c r="L69" s="54"/>
      <c r="M69" s="86"/>
      <c r="N69" s="54"/>
      <c r="O69" s="86"/>
      <c r="P69" s="114"/>
    </row>
    <row r="70" spans="7:16" s="51" customFormat="1" ht="13.15" customHeight="1" x14ac:dyDescent="0.25">
      <c r="G70" s="52"/>
      <c r="I70" s="53"/>
      <c r="K70" s="53"/>
      <c r="L70" s="54"/>
      <c r="M70" s="86"/>
      <c r="N70" s="54"/>
      <c r="O70" s="86"/>
      <c r="P70" s="114"/>
    </row>
    <row r="71" spans="7:16" s="51" customFormat="1" ht="13.15" customHeight="1" x14ac:dyDescent="0.25">
      <c r="G71" s="52"/>
      <c r="I71" s="53"/>
      <c r="K71" s="53"/>
      <c r="L71" s="54"/>
      <c r="M71" s="86"/>
      <c r="N71" s="54"/>
      <c r="O71" s="86"/>
      <c r="P71" s="114"/>
    </row>
    <row r="72" spans="7:16" s="51" customFormat="1" ht="13.15" customHeight="1" x14ac:dyDescent="0.25">
      <c r="G72" s="52"/>
      <c r="I72" s="53"/>
      <c r="K72" s="53"/>
      <c r="L72" s="54"/>
      <c r="M72" s="86"/>
      <c r="N72" s="54"/>
      <c r="O72" s="86"/>
      <c r="P72" s="114"/>
    </row>
    <row r="73" spans="7:16" s="51" customFormat="1" ht="13.15" customHeight="1" x14ac:dyDescent="0.25">
      <c r="G73" s="52"/>
      <c r="I73" s="53"/>
      <c r="K73" s="53"/>
      <c r="L73" s="54"/>
      <c r="M73" s="86"/>
      <c r="N73" s="54"/>
      <c r="O73" s="86"/>
      <c r="P73" s="114"/>
    </row>
    <row r="74" spans="7:16" s="51" customFormat="1" ht="13.15" customHeight="1" x14ac:dyDescent="0.25">
      <c r="G74" s="52"/>
      <c r="I74" s="53"/>
      <c r="K74" s="53"/>
      <c r="L74" s="54"/>
      <c r="M74" s="86"/>
      <c r="N74" s="54"/>
      <c r="O74" s="86"/>
      <c r="P74" s="114"/>
    </row>
    <row r="75" spans="7:16" s="51" customFormat="1" ht="13.15" customHeight="1" x14ac:dyDescent="0.25">
      <c r="G75" s="52"/>
      <c r="I75" s="53"/>
      <c r="K75" s="53"/>
      <c r="L75" s="54"/>
      <c r="M75" s="86"/>
      <c r="N75" s="54"/>
      <c r="O75" s="86"/>
      <c r="P75" s="114"/>
    </row>
    <row r="76" spans="7:16" s="51" customFormat="1" ht="13.15" customHeight="1" x14ac:dyDescent="0.25">
      <c r="G76" s="52"/>
      <c r="I76" s="53"/>
      <c r="K76" s="53"/>
      <c r="L76" s="54"/>
      <c r="M76" s="86"/>
      <c r="N76" s="54"/>
      <c r="O76" s="86"/>
      <c r="P76" s="114"/>
    </row>
    <row r="77" spans="7:16" s="51" customFormat="1" ht="13.15" customHeight="1" x14ac:dyDescent="0.25">
      <c r="G77" s="52"/>
      <c r="I77" s="53"/>
      <c r="K77" s="53"/>
      <c r="L77" s="54"/>
      <c r="M77" s="86"/>
      <c r="N77" s="54"/>
      <c r="O77" s="86"/>
      <c r="P77" s="114"/>
    </row>
    <row r="78" spans="7:16" s="51" customFormat="1" ht="13.15" customHeight="1" x14ac:dyDescent="0.25">
      <c r="G78" s="52"/>
      <c r="I78" s="53"/>
      <c r="K78" s="53"/>
      <c r="L78" s="54"/>
      <c r="M78" s="86"/>
      <c r="N78" s="54"/>
      <c r="O78" s="86"/>
      <c r="P78" s="114"/>
    </row>
    <row r="79" spans="7:16" s="51" customFormat="1" ht="13.15" customHeight="1" x14ac:dyDescent="0.25">
      <c r="G79" s="52"/>
      <c r="I79" s="53"/>
      <c r="K79" s="53"/>
      <c r="L79" s="54"/>
      <c r="M79" s="86"/>
      <c r="N79" s="54"/>
      <c r="O79" s="86"/>
      <c r="P79" s="114"/>
    </row>
    <row r="80" spans="7:16" s="51" customFormat="1" ht="13.15" customHeight="1" x14ac:dyDescent="0.25">
      <c r="G80" s="52"/>
      <c r="I80" s="53"/>
      <c r="K80" s="53"/>
      <c r="L80" s="54"/>
      <c r="M80" s="86"/>
      <c r="N80" s="54"/>
      <c r="O80" s="86"/>
      <c r="P80" s="114"/>
    </row>
    <row r="81" spans="7:16" s="51" customFormat="1" ht="13.15" customHeight="1" x14ac:dyDescent="0.25">
      <c r="G81" s="52"/>
      <c r="I81" s="53"/>
      <c r="K81" s="53"/>
      <c r="L81" s="54"/>
      <c r="M81" s="86"/>
      <c r="N81" s="54"/>
      <c r="O81" s="86"/>
      <c r="P81" s="114"/>
    </row>
    <row r="82" spans="7:16" s="51" customFormat="1" ht="13.15" customHeight="1" x14ac:dyDescent="0.25">
      <c r="G82" s="52"/>
      <c r="I82" s="53"/>
      <c r="K82" s="53"/>
      <c r="L82" s="54"/>
      <c r="M82" s="86"/>
      <c r="N82" s="54"/>
      <c r="O82" s="86"/>
      <c r="P82" s="114"/>
    </row>
    <row r="83" spans="7:16" s="51" customFormat="1" ht="13.15" customHeight="1" x14ac:dyDescent="0.25">
      <c r="G83" s="52"/>
      <c r="I83" s="53"/>
      <c r="K83" s="53"/>
      <c r="L83" s="54"/>
      <c r="M83" s="86"/>
      <c r="N83" s="54"/>
      <c r="O83" s="86"/>
      <c r="P83" s="114"/>
    </row>
    <row r="84" spans="7:16" s="51" customFormat="1" ht="13.15" customHeight="1" x14ac:dyDescent="0.25">
      <c r="G84" s="52"/>
      <c r="I84" s="53"/>
      <c r="K84" s="53"/>
      <c r="L84" s="54"/>
      <c r="M84" s="86"/>
      <c r="N84" s="54"/>
      <c r="O84" s="86"/>
      <c r="P84" s="114"/>
    </row>
    <row r="85" spans="7:16" s="51" customFormat="1" ht="13.15" customHeight="1" x14ac:dyDescent="0.25">
      <c r="G85" s="52"/>
      <c r="I85" s="53"/>
      <c r="K85" s="53"/>
      <c r="L85" s="54"/>
      <c r="M85" s="86"/>
      <c r="N85" s="54"/>
      <c r="O85" s="86"/>
      <c r="P85" s="114"/>
    </row>
    <row r="86" spans="7:16" s="51" customFormat="1" ht="13.15" customHeight="1" x14ac:dyDescent="0.25">
      <c r="G86" s="52"/>
      <c r="I86" s="53"/>
      <c r="K86" s="53"/>
      <c r="L86" s="54"/>
      <c r="M86" s="86"/>
      <c r="N86" s="54"/>
      <c r="O86" s="86"/>
      <c r="P86" s="114"/>
    </row>
    <row r="87" spans="7:16" s="51" customFormat="1" ht="13.15" customHeight="1" x14ac:dyDescent="0.25">
      <c r="G87" s="52"/>
      <c r="I87" s="53"/>
      <c r="K87" s="53"/>
      <c r="L87" s="54"/>
      <c r="M87" s="86"/>
      <c r="N87" s="54"/>
      <c r="O87" s="86"/>
      <c r="P87" s="114"/>
    </row>
    <row r="88" spans="7:16" s="51" customFormat="1" ht="13.15" customHeight="1" x14ac:dyDescent="0.25">
      <c r="G88" s="52"/>
      <c r="I88" s="53"/>
      <c r="K88" s="53"/>
      <c r="L88" s="54"/>
      <c r="M88" s="86"/>
      <c r="N88" s="54"/>
      <c r="O88" s="86"/>
      <c r="P88" s="114"/>
    </row>
    <row r="89" spans="7:16" s="51" customFormat="1" ht="13.15" customHeight="1" x14ac:dyDescent="0.25">
      <c r="G89" s="52"/>
      <c r="I89" s="53"/>
      <c r="K89" s="53"/>
      <c r="L89" s="54"/>
      <c r="M89" s="86"/>
      <c r="N89" s="54"/>
      <c r="O89" s="86"/>
      <c r="P89" s="114"/>
    </row>
    <row r="90" spans="7:16" s="51" customFormat="1" ht="13.15" customHeight="1" x14ac:dyDescent="0.25">
      <c r="G90" s="52"/>
      <c r="I90" s="53"/>
      <c r="K90" s="53"/>
      <c r="L90" s="54"/>
      <c r="M90" s="86"/>
      <c r="N90" s="54"/>
      <c r="O90" s="86"/>
      <c r="P90" s="114"/>
    </row>
    <row r="91" spans="7:16" s="51" customFormat="1" ht="13.15" customHeight="1" x14ac:dyDescent="0.25">
      <c r="G91" s="52"/>
      <c r="I91" s="53"/>
      <c r="K91" s="53"/>
      <c r="L91" s="54"/>
      <c r="M91" s="86"/>
      <c r="N91" s="54"/>
      <c r="O91" s="86"/>
      <c r="P91" s="114"/>
    </row>
    <row r="92" spans="7:16" s="51" customFormat="1" ht="13.15" customHeight="1" x14ac:dyDescent="0.25">
      <c r="G92" s="52"/>
      <c r="I92" s="53"/>
      <c r="K92" s="53"/>
      <c r="L92" s="54"/>
      <c r="M92" s="86"/>
      <c r="N92" s="54"/>
      <c r="O92" s="86"/>
      <c r="P92" s="114"/>
    </row>
    <row r="93" spans="7:16" s="51" customFormat="1" ht="13.15" customHeight="1" x14ac:dyDescent="0.25">
      <c r="G93" s="52"/>
      <c r="I93" s="53"/>
      <c r="K93" s="53"/>
      <c r="L93" s="54"/>
      <c r="M93" s="86"/>
      <c r="N93" s="54"/>
      <c r="O93" s="86"/>
      <c r="P93" s="114"/>
    </row>
    <row r="94" spans="7:16" s="51" customFormat="1" ht="13.15" customHeight="1" x14ac:dyDescent="0.25">
      <c r="G94" s="52"/>
      <c r="I94" s="53"/>
      <c r="K94" s="53"/>
      <c r="L94" s="54"/>
      <c r="M94" s="86"/>
      <c r="N94" s="54"/>
      <c r="O94" s="86"/>
      <c r="P94" s="114"/>
    </row>
    <row r="95" spans="7:16" s="51" customFormat="1" ht="13.15" customHeight="1" x14ac:dyDescent="0.25">
      <c r="G95" s="52"/>
      <c r="I95" s="53"/>
      <c r="K95" s="53"/>
      <c r="L95" s="54"/>
      <c r="M95" s="86"/>
      <c r="N95" s="54"/>
      <c r="O95" s="86"/>
      <c r="P95" s="114"/>
    </row>
    <row r="96" spans="7:16" s="51" customFormat="1" ht="13.15" customHeight="1" x14ac:dyDescent="0.25">
      <c r="G96" s="52"/>
      <c r="I96" s="53"/>
      <c r="K96" s="53"/>
      <c r="L96" s="54"/>
      <c r="M96" s="86"/>
      <c r="N96" s="54"/>
      <c r="O96" s="86"/>
      <c r="P96" s="114"/>
    </row>
    <row r="97" spans="7:16" s="51" customFormat="1" ht="13.15" customHeight="1" x14ac:dyDescent="0.25">
      <c r="G97" s="52"/>
      <c r="I97" s="53"/>
      <c r="K97" s="53"/>
      <c r="L97" s="54"/>
      <c r="M97" s="86"/>
      <c r="N97" s="54"/>
      <c r="O97" s="86"/>
      <c r="P97" s="114"/>
    </row>
    <row r="98" spans="7:16" s="51" customFormat="1" ht="13.15" customHeight="1" x14ac:dyDescent="0.25">
      <c r="G98" s="52"/>
      <c r="I98" s="53"/>
      <c r="K98" s="53"/>
      <c r="L98" s="54"/>
      <c r="M98" s="86"/>
      <c r="N98" s="54"/>
      <c r="O98" s="86"/>
      <c r="P98" s="114"/>
    </row>
    <row r="99" spans="7:16" s="51" customFormat="1" ht="13.15" customHeight="1" x14ac:dyDescent="0.25">
      <c r="G99" s="52"/>
      <c r="I99" s="53"/>
      <c r="K99" s="53"/>
      <c r="L99" s="54"/>
      <c r="M99" s="86"/>
      <c r="N99" s="54"/>
      <c r="O99" s="86"/>
      <c r="P99" s="114"/>
    </row>
    <row r="100" spans="7:16" s="51" customFormat="1" ht="13.15" customHeight="1" x14ac:dyDescent="0.25">
      <c r="G100" s="52"/>
      <c r="I100" s="53"/>
      <c r="K100" s="53"/>
      <c r="L100" s="54"/>
      <c r="M100" s="86"/>
      <c r="N100" s="54"/>
      <c r="O100" s="86"/>
      <c r="P100" s="114"/>
    </row>
    <row r="101" spans="7:16" s="51" customFormat="1" ht="13.15" customHeight="1" x14ac:dyDescent="0.25">
      <c r="G101" s="52"/>
      <c r="I101" s="53"/>
      <c r="K101" s="53"/>
      <c r="L101" s="54"/>
      <c r="M101" s="86"/>
      <c r="N101" s="54"/>
      <c r="O101" s="86"/>
      <c r="P101" s="114"/>
    </row>
    <row r="102" spans="7:16" s="51" customFormat="1" ht="13.15" customHeight="1" x14ac:dyDescent="0.25">
      <c r="G102" s="52"/>
      <c r="I102" s="53"/>
      <c r="K102" s="53"/>
      <c r="L102" s="54"/>
      <c r="M102" s="86"/>
      <c r="N102" s="54"/>
      <c r="O102" s="86"/>
      <c r="P102" s="114"/>
    </row>
    <row r="103" spans="7:16" s="51" customFormat="1" ht="13.15" customHeight="1" x14ac:dyDescent="0.25">
      <c r="G103" s="52"/>
      <c r="I103" s="53"/>
      <c r="K103" s="53"/>
      <c r="L103" s="54"/>
      <c r="M103" s="86"/>
      <c r="N103" s="54"/>
      <c r="O103" s="86"/>
      <c r="P103" s="114"/>
    </row>
    <row r="104" spans="7:16" s="51" customFormat="1" ht="13.15" customHeight="1" x14ac:dyDescent="0.25">
      <c r="G104" s="52"/>
      <c r="I104" s="53"/>
      <c r="K104" s="53"/>
      <c r="L104" s="54"/>
      <c r="M104" s="86"/>
      <c r="N104" s="54"/>
      <c r="O104" s="86"/>
      <c r="P104" s="114"/>
    </row>
    <row r="105" spans="7:16" s="51" customFormat="1" ht="13.15" customHeight="1" x14ac:dyDescent="0.25">
      <c r="G105" s="52"/>
      <c r="I105" s="53"/>
      <c r="K105" s="53"/>
      <c r="L105" s="54"/>
      <c r="M105" s="86"/>
      <c r="N105" s="54"/>
      <c r="O105" s="86"/>
      <c r="P105" s="114"/>
    </row>
    <row r="106" spans="7:16" s="51" customFormat="1" ht="13.15" customHeight="1" x14ac:dyDescent="0.25">
      <c r="G106" s="52"/>
      <c r="I106" s="53"/>
      <c r="K106" s="53"/>
      <c r="L106" s="54"/>
      <c r="M106" s="86"/>
      <c r="N106" s="54"/>
      <c r="O106" s="86"/>
      <c r="P106" s="114"/>
    </row>
    <row r="107" spans="7:16" s="51" customFormat="1" ht="13.15" customHeight="1" x14ac:dyDescent="0.25">
      <c r="G107" s="52"/>
      <c r="I107" s="53"/>
      <c r="K107" s="53"/>
      <c r="L107" s="54"/>
      <c r="M107" s="86"/>
      <c r="N107" s="54"/>
      <c r="O107" s="86"/>
      <c r="P107" s="114"/>
    </row>
    <row r="108" spans="7:16" s="51" customFormat="1" ht="13.15" customHeight="1" x14ac:dyDescent="0.25">
      <c r="G108" s="52"/>
      <c r="I108" s="53"/>
      <c r="K108" s="53"/>
      <c r="L108" s="54"/>
      <c r="M108" s="86"/>
      <c r="N108" s="54"/>
      <c r="O108" s="86"/>
      <c r="P108" s="114"/>
    </row>
    <row r="109" spans="7:16" s="51" customFormat="1" ht="13.15" customHeight="1" x14ac:dyDescent="0.25">
      <c r="G109" s="52"/>
      <c r="I109" s="53"/>
      <c r="K109" s="53"/>
      <c r="L109" s="54"/>
      <c r="M109" s="86"/>
      <c r="N109" s="54"/>
      <c r="O109" s="86"/>
      <c r="P109" s="114"/>
    </row>
    <row r="110" spans="7:16" s="51" customFormat="1" ht="13.15" customHeight="1" x14ac:dyDescent="0.25">
      <c r="G110" s="52"/>
      <c r="I110" s="53"/>
      <c r="K110" s="53"/>
      <c r="L110" s="54"/>
      <c r="M110" s="86"/>
      <c r="N110" s="54"/>
      <c r="O110" s="86"/>
      <c r="P110" s="114"/>
    </row>
    <row r="111" spans="7:16" s="51" customFormat="1" ht="13.15" customHeight="1" x14ac:dyDescent="0.25">
      <c r="G111" s="52"/>
      <c r="I111" s="53"/>
      <c r="K111" s="53"/>
      <c r="L111" s="54"/>
      <c r="M111" s="86"/>
      <c r="N111" s="54"/>
      <c r="O111" s="86"/>
      <c r="P111" s="114"/>
    </row>
    <row r="112" spans="7:16" s="51" customFormat="1" ht="13.15" customHeight="1" x14ac:dyDescent="0.25">
      <c r="G112" s="52"/>
      <c r="I112" s="53"/>
      <c r="K112" s="53"/>
      <c r="L112" s="54"/>
      <c r="M112" s="86"/>
      <c r="N112" s="54"/>
      <c r="O112" s="86"/>
      <c r="P112" s="114"/>
    </row>
    <row r="113" spans="7:16" s="51" customFormat="1" ht="13.15" customHeight="1" x14ac:dyDescent="0.25">
      <c r="G113" s="52"/>
      <c r="I113" s="53"/>
      <c r="K113" s="53"/>
      <c r="L113" s="54"/>
      <c r="M113" s="86"/>
      <c r="N113" s="54"/>
      <c r="O113" s="86"/>
      <c r="P113" s="114"/>
    </row>
    <row r="114" spans="7:16" s="51" customFormat="1" ht="13.15" customHeight="1" x14ac:dyDescent="0.25">
      <c r="G114" s="52"/>
      <c r="I114" s="53"/>
      <c r="K114" s="53"/>
      <c r="L114" s="54"/>
      <c r="M114" s="86"/>
      <c r="N114" s="54"/>
      <c r="O114" s="86"/>
      <c r="P114" s="114"/>
    </row>
    <row r="115" spans="7:16" s="51" customFormat="1" ht="13.15" customHeight="1" x14ac:dyDescent="0.25">
      <c r="G115" s="52"/>
      <c r="I115" s="53"/>
      <c r="K115" s="53"/>
      <c r="L115" s="54"/>
      <c r="M115" s="86"/>
      <c r="N115" s="54"/>
      <c r="O115" s="86"/>
      <c r="P115" s="114"/>
    </row>
    <row r="116" spans="7:16" s="51" customFormat="1" ht="13.15" customHeight="1" x14ac:dyDescent="0.25">
      <c r="G116" s="52"/>
      <c r="I116" s="53"/>
      <c r="K116" s="53"/>
      <c r="L116" s="54"/>
      <c r="M116" s="86"/>
      <c r="N116" s="54"/>
      <c r="O116" s="86"/>
      <c r="P116" s="114"/>
    </row>
    <row r="117" spans="7:16" s="51" customFormat="1" ht="13.15" customHeight="1" x14ac:dyDescent="0.25">
      <c r="G117" s="52"/>
      <c r="I117" s="53"/>
      <c r="K117" s="53"/>
      <c r="L117" s="54"/>
      <c r="M117" s="86"/>
      <c r="N117" s="54"/>
      <c r="O117" s="86"/>
      <c r="P117" s="114"/>
    </row>
    <row r="118" spans="7:16" s="51" customFormat="1" ht="13.15" customHeight="1" x14ac:dyDescent="0.25">
      <c r="G118" s="52"/>
      <c r="I118" s="53"/>
      <c r="K118" s="53"/>
      <c r="L118" s="54"/>
      <c r="M118" s="86"/>
      <c r="N118" s="54"/>
      <c r="O118" s="86"/>
      <c r="P118" s="114"/>
    </row>
    <row r="119" spans="7:16" s="51" customFormat="1" ht="13.15" customHeight="1" x14ac:dyDescent="0.25">
      <c r="G119" s="52"/>
      <c r="I119" s="53"/>
      <c r="K119" s="53"/>
      <c r="L119" s="54"/>
      <c r="M119" s="86"/>
      <c r="N119" s="54"/>
      <c r="O119" s="86"/>
      <c r="P119" s="114"/>
    </row>
    <row r="120" spans="7:16" s="51" customFormat="1" ht="13.15" customHeight="1" x14ac:dyDescent="0.25">
      <c r="G120" s="52"/>
      <c r="I120" s="53"/>
      <c r="K120" s="53"/>
      <c r="L120" s="54"/>
      <c r="M120" s="86"/>
      <c r="N120" s="54"/>
      <c r="O120" s="86"/>
      <c r="P120" s="114"/>
    </row>
    <row r="121" spans="7:16" s="51" customFormat="1" ht="13.15" customHeight="1" x14ac:dyDescent="0.25">
      <c r="G121" s="52"/>
      <c r="I121" s="53"/>
      <c r="K121" s="53"/>
      <c r="L121" s="54"/>
      <c r="M121" s="86"/>
      <c r="N121" s="54"/>
      <c r="O121" s="86"/>
      <c r="P121" s="114"/>
    </row>
    <row r="122" spans="7:16" s="51" customFormat="1" ht="13.15" customHeight="1" x14ac:dyDescent="0.25">
      <c r="G122" s="52"/>
      <c r="I122" s="53"/>
      <c r="K122" s="53"/>
      <c r="L122" s="54"/>
      <c r="M122" s="86"/>
      <c r="N122" s="54"/>
      <c r="O122" s="86"/>
      <c r="P122" s="114"/>
    </row>
    <row r="123" spans="7:16" s="51" customFormat="1" ht="13.15" customHeight="1" x14ac:dyDescent="0.25">
      <c r="G123" s="52"/>
      <c r="I123" s="53"/>
      <c r="K123" s="53"/>
      <c r="L123" s="54"/>
      <c r="M123" s="86"/>
      <c r="N123" s="54"/>
      <c r="O123" s="86"/>
      <c r="P123" s="114"/>
    </row>
    <row r="124" spans="7:16" s="51" customFormat="1" ht="13.15" customHeight="1" x14ac:dyDescent="0.25">
      <c r="G124" s="52"/>
      <c r="I124" s="53"/>
      <c r="K124" s="53"/>
      <c r="L124" s="54"/>
      <c r="M124" s="86"/>
      <c r="N124" s="54"/>
      <c r="O124" s="86"/>
      <c r="P124" s="114"/>
    </row>
    <row r="125" spans="7:16" s="51" customFormat="1" ht="13.15" customHeight="1" x14ac:dyDescent="0.25">
      <c r="G125" s="52"/>
      <c r="I125" s="53"/>
      <c r="K125" s="53"/>
      <c r="L125" s="54"/>
      <c r="M125" s="86"/>
      <c r="N125" s="54"/>
      <c r="O125" s="86"/>
      <c r="P125" s="114"/>
    </row>
    <row r="126" spans="7:16" s="51" customFormat="1" ht="13.15" customHeight="1" x14ac:dyDescent="0.25">
      <c r="G126" s="52"/>
      <c r="I126" s="53"/>
      <c r="K126" s="53"/>
      <c r="L126" s="54"/>
      <c r="M126" s="86"/>
      <c r="N126" s="54"/>
      <c r="O126" s="86"/>
      <c r="P126" s="114"/>
    </row>
    <row r="127" spans="7:16" s="51" customFormat="1" ht="13.15" customHeight="1" x14ac:dyDescent="0.25">
      <c r="G127" s="52"/>
      <c r="I127" s="53"/>
      <c r="K127" s="53"/>
      <c r="L127" s="54"/>
      <c r="M127" s="86"/>
      <c r="N127" s="54"/>
      <c r="O127" s="86"/>
      <c r="P127" s="114"/>
    </row>
    <row r="128" spans="7:16" s="51" customFormat="1" ht="13.15" customHeight="1" x14ac:dyDescent="0.25">
      <c r="G128" s="52"/>
      <c r="I128" s="53"/>
      <c r="K128" s="53"/>
      <c r="L128" s="54"/>
      <c r="M128" s="86"/>
      <c r="N128" s="54"/>
      <c r="O128" s="86"/>
      <c r="P128" s="114"/>
    </row>
    <row r="129" spans="7:16" s="51" customFormat="1" ht="13.15" customHeight="1" x14ac:dyDescent="0.25">
      <c r="G129" s="52"/>
      <c r="I129" s="53"/>
      <c r="K129" s="53"/>
      <c r="L129" s="54"/>
      <c r="M129" s="86"/>
      <c r="N129" s="54"/>
      <c r="O129" s="86"/>
      <c r="P129" s="114"/>
    </row>
    <row r="130" spans="7:16" s="51" customFormat="1" ht="13.15" customHeight="1" x14ac:dyDescent="0.25">
      <c r="G130" s="52"/>
      <c r="I130" s="53"/>
      <c r="K130" s="53"/>
      <c r="L130" s="54"/>
      <c r="M130" s="86"/>
      <c r="N130" s="54"/>
      <c r="O130" s="86"/>
      <c r="P130" s="114"/>
    </row>
    <row r="131" spans="7:16" s="51" customFormat="1" ht="13.15" customHeight="1" x14ac:dyDescent="0.25">
      <c r="G131" s="52"/>
      <c r="I131" s="53"/>
      <c r="K131" s="53"/>
      <c r="L131" s="54"/>
      <c r="M131" s="86"/>
      <c r="N131" s="54"/>
      <c r="O131" s="86"/>
      <c r="P131" s="114"/>
    </row>
    <row r="132" spans="7:16" s="51" customFormat="1" ht="13.15" customHeight="1" x14ac:dyDescent="0.25">
      <c r="G132" s="52"/>
      <c r="I132" s="53"/>
      <c r="K132" s="53"/>
      <c r="L132" s="54"/>
      <c r="M132" s="86"/>
      <c r="N132" s="54"/>
      <c r="O132" s="86"/>
      <c r="P132" s="114"/>
    </row>
    <row r="133" spans="7:16" s="51" customFormat="1" ht="13.15" customHeight="1" x14ac:dyDescent="0.25">
      <c r="G133" s="52"/>
      <c r="I133" s="53"/>
      <c r="K133" s="53"/>
      <c r="L133" s="54"/>
      <c r="M133" s="86"/>
      <c r="N133" s="54"/>
      <c r="O133" s="86"/>
      <c r="P133" s="114"/>
    </row>
    <row r="134" spans="7:16" s="51" customFormat="1" ht="13.15" customHeight="1" x14ac:dyDescent="0.25">
      <c r="G134" s="52"/>
      <c r="I134" s="53"/>
      <c r="K134" s="53"/>
      <c r="L134" s="54"/>
      <c r="M134" s="86"/>
      <c r="N134" s="54"/>
      <c r="O134" s="86"/>
      <c r="P134" s="114"/>
    </row>
    <row r="135" spans="7:16" s="51" customFormat="1" ht="12.75" customHeight="1" x14ac:dyDescent="0.25">
      <c r="G135" s="52"/>
      <c r="I135" s="53"/>
      <c r="K135" s="53"/>
      <c r="L135" s="54"/>
      <c r="M135" s="86"/>
      <c r="N135" s="54"/>
      <c r="O135" s="86"/>
      <c r="P135" s="114"/>
    </row>
    <row r="136" spans="7:16" s="51" customFormat="1" ht="13.15" customHeight="1" x14ac:dyDescent="0.25">
      <c r="G136" s="52"/>
      <c r="I136" s="53"/>
      <c r="K136" s="53"/>
      <c r="L136" s="54"/>
      <c r="M136" s="86"/>
      <c r="N136" s="54"/>
      <c r="O136" s="86"/>
      <c r="P136" s="114"/>
    </row>
    <row r="137" spans="7:16" s="51" customFormat="1" ht="13.15" customHeight="1" x14ac:dyDescent="0.25">
      <c r="G137" s="52"/>
      <c r="I137" s="53"/>
      <c r="K137" s="53"/>
      <c r="L137" s="54"/>
      <c r="M137" s="86"/>
      <c r="N137" s="54"/>
      <c r="O137" s="86"/>
      <c r="P137" s="114"/>
    </row>
    <row r="138" spans="7:16" s="51" customFormat="1" ht="13.15" customHeight="1" x14ac:dyDescent="0.25">
      <c r="G138" s="52"/>
      <c r="I138" s="53"/>
      <c r="K138" s="53"/>
      <c r="L138" s="54"/>
      <c r="M138" s="86"/>
      <c r="N138" s="54"/>
      <c r="O138" s="86"/>
      <c r="P138" s="114"/>
    </row>
    <row r="139" spans="7:16" s="51" customFormat="1" ht="13.15" customHeight="1" x14ac:dyDescent="0.25">
      <c r="G139" s="52"/>
      <c r="I139" s="53"/>
      <c r="K139" s="53"/>
      <c r="L139" s="54"/>
      <c r="M139" s="86"/>
      <c r="N139" s="54"/>
      <c r="O139" s="86"/>
      <c r="P139" s="114"/>
    </row>
    <row r="140" spans="7:16" s="51" customFormat="1" ht="13.15" customHeight="1" x14ac:dyDescent="0.25">
      <c r="G140" s="52"/>
      <c r="I140" s="53"/>
      <c r="K140" s="53"/>
      <c r="L140" s="54"/>
      <c r="M140" s="86"/>
      <c r="N140" s="54"/>
      <c r="O140" s="86"/>
      <c r="P140" s="114"/>
    </row>
    <row r="141" spans="7:16" s="51" customFormat="1" ht="13.15" customHeight="1" x14ac:dyDescent="0.25">
      <c r="G141" s="52"/>
      <c r="I141" s="53"/>
      <c r="K141" s="53"/>
      <c r="L141" s="54"/>
      <c r="M141" s="86"/>
      <c r="N141" s="54"/>
      <c r="O141" s="86"/>
      <c r="P141" s="114"/>
    </row>
    <row r="142" spans="7:16" s="51" customFormat="1" ht="13.15" customHeight="1" x14ac:dyDescent="0.25">
      <c r="G142" s="52"/>
      <c r="I142" s="53"/>
      <c r="K142" s="53"/>
      <c r="L142" s="54"/>
      <c r="M142" s="86"/>
      <c r="N142" s="54"/>
      <c r="O142" s="86"/>
      <c r="P142" s="114"/>
    </row>
    <row r="143" spans="7:16" s="51" customFormat="1" ht="13.15" customHeight="1" x14ac:dyDescent="0.25">
      <c r="G143" s="52"/>
      <c r="I143" s="53"/>
      <c r="K143" s="53"/>
      <c r="L143" s="54"/>
      <c r="M143" s="86"/>
      <c r="N143" s="54"/>
      <c r="O143" s="86"/>
      <c r="P143" s="114"/>
    </row>
    <row r="144" spans="7:16" s="51" customFormat="1" ht="13.15" customHeight="1" x14ac:dyDescent="0.25">
      <c r="G144" s="52"/>
      <c r="I144" s="53"/>
      <c r="K144" s="53"/>
      <c r="L144" s="54"/>
      <c r="M144" s="86"/>
      <c r="N144" s="54"/>
      <c r="O144" s="86"/>
      <c r="P144" s="114"/>
    </row>
    <row r="145" spans="7:16" s="51" customFormat="1" ht="13.15" customHeight="1" x14ac:dyDescent="0.25">
      <c r="G145" s="52"/>
      <c r="I145" s="53"/>
      <c r="K145" s="53"/>
      <c r="L145" s="54"/>
      <c r="M145" s="86"/>
      <c r="N145" s="54"/>
      <c r="O145" s="86"/>
      <c r="P145" s="114"/>
    </row>
    <row r="146" spans="7:16" s="51" customFormat="1" ht="13.15" customHeight="1" x14ac:dyDescent="0.25">
      <c r="G146" s="52"/>
      <c r="I146" s="53"/>
      <c r="K146" s="53"/>
      <c r="L146" s="54"/>
      <c r="M146" s="86"/>
      <c r="N146" s="54"/>
      <c r="O146" s="86"/>
      <c r="P146" s="114"/>
    </row>
    <row r="147" spans="7:16" s="51" customFormat="1" ht="13.15" customHeight="1" x14ac:dyDescent="0.25">
      <c r="G147" s="52"/>
      <c r="I147" s="53"/>
      <c r="K147" s="53"/>
      <c r="L147" s="54"/>
      <c r="M147" s="86"/>
      <c r="N147" s="54"/>
      <c r="O147" s="86"/>
      <c r="P147" s="114"/>
    </row>
    <row r="148" spans="7:16" s="51" customFormat="1" ht="13.15" customHeight="1" x14ac:dyDescent="0.25">
      <c r="G148" s="52"/>
      <c r="I148" s="53"/>
      <c r="K148" s="53"/>
      <c r="L148" s="54"/>
      <c r="M148" s="86"/>
      <c r="N148" s="54"/>
      <c r="O148" s="86"/>
      <c r="P148" s="114"/>
    </row>
    <row r="149" spans="7:16" s="51" customFormat="1" ht="13.15" customHeight="1" x14ac:dyDescent="0.25">
      <c r="G149" s="52"/>
      <c r="I149" s="53"/>
      <c r="K149" s="53"/>
      <c r="L149" s="54"/>
      <c r="M149" s="86"/>
      <c r="N149" s="54"/>
      <c r="O149" s="86"/>
      <c r="P149" s="114"/>
    </row>
    <row r="150" spans="7:16" s="51" customFormat="1" ht="13.15" customHeight="1" x14ac:dyDescent="0.25">
      <c r="G150" s="52"/>
      <c r="I150" s="53"/>
      <c r="K150" s="53"/>
      <c r="L150" s="54"/>
      <c r="M150" s="86"/>
      <c r="N150" s="54"/>
      <c r="O150" s="86"/>
      <c r="P150" s="114"/>
    </row>
    <row r="151" spans="7:16" s="51" customFormat="1" ht="13.15" customHeight="1" x14ac:dyDescent="0.25">
      <c r="G151" s="52"/>
      <c r="I151" s="53"/>
      <c r="K151" s="53"/>
      <c r="L151" s="54"/>
      <c r="M151" s="86"/>
      <c r="N151" s="54"/>
      <c r="O151" s="86"/>
      <c r="P151" s="114"/>
    </row>
    <row r="152" spans="7:16" s="51" customFormat="1" ht="13.15" customHeight="1" x14ac:dyDescent="0.25">
      <c r="G152" s="52"/>
      <c r="I152" s="53"/>
      <c r="K152" s="53"/>
      <c r="L152" s="54"/>
      <c r="M152" s="86"/>
      <c r="N152" s="54"/>
      <c r="O152" s="86"/>
      <c r="P152" s="114"/>
    </row>
    <row r="153" spans="7:16" s="51" customFormat="1" ht="13.15" customHeight="1" x14ac:dyDescent="0.25">
      <c r="G153" s="52"/>
      <c r="I153" s="53"/>
      <c r="K153" s="53"/>
      <c r="L153" s="54"/>
      <c r="M153" s="86"/>
      <c r="N153" s="54"/>
      <c r="O153" s="86"/>
      <c r="P153" s="114"/>
    </row>
    <row r="154" spans="7:16" s="51" customFormat="1" ht="13.15" customHeight="1" x14ac:dyDescent="0.25">
      <c r="G154" s="52"/>
      <c r="I154" s="53"/>
      <c r="K154" s="53"/>
      <c r="L154" s="54"/>
      <c r="M154" s="86"/>
      <c r="N154" s="54"/>
      <c r="O154" s="86"/>
      <c r="P154" s="114"/>
    </row>
    <row r="155" spans="7:16" s="51" customFormat="1" ht="13.15" customHeight="1" x14ac:dyDescent="0.25">
      <c r="G155" s="52"/>
      <c r="I155" s="53"/>
      <c r="K155" s="53"/>
      <c r="L155" s="54"/>
      <c r="M155" s="86"/>
      <c r="N155" s="54"/>
      <c r="O155" s="86"/>
      <c r="P155" s="114"/>
    </row>
    <row r="156" spans="7:16" s="51" customFormat="1" ht="13.15" customHeight="1" x14ac:dyDescent="0.25">
      <c r="G156" s="52"/>
      <c r="I156" s="53"/>
      <c r="K156" s="53"/>
      <c r="L156" s="54"/>
      <c r="M156" s="86"/>
      <c r="N156" s="54"/>
      <c r="O156" s="86"/>
      <c r="P156" s="114"/>
    </row>
    <row r="157" spans="7:16" s="51" customFormat="1" ht="13.15" customHeight="1" x14ac:dyDescent="0.25">
      <c r="G157" s="52"/>
      <c r="I157" s="53"/>
      <c r="K157" s="53"/>
      <c r="L157" s="54"/>
      <c r="M157" s="86"/>
      <c r="N157" s="54"/>
      <c r="O157" s="86"/>
      <c r="P157" s="114"/>
    </row>
    <row r="158" spans="7:16" s="51" customFormat="1" ht="13.15" customHeight="1" x14ac:dyDescent="0.25">
      <c r="G158" s="52"/>
      <c r="I158" s="53"/>
      <c r="K158" s="53"/>
      <c r="L158" s="54"/>
      <c r="M158" s="86"/>
      <c r="N158" s="54"/>
      <c r="O158" s="86"/>
      <c r="P158" s="114"/>
    </row>
    <row r="159" spans="7:16" s="51" customFormat="1" ht="13.15" customHeight="1" x14ac:dyDescent="0.25">
      <c r="G159" s="52"/>
      <c r="I159" s="53"/>
      <c r="K159" s="53"/>
      <c r="L159" s="54"/>
      <c r="M159" s="86"/>
      <c r="N159" s="54"/>
      <c r="O159" s="86"/>
      <c r="P159" s="114"/>
    </row>
    <row r="160" spans="7:16" s="51" customFormat="1" ht="13.15" customHeight="1" x14ac:dyDescent="0.25">
      <c r="G160" s="52"/>
      <c r="I160" s="53"/>
      <c r="K160" s="53"/>
      <c r="L160" s="54"/>
      <c r="M160" s="86"/>
      <c r="N160" s="54"/>
      <c r="O160" s="86"/>
      <c r="P160" s="114"/>
    </row>
    <row r="161" spans="7:16" s="51" customFormat="1" ht="13.15" customHeight="1" x14ac:dyDescent="0.25">
      <c r="G161" s="52"/>
      <c r="I161" s="53"/>
      <c r="K161" s="53"/>
      <c r="L161" s="54"/>
      <c r="M161" s="86"/>
      <c r="N161" s="54"/>
      <c r="O161" s="86"/>
      <c r="P161" s="114"/>
    </row>
    <row r="162" spans="7:16" s="51" customFormat="1" ht="13.15" customHeight="1" x14ac:dyDescent="0.25">
      <c r="G162" s="52"/>
      <c r="I162" s="53"/>
      <c r="K162" s="53"/>
      <c r="L162" s="54"/>
      <c r="M162" s="86"/>
      <c r="N162" s="54"/>
      <c r="O162" s="86"/>
      <c r="P162" s="114"/>
    </row>
    <row r="163" spans="7:16" s="51" customFormat="1" ht="13.15" customHeight="1" x14ac:dyDescent="0.25">
      <c r="G163" s="52"/>
      <c r="I163" s="53"/>
      <c r="K163" s="53"/>
      <c r="L163" s="54"/>
      <c r="M163" s="86"/>
      <c r="N163" s="54"/>
      <c r="O163" s="86"/>
      <c r="P163" s="114"/>
    </row>
    <row r="164" spans="7:16" s="51" customFormat="1" ht="13.15" customHeight="1" x14ac:dyDescent="0.25">
      <c r="G164" s="52"/>
      <c r="I164" s="53"/>
      <c r="K164" s="53"/>
      <c r="L164" s="54"/>
      <c r="M164" s="86"/>
      <c r="N164" s="54"/>
      <c r="O164" s="86"/>
      <c r="P164" s="114"/>
    </row>
    <row r="165" spans="7:16" s="51" customFormat="1" ht="13.15" customHeight="1" x14ac:dyDescent="0.25">
      <c r="G165" s="52"/>
      <c r="I165" s="53"/>
      <c r="K165" s="53"/>
      <c r="L165" s="54"/>
      <c r="M165" s="86"/>
      <c r="N165" s="54"/>
      <c r="O165" s="86"/>
      <c r="P165" s="114"/>
    </row>
    <row r="166" spans="7:16" s="51" customFormat="1" ht="13.15" customHeight="1" x14ac:dyDescent="0.25">
      <c r="G166" s="52"/>
      <c r="I166" s="53"/>
      <c r="K166" s="53"/>
      <c r="L166" s="54"/>
      <c r="M166" s="86"/>
      <c r="N166" s="54"/>
      <c r="O166" s="86"/>
      <c r="P166" s="114"/>
    </row>
    <row r="167" spans="7:16" s="51" customFormat="1" ht="13.15" customHeight="1" x14ac:dyDescent="0.25">
      <c r="G167" s="52"/>
      <c r="I167" s="53"/>
      <c r="K167" s="53"/>
      <c r="L167" s="54"/>
      <c r="M167" s="86"/>
      <c r="N167" s="54"/>
      <c r="O167" s="86"/>
      <c r="P167" s="114"/>
    </row>
    <row r="168" spans="7:16" s="51" customFormat="1" ht="13.15" customHeight="1" x14ac:dyDescent="0.25">
      <c r="G168" s="52"/>
      <c r="I168" s="53"/>
      <c r="K168" s="53"/>
      <c r="L168" s="54"/>
      <c r="M168" s="86"/>
      <c r="N168" s="54"/>
      <c r="O168" s="86"/>
      <c r="P168" s="114"/>
    </row>
    <row r="169" spans="7:16" s="51" customFormat="1" ht="13.15" customHeight="1" x14ac:dyDescent="0.25">
      <c r="G169" s="52"/>
      <c r="I169" s="53"/>
      <c r="K169" s="53"/>
      <c r="L169" s="54"/>
      <c r="M169" s="86"/>
      <c r="N169" s="54"/>
      <c r="O169" s="86"/>
      <c r="P169" s="114"/>
    </row>
    <row r="170" spans="7:16" s="51" customFormat="1" ht="13.15" customHeight="1" x14ac:dyDescent="0.25">
      <c r="G170" s="52"/>
      <c r="I170" s="53"/>
      <c r="K170" s="53"/>
      <c r="L170" s="54"/>
      <c r="M170" s="86"/>
      <c r="N170" s="54"/>
      <c r="O170" s="86"/>
      <c r="P170" s="114"/>
    </row>
    <row r="171" spans="7:16" s="51" customFormat="1" ht="13.15" customHeight="1" x14ac:dyDescent="0.25">
      <c r="G171" s="52"/>
      <c r="I171" s="53"/>
      <c r="K171" s="53"/>
      <c r="L171" s="54"/>
      <c r="M171" s="86"/>
      <c r="N171" s="54"/>
      <c r="O171" s="86"/>
      <c r="P171" s="114"/>
    </row>
    <row r="172" spans="7:16" s="51" customFormat="1" ht="13.15" customHeight="1" x14ac:dyDescent="0.25">
      <c r="G172" s="52"/>
      <c r="I172" s="53"/>
      <c r="K172" s="53"/>
      <c r="L172" s="54"/>
      <c r="M172" s="86"/>
      <c r="N172" s="54"/>
      <c r="O172" s="86"/>
      <c r="P172" s="114"/>
    </row>
    <row r="173" spans="7:16" s="51" customFormat="1" ht="13.15" customHeight="1" x14ac:dyDescent="0.25">
      <c r="G173" s="52"/>
      <c r="I173" s="53"/>
      <c r="K173" s="53"/>
      <c r="L173" s="54"/>
      <c r="M173" s="86"/>
      <c r="N173" s="54"/>
      <c r="O173" s="86"/>
      <c r="P173" s="114"/>
    </row>
    <row r="174" spans="7:16" s="51" customFormat="1" ht="13.15" customHeight="1" x14ac:dyDescent="0.25">
      <c r="G174" s="52"/>
      <c r="I174" s="53"/>
      <c r="K174" s="53"/>
      <c r="L174" s="54"/>
      <c r="M174" s="86"/>
      <c r="N174" s="54"/>
      <c r="O174" s="86"/>
      <c r="P174" s="114"/>
    </row>
    <row r="175" spans="7:16" s="51" customFormat="1" ht="13.15" customHeight="1" x14ac:dyDescent="0.25">
      <c r="G175" s="52"/>
      <c r="I175" s="53"/>
      <c r="K175" s="53"/>
      <c r="L175" s="54"/>
      <c r="M175" s="86"/>
      <c r="N175" s="54"/>
      <c r="O175" s="86"/>
      <c r="P175" s="114"/>
    </row>
    <row r="176" spans="7:16" s="51" customFormat="1" ht="13.15" customHeight="1" x14ac:dyDescent="0.25">
      <c r="G176" s="52"/>
      <c r="I176" s="53"/>
      <c r="K176" s="53"/>
      <c r="L176" s="54"/>
      <c r="M176" s="86"/>
      <c r="N176" s="54"/>
      <c r="O176" s="86"/>
      <c r="P176" s="114"/>
    </row>
    <row r="177" spans="7:16" s="51" customFormat="1" ht="13.15" customHeight="1" x14ac:dyDescent="0.25">
      <c r="G177" s="52"/>
      <c r="I177" s="53"/>
      <c r="K177" s="53"/>
      <c r="L177" s="54"/>
      <c r="M177" s="86"/>
      <c r="N177" s="54"/>
      <c r="O177" s="86"/>
      <c r="P177" s="114"/>
    </row>
    <row r="178" spans="7:16" s="51" customFormat="1" ht="13.15" customHeight="1" x14ac:dyDescent="0.25">
      <c r="G178" s="52"/>
      <c r="I178" s="53"/>
      <c r="K178" s="53"/>
      <c r="L178" s="54"/>
      <c r="M178" s="86"/>
      <c r="N178" s="54"/>
      <c r="O178" s="86"/>
      <c r="P178" s="114"/>
    </row>
    <row r="179" spans="7:16" s="51" customFormat="1" ht="13.15" customHeight="1" x14ac:dyDescent="0.25">
      <c r="G179" s="52"/>
      <c r="I179" s="53"/>
      <c r="K179" s="53"/>
      <c r="L179" s="54"/>
      <c r="M179" s="86"/>
      <c r="N179" s="54"/>
      <c r="O179" s="86"/>
      <c r="P179" s="114"/>
    </row>
    <row r="180" spans="7:16" s="51" customFormat="1" ht="13.15" customHeight="1" x14ac:dyDescent="0.25">
      <c r="G180" s="52"/>
      <c r="I180" s="53"/>
      <c r="K180" s="53"/>
      <c r="L180" s="54"/>
      <c r="M180" s="86"/>
      <c r="N180" s="54"/>
      <c r="O180" s="86"/>
      <c r="P180" s="114"/>
    </row>
    <row r="181" spans="7:16" s="51" customFormat="1" ht="13.15" customHeight="1" x14ac:dyDescent="0.25">
      <c r="G181" s="52"/>
      <c r="I181" s="53"/>
      <c r="K181" s="53"/>
      <c r="L181" s="54"/>
      <c r="M181" s="86"/>
      <c r="N181" s="54"/>
      <c r="O181" s="86"/>
      <c r="P181" s="114"/>
    </row>
    <row r="182" spans="7:16" s="51" customFormat="1" ht="13.15" customHeight="1" x14ac:dyDescent="0.25">
      <c r="G182" s="52"/>
      <c r="I182" s="53"/>
      <c r="K182" s="53"/>
      <c r="L182" s="54"/>
      <c r="M182" s="86"/>
      <c r="N182" s="54"/>
      <c r="O182" s="86"/>
      <c r="P182" s="114"/>
    </row>
    <row r="183" spans="7:16" s="51" customFormat="1" ht="13.15" customHeight="1" x14ac:dyDescent="0.25">
      <c r="G183" s="52"/>
      <c r="I183" s="53"/>
      <c r="K183" s="53"/>
      <c r="L183" s="54"/>
      <c r="M183" s="86"/>
      <c r="N183" s="54"/>
      <c r="O183" s="86"/>
      <c r="P183" s="114"/>
    </row>
    <row r="184" spans="7:16" s="51" customFormat="1" ht="13.15" customHeight="1" x14ac:dyDescent="0.25">
      <c r="G184" s="52"/>
      <c r="I184" s="53"/>
      <c r="K184" s="53"/>
      <c r="L184" s="54"/>
      <c r="M184" s="86"/>
      <c r="N184" s="54"/>
      <c r="O184" s="86"/>
      <c r="P184" s="114"/>
    </row>
    <row r="185" spans="7:16" s="51" customFormat="1" ht="13.15" customHeight="1" x14ac:dyDescent="0.25">
      <c r="G185" s="52"/>
      <c r="I185" s="53"/>
      <c r="K185" s="53"/>
      <c r="L185" s="54"/>
      <c r="M185" s="86"/>
      <c r="N185" s="54"/>
      <c r="O185" s="86"/>
      <c r="P185" s="114"/>
    </row>
    <row r="186" spans="7:16" s="51" customFormat="1" ht="13.15" customHeight="1" x14ac:dyDescent="0.25">
      <c r="G186" s="52"/>
      <c r="I186" s="53"/>
      <c r="K186" s="53"/>
      <c r="L186" s="54"/>
      <c r="M186" s="86"/>
      <c r="N186" s="54"/>
      <c r="O186" s="86"/>
      <c r="P186" s="114"/>
    </row>
    <row r="187" spans="7:16" s="51" customFormat="1" ht="13.15" customHeight="1" x14ac:dyDescent="0.25">
      <c r="G187" s="52"/>
      <c r="I187" s="53"/>
      <c r="K187" s="53"/>
      <c r="L187" s="54"/>
      <c r="M187" s="86"/>
      <c r="N187" s="54"/>
      <c r="O187" s="86"/>
      <c r="P187" s="114"/>
    </row>
    <row r="188" spans="7:16" s="51" customFormat="1" ht="13.15" customHeight="1" x14ac:dyDescent="0.25">
      <c r="G188" s="52"/>
      <c r="I188" s="53"/>
      <c r="K188" s="53"/>
      <c r="L188" s="54"/>
      <c r="M188" s="86"/>
      <c r="N188" s="54"/>
      <c r="O188" s="86"/>
      <c r="P188" s="114"/>
    </row>
    <row r="189" spans="7:16" s="51" customFormat="1" ht="13.15" customHeight="1" x14ac:dyDescent="0.25">
      <c r="G189" s="52"/>
      <c r="I189" s="53"/>
      <c r="K189" s="53"/>
      <c r="L189" s="54"/>
      <c r="M189" s="86"/>
      <c r="N189" s="54"/>
      <c r="O189" s="86"/>
      <c r="P189" s="114"/>
    </row>
    <row r="190" spans="7:16" s="51" customFormat="1" ht="13.15" customHeight="1" x14ac:dyDescent="0.25">
      <c r="G190" s="52"/>
      <c r="I190" s="53"/>
      <c r="K190" s="53"/>
      <c r="L190" s="54"/>
      <c r="M190" s="86"/>
      <c r="N190" s="54"/>
      <c r="O190" s="86"/>
      <c r="P190" s="114"/>
    </row>
    <row r="191" spans="7:16" s="51" customFormat="1" ht="13.15" customHeight="1" x14ac:dyDescent="0.25">
      <c r="G191" s="52"/>
      <c r="I191" s="53"/>
      <c r="K191" s="53"/>
      <c r="L191" s="54"/>
      <c r="M191" s="86"/>
      <c r="N191" s="54"/>
      <c r="O191" s="86"/>
      <c r="P191" s="114"/>
    </row>
    <row r="192" spans="7:16" s="51" customFormat="1" ht="13.15" customHeight="1" x14ac:dyDescent="0.25">
      <c r="G192" s="52"/>
      <c r="I192" s="53"/>
      <c r="K192" s="53"/>
      <c r="L192" s="54"/>
      <c r="M192" s="86"/>
      <c r="N192" s="54"/>
      <c r="O192" s="86"/>
      <c r="P192" s="114"/>
    </row>
    <row r="193" spans="7:16" s="51" customFormat="1" ht="13.15" customHeight="1" x14ac:dyDescent="0.25">
      <c r="G193" s="52"/>
      <c r="I193" s="53"/>
      <c r="K193" s="53"/>
      <c r="L193" s="54"/>
      <c r="M193" s="86"/>
      <c r="N193" s="54"/>
      <c r="O193" s="86"/>
      <c r="P193" s="114"/>
    </row>
    <row r="194" spans="7:16" s="51" customFormat="1" ht="13.15" customHeight="1" x14ac:dyDescent="0.25">
      <c r="G194" s="52"/>
      <c r="I194" s="53"/>
      <c r="K194" s="53"/>
      <c r="L194" s="54"/>
      <c r="M194" s="86"/>
      <c r="N194" s="54"/>
      <c r="O194" s="86"/>
      <c r="P194" s="114"/>
    </row>
    <row r="195" spans="7:16" s="51" customFormat="1" ht="13.15" customHeight="1" x14ac:dyDescent="0.25">
      <c r="G195" s="52"/>
      <c r="I195" s="53"/>
      <c r="K195" s="53"/>
      <c r="L195" s="54"/>
      <c r="M195" s="86"/>
      <c r="N195" s="54"/>
      <c r="O195" s="86"/>
      <c r="P195" s="114"/>
    </row>
    <row r="196" spans="7:16" s="51" customFormat="1" ht="13.15" customHeight="1" x14ac:dyDescent="0.25">
      <c r="G196" s="52"/>
      <c r="I196" s="53"/>
      <c r="K196" s="53"/>
      <c r="L196" s="54"/>
      <c r="M196" s="86"/>
      <c r="N196" s="54"/>
      <c r="O196" s="86"/>
      <c r="P196" s="114"/>
    </row>
    <row r="197" spans="7:16" s="51" customFormat="1" ht="13.15" customHeight="1" x14ac:dyDescent="0.25">
      <c r="G197" s="52"/>
      <c r="I197" s="53"/>
      <c r="K197" s="53"/>
      <c r="L197" s="54"/>
      <c r="M197" s="86"/>
      <c r="N197" s="54"/>
      <c r="O197" s="86"/>
      <c r="P197" s="114"/>
    </row>
    <row r="198" spans="7:16" s="51" customFormat="1" ht="13.15" customHeight="1" x14ac:dyDescent="0.25">
      <c r="G198" s="52"/>
      <c r="I198" s="53"/>
      <c r="K198" s="53"/>
      <c r="L198" s="54"/>
      <c r="M198" s="86"/>
      <c r="N198" s="54"/>
      <c r="O198" s="86"/>
      <c r="P198" s="114"/>
    </row>
    <row r="199" spans="7:16" s="51" customFormat="1" ht="13.15" customHeight="1" x14ac:dyDescent="0.25">
      <c r="G199" s="52"/>
      <c r="I199" s="53"/>
      <c r="K199" s="53"/>
      <c r="L199" s="54"/>
      <c r="M199" s="86"/>
      <c r="N199" s="54"/>
      <c r="O199" s="86"/>
      <c r="P199" s="114"/>
    </row>
    <row r="200" spans="7:16" s="51" customFormat="1" ht="13.15" customHeight="1" x14ac:dyDescent="0.25">
      <c r="G200" s="52"/>
      <c r="I200" s="53"/>
      <c r="K200" s="53"/>
      <c r="L200" s="54"/>
      <c r="M200" s="86"/>
      <c r="N200" s="54"/>
      <c r="O200" s="86"/>
      <c r="P200" s="114"/>
    </row>
    <row r="201" spans="7:16" s="51" customFormat="1" ht="13.15" customHeight="1" x14ac:dyDescent="0.25">
      <c r="G201" s="52"/>
      <c r="I201" s="53"/>
      <c r="K201" s="53"/>
      <c r="L201" s="54"/>
      <c r="M201" s="86"/>
      <c r="N201" s="54"/>
      <c r="O201" s="86"/>
      <c r="P201" s="114"/>
    </row>
    <row r="202" spans="7:16" s="51" customFormat="1" ht="13.15" customHeight="1" x14ac:dyDescent="0.25">
      <c r="G202" s="52"/>
      <c r="I202" s="53"/>
      <c r="K202" s="53"/>
      <c r="L202" s="54"/>
      <c r="M202" s="86"/>
      <c r="N202" s="54"/>
      <c r="O202" s="86"/>
      <c r="P202" s="114"/>
    </row>
    <row r="203" spans="7:16" s="51" customFormat="1" ht="13.15" customHeight="1" x14ac:dyDescent="0.25">
      <c r="G203" s="52"/>
      <c r="I203" s="53"/>
      <c r="K203" s="53"/>
      <c r="L203" s="54"/>
      <c r="M203" s="86"/>
      <c r="N203" s="54"/>
      <c r="O203" s="86"/>
      <c r="P203" s="114"/>
    </row>
    <row r="204" spans="7:16" s="51" customFormat="1" ht="12.75" customHeight="1" x14ac:dyDescent="0.25">
      <c r="G204" s="52"/>
      <c r="I204" s="53"/>
      <c r="K204" s="53"/>
      <c r="L204" s="54"/>
      <c r="M204" s="86"/>
      <c r="N204" s="54"/>
      <c r="O204" s="86"/>
      <c r="P204" s="114"/>
    </row>
    <row r="205" spans="7:16" s="51" customFormat="1" ht="13.15" customHeight="1" x14ac:dyDescent="0.25">
      <c r="G205" s="52"/>
      <c r="I205" s="53"/>
      <c r="K205" s="53"/>
      <c r="L205" s="54"/>
      <c r="M205" s="86"/>
      <c r="N205" s="54"/>
      <c r="O205" s="86"/>
      <c r="P205" s="114"/>
    </row>
    <row r="206" spans="7:16" s="51" customFormat="1" ht="13.15" customHeight="1" x14ac:dyDescent="0.25">
      <c r="G206" s="52"/>
      <c r="I206" s="53"/>
      <c r="K206" s="53"/>
      <c r="L206" s="54"/>
      <c r="M206" s="86"/>
      <c r="N206" s="54"/>
      <c r="O206" s="86"/>
      <c r="P206" s="114"/>
    </row>
    <row r="207" spans="7:16" s="51" customFormat="1" ht="13.15" customHeight="1" x14ac:dyDescent="0.25">
      <c r="G207" s="52"/>
      <c r="I207" s="53"/>
      <c r="K207" s="53"/>
      <c r="L207" s="54"/>
      <c r="M207" s="86"/>
      <c r="N207" s="54"/>
      <c r="O207" s="86"/>
      <c r="P207" s="114"/>
    </row>
    <row r="208" spans="7:16" s="51" customFormat="1" ht="15.6" customHeight="1" x14ac:dyDescent="0.25">
      <c r="G208" s="52"/>
      <c r="I208" s="53"/>
      <c r="K208" s="53"/>
      <c r="L208" s="54"/>
      <c r="M208" s="86"/>
      <c r="N208" s="54"/>
      <c r="O208" s="86"/>
      <c r="P208" s="114"/>
    </row>
    <row r="209" spans="4:16" s="51" customFormat="1" ht="13.15" customHeight="1" x14ac:dyDescent="0.25">
      <c r="G209" s="52"/>
      <c r="I209" s="53"/>
      <c r="K209" s="53"/>
      <c r="L209" s="54"/>
      <c r="M209" s="86"/>
      <c r="N209" s="54"/>
      <c r="O209" s="86"/>
      <c r="P209" s="114"/>
    </row>
    <row r="210" spans="4:16" s="51" customFormat="1" ht="13.15" customHeight="1" x14ac:dyDescent="0.25">
      <c r="G210" s="52"/>
      <c r="I210" s="53"/>
      <c r="K210" s="53"/>
      <c r="L210" s="54"/>
      <c r="M210" s="86"/>
      <c r="N210" s="54"/>
      <c r="O210" s="86"/>
      <c r="P210" s="114"/>
    </row>
    <row r="211" spans="4:16" s="51" customFormat="1" ht="13.15" customHeight="1" x14ac:dyDescent="0.25">
      <c r="G211" s="52"/>
      <c r="I211" s="53"/>
      <c r="K211" s="53"/>
      <c r="L211" s="54"/>
      <c r="M211" s="86"/>
      <c r="N211" s="54"/>
      <c r="O211" s="86"/>
      <c r="P211" s="114"/>
    </row>
    <row r="212" spans="4:16" s="51" customFormat="1" ht="13.15" customHeight="1" x14ac:dyDescent="0.25">
      <c r="G212" s="52"/>
      <c r="I212" s="53"/>
      <c r="K212" s="53"/>
      <c r="L212" s="54"/>
      <c r="M212" s="86"/>
      <c r="N212" s="54"/>
      <c r="O212" s="86"/>
      <c r="P212" s="114"/>
    </row>
    <row r="213" spans="4:16" s="51" customFormat="1" ht="13.15" customHeight="1" x14ac:dyDescent="0.25">
      <c r="G213" s="52"/>
      <c r="I213" s="53"/>
      <c r="K213" s="53"/>
      <c r="L213" s="54"/>
      <c r="M213" s="86"/>
      <c r="N213" s="54"/>
      <c r="O213" s="86"/>
      <c r="P213" s="114"/>
    </row>
    <row r="214" spans="4:16" s="51" customFormat="1" ht="13.15" customHeight="1" x14ac:dyDescent="0.25">
      <c r="G214" s="52"/>
      <c r="I214" s="53"/>
      <c r="K214" s="53"/>
      <c r="L214" s="54"/>
      <c r="M214" s="86"/>
      <c r="N214" s="54"/>
      <c r="O214" s="86"/>
      <c r="P214" s="114"/>
    </row>
    <row r="215" spans="4:16" s="51" customFormat="1" ht="13.15" customHeight="1" x14ac:dyDescent="0.25">
      <c r="G215" s="52"/>
      <c r="I215" s="53"/>
      <c r="K215" s="53"/>
      <c r="L215" s="54"/>
      <c r="M215" s="86"/>
      <c r="N215" s="54"/>
      <c r="O215" s="86"/>
      <c r="P215" s="114"/>
    </row>
    <row r="216" spans="4:16" s="51" customFormat="1" ht="13.15" customHeight="1" x14ac:dyDescent="0.25">
      <c r="G216" s="52"/>
      <c r="I216" s="53"/>
      <c r="K216" s="53"/>
      <c r="L216" s="54"/>
      <c r="M216" s="86"/>
      <c r="N216" s="54"/>
      <c r="O216" s="86"/>
      <c r="P216" s="114"/>
    </row>
    <row r="217" spans="4:16" s="51" customFormat="1" ht="13.15" customHeight="1" x14ac:dyDescent="0.25">
      <c r="G217" s="52"/>
      <c r="I217" s="53"/>
      <c r="K217" s="53"/>
      <c r="L217" s="54"/>
      <c r="M217" s="86"/>
      <c r="N217" s="54"/>
      <c r="O217" s="86"/>
      <c r="P217" s="114"/>
    </row>
    <row r="218" spans="4:16" s="51" customFormat="1" ht="13.15" customHeight="1" x14ac:dyDescent="0.25">
      <c r="G218" s="52"/>
      <c r="I218" s="53"/>
      <c r="K218" s="53"/>
      <c r="L218" s="54"/>
      <c r="M218" s="86"/>
      <c r="N218" s="54"/>
      <c r="O218" s="86"/>
      <c r="P218" s="114"/>
    </row>
    <row r="219" spans="4:16" s="51" customFormat="1" ht="13.15" customHeight="1" x14ac:dyDescent="0.25">
      <c r="G219" s="52"/>
      <c r="I219" s="53"/>
      <c r="K219" s="53"/>
      <c r="L219" s="54"/>
      <c r="M219" s="86"/>
      <c r="N219" s="54"/>
      <c r="O219" s="86"/>
      <c r="P219" s="114"/>
    </row>
    <row r="224" spans="4:16" s="45" customFormat="1" ht="15.75" x14ac:dyDescent="0.25">
      <c r="D224" s="55"/>
      <c r="E224" s="55"/>
      <c r="F224" s="55"/>
      <c r="G224" s="4"/>
      <c r="I224" s="56"/>
      <c r="K224" s="56"/>
      <c r="L224" s="5"/>
      <c r="M224" s="87"/>
      <c r="N224" s="5"/>
      <c r="O224" s="87"/>
      <c r="P224" s="110"/>
    </row>
    <row r="225" spans="4:16" s="5" customFormat="1" x14ac:dyDescent="0.2">
      <c r="D225" s="50"/>
      <c r="E225" s="50"/>
      <c r="F225" s="50"/>
      <c r="G225" s="4"/>
      <c r="I225" s="6"/>
      <c r="K225" s="6"/>
      <c r="M225" s="81"/>
      <c r="O225" s="81"/>
      <c r="P225" s="110"/>
    </row>
  </sheetData>
  <mergeCells count="7">
    <mergeCell ref="A1:F1"/>
    <mergeCell ref="A2:F2"/>
    <mergeCell ref="A4:C7"/>
    <mergeCell ref="H5:R5"/>
    <mergeCell ref="AA8:AC8"/>
    <mergeCell ref="L6:M6"/>
    <mergeCell ref="N6:O6"/>
  </mergeCells>
  <pageMargins left="1" right="0.75" top="1" bottom="1" header="0.5" footer="0.5"/>
  <pageSetup paperSize="5" fitToHeight="0" orientation="portrait" horizontalDpi="300" verticalDpi="300" r:id="rId1"/>
  <headerFooter alignWithMargins="0"/>
  <rowBreaks count="1" manualBreakCount="1">
    <brk id="57" max="16383" man="1"/>
  </rowBreaks>
  <colBreaks count="1" manualBreakCount="1">
    <brk id="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topLeftCell="A11" workbookViewId="0">
      <selection activeCell="I23" sqref="I23"/>
    </sheetView>
  </sheetViews>
  <sheetFormatPr defaultRowHeight="12.75" x14ac:dyDescent="0.2"/>
  <cols>
    <col min="3" max="3" width="16.85546875" customWidth="1"/>
    <col min="4" max="4" width="9.140625" style="60"/>
    <col min="5" max="6" width="0" hidden="1" customWidth="1"/>
    <col min="7" max="7" width="9.140625" style="60"/>
  </cols>
  <sheetData>
    <row r="1" spans="1:7" x14ac:dyDescent="0.2">
      <c r="A1" s="106" t="s">
        <v>2</v>
      </c>
      <c r="B1" s="106"/>
      <c r="C1" s="106"/>
    </row>
    <row r="2" spans="1:7" x14ac:dyDescent="0.2">
      <c r="A2" s="106"/>
      <c r="B2" s="106"/>
      <c r="C2" s="106"/>
    </row>
    <row r="3" spans="1:7" ht="15" x14ac:dyDescent="0.2">
      <c r="A3" s="106"/>
      <c r="B3" s="106"/>
      <c r="C3" s="106"/>
      <c r="D3" s="57" t="s">
        <v>6</v>
      </c>
      <c r="E3" s="2"/>
      <c r="F3" s="2" t="s">
        <v>7</v>
      </c>
      <c r="G3" s="57" t="s">
        <v>7</v>
      </c>
    </row>
    <row r="4" spans="1:7" ht="15.75" x14ac:dyDescent="0.25">
      <c r="A4" s="12" t="s">
        <v>8</v>
      </c>
      <c r="B4" s="13"/>
      <c r="C4" s="13">
        <v>45</v>
      </c>
      <c r="D4" s="61">
        <f>SUM(D5+D19+D34)</f>
        <v>2892</v>
      </c>
      <c r="E4" s="18"/>
      <c r="F4" s="19" t="e">
        <f>SUM(F7:F53)</f>
        <v>#VALUE!</v>
      </c>
      <c r="G4" s="61">
        <f>SUM(G5+G19+G34)</f>
        <v>1670</v>
      </c>
    </row>
    <row r="5" spans="1:7" ht="15.75" x14ac:dyDescent="0.25">
      <c r="A5" s="62" t="s">
        <v>14</v>
      </c>
      <c r="B5" s="63"/>
      <c r="C5" s="62">
        <v>12</v>
      </c>
      <c r="D5" s="64">
        <f>SUM(D7:D18)</f>
        <v>325</v>
      </c>
      <c r="E5" s="65"/>
      <c r="F5" s="65"/>
      <c r="G5" s="64">
        <f>SUM(G7:G18)</f>
        <v>189</v>
      </c>
    </row>
    <row r="6" spans="1:7" ht="15" x14ac:dyDescent="0.2">
      <c r="A6" s="31"/>
      <c r="B6" s="32"/>
      <c r="C6" s="32"/>
      <c r="D6" s="57"/>
      <c r="E6" s="2"/>
      <c r="F6" s="2"/>
      <c r="G6" s="57"/>
    </row>
    <row r="7" spans="1:7" ht="18" x14ac:dyDescent="0.25">
      <c r="A7" s="66"/>
      <c r="B7" s="67">
        <v>1</v>
      </c>
      <c r="C7" s="66" t="s">
        <v>29</v>
      </c>
      <c r="D7" s="68">
        <v>7</v>
      </c>
      <c r="E7" s="69"/>
      <c r="F7" s="15">
        <f>C5*1670</f>
        <v>20040</v>
      </c>
      <c r="G7" s="68">
        <v>4</v>
      </c>
    </row>
    <row r="8" spans="1:7" ht="18" x14ac:dyDescent="0.25">
      <c r="A8" s="66"/>
      <c r="B8" s="67">
        <v>2</v>
      </c>
      <c r="C8" s="66" t="s">
        <v>31</v>
      </c>
      <c r="D8" s="68">
        <v>30</v>
      </c>
      <c r="E8" s="69"/>
      <c r="F8" s="15">
        <f>C6*1670</f>
        <v>0</v>
      </c>
      <c r="G8" s="68">
        <v>18</v>
      </c>
    </row>
    <row r="9" spans="1:7" ht="18" x14ac:dyDescent="0.25">
      <c r="A9" s="66"/>
      <c r="B9" s="67">
        <v>3</v>
      </c>
      <c r="C9" s="66" t="s">
        <v>32</v>
      </c>
      <c r="D9" s="68">
        <v>5</v>
      </c>
      <c r="E9" s="69"/>
      <c r="F9" s="15" t="e">
        <f>C7*1670</f>
        <v>#VALUE!</v>
      </c>
      <c r="G9" s="68">
        <v>3</v>
      </c>
    </row>
    <row r="10" spans="1:7" ht="18" x14ac:dyDescent="0.25">
      <c r="A10" s="66"/>
      <c r="B10" s="67">
        <v>4</v>
      </c>
      <c r="C10" s="66" t="s">
        <v>33</v>
      </c>
      <c r="D10" s="68">
        <v>0</v>
      </c>
      <c r="E10" s="69">
        <f>36-36</f>
        <v>0</v>
      </c>
      <c r="F10" s="15">
        <v>34</v>
      </c>
      <c r="G10" s="68">
        <v>34</v>
      </c>
    </row>
    <row r="11" spans="1:7" ht="18" x14ac:dyDescent="0.25">
      <c r="A11" s="66"/>
      <c r="B11" s="67">
        <v>5</v>
      </c>
      <c r="C11" s="66" t="s">
        <v>35</v>
      </c>
      <c r="D11" s="68">
        <v>64</v>
      </c>
      <c r="E11" s="69"/>
      <c r="F11" s="15" t="e">
        <f>C9*1670</f>
        <v>#VALUE!</v>
      </c>
      <c r="G11" s="68">
        <v>37</v>
      </c>
    </row>
    <row r="12" spans="1:7" ht="18" x14ac:dyDescent="0.25">
      <c r="A12" s="66"/>
      <c r="B12" s="67">
        <v>6</v>
      </c>
      <c r="C12" s="66" t="s">
        <v>36</v>
      </c>
      <c r="D12" s="68">
        <v>80</v>
      </c>
      <c r="E12" s="69"/>
      <c r="F12" s="15" t="e">
        <f>C10*1670</f>
        <v>#VALUE!</v>
      </c>
      <c r="G12" s="68">
        <v>46</v>
      </c>
    </row>
    <row r="13" spans="1:7" ht="18" x14ac:dyDescent="0.25">
      <c r="A13" s="66"/>
      <c r="B13" s="67">
        <v>7</v>
      </c>
      <c r="C13" s="66" t="s">
        <v>37</v>
      </c>
      <c r="D13" s="68">
        <v>5</v>
      </c>
      <c r="E13" s="69"/>
      <c r="F13" s="15" t="e">
        <f>C11*1670</f>
        <v>#VALUE!</v>
      </c>
      <c r="G13" s="68">
        <v>3</v>
      </c>
    </row>
    <row r="14" spans="1:7" ht="18" x14ac:dyDescent="0.25">
      <c r="A14" s="66"/>
      <c r="B14" s="67">
        <v>8</v>
      </c>
      <c r="C14" s="66" t="s">
        <v>38</v>
      </c>
      <c r="D14" s="68">
        <v>7</v>
      </c>
      <c r="E14" s="69"/>
      <c r="F14" s="15" t="e">
        <f>C12*1670</f>
        <v>#VALUE!</v>
      </c>
      <c r="G14" s="68">
        <v>4</v>
      </c>
    </row>
    <row r="15" spans="1:7" ht="18" x14ac:dyDescent="0.25">
      <c r="A15" s="66"/>
      <c r="B15" s="67">
        <v>9</v>
      </c>
      <c r="C15" s="66" t="s">
        <v>39</v>
      </c>
      <c r="D15" s="68">
        <v>59</v>
      </c>
      <c r="E15" s="69">
        <f>23+36</f>
        <v>59</v>
      </c>
      <c r="F15" s="15">
        <v>0</v>
      </c>
      <c r="G15" s="68">
        <v>0</v>
      </c>
    </row>
    <row r="16" spans="1:7" ht="18" x14ac:dyDescent="0.25">
      <c r="A16" s="66"/>
      <c r="B16" s="67">
        <v>10</v>
      </c>
      <c r="C16" s="66" t="s">
        <v>41</v>
      </c>
      <c r="D16" s="68">
        <v>11</v>
      </c>
      <c r="E16" s="69"/>
      <c r="F16" s="15" t="e">
        <f>C14*1670</f>
        <v>#VALUE!</v>
      </c>
      <c r="G16" s="68">
        <v>7</v>
      </c>
    </row>
    <row r="17" spans="1:7" ht="18" x14ac:dyDescent="0.25">
      <c r="A17" s="66"/>
      <c r="B17" s="67">
        <v>11</v>
      </c>
      <c r="C17" s="66" t="s">
        <v>42</v>
      </c>
      <c r="D17" s="68">
        <v>15</v>
      </c>
      <c r="E17" s="69"/>
      <c r="F17" s="15" t="e">
        <f>C15*1670</f>
        <v>#VALUE!</v>
      </c>
      <c r="G17" s="68">
        <v>9</v>
      </c>
    </row>
    <row r="18" spans="1:7" ht="18" x14ac:dyDescent="0.25">
      <c r="A18" s="66"/>
      <c r="B18" s="67">
        <v>12</v>
      </c>
      <c r="C18" s="66" t="s">
        <v>43</v>
      </c>
      <c r="D18" s="68">
        <v>42</v>
      </c>
      <c r="E18" s="69"/>
      <c r="F18" s="15" t="e">
        <f>C16*1670</f>
        <v>#VALUE!</v>
      </c>
      <c r="G18" s="68">
        <v>24</v>
      </c>
    </row>
    <row r="19" spans="1:7" ht="18" x14ac:dyDescent="0.25">
      <c r="A19" s="70" t="s">
        <v>44</v>
      </c>
      <c r="B19" s="71"/>
      <c r="C19" s="71">
        <v>14</v>
      </c>
      <c r="D19" s="72">
        <f>SUM(D20:D33)</f>
        <v>1390</v>
      </c>
      <c r="E19" s="72"/>
      <c r="F19" s="73"/>
      <c r="G19" s="72">
        <f>SUM(G20:G33)</f>
        <v>801</v>
      </c>
    </row>
    <row r="20" spans="1:7" ht="18" x14ac:dyDescent="0.25">
      <c r="A20" s="66"/>
      <c r="B20" s="67">
        <v>1</v>
      </c>
      <c r="C20" s="66" t="s">
        <v>45</v>
      </c>
      <c r="D20" s="68">
        <v>55</v>
      </c>
      <c r="E20" s="69"/>
      <c r="F20" s="15" t="e">
        <f t="shared" ref="F20:F33" si="0">C18*1670</f>
        <v>#VALUE!</v>
      </c>
      <c r="G20" s="68">
        <v>32</v>
      </c>
    </row>
    <row r="21" spans="1:7" ht="18" x14ac:dyDescent="0.25">
      <c r="A21" s="66"/>
      <c r="B21" s="67">
        <v>2</v>
      </c>
      <c r="C21" s="66" t="s">
        <v>46</v>
      </c>
      <c r="D21" s="68">
        <v>44</v>
      </c>
      <c r="E21" s="69"/>
      <c r="F21" s="15">
        <f t="shared" si="0"/>
        <v>23380</v>
      </c>
      <c r="G21" s="68">
        <v>26</v>
      </c>
    </row>
    <row r="22" spans="1:7" ht="18" x14ac:dyDescent="0.25">
      <c r="A22" s="66"/>
      <c r="B22" s="67">
        <v>3</v>
      </c>
      <c r="C22" s="66" t="s">
        <v>47</v>
      </c>
      <c r="D22" s="68">
        <v>20</v>
      </c>
      <c r="E22" s="69"/>
      <c r="F22" s="15" t="e">
        <f t="shared" si="0"/>
        <v>#VALUE!</v>
      </c>
      <c r="G22" s="68">
        <v>11</v>
      </c>
    </row>
    <row r="23" spans="1:7" ht="18" x14ac:dyDescent="0.25">
      <c r="A23" s="66"/>
      <c r="B23" s="67">
        <v>4</v>
      </c>
      <c r="C23" s="66" t="s">
        <v>48</v>
      </c>
      <c r="D23" s="68">
        <v>172</v>
      </c>
      <c r="E23" s="69"/>
      <c r="F23" s="15" t="e">
        <f t="shared" si="0"/>
        <v>#VALUE!</v>
      </c>
      <c r="G23" s="68">
        <v>99</v>
      </c>
    </row>
    <row r="24" spans="1:7" ht="18" x14ac:dyDescent="0.25">
      <c r="A24" s="66"/>
      <c r="B24" s="67">
        <v>5</v>
      </c>
      <c r="C24" s="66" t="s">
        <v>49</v>
      </c>
      <c r="D24" s="68">
        <v>43</v>
      </c>
      <c r="E24" s="69"/>
      <c r="F24" s="15" t="e">
        <f t="shared" si="0"/>
        <v>#VALUE!</v>
      </c>
      <c r="G24" s="68">
        <v>25</v>
      </c>
    </row>
    <row r="25" spans="1:7" ht="18" x14ac:dyDescent="0.25">
      <c r="A25" s="66"/>
      <c r="B25" s="67">
        <v>6</v>
      </c>
      <c r="C25" s="66" t="s">
        <v>50</v>
      </c>
      <c r="D25" s="68">
        <v>25</v>
      </c>
      <c r="E25" s="69"/>
      <c r="F25" s="15" t="e">
        <f t="shared" si="0"/>
        <v>#VALUE!</v>
      </c>
      <c r="G25" s="68">
        <v>15</v>
      </c>
    </row>
    <row r="26" spans="1:7" ht="18" x14ac:dyDescent="0.25">
      <c r="A26" s="66"/>
      <c r="B26" s="67">
        <v>7</v>
      </c>
      <c r="C26" s="66" t="s">
        <v>51</v>
      </c>
      <c r="D26" s="68">
        <v>33</v>
      </c>
      <c r="E26" s="69"/>
      <c r="F26" s="15" t="e">
        <f t="shared" si="0"/>
        <v>#VALUE!</v>
      </c>
      <c r="G26" s="68">
        <v>19</v>
      </c>
    </row>
    <row r="27" spans="1:7" ht="18" x14ac:dyDescent="0.25">
      <c r="A27" s="66"/>
      <c r="B27" s="67">
        <v>8</v>
      </c>
      <c r="C27" s="66" t="s">
        <v>52</v>
      </c>
      <c r="D27" s="68">
        <v>20</v>
      </c>
      <c r="E27" s="69"/>
      <c r="F27" s="15" t="e">
        <f t="shared" si="0"/>
        <v>#VALUE!</v>
      </c>
      <c r="G27" s="68">
        <v>11</v>
      </c>
    </row>
    <row r="28" spans="1:7" ht="18" x14ac:dyDescent="0.25">
      <c r="A28" s="66"/>
      <c r="B28" s="67">
        <v>9</v>
      </c>
      <c r="C28" s="66" t="s">
        <v>53</v>
      </c>
      <c r="D28" s="68">
        <v>44</v>
      </c>
      <c r="E28" s="69"/>
      <c r="F28" s="15" t="e">
        <f t="shared" si="0"/>
        <v>#VALUE!</v>
      </c>
      <c r="G28" s="68">
        <v>25</v>
      </c>
    </row>
    <row r="29" spans="1:7" ht="18" x14ac:dyDescent="0.25">
      <c r="A29" s="66"/>
      <c r="B29" s="67">
        <v>10</v>
      </c>
      <c r="C29" s="66" t="s">
        <v>54</v>
      </c>
      <c r="D29" s="68">
        <v>25</v>
      </c>
      <c r="E29" s="69"/>
      <c r="F29" s="15" t="e">
        <f t="shared" si="0"/>
        <v>#VALUE!</v>
      </c>
      <c r="G29" s="68">
        <v>14</v>
      </c>
    </row>
    <row r="30" spans="1:7" ht="18" x14ac:dyDescent="0.25">
      <c r="A30" s="66"/>
      <c r="B30" s="67">
        <v>11</v>
      </c>
      <c r="C30" s="66" t="s">
        <v>55</v>
      </c>
      <c r="D30" s="68">
        <v>140</v>
      </c>
      <c r="E30" s="69"/>
      <c r="F30" s="15" t="e">
        <f t="shared" si="0"/>
        <v>#VALUE!</v>
      </c>
      <c r="G30" s="68">
        <v>80</v>
      </c>
    </row>
    <row r="31" spans="1:7" ht="18" x14ac:dyDescent="0.25">
      <c r="A31" s="66"/>
      <c r="B31" s="67">
        <v>12</v>
      </c>
      <c r="C31" s="66" t="s">
        <v>56</v>
      </c>
      <c r="D31" s="68">
        <v>167</v>
      </c>
      <c r="E31" s="69"/>
      <c r="F31" s="15" t="e">
        <f t="shared" si="0"/>
        <v>#VALUE!</v>
      </c>
      <c r="G31" s="68">
        <v>96</v>
      </c>
    </row>
    <row r="32" spans="1:7" ht="18" x14ac:dyDescent="0.25">
      <c r="A32" s="66"/>
      <c r="B32" s="67">
        <v>13</v>
      </c>
      <c r="C32" s="66" t="s">
        <v>57</v>
      </c>
      <c r="D32" s="68">
        <v>232</v>
      </c>
      <c r="E32" s="69"/>
      <c r="F32" s="15" t="e">
        <f t="shared" si="0"/>
        <v>#VALUE!</v>
      </c>
      <c r="G32" s="68">
        <v>134</v>
      </c>
    </row>
    <row r="33" spans="1:7" ht="18" x14ac:dyDescent="0.25">
      <c r="A33" s="66"/>
      <c r="B33" s="67">
        <v>14</v>
      </c>
      <c r="C33" s="66" t="s">
        <v>58</v>
      </c>
      <c r="D33" s="68">
        <v>370</v>
      </c>
      <c r="E33" s="69"/>
      <c r="F33" s="15" t="e">
        <f t="shared" si="0"/>
        <v>#VALUE!</v>
      </c>
      <c r="G33" s="68">
        <v>214</v>
      </c>
    </row>
    <row r="34" spans="1:7" ht="18" x14ac:dyDescent="0.25">
      <c r="A34" s="70" t="s">
        <v>59</v>
      </c>
      <c r="B34" s="71"/>
      <c r="C34" s="71">
        <v>19</v>
      </c>
      <c r="D34" s="72">
        <f>SUM(D35:D53)</f>
        <v>1177</v>
      </c>
      <c r="E34" s="72"/>
      <c r="F34" s="73"/>
      <c r="G34" s="72">
        <f>SUM(G35:G53)</f>
        <v>680</v>
      </c>
    </row>
    <row r="35" spans="1:7" ht="18" x14ac:dyDescent="0.25">
      <c r="A35" s="66"/>
      <c r="B35" s="67">
        <v>1</v>
      </c>
      <c r="C35" s="66" t="s">
        <v>60</v>
      </c>
      <c r="D35" s="68">
        <v>134</v>
      </c>
      <c r="E35" s="69"/>
      <c r="F35" s="15" t="e">
        <f t="shared" ref="F35:F53" si="1">C33*1670</f>
        <v>#VALUE!</v>
      </c>
      <c r="G35" s="68">
        <v>78</v>
      </c>
    </row>
    <row r="36" spans="1:7" ht="18" x14ac:dyDescent="0.25">
      <c r="A36" s="66"/>
      <c r="B36" s="67">
        <v>2</v>
      </c>
      <c r="C36" s="66" t="s">
        <v>61</v>
      </c>
      <c r="D36" s="68">
        <v>5</v>
      </c>
      <c r="E36" s="69"/>
      <c r="F36" s="15">
        <f t="shared" si="1"/>
        <v>31730</v>
      </c>
      <c r="G36" s="68">
        <v>3</v>
      </c>
    </row>
    <row r="37" spans="1:7" ht="18" x14ac:dyDescent="0.25">
      <c r="A37" s="66"/>
      <c r="B37" s="67">
        <v>3</v>
      </c>
      <c r="C37" s="66" t="s">
        <v>62</v>
      </c>
      <c r="D37" s="68">
        <v>60</v>
      </c>
      <c r="E37" s="69"/>
      <c r="F37" s="15" t="e">
        <f t="shared" si="1"/>
        <v>#VALUE!</v>
      </c>
      <c r="G37" s="68">
        <v>35</v>
      </c>
    </row>
    <row r="38" spans="1:7" ht="18" x14ac:dyDescent="0.25">
      <c r="A38" s="66"/>
      <c r="B38" s="67">
        <v>4</v>
      </c>
      <c r="C38" s="66" t="s">
        <v>63</v>
      </c>
      <c r="D38" s="68">
        <v>56</v>
      </c>
      <c r="E38" s="69"/>
      <c r="F38" s="15" t="e">
        <f t="shared" si="1"/>
        <v>#VALUE!</v>
      </c>
      <c r="G38" s="68">
        <v>32</v>
      </c>
    </row>
    <row r="39" spans="1:7" ht="18" x14ac:dyDescent="0.25">
      <c r="A39" s="66"/>
      <c r="B39" s="67">
        <v>5</v>
      </c>
      <c r="C39" s="66" t="s">
        <v>64</v>
      </c>
      <c r="D39" s="68">
        <v>102</v>
      </c>
      <c r="E39" s="69"/>
      <c r="F39" s="15" t="e">
        <f t="shared" si="1"/>
        <v>#VALUE!</v>
      </c>
      <c r="G39" s="68">
        <v>59</v>
      </c>
    </row>
    <row r="40" spans="1:7" ht="18" x14ac:dyDescent="0.25">
      <c r="A40" s="66"/>
      <c r="B40" s="67">
        <v>6</v>
      </c>
      <c r="C40" s="66" t="s">
        <v>65</v>
      </c>
      <c r="D40" s="68">
        <v>176</v>
      </c>
      <c r="E40" s="69"/>
      <c r="F40" s="15" t="e">
        <f t="shared" si="1"/>
        <v>#VALUE!</v>
      </c>
      <c r="G40" s="68">
        <v>102</v>
      </c>
    </row>
    <row r="41" spans="1:7" ht="18" x14ac:dyDescent="0.25">
      <c r="A41" s="66"/>
      <c r="B41" s="67">
        <v>7</v>
      </c>
      <c r="C41" s="66" t="s">
        <v>66</v>
      </c>
      <c r="D41" s="68">
        <v>20</v>
      </c>
      <c r="E41" s="69"/>
      <c r="F41" s="15" t="e">
        <f t="shared" si="1"/>
        <v>#VALUE!</v>
      </c>
      <c r="G41" s="68">
        <v>12</v>
      </c>
    </row>
    <row r="42" spans="1:7" ht="18" x14ac:dyDescent="0.25">
      <c r="A42" s="66"/>
      <c r="B42" s="67">
        <v>8</v>
      </c>
      <c r="C42" s="66" t="s">
        <v>67</v>
      </c>
      <c r="D42" s="68">
        <v>48</v>
      </c>
      <c r="E42" s="69"/>
      <c r="F42" s="15" t="e">
        <f t="shared" si="1"/>
        <v>#VALUE!</v>
      </c>
      <c r="G42" s="68">
        <v>27</v>
      </c>
    </row>
    <row r="43" spans="1:7" ht="18" x14ac:dyDescent="0.25">
      <c r="A43" s="66"/>
      <c r="B43" s="67">
        <v>9</v>
      </c>
      <c r="C43" s="66" t="s">
        <v>68</v>
      </c>
      <c r="D43" s="68">
        <v>42</v>
      </c>
      <c r="E43" s="69"/>
      <c r="F43" s="15" t="e">
        <f t="shared" si="1"/>
        <v>#VALUE!</v>
      </c>
      <c r="G43" s="68">
        <v>24</v>
      </c>
    </row>
    <row r="44" spans="1:7" ht="18" x14ac:dyDescent="0.25">
      <c r="A44" s="66"/>
      <c r="B44" s="67">
        <v>10</v>
      </c>
      <c r="C44" s="66" t="s">
        <v>69</v>
      </c>
      <c r="D44" s="68">
        <v>52</v>
      </c>
      <c r="E44" s="69"/>
      <c r="F44" s="15" t="e">
        <f t="shared" si="1"/>
        <v>#VALUE!</v>
      </c>
      <c r="G44" s="68">
        <v>30</v>
      </c>
    </row>
    <row r="45" spans="1:7" ht="18" x14ac:dyDescent="0.25">
      <c r="A45" s="66"/>
      <c r="B45" s="67">
        <v>11</v>
      </c>
      <c r="C45" s="66" t="s">
        <v>70</v>
      </c>
      <c r="D45" s="68">
        <v>42</v>
      </c>
      <c r="E45" s="69"/>
      <c r="F45" s="15" t="e">
        <f t="shared" si="1"/>
        <v>#VALUE!</v>
      </c>
      <c r="G45" s="68">
        <v>24</v>
      </c>
    </row>
    <row r="46" spans="1:7" ht="18" x14ac:dyDescent="0.25">
      <c r="A46" s="66"/>
      <c r="B46" s="67">
        <v>12</v>
      </c>
      <c r="C46" s="66" t="s">
        <v>71</v>
      </c>
      <c r="D46" s="68">
        <v>5</v>
      </c>
      <c r="E46" s="69"/>
      <c r="F46" s="15" t="e">
        <f t="shared" si="1"/>
        <v>#VALUE!</v>
      </c>
      <c r="G46" s="68">
        <v>3</v>
      </c>
    </row>
    <row r="47" spans="1:7" ht="18" x14ac:dyDescent="0.25">
      <c r="A47" s="66"/>
      <c r="B47" s="67">
        <v>13</v>
      </c>
      <c r="C47" s="66" t="s">
        <v>72</v>
      </c>
      <c r="D47" s="68">
        <v>8</v>
      </c>
      <c r="E47" s="69"/>
      <c r="F47" s="15" t="e">
        <f t="shared" si="1"/>
        <v>#VALUE!</v>
      </c>
      <c r="G47" s="68">
        <v>5</v>
      </c>
    </row>
    <row r="48" spans="1:7" ht="18" x14ac:dyDescent="0.25">
      <c r="A48" s="66"/>
      <c r="B48" s="67">
        <v>14</v>
      </c>
      <c r="C48" s="66" t="s">
        <v>73</v>
      </c>
      <c r="D48" s="68">
        <v>26</v>
      </c>
      <c r="E48" s="69"/>
      <c r="F48" s="15" t="e">
        <f t="shared" si="1"/>
        <v>#VALUE!</v>
      </c>
      <c r="G48" s="68">
        <v>15</v>
      </c>
    </row>
    <row r="49" spans="1:7" ht="18" x14ac:dyDescent="0.25">
      <c r="A49" s="66"/>
      <c r="B49" s="67">
        <v>15</v>
      </c>
      <c r="C49" s="66" t="s">
        <v>74</v>
      </c>
      <c r="D49" s="68">
        <v>70</v>
      </c>
      <c r="E49" s="69"/>
      <c r="F49" s="15" t="e">
        <f t="shared" si="1"/>
        <v>#VALUE!</v>
      </c>
      <c r="G49" s="68">
        <v>40</v>
      </c>
    </row>
    <row r="50" spans="1:7" ht="18" x14ac:dyDescent="0.25">
      <c r="A50" s="66"/>
      <c r="B50" s="67">
        <v>16</v>
      </c>
      <c r="C50" s="66" t="s">
        <v>75</v>
      </c>
      <c r="D50" s="68">
        <v>175</v>
      </c>
      <c r="E50" s="69"/>
      <c r="F50" s="15" t="e">
        <f t="shared" si="1"/>
        <v>#VALUE!</v>
      </c>
      <c r="G50" s="68">
        <v>101</v>
      </c>
    </row>
    <row r="51" spans="1:7" ht="18" x14ac:dyDescent="0.25">
      <c r="A51" s="66"/>
      <c r="B51" s="67">
        <v>17</v>
      </c>
      <c r="C51" s="66" t="s">
        <v>76</v>
      </c>
      <c r="D51" s="68">
        <v>34</v>
      </c>
      <c r="E51" s="69"/>
      <c r="F51" s="15" t="e">
        <f t="shared" si="1"/>
        <v>#VALUE!</v>
      </c>
      <c r="G51" s="68">
        <v>20</v>
      </c>
    </row>
    <row r="52" spans="1:7" ht="18" x14ac:dyDescent="0.25">
      <c r="A52" s="66"/>
      <c r="B52" s="67">
        <v>18</v>
      </c>
      <c r="C52" s="66" t="s">
        <v>77</v>
      </c>
      <c r="D52" s="68">
        <v>73</v>
      </c>
      <c r="E52" s="69"/>
      <c r="F52" s="15" t="e">
        <f t="shared" si="1"/>
        <v>#VALUE!</v>
      </c>
      <c r="G52" s="68">
        <v>42</v>
      </c>
    </row>
    <row r="53" spans="1:7" ht="18" x14ac:dyDescent="0.25">
      <c r="A53" s="66"/>
      <c r="B53" s="67">
        <v>19</v>
      </c>
      <c r="C53" s="66" t="s">
        <v>78</v>
      </c>
      <c r="D53" s="68">
        <v>49</v>
      </c>
      <c r="E53" s="69"/>
      <c r="F53" s="15" t="e">
        <f t="shared" si="1"/>
        <v>#VALUE!</v>
      </c>
      <c r="G53" s="68">
        <v>28</v>
      </c>
    </row>
  </sheetData>
  <mergeCells count="1">
    <mergeCell ref="A1:C3"/>
  </mergeCells>
  <pageMargins left="0.7" right="0.7" top="0.75" bottom="0.75" header="0.3" footer="0.3"/>
  <pageSetup paperSize="167" scale="91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 by mun 315 final</vt:lpstr>
      <vt:lpstr>simplified</vt:lpstr>
      <vt:lpstr>Sheet1</vt:lpstr>
      <vt:lpstr>simplified!Print_Area</vt:lpstr>
      <vt:lpstr>'Summary by mun 315 final'!Print_Area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cp:lastPrinted>2016-11-14T00:36:34Z</cp:lastPrinted>
  <dcterms:created xsi:type="dcterms:W3CDTF">2016-10-26T07:44:30Z</dcterms:created>
  <dcterms:modified xsi:type="dcterms:W3CDTF">2016-11-14T07:59:20Z</dcterms:modified>
</cp:coreProperties>
</file>