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3" activeTab="3"/>
  </bookViews>
  <sheets>
    <sheet name="Dataset" sheetId="1" r:id="rId1"/>
    <sheet name="VLOOKUP" sheetId="2" r:id="rId2"/>
    <sheet name="INDEX AND MATCH" sheetId="3" r:id="rId3"/>
    <sheet name="Question" sheetId="4" r:id="rId4"/>
  </sheets>
  <definedNames>
    <definedName name="data1">Dataset!$A$1:$K$108</definedName>
    <definedName name="Z_5F50D3B8_746E_433F_9B8A_B5D4F621FBE8_.wvu.FilterData" localSheetId="0" hidden="1">Dataset!$A$1:$K$108</definedName>
    <definedName name="DISTRIBUTOR_ID_NAME_COUNTRY">Dataset!$A$1:$C$108</definedName>
    <definedName name="TABLE_ARRAY">VLOOKUP!$B$2:$E$12</definedName>
    <definedName name="DATA_SET">Dataset!$A$1:$J$108</definedName>
    <definedName name="PRODUCTCCODE_PRODUCT_SALESCHANNEL">Dataset!$D$1:$F$108</definedName>
    <definedName name="QTY_UNITPRICE_REV">Dataset!$I$1:$K$108</definedName>
    <definedName name="RANKING_NAME">'INDEX AND MATCH'!$D$4:$E$14</definedName>
    <definedName name="RANKING">'INDEX AND MATCH'!$D$5:$E$14</definedName>
    <definedName name="COUNTRY">'INDEX AND MATCH'!$L$5:$L$14</definedName>
    <definedName name="DIST_ID">Dataset!$A$2:$A$108</definedName>
    <definedName name="DIST_NAME">Dataset!$B$2:$B$108</definedName>
    <definedName name="COUNTRY1">Dataset!$C$2:$C$108</definedName>
    <definedName name="PRODUCT_CODE">Dataset!$D$2:$D$108</definedName>
    <definedName name="PRODUCT">Dataset!$E$2:$E$108</definedName>
    <definedName name="SALES_CHANNEL">Dataset!$F$2:$F$108</definedName>
    <definedName name="DATE_SOLD">Dataset!$G$2:$G$108</definedName>
    <definedName name="MONTH_SOLD">Dataset!$H$2:$H$108</definedName>
    <definedName name="QTY">Dataset!$I$2:$I$108</definedName>
    <definedName name="UNIT_PRICE">Dataset!$J$2:$J$108</definedName>
    <definedName name="REVENUE">Dataset!$K$2:$K$108</definedName>
    <definedName name="PRODUCR_DATA">Dataset!$D:$K</definedName>
    <definedName name="PRODUCT1">Dataset!$E$2:$E$108</definedName>
  </definedNames>
  <calcPr calcId="191029" calcCompleted="0" calcOnSave="0"/>
  <customWorkbookViews>
    <customWorkbookView name="Filter 1" guid="{5F50D3B8-746E-433F-9B8A-B5D4F621FBE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<sst xmlns="http://schemas.openxmlformats.org/spreadsheetml/2006/main" count="696" uniqueCount="289">
  <si>
    <t>Distributor ID</t>
  </si>
  <si>
    <t>Distributor Name</t>
  </si>
  <si>
    <t>Country</t>
  </si>
  <si>
    <t>Product Code</t>
  </si>
  <si>
    <t>Product</t>
  </si>
  <si>
    <t>Sales Channel</t>
  </si>
  <si>
    <t>Date Sold</t>
  </si>
  <si>
    <t>Month Sold</t>
  </si>
  <si>
    <t>Quantity</t>
  </si>
  <si>
    <t>Unit Price</t>
  </si>
  <si>
    <t>Revenue</t>
  </si>
  <si>
    <t>Devin Abbott</t>
  </si>
  <si>
    <t>France</t>
  </si>
  <si>
    <t>SUPA105</t>
  </si>
  <si>
    <t>Super Soft Bulk - 2 Litres</t>
  </si>
  <si>
    <t>Online</t>
  </si>
  <si>
    <t>Aphrodite Brennan</t>
  </si>
  <si>
    <t>Malawi</t>
  </si>
  <si>
    <t>Direct</t>
  </si>
  <si>
    <t>Guinevere Key</t>
  </si>
  <si>
    <t>Colombia</t>
  </si>
  <si>
    <t>Retail</t>
  </si>
  <si>
    <t>Zahir Fields</t>
  </si>
  <si>
    <t>Canada</t>
  </si>
  <si>
    <t>Deacon Craig</t>
  </si>
  <si>
    <t>Mongolia</t>
  </si>
  <si>
    <t>Brynne Mcgowan</t>
  </si>
  <si>
    <t>Finland</t>
  </si>
  <si>
    <t>Lani Sweet</t>
  </si>
  <si>
    <t>Vanuatu</t>
  </si>
  <si>
    <t>Noble Warner</t>
  </si>
  <si>
    <t>Burkina Faso</t>
  </si>
  <si>
    <t>SUPA104</t>
  </si>
  <si>
    <t>Super Soft - 1 Litre</t>
  </si>
  <si>
    <t>Levi Douglas</t>
  </si>
  <si>
    <t>Tanzania, United Republic of</t>
  </si>
  <si>
    <t>DETA800</t>
  </si>
  <si>
    <t>Detafast Stain Remover - 800ml</t>
  </si>
  <si>
    <t>Jelani Odonnell</t>
  </si>
  <si>
    <t>Albania</t>
  </si>
  <si>
    <t>Jared Sandoval</t>
  </si>
  <si>
    <t>Botswana</t>
  </si>
  <si>
    <t>Hiroko Acevedo</t>
  </si>
  <si>
    <t>Burundi</t>
  </si>
  <si>
    <t>Rhona Clarke</t>
  </si>
  <si>
    <t>Zimbabwe</t>
  </si>
  <si>
    <t>Tad Mack</t>
  </si>
  <si>
    <t>Iceland</t>
  </si>
  <si>
    <t>Rama Goodwin</t>
  </si>
  <si>
    <t>Tunisia</t>
  </si>
  <si>
    <t>Keaton Wolfe</t>
  </si>
  <si>
    <t>French Southern Territories</t>
  </si>
  <si>
    <t>Samuel Ayala</t>
  </si>
  <si>
    <t>Brazil</t>
  </si>
  <si>
    <t>Doris Williams</t>
  </si>
  <si>
    <t>Trinidad and Tobago</t>
  </si>
  <si>
    <t>SUPA103</t>
  </si>
  <si>
    <t>Super Soft - 500ml</t>
  </si>
  <si>
    <t>Ingrid Bush</t>
  </si>
  <si>
    <t>Montserrat</t>
  </si>
  <si>
    <t>Nell Maddox</t>
  </si>
  <si>
    <t>Azerbaijan</t>
  </si>
  <si>
    <t>Benedict Byrd</t>
  </si>
  <si>
    <t>Mauritania</t>
  </si>
  <si>
    <t>Ethan Gregory</t>
  </si>
  <si>
    <t>Tuvalu</t>
  </si>
  <si>
    <t>Ursula Mcconnell</t>
  </si>
  <si>
    <t>Hungary</t>
  </si>
  <si>
    <t>Fletcher Jimenez</t>
  </si>
  <si>
    <t>Chad</t>
  </si>
  <si>
    <t>DETA200</t>
  </si>
  <si>
    <t>Detafast Stain Remover - 200ml</t>
  </si>
  <si>
    <t>Isadora Mcclure</t>
  </si>
  <si>
    <t>Indonesia</t>
  </si>
  <si>
    <t>DETA100</t>
  </si>
  <si>
    <t>Detafast Stain Remover - 100ml</t>
  </si>
  <si>
    <t>Liberty Mcbride</t>
  </si>
  <si>
    <t>Fiji</t>
  </si>
  <si>
    <t>Noble Gilbert</t>
  </si>
  <si>
    <t>United States</t>
  </si>
  <si>
    <t>Maxine Gentry</t>
  </si>
  <si>
    <t>Panama</t>
  </si>
  <si>
    <t>Melinda Cobb</t>
  </si>
  <si>
    <t>Uruguay</t>
  </si>
  <si>
    <t>PURA250</t>
  </si>
  <si>
    <t>Pure Soft Detergent - 250ml</t>
  </si>
  <si>
    <t>Yael Carter</t>
  </si>
  <si>
    <t>Malaysia</t>
  </si>
  <si>
    <t>Kay Buckley</t>
  </si>
  <si>
    <t>Malta</t>
  </si>
  <si>
    <t>Athena Fitzpatrick</t>
  </si>
  <si>
    <t>Reunion</t>
  </si>
  <si>
    <t>Joy Vazquez</t>
  </si>
  <si>
    <t>Korea</t>
  </si>
  <si>
    <t>Amery Frazier</t>
  </si>
  <si>
    <t>Georgia</t>
  </si>
  <si>
    <t>Buckminster Hopkins</t>
  </si>
  <si>
    <t>Sierra Leone</t>
  </si>
  <si>
    <t>PURA200</t>
  </si>
  <si>
    <t>Pure Soft Detergent - 200ml</t>
  </si>
  <si>
    <t>George Best</t>
  </si>
  <si>
    <t>Western Sahara</t>
  </si>
  <si>
    <t>Maxwell Parker</t>
  </si>
  <si>
    <t>Falkland Islands (Malvinas)</t>
  </si>
  <si>
    <t>Lance Little</t>
  </si>
  <si>
    <t>Croatia</t>
  </si>
  <si>
    <t>Gwendolyn Walton</t>
  </si>
  <si>
    <t>Cuba</t>
  </si>
  <si>
    <t>SUPA102</t>
  </si>
  <si>
    <t>Super Soft - 250ml</t>
  </si>
  <si>
    <t>Isaac Wolf</t>
  </si>
  <si>
    <t>PURA500</t>
  </si>
  <si>
    <t>Pure Soft Detergent - 500ml</t>
  </si>
  <si>
    <t>Celeste Pugh</t>
  </si>
  <si>
    <t>Gabon</t>
  </si>
  <si>
    <t>Oprah Ellis</t>
  </si>
  <si>
    <t>Dominican Republic</t>
  </si>
  <si>
    <t>Emerson Beard</t>
  </si>
  <si>
    <t>Niue</t>
  </si>
  <si>
    <t>Renee Padilla</t>
  </si>
  <si>
    <t>Yemen</t>
  </si>
  <si>
    <t>Maite Henson</t>
  </si>
  <si>
    <t>Bangladesh</t>
  </si>
  <si>
    <t>Ivory Chang</t>
  </si>
  <si>
    <t>Tonga</t>
  </si>
  <si>
    <t>Clark Weaver</t>
  </si>
  <si>
    <t>Palau</t>
  </si>
  <si>
    <t>Ima Cummings</t>
  </si>
  <si>
    <t>Philippines</t>
  </si>
  <si>
    <t>Adria Kaufman</t>
  </si>
  <si>
    <t>Bouvet Island</t>
  </si>
  <si>
    <t>Nyssa Quinn</t>
  </si>
  <si>
    <t>Cocos (Keeling) Islands</t>
  </si>
  <si>
    <t>Amir Alexander</t>
  </si>
  <si>
    <t>Liberia</t>
  </si>
  <si>
    <t>Imogene Bradshaw</t>
  </si>
  <si>
    <t>Niger</t>
  </si>
  <si>
    <t>Gwendolyn Mccarty</t>
  </si>
  <si>
    <t>Madagascar</t>
  </si>
  <si>
    <t>Bell Prince</t>
  </si>
  <si>
    <t>Guinea</t>
  </si>
  <si>
    <t>Katelyn Joseph</t>
  </si>
  <si>
    <t>Slovenia</t>
  </si>
  <si>
    <t>Robert Juarez</t>
  </si>
  <si>
    <t>Svalbard and Jan Mayen</t>
  </si>
  <si>
    <t>Jerry Alvarado</t>
  </si>
  <si>
    <t>Korea, Republic of</t>
  </si>
  <si>
    <t>PURA100</t>
  </si>
  <si>
    <t>Pure Soft Detergent - 100ml</t>
  </si>
  <si>
    <t>India Gilbert</t>
  </si>
  <si>
    <t>Denmark</t>
  </si>
  <si>
    <t>Iliana Porter</t>
  </si>
  <si>
    <t>Poland</t>
  </si>
  <si>
    <t>Deanna Santana</t>
  </si>
  <si>
    <t>Solomon Islands</t>
  </si>
  <si>
    <t>Ivor Mclaughlin</t>
  </si>
  <si>
    <t>United States Minor Outlying Islands</t>
  </si>
  <si>
    <t>Latifah Wall</t>
  </si>
  <si>
    <t>Guadeloupe</t>
  </si>
  <si>
    <t>Anika Tillman</t>
  </si>
  <si>
    <t>Paul Duke</t>
  </si>
  <si>
    <t>Puerto Rico</t>
  </si>
  <si>
    <t>Sawyer Stokes</t>
  </si>
  <si>
    <t>Xerxes Smith</t>
  </si>
  <si>
    <t>Wanda Garza</t>
  </si>
  <si>
    <t>Kyrgyzstan</t>
  </si>
  <si>
    <t>Anjolie Hicks</t>
  </si>
  <si>
    <t>Turks and Caicos Islands</t>
  </si>
  <si>
    <t>Asher Weber</t>
  </si>
  <si>
    <t>Macedonia</t>
  </si>
  <si>
    <t>Mercedes Humphrey</t>
  </si>
  <si>
    <t>Turkey</t>
  </si>
  <si>
    <t>Hayes Rollins</t>
  </si>
  <si>
    <t>Nepal</t>
  </si>
  <si>
    <t>Josiah Yates</t>
  </si>
  <si>
    <t>Winifred Cantu</t>
  </si>
  <si>
    <t>Kazakhstan</t>
  </si>
  <si>
    <t>Germaine Kidd</t>
  </si>
  <si>
    <t>Kenyon Joyce</t>
  </si>
  <si>
    <t>Joel Rivers</t>
  </si>
  <si>
    <t>Australia</t>
  </si>
  <si>
    <t>Colby Knapp</t>
  </si>
  <si>
    <t>Pakistan</t>
  </si>
  <si>
    <t>Vance Campos</t>
  </si>
  <si>
    <t>Syrian Arab Republic</t>
  </si>
  <si>
    <t>Lael Gould</t>
  </si>
  <si>
    <t>El Salvador</t>
  </si>
  <si>
    <t>Jane Hernandez</t>
  </si>
  <si>
    <t>Dara Cunningham</t>
  </si>
  <si>
    <t>Saint Helena</t>
  </si>
  <si>
    <t>Colette Sargent</t>
  </si>
  <si>
    <t>Norfolk Island</t>
  </si>
  <si>
    <t>Shea Cortez</t>
  </si>
  <si>
    <t>India</t>
  </si>
  <si>
    <t>Cyrus Whitley</t>
  </si>
  <si>
    <t>Eleanor Hopper</t>
  </si>
  <si>
    <t>Forrest Macdonald</t>
  </si>
  <si>
    <t>New Caledonia</t>
  </si>
  <si>
    <t>Desirae Perkins</t>
  </si>
  <si>
    <t>Chile</t>
  </si>
  <si>
    <t>Barrett Mckinney</t>
  </si>
  <si>
    <t>Basil Vang</t>
  </si>
  <si>
    <t>Moldova</t>
  </si>
  <si>
    <t>Noel Key</t>
  </si>
  <si>
    <t>Gambia</t>
  </si>
  <si>
    <t>Ebony Mercer</t>
  </si>
  <si>
    <t>Cape Verde</t>
  </si>
  <si>
    <t>Isaac Cooper</t>
  </si>
  <si>
    <t>Netherlands Antilles</t>
  </si>
  <si>
    <t>James Spencer</t>
  </si>
  <si>
    <t>Clark Orr</t>
  </si>
  <si>
    <t>Phillip Perkins</t>
  </si>
  <si>
    <t>Nigeria</t>
  </si>
  <si>
    <t>Uriel Benton</t>
  </si>
  <si>
    <t>South Africa</t>
  </si>
  <si>
    <t>Aretha Patton</t>
  </si>
  <si>
    <t>Thomas Barnes</t>
  </si>
  <si>
    <t>Mayotte</t>
  </si>
  <si>
    <t>Victoria Solis</t>
  </si>
  <si>
    <t>Arsenio Knowles</t>
  </si>
  <si>
    <t>Ryder Conner</t>
  </si>
  <si>
    <t>Virgin Islands, British</t>
  </si>
  <si>
    <t>Roary Dixon</t>
  </si>
  <si>
    <t>Saudi Arabia</t>
  </si>
  <si>
    <t>Silas Battle</t>
  </si>
  <si>
    <t>Leonard Cardenas</t>
  </si>
  <si>
    <t>Brittany Burris</t>
  </si>
  <si>
    <t>Petra Mckenzie</t>
  </si>
  <si>
    <t>Morocco</t>
  </si>
  <si>
    <t>Angela Wise</t>
  </si>
  <si>
    <t>Staff ID</t>
  </si>
  <si>
    <t>Name</t>
  </si>
  <si>
    <t>Gender</t>
  </si>
  <si>
    <t>Department</t>
  </si>
  <si>
    <t>A01</t>
  </si>
  <si>
    <t>Alex Daniel</t>
  </si>
  <si>
    <t>M</t>
  </si>
  <si>
    <t>Finance</t>
  </si>
  <si>
    <t>A02</t>
  </si>
  <si>
    <t>Omotola Badmus</t>
  </si>
  <si>
    <t>F</t>
  </si>
  <si>
    <t>Procurement</t>
  </si>
  <si>
    <t>A06</t>
  </si>
  <si>
    <t>A03</t>
  </si>
  <si>
    <t>Chioma Eke</t>
  </si>
  <si>
    <t>Human Resource</t>
  </si>
  <si>
    <t>A04</t>
  </si>
  <si>
    <t>Ese Ehiz</t>
  </si>
  <si>
    <t>Sales</t>
  </si>
  <si>
    <t>A05</t>
  </si>
  <si>
    <t>Biodun Dayo</t>
  </si>
  <si>
    <t>Forensic</t>
  </si>
  <si>
    <t>Lekan Lawal</t>
  </si>
  <si>
    <t>Internal Audit</t>
  </si>
  <si>
    <t>A07</t>
  </si>
  <si>
    <t>Ayo Lawal</t>
  </si>
  <si>
    <t>Internal Control</t>
  </si>
  <si>
    <t>A08</t>
  </si>
  <si>
    <t>Pius Leo</t>
  </si>
  <si>
    <t>Logistics</t>
  </si>
  <si>
    <t>A09</t>
  </si>
  <si>
    <t>Dami Kamson</t>
  </si>
  <si>
    <t>Information Technology</t>
  </si>
  <si>
    <t>A10</t>
  </si>
  <si>
    <t>Aderonke Dapo</t>
  </si>
  <si>
    <t>Research</t>
  </si>
  <si>
    <t>INDEX</t>
  </si>
  <si>
    <t>MATCH</t>
  </si>
  <si>
    <t>Ranking</t>
  </si>
  <si>
    <t xml:space="preserve">Ranking </t>
  </si>
  <si>
    <t>Position</t>
  </si>
  <si>
    <t>Burna Boy</t>
  </si>
  <si>
    <t>Austria</t>
  </si>
  <si>
    <t>Germany</t>
  </si>
  <si>
    <t>Davido</t>
  </si>
  <si>
    <t>Wizkid</t>
  </si>
  <si>
    <t>Tiwa Savage</t>
  </si>
  <si>
    <t>Patoranking</t>
  </si>
  <si>
    <t>Olamide</t>
  </si>
  <si>
    <t>Ghana</t>
  </si>
  <si>
    <t>Omah Lay</t>
  </si>
  <si>
    <t>Mali</t>
  </si>
  <si>
    <t>Johnny Drille</t>
  </si>
  <si>
    <t>Fireboy</t>
  </si>
  <si>
    <t>Egypt</t>
  </si>
  <si>
    <t>Joeboy</t>
  </si>
  <si>
    <t>Using Vlookup</t>
  </si>
  <si>
    <t>Using Index/Match</t>
  </si>
  <si>
    <t>sales 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</si>
</sst>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3" formatCode="_(* #,##0.00_);_(* \(#,##0.00\);_(* &quot;-&quot;??_);_(@_)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8">
    <font>
      <sz val="11"/>
      <color theme="1"/>
      <name val="Arial"/>
      <charset val="134"/>
      <scheme val="minor"/>
    </font>
    <font>
      <b/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b/>
      <sz val="11"/>
      <color rgb="FFFF0000"/>
      <name val="Arial"/>
      <charset val="134"/>
      <scheme val="minor"/>
    </font>
    <font>
      <b/>
      <sz val="11"/>
      <color theme="0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sz val="11"/>
      <color theme="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002060"/>
        <bgColor rgb="FF002060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/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 style="thin">
        <color rgb="FF9CC2E5"/>
      </right>
      <top style="thin">
        <color rgb="FF9CC2E5"/>
      </top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0" fontId="6" fillId="2" borderId="0" xfId="0" applyFont="1" applyFill="1" applyBorder="1"/>
    <xf numFmtId="0" fontId="4" fillId="0" borderId="0" xfId="0" applyFont="1" applyAlignment="1">
      <alignment wrapText="1"/>
    </xf>
    <xf numFmtId="0" fontId="7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left"/>
    </xf>
    <xf numFmtId="43" fontId="4" fillId="0" borderId="0" xfId="0" applyNumberFormat="1" applyFont="1"/>
    <xf numFmtId="0" fontId="8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4" fillId="0" borderId="7" xfId="0" applyFont="1" applyBorder="1"/>
    <xf numFmtId="0" fontId="7" fillId="4" borderId="9" xfId="0" applyFont="1" applyFill="1" applyBorder="1"/>
    <xf numFmtId="0" fontId="2" fillId="4" borderId="8" xfId="0" applyFont="1" applyFill="1" applyBorder="1"/>
    <xf numFmtId="0" fontId="0" fillId="5" borderId="9" xfId="0" applyFill="1" applyBorder="1"/>
    <xf numFmtId="0" fontId="3" fillId="5" borderId="8" xfId="0" applyFont="1" applyFill="1" applyBorder="1"/>
    <xf numFmtId="0" fontId="3" fillId="0" borderId="9" xfId="0" applyFont="1" applyBorder="1"/>
    <xf numFmtId="0" fontId="3" fillId="5" borderId="9" xfId="0" applyFont="1" applyFill="1" applyBorder="1"/>
    <xf numFmtId="0" fontId="2" fillId="4" borderId="10" xfId="0" applyFont="1" applyFill="1" applyBorder="1"/>
    <xf numFmtId="0" fontId="3" fillId="5" borderId="10" xfId="0" applyFont="1" applyFill="1" applyBorder="1"/>
    <xf numFmtId="0" fontId="3" fillId="0" borderId="10" xfId="0" applyFont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B1" workbookViewId="0">
      <selection activeCell="D2" sqref="D2"/>
    </sheetView>
  </sheetViews>
  <sheetFormatPr defaultColWidth="12.625" defaultRowHeight="15" customHeight="1"/>
  <cols>
    <col min="1" max="1" width="13.125" customWidth="1"/>
    <col min="2" max="2" width="17.375" customWidth="1"/>
    <col min="3" max="3" width="26.875" customWidth="1"/>
    <col min="4" max="4" width="13.125" customWidth="1"/>
    <col min="5" max="5" width="25.5" customWidth="1"/>
    <col min="6" max="6" width="13.5" customWidth="1"/>
    <col min="7" max="7" width="10.125" customWidth="1"/>
    <col min="8" max="8" width="11.75" customWidth="1"/>
    <col min="9" max="9" width="9.5" customWidth="1"/>
    <col min="10" max="10" width="10.375" customWidth="1"/>
    <col min="11" max="11" width="9.625" customWidth="1"/>
    <col min="12" max="26" width="7.625" customWidth="1"/>
  </cols>
  <sheetData>
    <row r="1" ht="14.5" spans="1:1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4" t="s">
        <v>10</v>
      </c>
    </row>
    <row r="2" ht="14.5" spans="1:11">
      <c r="A2" s="30">
        <v>23345</v>
      </c>
      <c r="B2" s="31" t="s">
        <v>11</v>
      </c>
      <c r="C2" s="31" t="s">
        <v>12</v>
      </c>
      <c r="D2" s="31" t="s">
        <v>13</v>
      </c>
      <c r="E2" s="31" t="s">
        <v>14</v>
      </c>
      <c r="F2" s="31" t="s">
        <v>15</v>
      </c>
      <c r="G2" s="31">
        <v>41150</v>
      </c>
      <c r="H2" s="31">
        <v>8</v>
      </c>
      <c r="I2" s="31">
        <v>208</v>
      </c>
      <c r="J2" s="31">
        <v>14.5</v>
      </c>
      <c r="K2" s="35">
        <v>3016</v>
      </c>
    </row>
    <row r="3" ht="14.5" spans="1:11">
      <c r="A3" s="32">
        <v>23278</v>
      </c>
      <c r="B3" s="26" t="s">
        <v>16</v>
      </c>
      <c r="C3" s="26" t="s">
        <v>17</v>
      </c>
      <c r="D3" s="26" t="s">
        <v>13</v>
      </c>
      <c r="E3" s="26" t="s">
        <v>14</v>
      </c>
      <c r="F3" s="26" t="s">
        <v>18</v>
      </c>
      <c r="G3" s="26">
        <v>41145</v>
      </c>
      <c r="H3" s="26">
        <v>8</v>
      </c>
      <c r="I3" s="26">
        <v>197</v>
      </c>
      <c r="J3" s="26">
        <v>14.5</v>
      </c>
      <c r="K3" s="36">
        <v>2856.5</v>
      </c>
    </row>
    <row r="4" ht="14.5" spans="1:11">
      <c r="A4" s="30">
        <v>23303</v>
      </c>
      <c r="B4" s="31" t="s">
        <v>19</v>
      </c>
      <c r="C4" s="31" t="s">
        <v>20</v>
      </c>
      <c r="D4" s="31" t="s">
        <v>13</v>
      </c>
      <c r="E4" s="31" t="s">
        <v>14</v>
      </c>
      <c r="F4" s="31" t="s">
        <v>21</v>
      </c>
      <c r="G4" s="31">
        <v>41138</v>
      </c>
      <c r="H4" s="31">
        <v>8</v>
      </c>
      <c r="I4" s="31">
        <v>176</v>
      </c>
      <c r="J4" s="31">
        <v>14.5</v>
      </c>
      <c r="K4" s="35">
        <v>2552</v>
      </c>
    </row>
    <row r="5" ht="14.5" spans="1:11">
      <c r="A5" s="32">
        <v>23353</v>
      </c>
      <c r="B5" s="26" t="s">
        <v>22</v>
      </c>
      <c r="C5" s="26" t="s">
        <v>23</v>
      </c>
      <c r="D5" s="26" t="s">
        <v>13</v>
      </c>
      <c r="E5" s="26" t="s">
        <v>14</v>
      </c>
      <c r="F5" s="26" t="s">
        <v>18</v>
      </c>
      <c r="G5" s="26">
        <v>41070</v>
      </c>
      <c r="H5" s="26">
        <v>6</v>
      </c>
      <c r="I5" s="26">
        <v>168</v>
      </c>
      <c r="J5" s="26">
        <v>14.5</v>
      </c>
      <c r="K5" s="36" t="s">
        <v>13</v>
      </c>
    </row>
    <row r="6" ht="14.5" spans="1:11">
      <c r="A6" s="33">
        <v>23289</v>
      </c>
      <c r="B6" s="31" t="s">
        <v>24</v>
      </c>
      <c r="C6" s="31" t="s">
        <v>25</v>
      </c>
      <c r="D6" s="31" t="s">
        <v>13</v>
      </c>
      <c r="E6" s="31" t="s">
        <v>14</v>
      </c>
      <c r="F6" s="31" t="s">
        <v>21</v>
      </c>
      <c r="G6" s="31">
        <v>41123</v>
      </c>
      <c r="H6" s="31">
        <v>8</v>
      </c>
      <c r="I6" s="31">
        <v>166</v>
      </c>
      <c r="J6" s="31">
        <v>14.5</v>
      </c>
      <c r="K6" s="35">
        <v>2407</v>
      </c>
    </row>
    <row r="7" ht="14.5" spans="1:11">
      <c r="A7" s="32">
        <v>23378</v>
      </c>
      <c r="B7" s="26" t="s">
        <v>26</v>
      </c>
      <c r="C7" s="26" t="s">
        <v>27</v>
      </c>
      <c r="D7" s="26" t="s">
        <v>13</v>
      </c>
      <c r="E7" s="26" t="s">
        <v>14</v>
      </c>
      <c r="F7" s="26" t="s">
        <v>15</v>
      </c>
      <c r="G7" s="26">
        <v>41078</v>
      </c>
      <c r="H7" s="26">
        <v>6</v>
      </c>
      <c r="I7" s="26">
        <v>157</v>
      </c>
      <c r="J7" s="26">
        <v>14.5</v>
      </c>
      <c r="K7" s="36">
        <v>2276.5</v>
      </c>
    </row>
    <row r="8" ht="14.5" spans="1:11">
      <c r="A8" s="33">
        <v>23283</v>
      </c>
      <c r="B8" s="31" t="s">
        <v>28</v>
      </c>
      <c r="C8" s="31" t="s">
        <v>29</v>
      </c>
      <c r="D8" s="31" t="s">
        <v>13</v>
      </c>
      <c r="E8" s="31" t="s">
        <v>14</v>
      </c>
      <c r="F8" s="31" t="s">
        <v>15</v>
      </c>
      <c r="G8" s="31">
        <v>41084</v>
      </c>
      <c r="H8" s="31">
        <v>6</v>
      </c>
      <c r="I8" s="31">
        <v>142</v>
      </c>
      <c r="J8" s="31">
        <v>14.5</v>
      </c>
      <c r="K8" s="35">
        <v>2059</v>
      </c>
    </row>
    <row r="9" ht="14.5" spans="1:11">
      <c r="A9" s="32">
        <v>23324</v>
      </c>
      <c r="B9" s="26" t="s">
        <v>30</v>
      </c>
      <c r="C9" s="26" t="s">
        <v>31</v>
      </c>
      <c r="D9" s="26" t="s">
        <v>32</v>
      </c>
      <c r="E9" s="26" t="s">
        <v>33</v>
      </c>
      <c r="F9" s="26" t="s">
        <v>21</v>
      </c>
      <c r="G9" s="26">
        <v>41134</v>
      </c>
      <c r="H9" s="26">
        <v>8</v>
      </c>
      <c r="I9" s="26">
        <v>193</v>
      </c>
      <c r="J9" s="26">
        <v>9.99</v>
      </c>
      <c r="K9" s="36">
        <v>1928.07</v>
      </c>
    </row>
    <row r="10" ht="14.5" spans="1:11">
      <c r="A10" s="33">
        <v>23264</v>
      </c>
      <c r="B10" s="31" t="s">
        <v>34</v>
      </c>
      <c r="C10" s="31" t="s">
        <v>35</v>
      </c>
      <c r="D10" s="31" t="s">
        <v>36</v>
      </c>
      <c r="E10" s="31" t="s">
        <v>37</v>
      </c>
      <c r="F10" s="31" t="s">
        <v>15</v>
      </c>
      <c r="G10" s="31">
        <v>41139</v>
      </c>
      <c r="H10" s="31">
        <v>8</v>
      </c>
      <c r="I10" s="31">
        <v>205</v>
      </c>
      <c r="J10" s="31">
        <v>9</v>
      </c>
      <c r="K10" s="35">
        <v>1845</v>
      </c>
    </row>
    <row r="11" ht="14.5" spans="1:11">
      <c r="A11" s="32">
        <v>23291</v>
      </c>
      <c r="B11" s="26" t="s">
        <v>38</v>
      </c>
      <c r="C11" s="26" t="s">
        <v>39</v>
      </c>
      <c r="D11" s="26" t="s">
        <v>36</v>
      </c>
      <c r="E11" s="26" t="s">
        <v>37</v>
      </c>
      <c r="F11" s="26" t="s">
        <v>21</v>
      </c>
      <c r="G11" s="26">
        <v>41139</v>
      </c>
      <c r="H11" s="26">
        <v>8</v>
      </c>
      <c r="I11" s="26">
        <v>199</v>
      </c>
      <c r="J11" s="26">
        <v>9</v>
      </c>
      <c r="K11" s="36">
        <v>1791</v>
      </c>
    </row>
    <row r="12" ht="14.5" spans="1:11">
      <c r="A12" s="33">
        <v>23305</v>
      </c>
      <c r="B12" s="31" t="s">
        <v>40</v>
      </c>
      <c r="C12" s="31" t="s">
        <v>41</v>
      </c>
      <c r="D12" s="31" t="s">
        <v>36</v>
      </c>
      <c r="E12" s="31" t="s">
        <v>37</v>
      </c>
      <c r="F12" s="31" t="s">
        <v>15</v>
      </c>
      <c r="G12" s="31">
        <v>41147</v>
      </c>
      <c r="H12" s="31">
        <v>8</v>
      </c>
      <c r="I12" s="31">
        <v>188</v>
      </c>
      <c r="J12" s="31">
        <v>9</v>
      </c>
      <c r="K12" s="35">
        <v>1692</v>
      </c>
    </row>
    <row r="13" ht="14.5" spans="1:11">
      <c r="A13" s="32">
        <v>23350</v>
      </c>
      <c r="B13" s="26" t="s">
        <v>42</v>
      </c>
      <c r="C13" s="26" t="s">
        <v>43</v>
      </c>
      <c r="D13" s="26" t="s">
        <v>36</v>
      </c>
      <c r="E13" s="26" t="s">
        <v>37</v>
      </c>
      <c r="F13" s="26" t="s">
        <v>15</v>
      </c>
      <c r="G13" s="26">
        <v>41085</v>
      </c>
      <c r="H13" s="26">
        <v>6</v>
      </c>
      <c r="I13" s="26">
        <v>188</v>
      </c>
      <c r="J13" s="26">
        <v>9</v>
      </c>
      <c r="K13" s="36">
        <v>1692</v>
      </c>
    </row>
    <row r="14" ht="14.5" spans="1:11">
      <c r="A14" s="33">
        <v>23300</v>
      </c>
      <c r="B14" s="31" t="s">
        <v>44</v>
      </c>
      <c r="C14" s="31" t="s">
        <v>45</v>
      </c>
      <c r="D14" s="31" t="s">
        <v>32</v>
      </c>
      <c r="E14" s="31" t="s">
        <v>33</v>
      </c>
      <c r="F14" s="31" t="s">
        <v>15</v>
      </c>
      <c r="G14" s="31">
        <v>40915</v>
      </c>
      <c r="H14" s="31">
        <v>1</v>
      </c>
      <c r="I14" s="31">
        <v>167</v>
      </c>
      <c r="J14" s="31">
        <v>9.99</v>
      </c>
      <c r="K14" s="35">
        <v>1668.33</v>
      </c>
    </row>
    <row r="15" ht="14.5" spans="1:11">
      <c r="A15" s="32">
        <v>23348</v>
      </c>
      <c r="B15" s="26" t="s">
        <v>46</v>
      </c>
      <c r="C15" s="26" t="s">
        <v>47</v>
      </c>
      <c r="D15" s="26" t="s">
        <v>32</v>
      </c>
      <c r="E15" s="26" t="s">
        <v>33</v>
      </c>
      <c r="F15" s="26" t="s">
        <v>21</v>
      </c>
      <c r="G15" s="26">
        <v>41146</v>
      </c>
      <c r="H15" s="26">
        <v>8</v>
      </c>
      <c r="I15" s="26">
        <v>163</v>
      </c>
      <c r="J15" s="26">
        <v>9.99</v>
      </c>
      <c r="K15" s="36">
        <v>1628.37</v>
      </c>
    </row>
    <row r="16" ht="14.5" spans="1:11">
      <c r="A16" s="33">
        <v>23290</v>
      </c>
      <c r="B16" s="31" t="s">
        <v>48</v>
      </c>
      <c r="C16" s="31" t="s">
        <v>49</v>
      </c>
      <c r="D16" s="31" t="s">
        <v>36</v>
      </c>
      <c r="E16" s="31" t="s">
        <v>37</v>
      </c>
      <c r="F16" s="31" t="s">
        <v>15</v>
      </c>
      <c r="G16" s="31">
        <v>41132</v>
      </c>
      <c r="H16" s="31">
        <v>8</v>
      </c>
      <c r="I16" s="31">
        <v>170</v>
      </c>
      <c r="J16" s="31">
        <v>9</v>
      </c>
      <c r="K16" s="35">
        <v>1530</v>
      </c>
    </row>
    <row r="17" ht="14.5" spans="1:11">
      <c r="A17" s="32">
        <v>23328</v>
      </c>
      <c r="B17" s="26" t="s">
        <v>50</v>
      </c>
      <c r="C17" s="26" t="s">
        <v>51</v>
      </c>
      <c r="D17" s="26" t="s">
        <v>13</v>
      </c>
      <c r="E17" s="26" t="s">
        <v>14</v>
      </c>
      <c r="F17" s="26" t="s">
        <v>21</v>
      </c>
      <c r="G17" s="26">
        <v>40923</v>
      </c>
      <c r="H17" s="26">
        <v>1</v>
      </c>
      <c r="I17" s="26">
        <v>102</v>
      </c>
      <c r="J17" s="26">
        <v>14.5</v>
      </c>
      <c r="K17" s="36">
        <v>1479</v>
      </c>
    </row>
    <row r="18" ht="14.5" spans="1:11">
      <c r="A18" s="33">
        <v>23294</v>
      </c>
      <c r="B18" s="31" t="s">
        <v>52</v>
      </c>
      <c r="C18" s="31" t="s">
        <v>53</v>
      </c>
      <c r="D18" s="31" t="s">
        <v>36</v>
      </c>
      <c r="E18" s="31" t="s">
        <v>37</v>
      </c>
      <c r="F18" s="31" t="s">
        <v>21</v>
      </c>
      <c r="G18" s="31">
        <v>41082</v>
      </c>
      <c r="H18" s="31">
        <v>6</v>
      </c>
      <c r="I18" s="31">
        <v>160</v>
      </c>
      <c r="J18" s="31">
        <v>9</v>
      </c>
      <c r="K18" s="35">
        <v>1440</v>
      </c>
    </row>
    <row r="19" ht="14.5" spans="1:11">
      <c r="A19" s="32">
        <v>23371</v>
      </c>
      <c r="B19" s="26" t="s">
        <v>54</v>
      </c>
      <c r="C19" s="26" t="s">
        <v>55</v>
      </c>
      <c r="D19" s="26" t="s">
        <v>56</v>
      </c>
      <c r="E19" s="26" t="s">
        <v>57</v>
      </c>
      <c r="F19" s="26" t="s">
        <v>15</v>
      </c>
      <c r="G19" s="26">
        <v>41136</v>
      </c>
      <c r="H19" s="26">
        <v>8</v>
      </c>
      <c r="I19" s="26">
        <v>204</v>
      </c>
      <c r="J19" s="26">
        <v>6.99</v>
      </c>
      <c r="K19" s="36">
        <v>1425.96</v>
      </c>
    </row>
    <row r="20" ht="14.5" spans="1:11">
      <c r="A20" s="33">
        <v>23288</v>
      </c>
      <c r="B20" s="31" t="s">
        <v>58</v>
      </c>
      <c r="C20" s="31" t="s">
        <v>59</v>
      </c>
      <c r="D20" s="31" t="s">
        <v>32</v>
      </c>
      <c r="E20" s="31" t="s">
        <v>33</v>
      </c>
      <c r="F20" s="31" t="s">
        <v>18</v>
      </c>
      <c r="G20" s="31">
        <v>41074</v>
      </c>
      <c r="H20" s="31">
        <v>6</v>
      </c>
      <c r="I20" s="31">
        <v>141</v>
      </c>
      <c r="J20" s="31">
        <v>9.99</v>
      </c>
      <c r="K20" s="35">
        <v>1408.59</v>
      </c>
    </row>
    <row r="21" ht="15.75" customHeight="1" spans="1:11">
      <c r="A21" s="32">
        <v>23347</v>
      </c>
      <c r="B21" s="26" t="s">
        <v>60</v>
      </c>
      <c r="C21" s="26" t="s">
        <v>61</v>
      </c>
      <c r="D21" s="26" t="s">
        <v>36</v>
      </c>
      <c r="E21" s="26" t="s">
        <v>37</v>
      </c>
      <c r="F21" s="26" t="s">
        <v>15</v>
      </c>
      <c r="G21" s="26">
        <v>41088</v>
      </c>
      <c r="H21" s="26">
        <v>6</v>
      </c>
      <c r="I21" s="26">
        <v>147</v>
      </c>
      <c r="J21" s="26">
        <v>9</v>
      </c>
      <c r="K21" s="36">
        <v>1323</v>
      </c>
    </row>
    <row r="22" ht="15.75" customHeight="1" spans="1:11">
      <c r="A22" s="33">
        <v>23361</v>
      </c>
      <c r="B22" s="31" t="s">
        <v>62</v>
      </c>
      <c r="C22" s="31" t="s">
        <v>63</v>
      </c>
      <c r="D22" s="31" t="s">
        <v>56</v>
      </c>
      <c r="E22" s="31" t="s">
        <v>57</v>
      </c>
      <c r="F22" s="31" t="s">
        <v>15</v>
      </c>
      <c r="G22" s="31">
        <v>40915</v>
      </c>
      <c r="H22" s="31">
        <v>1</v>
      </c>
      <c r="I22" s="31">
        <v>184</v>
      </c>
      <c r="J22" s="31">
        <v>6.99</v>
      </c>
      <c r="K22" s="35">
        <v>1286.16</v>
      </c>
    </row>
    <row r="23" ht="15.75" customHeight="1" spans="1:11">
      <c r="A23" s="32">
        <v>23275</v>
      </c>
      <c r="B23" s="26" t="s">
        <v>64</v>
      </c>
      <c r="C23" s="26" t="s">
        <v>65</v>
      </c>
      <c r="D23" s="26" t="s">
        <v>36</v>
      </c>
      <c r="E23" s="26" t="s">
        <v>37</v>
      </c>
      <c r="F23" s="26" t="s">
        <v>21</v>
      </c>
      <c r="G23" s="26">
        <v>40912</v>
      </c>
      <c r="H23" s="26">
        <v>1</v>
      </c>
      <c r="I23" s="26">
        <v>141</v>
      </c>
      <c r="J23" s="26">
        <v>9</v>
      </c>
      <c r="K23" s="36">
        <v>1269</v>
      </c>
    </row>
    <row r="24" ht="15.75" customHeight="1" spans="1:11">
      <c r="A24" s="33">
        <v>23297</v>
      </c>
      <c r="B24" s="31" t="s">
        <v>66</v>
      </c>
      <c r="C24" s="31" t="s">
        <v>67</v>
      </c>
      <c r="D24" s="31" t="s">
        <v>36</v>
      </c>
      <c r="E24" s="31" t="s">
        <v>37</v>
      </c>
      <c r="F24" s="31" t="s">
        <v>15</v>
      </c>
      <c r="G24" s="31">
        <v>41133</v>
      </c>
      <c r="H24" s="31">
        <v>8</v>
      </c>
      <c r="I24" s="31">
        <v>135</v>
      </c>
      <c r="J24" s="31">
        <v>9</v>
      </c>
      <c r="K24" s="35">
        <v>1215</v>
      </c>
    </row>
    <row r="25" ht="15.75" customHeight="1" spans="1:11">
      <c r="A25" s="32">
        <v>23327</v>
      </c>
      <c r="B25" s="26" t="s">
        <v>68</v>
      </c>
      <c r="C25" s="26" t="s">
        <v>69</v>
      </c>
      <c r="D25" s="26" t="s">
        <v>70</v>
      </c>
      <c r="E25" s="26" t="s">
        <v>71</v>
      </c>
      <c r="F25" s="26" t="s">
        <v>21</v>
      </c>
      <c r="G25" s="26">
        <v>40939</v>
      </c>
      <c r="H25" s="26">
        <v>1</v>
      </c>
      <c r="I25" s="26">
        <v>176</v>
      </c>
      <c r="J25" s="26">
        <v>6.5</v>
      </c>
      <c r="K25" s="36">
        <v>1144</v>
      </c>
    </row>
    <row r="26" ht="15.75" customHeight="1" spans="1:11">
      <c r="A26" s="33">
        <v>23325</v>
      </c>
      <c r="B26" s="31" t="s">
        <v>72</v>
      </c>
      <c r="C26" s="31" t="s">
        <v>73</v>
      </c>
      <c r="D26" s="31" t="s">
        <v>74</v>
      </c>
      <c r="E26" s="31" t="s">
        <v>75</v>
      </c>
      <c r="F26" s="31" t="s">
        <v>21</v>
      </c>
      <c r="G26" s="31">
        <v>41082</v>
      </c>
      <c r="H26" s="31">
        <v>6</v>
      </c>
      <c r="I26" s="31">
        <v>184</v>
      </c>
      <c r="J26" s="31">
        <v>6</v>
      </c>
      <c r="K26" s="35">
        <v>1104</v>
      </c>
    </row>
    <row r="27" ht="15.75" customHeight="1" spans="1:11">
      <c r="A27" s="32">
        <v>23292</v>
      </c>
      <c r="B27" s="26" t="s">
        <v>76</v>
      </c>
      <c r="C27" s="26" t="s">
        <v>77</v>
      </c>
      <c r="D27" s="26" t="s">
        <v>13</v>
      </c>
      <c r="E27" s="26" t="s">
        <v>14</v>
      </c>
      <c r="F27" s="26" t="s">
        <v>15</v>
      </c>
      <c r="G27" s="26">
        <v>40911</v>
      </c>
      <c r="H27" s="26">
        <v>1</v>
      </c>
      <c r="I27" s="26">
        <v>73</v>
      </c>
      <c r="J27" s="26">
        <v>14.5</v>
      </c>
      <c r="K27" s="36">
        <v>1058.5</v>
      </c>
    </row>
    <row r="28" ht="15.75" customHeight="1" spans="1:11">
      <c r="A28" s="33">
        <v>23335</v>
      </c>
      <c r="B28" s="31" t="s">
        <v>78</v>
      </c>
      <c r="C28" s="31" t="s">
        <v>79</v>
      </c>
      <c r="D28" s="31" t="s">
        <v>36</v>
      </c>
      <c r="E28" s="31" t="s">
        <v>37</v>
      </c>
      <c r="F28" s="31" t="s">
        <v>15</v>
      </c>
      <c r="G28" s="31">
        <v>41134</v>
      </c>
      <c r="H28" s="31">
        <v>8</v>
      </c>
      <c r="I28" s="31">
        <v>116</v>
      </c>
      <c r="J28" s="31">
        <v>9</v>
      </c>
      <c r="K28" s="35">
        <v>1044</v>
      </c>
    </row>
    <row r="29" ht="15.75" customHeight="1" spans="1:11">
      <c r="A29" s="32">
        <v>23314</v>
      </c>
      <c r="B29" s="26" t="s">
        <v>80</v>
      </c>
      <c r="C29" s="26" t="s">
        <v>81</v>
      </c>
      <c r="D29" s="26" t="s">
        <v>32</v>
      </c>
      <c r="E29" s="26" t="s">
        <v>33</v>
      </c>
      <c r="F29" s="26" t="s">
        <v>21</v>
      </c>
      <c r="G29" s="26">
        <v>41131</v>
      </c>
      <c r="H29" s="26">
        <v>8</v>
      </c>
      <c r="I29" s="26">
        <v>95</v>
      </c>
      <c r="J29" s="26">
        <v>9.99</v>
      </c>
      <c r="K29" s="36">
        <v>949.05</v>
      </c>
    </row>
    <row r="30" ht="15.75" customHeight="1" spans="1:11">
      <c r="A30" s="33">
        <v>23329</v>
      </c>
      <c r="B30" s="31" t="s">
        <v>82</v>
      </c>
      <c r="C30" s="31" t="s">
        <v>83</v>
      </c>
      <c r="D30" s="31" t="s">
        <v>84</v>
      </c>
      <c r="E30" s="31" t="s">
        <v>85</v>
      </c>
      <c r="F30" s="31" t="s">
        <v>21</v>
      </c>
      <c r="G30" s="31">
        <v>40931</v>
      </c>
      <c r="H30" s="31">
        <v>1</v>
      </c>
      <c r="I30" s="31">
        <v>203</v>
      </c>
      <c r="J30" s="31">
        <v>4.5</v>
      </c>
      <c r="K30" s="35">
        <v>913.5</v>
      </c>
    </row>
    <row r="31" ht="15.75" customHeight="1" spans="1:11">
      <c r="A31" s="32">
        <v>23332</v>
      </c>
      <c r="B31" s="26" t="s">
        <v>86</v>
      </c>
      <c r="C31" s="26" t="s">
        <v>87</v>
      </c>
      <c r="D31" s="26" t="s">
        <v>84</v>
      </c>
      <c r="E31" s="26" t="s">
        <v>85</v>
      </c>
      <c r="F31" s="26" t="s">
        <v>18</v>
      </c>
      <c r="G31" s="26">
        <v>40950</v>
      </c>
      <c r="H31" s="26">
        <v>2</v>
      </c>
      <c r="I31" s="26">
        <v>203</v>
      </c>
      <c r="J31" s="26">
        <v>4.5</v>
      </c>
      <c r="K31" s="36">
        <v>913.5</v>
      </c>
    </row>
    <row r="32" ht="15.75" customHeight="1" spans="1:11">
      <c r="A32" s="33">
        <v>23317</v>
      </c>
      <c r="B32" s="31" t="s">
        <v>88</v>
      </c>
      <c r="C32" s="31" t="s">
        <v>89</v>
      </c>
      <c r="D32" s="31" t="s">
        <v>84</v>
      </c>
      <c r="E32" s="31" t="s">
        <v>85</v>
      </c>
      <c r="F32" s="31" t="s">
        <v>18</v>
      </c>
      <c r="G32" s="31">
        <v>40956</v>
      </c>
      <c r="H32" s="31">
        <v>2</v>
      </c>
      <c r="I32" s="31">
        <v>196</v>
      </c>
      <c r="J32" s="31">
        <v>4.5</v>
      </c>
      <c r="K32" s="35">
        <v>882</v>
      </c>
    </row>
    <row r="33" ht="15.75" customHeight="1" spans="1:11">
      <c r="A33" s="32">
        <v>23271</v>
      </c>
      <c r="B33" s="26" t="s">
        <v>90</v>
      </c>
      <c r="C33" s="26" t="s">
        <v>91</v>
      </c>
      <c r="D33" s="26" t="s">
        <v>56</v>
      </c>
      <c r="E33" s="26" t="s">
        <v>57</v>
      </c>
      <c r="F33" s="26" t="s">
        <v>21</v>
      </c>
      <c r="G33" s="26">
        <v>40966</v>
      </c>
      <c r="H33" s="26">
        <v>2</v>
      </c>
      <c r="I33" s="26">
        <v>125</v>
      </c>
      <c r="J33" s="26">
        <v>6.99</v>
      </c>
      <c r="K33" s="36">
        <v>873.75</v>
      </c>
    </row>
    <row r="34" ht="15.75" customHeight="1" spans="1:11">
      <c r="A34" s="33">
        <v>23287</v>
      </c>
      <c r="B34" s="31" t="s">
        <v>92</v>
      </c>
      <c r="C34" s="31" t="s">
        <v>93</v>
      </c>
      <c r="D34" s="31" t="s">
        <v>84</v>
      </c>
      <c r="E34" s="31" t="s">
        <v>85</v>
      </c>
      <c r="F34" s="31" t="s">
        <v>21</v>
      </c>
      <c r="G34" s="31">
        <v>41077</v>
      </c>
      <c r="H34" s="31">
        <v>6</v>
      </c>
      <c r="I34" s="31">
        <v>189</v>
      </c>
      <c r="J34" s="31">
        <v>4.5</v>
      </c>
      <c r="K34" s="35">
        <v>850.5</v>
      </c>
    </row>
    <row r="35" ht="15.75" customHeight="1" spans="1:11">
      <c r="A35" s="32">
        <v>23349</v>
      </c>
      <c r="B35" s="26" t="s">
        <v>94</v>
      </c>
      <c r="C35" s="26" t="s">
        <v>95</v>
      </c>
      <c r="D35" s="26" t="s">
        <v>70</v>
      </c>
      <c r="E35" s="26" t="s">
        <v>71</v>
      </c>
      <c r="F35" s="26" t="s">
        <v>21</v>
      </c>
      <c r="G35" s="26">
        <v>41112</v>
      </c>
      <c r="H35" s="26">
        <v>7</v>
      </c>
      <c r="I35" s="26">
        <v>126</v>
      </c>
      <c r="J35" s="26">
        <v>6.5</v>
      </c>
      <c r="K35" s="36">
        <v>819</v>
      </c>
    </row>
    <row r="36" ht="15.75" customHeight="1" spans="1:11">
      <c r="A36" s="33">
        <v>23309</v>
      </c>
      <c r="B36" s="31" t="s">
        <v>96</v>
      </c>
      <c r="C36" s="31" t="s">
        <v>97</v>
      </c>
      <c r="D36" s="31" t="s">
        <v>98</v>
      </c>
      <c r="E36" s="31" t="s">
        <v>99</v>
      </c>
      <c r="F36" s="31" t="s">
        <v>15</v>
      </c>
      <c r="G36" s="31">
        <v>41083</v>
      </c>
      <c r="H36" s="31">
        <v>6</v>
      </c>
      <c r="I36" s="31">
        <v>201</v>
      </c>
      <c r="J36" s="31">
        <v>3.99</v>
      </c>
      <c r="K36" s="35">
        <v>801.99</v>
      </c>
    </row>
    <row r="37" ht="15.75" customHeight="1" spans="1:11">
      <c r="A37" s="32">
        <v>23338</v>
      </c>
      <c r="B37" s="26" t="s">
        <v>100</v>
      </c>
      <c r="C37" s="26" t="s">
        <v>101</v>
      </c>
      <c r="D37" s="26" t="s">
        <v>84</v>
      </c>
      <c r="E37" s="26" t="s">
        <v>85</v>
      </c>
      <c r="F37" s="26" t="s">
        <v>21</v>
      </c>
      <c r="G37" s="26">
        <v>41133</v>
      </c>
      <c r="H37" s="26">
        <v>8</v>
      </c>
      <c r="I37" s="26">
        <v>178</v>
      </c>
      <c r="J37" s="26">
        <v>4.5</v>
      </c>
      <c r="K37" s="36">
        <v>801</v>
      </c>
    </row>
    <row r="38" ht="15.75" customHeight="1" spans="1:11">
      <c r="A38" s="33">
        <v>23301</v>
      </c>
      <c r="B38" s="31" t="s">
        <v>102</v>
      </c>
      <c r="C38" s="31" t="s">
        <v>103</v>
      </c>
      <c r="D38" s="31" t="s">
        <v>56</v>
      </c>
      <c r="E38" s="31" t="s">
        <v>57</v>
      </c>
      <c r="F38" s="31" t="s">
        <v>21</v>
      </c>
      <c r="G38" s="31">
        <v>41109</v>
      </c>
      <c r="H38" s="31">
        <v>7</v>
      </c>
      <c r="I38" s="31">
        <v>108</v>
      </c>
      <c r="J38" s="31">
        <v>6.99</v>
      </c>
      <c r="K38" s="35">
        <v>754.92</v>
      </c>
    </row>
    <row r="39" ht="15.75" customHeight="1" spans="1:11">
      <c r="A39" s="32">
        <v>23320</v>
      </c>
      <c r="B39" s="26" t="s">
        <v>104</v>
      </c>
      <c r="C39" s="26" t="s">
        <v>105</v>
      </c>
      <c r="D39" s="26" t="s">
        <v>74</v>
      </c>
      <c r="E39" s="26" t="s">
        <v>75</v>
      </c>
      <c r="F39" s="26" t="s">
        <v>18</v>
      </c>
      <c r="G39" s="26">
        <v>41075</v>
      </c>
      <c r="H39" s="26">
        <v>6</v>
      </c>
      <c r="I39" s="26">
        <v>125</v>
      </c>
      <c r="J39" s="26">
        <v>6</v>
      </c>
      <c r="K39" s="36">
        <v>750</v>
      </c>
    </row>
    <row r="40" ht="15.75" customHeight="1" spans="1:11">
      <c r="A40" s="33">
        <v>23365</v>
      </c>
      <c r="B40" s="31" t="s">
        <v>106</v>
      </c>
      <c r="C40" s="31" t="s">
        <v>107</v>
      </c>
      <c r="D40" s="31" t="s">
        <v>108</v>
      </c>
      <c r="E40" s="31" t="s">
        <v>109</v>
      </c>
      <c r="F40" s="31" t="s">
        <v>21</v>
      </c>
      <c r="G40" s="31">
        <v>41099</v>
      </c>
      <c r="H40" s="31">
        <v>7</v>
      </c>
      <c r="I40" s="31">
        <v>165</v>
      </c>
      <c r="J40" s="31">
        <v>4.5</v>
      </c>
      <c r="K40" s="35">
        <v>742.5</v>
      </c>
    </row>
    <row r="41" ht="15.75" customHeight="1" spans="1:11">
      <c r="A41" s="32">
        <v>23302</v>
      </c>
      <c r="B41" s="26" t="s">
        <v>110</v>
      </c>
      <c r="C41" s="26" t="s">
        <v>81</v>
      </c>
      <c r="D41" s="26" t="s">
        <v>111</v>
      </c>
      <c r="E41" s="26" t="s">
        <v>112</v>
      </c>
      <c r="F41" s="26" t="s">
        <v>15</v>
      </c>
      <c r="G41" s="26">
        <v>41117</v>
      </c>
      <c r="H41" s="26">
        <v>7</v>
      </c>
      <c r="I41" s="26">
        <v>105</v>
      </c>
      <c r="J41" s="26">
        <v>6.5</v>
      </c>
      <c r="K41" s="36">
        <v>682.5</v>
      </c>
    </row>
    <row r="42" ht="15.75" customHeight="1" spans="1:11">
      <c r="A42" s="33">
        <v>23266</v>
      </c>
      <c r="B42" s="31" t="s">
        <v>113</v>
      </c>
      <c r="C42" s="31" t="s">
        <v>114</v>
      </c>
      <c r="D42" s="31" t="s">
        <v>98</v>
      </c>
      <c r="E42" s="31" t="s">
        <v>99</v>
      </c>
      <c r="F42" s="31" t="s">
        <v>15</v>
      </c>
      <c r="G42" s="31">
        <v>41132</v>
      </c>
      <c r="H42" s="31">
        <v>8</v>
      </c>
      <c r="I42" s="31">
        <v>170</v>
      </c>
      <c r="J42" s="31">
        <v>3.99</v>
      </c>
      <c r="K42" s="35">
        <v>678.3</v>
      </c>
    </row>
    <row r="43" ht="15.75" customHeight="1" spans="1:11">
      <c r="A43" s="32">
        <v>23307</v>
      </c>
      <c r="B43" s="26" t="s">
        <v>115</v>
      </c>
      <c r="C43" s="26" t="s">
        <v>116</v>
      </c>
      <c r="D43" s="26" t="s">
        <v>74</v>
      </c>
      <c r="E43" s="26" t="s">
        <v>75</v>
      </c>
      <c r="F43" s="26" t="s">
        <v>21</v>
      </c>
      <c r="G43" s="26">
        <v>41094</v>
      </c>
      <c r="H43" s="26">
        <v>7</v>
      </c>
      <c r="I43" s="26">
        <v>113</v>
      </c>
      <c r="J43" s="26">
        <v>6</v>
      </c>
      <c r="K43" s="36">
        <v>678</v>
      </c>
    </row>
    <row r="44" ht="15.75" customHeight="1" spans="1:11">
      <c r="A44" s="33">
        <v>23368</v>
      </c>
      <c r="B44" s="31" t="s">
        <v>117</v>
      </c>
      <c r="C44" s="31" t="s">
        <v>118</v>
      </c>
      <c r="D44" s="31" t="s">
        <v>108</v>
      </c>
      <c r="E44" s="31" t="s">
        <v>109</v>
      </c>
      <c r="F44" s="31" t="s">
        <v>21</v>
      </c>
      <c r="G44" s="31">
        <v>41146</v>
      </c>
      <c r="H44" s="31">
        <v>8</v>
      </c>
      <c r="I44" s="31">
        <v>150</v>
      </c>
      <c r="J44" s="31">
        <v>4.5</v>
      </c>
      <c r="K44" s="35">
        <v>675</v>
      </c>
    </row>
    <row r="45" ht="15.75" customHeight="1" spans="1:11">
      <c r="A45" s="32">
        <v>23286</v>
      </c>
      <c r="B45" s="26" t="s">
        <v>119</v>
      </c>
      <c r="C45" s="26" t="s">
        <v>120</v>
      </c>
      <c r="D45" s="26" t="s">
        <v>36</v>
      </c>
      <c r="E45" s="26" t="s">
        <v>37</v>
      </c>
      <c r="F45" s="26" t="s">
        <v>15</v>
      </c>
      <c r="G45" s="26">
        <v>41129</v>
      </c>
      <c r="H45" s="26">
        <v>8</v>
      </c>
      <c r="I45" s="26">
        <v>69</v>
      </c>
      <c r="J45" s="26">
        <v>9</v>
      </c>
      <c r="K45" s="36">
        <v>621</v>
      </c>
    </row>
    <row r="46" ht="15.75" customHeight="1" spans="1:11">
      <c r="A46" s="33">
        <v>23373</v>
      </c>
      <c r="B46" s="31" t="s">
        <v>121</v>
      </c>
      <c r="C46" s="31" t="s">
        <v>122</v>
      </c>
      <c r="D46" s="31" t="s">
        <v>70</v>
      </c>
      <c r="E46" s="31" t="s">
        <v>71</v>
      </c>
      <c r="F46" s="31" t="s">
        <v>15</v>
      </c>
      <c r="G46" s="31">
        <v>41114</v>
      </c>
      <c r="H46" s="31">
        <v>7</v>
      </c>
      <c r="I46" s="31">
        <v>95</v>
      </c>
      <c r="J46" s="31">
        <v>6.5</v>
      </c>
      <c r="K46" s="35">
        <v>617.5</v>
      </c>
    </row>
    <row r="47" ht="15.75" customHeight="1" spans="1:11">
      <c r="A47" s="32">
        <v>23380</v>
      </c>
      <c r="B47" s="26" t="s">
        <v>123</v>
      </c>
      <c r="C47" s="26" t="s">
        <v>124</v>
      </c>
      <c r="D47" s="26" t="s">
        <v>111</v>
      </c>
      <c r="E47" s="26" t="s">
        <v>112</v>
      </c>
      <c r="F47" s="26" t="s">
        <v>21</v>
      </c>
      <c r="G47" s="26">
        <v>41112</v>
      </c>
      <c r="H47" s="26">
        <v>7</v>
      </c>
      <c r="I47" s="26">
        <v>95</v>
      </c>
      <c r="J47" s="26">
        <v>6.5</v>
      </c>
      <c r="K47" s="36">
        <v>617.5</v>
      </c>
    </row>
    <row r="48" ht="15.75" customHeight="1" spans="1:11">
      <c r="A48" s="33">
        <v>23284</v>
      </c>
      <c r="B48" s="31" t="s">
        <v>125</v>
      </c>
      <c r="C48" s="31" t="s">
        <v>126</v>
      </c>
      <c r="D48" s="31" t="s">
        <v>84</v>
      </c>
      <c r="E48" s="31" t="s">
        <v>85</v>
      </c>
      <c r="F48" s="31" t="s">
        <v>21</v>
      </c>
      <c r="G48" s="31">
        <v>41077</v>
      </c>
      <c r="H48" s="31">
        <v>6</v>
      </c>
      <c r="I48" s="31">
        <v>135</v>
      </c>
      <c r="J48" s="31">
        <v>4.5</v>
      </c>
      <c r="K48" s="35">
        <v>607.5</v>
      </c>
    </row>
    <row r="49" ht="15.75" customHeight="1" spans="1:11">
      <c r="A49" s="32">
        <v>23306</v>
      </c>
      <c r="B49" s="26" t="s">
        <v>127</v>
      </c>
      <c r="C49" s="26" t="s">
        <v>128</v>
      </c>
      <c r="D49" s="26" t="s">
        <v>70</v>
      </c>
      <c r="E49" s="26" t="s">
        <v>71</v>
      </c>
      <c r="F49" s="26" t="s">
        <v>15</v>
      </c>
      <c r="G49" s="26">
        <v>41068</v>
      </c>
      <c r="H49" s="26">
        <v>6</v>
      </c>
      <c r="I49" s="26">
        <v>93</v>
      </c>
      <c r="J49" s="26">
        <v>6.5</v>
      </c>
      <c r="K49" s="36">
        <v>604.5</v>
      </c>
    </row>
    <row r="50" ht="15.75" customHeight="1" spans="1:11">
      <c r="A50" s="33">
        <v>23281</v>
      </c>
      <c r="B50" s="31" t="s">
        <v>129</v>
      </c>
      <c r="C50" s="31" t="s">
        <v>130</v>
      </c>
      <c r="D50" s="31" t="s">
        <v>108</v>
      </c>
      <c r="E50" s="31" t="s">
        <v>109</v>
      </c>
      <c r="F50" s="31" t="s">
        <v>21</v>
      </c>
      <c r="G50" s="31">
        <v>41103</v>
      </c>
      <c r="H50" s="31">
        <v>7</v>
      </c>
      <c r="I50" s="31">
        <v>134</v>
      </c>
      <c r="J50" s="31">
        <v>4.5</v>
      </c>
      <c r="K50" s="35">
        <v>603</v>
      </c>
    </row>
    <row r="51" ht="15.75" customHeight="1" spans="1:11">
      <c r="A51" s="32">
        <v>23351</v>
      </c>
      <c r="B51" s="26" t="s">
        <v>131</v>
      </c>
      <c r="C51" s="26" t="s">
        <v>132</v>
      </c>
      <c r="D51" s="26" t="s">
        <v>98</v>
      </c>
      <c r="E51" s="26" t="s">
        <v>99</v>
      </c>
      <c r="F51" s="26" t="s">
        <v>15</v>
      </c>
      <c r="G51" s="26">
        <v>41124</v>
      </c>
      <c r="H51" s="26">
        <v>8</v>
      </c>
      <c r="I51" s="26">
        <v>151</v>
      </c>
      <c r="J51" s="26">
        <v>3.99</v>
      </c>
      <c r="K51" s="36">
        <v>602.49</v>
      </c>
    </row>
    <row r="52" ht="15.75" customHeight="1" spans="1:11">
      <c r="A52" s="33">
        <v>23282</v>
      </c>
      <c r="B52" s="31" t="s">
        <v>133</v>
      </c>
      <c r="C52" s="31" t="s">
        <v>134</v>
      </c>
      <c r="D52" s="31" t="s">
        <v>74</v>
      </c>
      <c r="E52" s="31" t="s">
        <v>75</v>
      </c>
      <c r="F52" s="31" t="s">
        <v>21</v>
      </c>
      <c r="G52" s="31">
        <v>41142</v>
      </c>
      <c r="H52" s="31">
        <v>8</v>
      </c>
      <c r="I52" s="31">
        <v>100</v>
      </c>
      <c r="J52" s="31">
        <v>6</v>
      </c>
      <c r="K52" s="35">
        <v>600</v>
      </c>
    </row>
    <row r="53" ht="15.75" customHeight="1" spans="1:11">
      <c r="A53" s="32">
        <v>23376</v>
      </c>
      <c r="B53" s="26" t="s">
        <v>135</v>
      </c>
      <c r="C53" s="26" t="s">
        <v>136</v>
      </c>
      <c r="D53" s="26" t="s">
        <v>56</v>
      </c>
      <c r="E53" s="26" t="s">
        <v>57</v>
      </c>
      <c r="F53" s="26" t="s">
        <v>18</v>
      </c>
      <c r="G53" s="26">
        <v>41113</v>
      </c>
      <c r="H53" s="26">
        <v>7</v>
      </c>
      <c r="I53" s="26">
        <v>85</v>
      </c>
      <c r="J53" s="26">
        <v>6.99</v>
      </c>
      <c r="K53" s="36">
        <v>594.15</v>
      </c>
    </row>
    <row r="54" ht="15.75" customHeight="1" spans="1:11">
      <c r="A54" s="33">
        <v>23354</v>
      </c>
      <c r="B54" s="31" t="s">
        <v>137</v>
      </c>
      <c r="C54" s="31" t="s">
        <v>138</v>
      </c>
      <c r="D54" s="31" t="s">
        <v>56</v>
      </c>
      <c r="E54" s="31" t="s">
        <v>57</v>
      </c>
      <c r="F54" s="31" t="s">
        <v>15</v>
      </c>
      <c r="G54" s="31">
        <v>41124</v>
      </c>
      <c r="H54" s="31">
        <v>8</v>
      </c>
      <c r="I54" s="31">
        <v>84</v>
      </c>
      <c r="J54" s="31">
        <v>6.99</v>
      </c>
      <c r="K54" s="35">
        <v>587.16</v>
      </c>
    </row>
    <row r="55" ht="15.75" customHeight="1" spans="1:11">
      <c r="A55" s="32">
        <v>23337</v>
      </c>
      <c r="B55" s="26" t="s">
        <v>139</v>
      </c>
      <c r="C55" s="26" t="s">
        <v>140</v>
      </c>
      <c r="D55" s="26" t="s">
        <v>56</v>
      </c>
      <c r="E55" s="26" t="s">
        <v>57</v>
      </c>
      <c r="F55" s="26" t="s">
        <v>21</v>
      </c>
      <c r="G55" s="26">
        <v>41097</v>
      </c>
      <c r="H55" s="26">
        <v>7</v>
      </c>
      <c r="I55" s="26">
        <v>82</v>
      </c>
      <c r="J55" s="26">
        <v>6.99</v>
      </c>
      <c r="K55" s="36">
        <v>573.18</v>
      </c>
    </row>
    <row r="56" ht="15.75" customHeight="1" spans="1:11">
      <c r="A56" s="33">
        <v>23326</v>
      </c>
      <c r="B56" s="31" t="s">
        <v>141</v>
      </c>
      <c r="C56" s="31" t="s">
        <v>142</v>
      </c>
      <c r="D56" s="31" t="s">
        <v>108</v>
      </c>
      <c r="E56" s="31" t="s">
        <v>109</v>
      </c>
      <c r="F56" s="31" t="s">
        <v>21</v>
      </c>
      <c r="G56" s="31">
        <v>41142</v>
      </c>
      <c r="H56" s="31">
        <v>8</v>
      </c>
      <c r="I56" s="31">
        <v>126</v>
      </c>
      <c r="J56" s="31">
        <v>4.5</v>
      </c>
      <c r="K56" s="35">
        <v>567</v>
      </c>
    </row>
    <row r="57" ht="15.75" customHeight="1" spans="1:11">
      <c r="A57" s="32">
        <v>23316</v>
      </c>
      <c r="B57" s="26" t="s">
        <v>143</v>
      </c>
      <c r="C57" s="26" t="s">
        <v>144</v>
      </c>
      <c r="D57" s="26" t="s">
        <v>98</v>
      </c>
      <c r="E57" s="26" t="s">
        <v>99</v>
      </c>
      <c r="F57" s="26" t="s">
        <v>21</v>
      </c>
      <c r="G57" s="26">
        <v>41061</v>
      </c>
      <c r="H57" s="26">
        <v>6</v>
      </c>
      <c r="I57" s="26">
        <v>137</v>
      </c>
      <c r="J57" s="26">
        <v>3.99</v>
      </c>
      <c r="K57" s="36">
        <v>546.63</v>
      </c>
    </row>
    <row r="58" ht="15.75" customHeight="1" spans="1:11">
      <c r="A58" s="33">
        <v>23362</v>
      </c>
      <c r="B58" s="31" t="s">
        <v>145</v>
      </c>
      <c r="C58" s="31" t="s">
        <v>146</v>
      </c>
      <c r="D58" s="31" t="s">
        <v>147</v>
      </c>
      <c r="E58" s="31" t="s">
        <v>148</v>
      </c>
      <c r="F58" s="31" t="s">
        <v>15</v>
      </c>
      <c r="G58" s="31">
        <v>41139</v>
      </c>
      <c r="H58" s="31">
        <v>8</v>
      </c>
      <c r="I58" s="31">
        <v>179</v>
      </c>
      <c r="J58" s="31">
        <v>3</v>
      </c>
      <c r="K58" s="35">
        <v>537</v>
      </c>
    </row>
    <row r="59" ht="15.75" customHeight="1" spans="1:11">
      <c r="A59" s="32">
        <v>23296</v>
      </c>
      <c r="B59" s="26" t="s">
        <v>149</v>
      </c>
      <c r="C59" s="26" t="s">
        <v>150</v>
      </c>
      <c r="D59" s="26" t="s">
        <v>13</v>
      </c>
      <c r="E59" s="26" t="s">
        <v>14</v>
      </c>
      <c r="F59" s="26" t="s">
        <v>21</v>
      </c>
      <c r="G59" s="26">
        <v>41068</v>
      </c>
      <c r="H59" s="26">
        <v>6</v>
      </c>
      <c r="I59" s="26">
        <v>37</v>
      </c>
      <c r="J59" s="26">
        <v>14.5</v>
      </c>
      <c r="K59" s="36">
        <v>536.5</v>
      </c>
    </row>
    <row r="60" ht="15.75" customHeight="1" spans="1:11">
      <c r="A60" s="33">
        <v>23352</v>
      </c>
      <c r="B60" s="31" t="s">
        <v>151</v>
      </c>
      <c r="C60" s="31" t="s">
        <v>152</v>
      </c>
      <c r="D60" s="31" t="s">
        <v>74</v>
      </c>
      <c r="E60" s="31" t="s">
        <v>75</v>
      </c>
      <c r="F60" s="31" t="s">
        <v>15</v>
      </c>
      <c r="G60" s="31">
        <v>41097</v>
      </c>
      <c r="H60" s="31">
        <v>7</v>
      </c>
      <c r="I60" s="31">
        <v>89</v>
      </c>
      <c r="J60" s="31">
        <v>6</v>
      </c>
      <c r="K60" s="35">
        <v>534</v>
      </c>
    </row>
    <row r="61" ht="15.75" customHeight="1" spans="1:11">
      <c r="A61" s="32">
        <v>23304</v>
      </c>
      <c r="B61" s="26" t="s">
        <v>153</v>
      </c>
      <c r="C61" s="26" t="s">
        <v>154</v>
      </c>
      <c r="D61" s="26" t="s">
        <v>98</v>
      </c>
      <c r="E61" s="26" t="s">
        <v>99</v>
      </c>
      <c r="F61" s="26" t="s">
        <v>21</v>
      </c>
      <c r="G61" s="26">
        <v>41061</v>
      </c>
      <c r="H61" s="26">
        <v>6</v>
      </c>
      <c r="I61" s="26">
        <v>131</v>
      </c>
      <c r="J61" s="26">
        <v>3.99</v>
      </c>
      <c r="K61" s="36">
        <v>522.69</v>
      </c>
    </row>
    <row r="62" ht="15.75" customHeight="1" spans="1:11">
      <c r="A62" s="33">
        <v>23369</v>
      </c>
      <c r="B62" s="31" t="s">
        <v>155</v>
      </c>
      <c r="C62" s="31" t="s">
        <v>156</v>
      </c>
      <c r="D62" s="31" t="s">
        <v>111</v>
      </c>
      <c r="E62" s="31" t="s">
        <v>112</v>
      </c>
      <c r="F62" s="31" t="s">
        <v>21</v>
      </c>
      <c r="G62" s="31">
        <v>41092</v>
      </c>
      <c r="H62" s="31">
        <v>7</v>
      </c>
      <c r="I62" s="31">
        <v>77</v>
      </c>
      <c r="J62" s="31">
        <v>6.5</v>
      </c>
      <c r="K62" s="35">
        <v>500.5</v>
      </c>
    </row>
    <row r="63" ht="15.75" customHeight="1" spans="1:11">
      <c r="A63" s="32">
        <v>23268</v>
      </c>
      <c r="B63" s="26" t="s">
        <v>157</v>
      </c>
      <c r="C63" s="26" t="s">
        <v>158</v>
      </c>
      <c r="D63" s="26" t="s">
        <v>74</v>
      </c>
      <c r="E63" s="26" t="s">
        <v>75</v>
      </c>
      <c r="F63" s="26" t="s">
        <v>15</v>
      </c>
      <c r="G63" s="26">
        <v>41102</v>
      </c>
      <c r="H63" s="26">
        <v>7</v>
      </c>
      <c r="I63" s="26">
        <v>82</v>
      </c>
      <c r="J63" s="26">
        <v>6</v>
      </c>
      <c r="K63" s="36">
        <v>492</v>
      </c>
    </row>
    <row r="64" ht="15.75" customHeight="1" spans="1:11">
      <c r="A64" s="33">
        <v>23315</v>
      </c>
      <c r="B64" s="31" t="s">
        <v>159</v>
      </c>
      <c r="C64" s="31" t="s">
        <v>31</v>
      </c>
      <c r="D64" s="31" t="s">
        <v>84</v>
      </c>
      <c r="E64" s="31" t="s">
        <v>85</v>
      </c>
      <c r="F64" s="31" t="s">
        <v>21</v>
      </c>
      <c r="G64" s="31">
        <v>41102</v>
      </c>
      <c r="H64" s="31">
        <v>7</v>
      </c>
      <c r="I64" s="31">
        <v>109</v>
      </c>
      <c r="J64" s="31">
        <v>4.5</v>
      </c>
      <c r="K64" s="35">
        <v>490.5</v>
      </c>
    </row>
    <row r="65" ht="15.75" customHeight="1" spans="1:11">
      <c r="A65" s="32">
        <v>23342</v>
      </c>
      <c r="B65" s="26" t="s">
        <v>160</v>
      </c>
      <c r="C65" s="26" t="s">
        <v>161</v>
      </c>
      <c r="D65" s="26" t="s">
        <v>98</v>
      </c>
      <c r="E65" s="26" t="s">
        <v>99</v>
      </c>
      <c r="F65" s="26" t="s">
        <v>15</v>
      </c>
      <c r="G65" s="26">
        <v>41088</v>
      </c>
      <c r="H65" s="26">
        <v>6</v>
      </c>
      <c r="I65" s="26">
        <v>122</v>
      </c>
      <c r="J65" s="26">
        <v>3.99</v>
      </c>
      <c r="K65" s="36">
        <v>486.78</v>
      </c>
    </row>
    <row r="66" ht="15.75" customHeight="1" spans="1:11">
      <c r="A66" s="33">
        <v>23333</v>
      </c>
      <c r="B66" s="31" t="s">
        <v>162</v>
      </c>
      <c r="C66" s="31" t="s">
        <v>89</v>
      </c>
      <c r="D66" s="31" t="s">
        <v>84</v>
      </c>
      <c r="E66" s="31" t="s">
        <v>85</v>
      </c>
      <c r="F66" s="31" t="s">
        <v>15</v>
      </c>
      <c r="G66" s="31">
        <v>41126</v>
      </c>
      <c r="H66" s="31">
        <v>8</v>
      </c>
      <c r="I66" s="31">
        <v>106</v>
      </c>
      <c r="J66" s="31">
        <v>4.5</v>
      </c>
      <c r="K66" s="35">
        <v>477</v>
      </c>
    </row>
    <row r="67" ht="15.75" customHeight="1" spans="1:11">
      <c r="A67" s="32">
        <v>23263</v>
      </c>
      <c r="B67" s="26" t="s">
        <v>163</v>
      </c>
      <c r="C67" s="26" t="s">
        <v>81</v>
      </c>
      <c r="D67" s="26" t="s">
        <v>70</v>
      </c>
      <c r="E67" s="26" t="s">
        <v>71</v>
      </c>
      <c r="F67" s="26" t="s">
        <v>15</v>
      </c>
      <c r="G67" s="26">
        <v>41096</v>
      </c>
      <c r="H67" s="26">
        <v>7</v>
      </c>
      <c r="I67" s="26">
        <v>73</v>
      </c>
      <c r="J67" s="26">
        <v>6.5</v>
      </c>
      <c r="K67" s="36">
        <v>474.5</v>
      </c>
    </row>
    <row r="68" ht="15.75" customHeight="1" spans="1:11">
      <c r="A68" s="33">
        <v>23270</v>
      </c>
      <c r="B68" s="31" t="s">
        <v>164</v>
      </c>
      <c r="C68" s="31" t="s">
        <v>165</v>
      </c>
      <c r="D68" s="31" t="s">
        <v>56</v>
      </c>
      <c r="E68" s="31" t="s">
        <v>57</v>
      </c>
      <c r="F68" s="31" t="s">
        <v>21</v>
      </c>
      <c r="G68" s="31">
        <v>41067</v>
      </c>
      <c r="H68" s="31">
        <v>6</v>
      </c>
      <c r="I68" s="31">
        <v>67</v>
      </c>
      <c r="J68" s="31">
        <v>6.99</v>
      </c>
      <c r="K68" s="35">
        <v>468.33</v>
      </c>
    </row>
    <row r="69" ht="15.75" customHeight="1" spans="1:11">
      <c r="A69" s="32">
        <v>23272</v>
      </c>
      <c r="B69" s="26" t="s">
        <v>166</v>
      </c>
      <c r="C69" s="26" t="s">
        <v>167</v>
      </c>
      <c r="D69" s="26" t="s">
        <v>70</v>
      </c>
      <c r="E69" s="26" t="s">
        <v>71</v>
      </c>
      <c r="F69" s="26" t="s">
        <v>18</v>
      </c>
      <c r="G69" s="26">
        <v>41121</v>
      </c>
      <c r="H69" s="26">
        <v>7</v>
      </c>
      <c r="I69" s="26">
        <v>71</v>
      </c>
      <c r="J69" s="26">
        <v>6.5</v>
      </c>
      <c r="K69" s="36">
        <v>461.5</v>
      </c>
    </row>
    <row r="70" ht="15.75" customHeight="1" spans="1:11">
      <c r="A70" s="33">
        <v>23274</v>
      </c>
      <c r="B70" s="31" t="s">
        <v>168</v>
      </c>
      <c r="C70" s="31" t="s">
        <v>169</v>
      </c>
      <c r="D70" s="31" t="s">
        <v>147</v>
      </c>
      <c r="E70" s="31" t="s">
        <v>148</v>
      </c>
      <c r="F70" s="31" t="s">
        <v>21</v>
      </c>
      <c r="G70" s="31">
        <v>41143</v>
      </c>
      <c r="H70" s="31">
        <v>8</v>
      </c>
      <c r="I70" s="31">
        <v>153</v>
      </c>
      <c r="J70" s="31">
        <v>3</v>
      </c>
      <c r="K70" s="35">
        <v>459</v>
      </c>
    </row>
    <row r="71" ht="15.75" customHeight="1" spans="1:11">
      <c r="A71" s="32">
        <v>23364</v>
      </c>
      <c r="B71" s="26" t="s">
        <v>170</v>
      </c>
      <c r="C71" s="26" t="s">
        <v>171</v>
      </c>
      <c r="D71" s="26" t="s">
        <v>36</v>
      </c>
      <c r="E71" s="26" t="s">
        <v>37</v>
      </c>
      <c r="F71" s="26" t="s">
        <v>15</v>
      </c>
      <c r="G71" s="26">
        <v>41093</v>
      </c>
      <c r="H71" s="26">
        <v>7</v>
      </c>
      <c r="I71" s="26">
        <v>47</v>
      </c>
      <c r="J71" s="26">
        <v>9</v>
      </c>
      <c r="K71" s="36">
        <v>423</v>
      </c>
    </row>
    <row r="72" ht="15.75" customHeight="1" spans="1:11">
      <c r="A72" s="33">
        <v>23276</v>
      </c>
      <c r="B72" s="31" t="s">
        <v>172</v>
      </c>
      <c r="C72" s="31" t="s">
        <v>173</v>
      </c>
      <c r="D72" s="31" t="s">
        <v>111</v>
      </c>
      <c r="E72" s="31" t="s">
        <v>112</v>
      </c>
      <c r="F72" s="31" t="s">
        <v>15</v>
      </c>
      <c r="G72" s="31">
        <v>41122</v>
      </c>
      <c r="H72" s="31">
        <v>8</v>
      </c>
      <c r="I72" s="31">
        <v>65</v>
      </c>
      <c r="J72" s="31">
        <v>6.5</v>
      </c>
      <c r="K72" s="35">
        <v>422.5</v>
      </c>
    </row>
    <row r="73" ht="15.75" customHeight="1" spans="1:11">
      <c r="A73" s="32">
        <v>23343</v>
      </c>
      <c r="B73" s="26" t="s">
        <v>174</v>
      </c>
      <c r="C73" s="26" t="s">
        <v>122</v>
      </c>
      <c r="D73" s="26" t="s">
        <v>32</v>
      </c>
      <c r="E73" s="26" t="s">
        <v>33</v>
      </c>
      <c r="F73" s="26" t="s">
        <v>15</v>
      </c>
      <c r="G73" s="26">
        <v>41144</v>
      </c>
      <c r="H73" s="26">
        <v>8</v>
      </c>
      <c r="I73" s="26">
        <v>42</v>
      </c>
      <c r="J73" s="26">
        <v>9.99</v>
      </c>
      <c r="K73" s="36">
        <v>419.58</v>
      </c>
    </row>
    <row r="74" ht="15.75" customHeight="1" spans="1:11">
      <c r="A74" s="33">
        <v>23344</v>
      </c>
      <c r="B74" s="31" t="s">
        <v>175</v>
      </c>
      <c r="C74" s="31" t="s">
        <v>176</v>
      </c>
      <c r="D74" s="31" t="s">
        <v>70</v>
      </c>
      <c r="E74" s="31" t="s">
        <v>71</v>
      </c>
      <c r="F74" s="31" t="s">
        <v>15</v>
      </c>
      <c r="G74" s="31">
        <v>41265</v>
      </c>
      <c r="H74" s="31">
        <v>12</v>
      </c>
      <c r="I74" s="31">
        <v>64</v>
      </c>
      <c r="J74" s="31">
        <v>6.5</v>
      </c>
      <c r="K74" s="35">
        <v>416</v>
      </c>
    </row>
    <row r="75" ht="15.75" customHeight="1" spans="1:11">
      <c r="A75" s="32">
        <v>23299</v>
      </c>
      <c r="B75" s="26" t="s">
        <v>177</v>
      </c>
      <c r="C75" s="26" t="s">
        <v>136</v>
      </c>
      <c r="D75" s="26" t="s">
        <v>98</v>
      </c>
      <c r="E75" s="26" t="s">
        <v>99</v>
      </c>
      <c r="F75" s="26" t="s">
        <v>21</v>
      </c>
      <c r="G75" s="26">
        <v>41087</v>
      </c>
      <c r="H75" s="26">
        <v>6</v>
      </c>
      <c r="I75" s="26">
        <v>104</v>
      </c>
      <c r="J75" s="26">
        <v>3.99</v>
      </c>
      <c r="K75" s="36">
        <v>414.96</v>
      </c>
    </row>
    <row r="76" ht="15.75" customHeight="1" spans="1:11">
      <c r="A76" s="33">
        <v>23310</v>
      </c>
      <c r="B76" s="31" t="s">
        <v>178</v>
      </c>
      <c r="C76" s="31" t="s">
        <v>23</v>
      </c>
      <c r="D76" s="31" t="s">
        <v>32</v>
      </c>
      <c r="E76" s="31" t="s">
        <v>33</v>
      </c>
      <c r="F76" s="31" t="s">
        <v>15</v>
      </c>
      <c r="G76" s="31">
        <v>41077</v>
      </c>
      <c r="H76" s="31">
        <v>6</v>
      </c>
      <c r="I76" s="31">
        <v>41</v>
      </c>
      <c r="J76" s="31">
        <v>9.99</v>
      </c>
      <c r="K76" s="35">
        <v>409.59</v>
      </c>
    </row>
    <row r="77" ht="15.75" customHeight="1" spans="1:11">
      <c r="A77" s="32">
        <v>23358</v>
      </c>
      <c r="B77" s="26" t="s">
        <v>179</v>
      </c>
      <c r="C77" s="26" t="s">
        <v>180</v>
      </c>
      <c r="D77" s="26" t="s">
        <v>32</v>
      </c>
      <c r="E77" s="26" t="s">
        <v>33</v>
      </c>
      <c r="F77" s="26" t="s">
        <v>21</v>
      </c>
      <c r="G77" s="26">
        <v>41071</v>
      </c>
      <c r="H77" s="26">
        <v>6</v>
      </c>
      <c r="I77" s="26">
        <v>41</v>
      </c>
      <c r="J77" s="26">
        <v>9.99</v>
      </c>
      <c r="K77" s="36">
        <v>409.59</v>
      </c>
    </row>
    <row r="78" ht="15.75" customHeight="1" spans="1:11">
      <c r="A78" s="33">
        <v>23323</v>
      </c>
      <c r="B78" s="31" t="s">
        <v>181</v>
      </c>
      <c r="C78" s="31" t="s">
        <v>182</v>
      </c>
      <c r="D78" s="31" t="s">
        <v>147</v>
      </c>
      <c r="E78" s="31" t="s">
        <v>148</v>
      </c>
      <c r="F78" s="31" t="s">
        <v>15</v>
      </c>
      <c r="G78" s="31">
        <v>41272</v>
      </c>
      <c r="H78" s="31">
        <v>12</v>
      </c>
      <c r="I78" s="31">
        <v>135</v>
      </c>
      <c r="J78" s="31">
        <v>3</v>
      </c>
      <c r="K78" s="35">
        <v>405</v>
      </c>
    </row>
    <row r="79" ht="15.75" customHeight="1" spans="1:11">
      <c r="A79" s="32">
        <v>23267</v>
      </c>
      <c r="B79" s="26" t="s">
        <v>183</v>
      </c>
      <c r="C79" s="26" t="s">
        <v>184</v>
      </c>
      <c r="D79" s="26" t="s">
        <v>147</v>
      </c>
      <c r="E79" s="26" t="s">
        <v>148</v>
      </c>
      <c r="F79" s="26" t="s">
        <v>15</v>
      </c>
      <c r="G79" s="26">
        <v>41101</v>
      </c>
      <c r="H79" s="26">
        <v>7</v>
      </c>
      <c r="I79" s="26">
        <v>129</v>
      </c>
      <c r="J79" s="26">
        <v>3</v>
      </c>
      <c r="K79" s="36">
        <v>387</v>
      </c>
    </row>
    <row r="80" ht="15.75" customHeight="1" spans="1:11">
      <c r="A80" s="33">
        <v>23340</v>
      </c>
      <c r="B80" s="31" t="s">
        <v>185</v>
      </c>
      <c r="C80" s="31" t="s">
        <v>186</v>
      </c>
      <c r="D80" s="31" t="s">
        <v>108</v>
      </c>
      <c r="E80" s="31" t="s">
        <v>109</v>
      </c>
      <c r="F80" s="31" t="s">
        <v>15</v>
      </c>
      <c r="G80" s="31">
        <v>41095</v>
      </c>
      <c r="H80" s="31">
        <v>7</v>
      </c>
      <c r="I80" s="31">
        <v>85</v>
      </c>
      <c r="J80" s="31">
        <v>4.5</v>
      </c>
      <c r="K80" s="35">
        <v>382.5</v>
      </c>
    </row>
    <row r="81" ht="15.75" customHeight="1" spans="1:11">
      <c r="A81" s="32">
        <v>23269</v>
      </c>
      <c r="B81" s="26" t="s">
        <v>187</v>
      </c>
      <c r="C81" s="26" t="s">
        <v>169</v>
      </c>
      <c r="D81" s="26" t="s">
        <v>147</v>
      </c>
      <c r="E81" s="26" t="s">
        <v>148</v>
      </c>
      <c r="F81" s="26" t="s">
        <v>15</v>
      </c>
      <c r="G81" s="26">
        <v>41063</v>
      </c>
      <c r="H81" s="26">
        <v>6</v>
      </c>
      <c r="I81" s="26">
        <v>116</v>
      </c>
      <c r="J81" s="26">
        <v>3</v>
      </c>
      <c r="K81" s="36">
        <v>348</v>
      </c>
    </row>
    <row r="82" ht="15.75" customHeight="1" spans="1:11">
      <c r="A82" s="33">
        <v>23308</v>
      </c>
      <c r="B82" s="31" t="s">
        <v>188</v>
      </c>
      <c r="C82" s="31" t="s">
        <v>189</v>
      </c>
      <c r="D82" s="31" t="s">
        <v>147</v>
      </c>
      <c r="E82" s="31" t="s">
        <v>148</v>
      </c>
      <c r="F82" s="31" t="s">
        <v>21</v>
      </c>
      <c r="G82" s="31">
        <v>41099</v>
      </c>
      <c r="H82" s="31">
        <v>7</v>
      </c>
      <c r="I82" s="31">
        <v>112</v>
      </c>
      <c r="J82" s="31">
        <v>3</v>
      </c>
      <c r="K82" s="35">
        <v>336</v>
      </c>
    </row>
    <row r="83" ht="15.75" customHeight="1" spans="1:11">
      <c r="A83" s="32">
        <v>23356</v>
      </c>
      <c r="B83" s="26" t="s">
        <v>190</v>
      </c>
      <c r="C83" s="26" t="s">
        <v>191</v>
      </c>
      <c r="D83" s="26" t="s">
        <v>98</v>
      </c>
      <c r="E83" s="26" t="s">
        <v>99</v>
      </c>
      <c r="F83" s="26" t="s">
        <v>15</v>
      </c>
      <c r="G83" s="26">
        <v>41081</v>
      </c>
      <c r="H83" s="26">
        <v>6</v>
      </c>
      <c r="I83" s="26">
        <v>80</v>
      </c>
      <c r="J83" s="26">
        <v>3.99</v>
      </c>
      <c r="K83" s="36">
        <v>319.2</v>
      </c>
    </row>
    <row r="84" ht="15.75" customHeight="1" spans="1:11">
      <c r="A84" s="33">
        <v>23318</v>
      </c>
      <c r="B84" s="31" t="s">
        <v>192</v>
      </c>
      <c r="C84" s="31" t="s">
        <v>193</v>
      </c>
      <c r="D84" s="31" t="s">
        <v>70</v>
      </c>
      <c r="E84" s="31" t="s">
        <v>71</v>
      </c>
      <c r="F84" s="31" t="s">
        <v>15</v>
      </c>
      <c r="G84" s="31">
        <v>41099</v>
      </c>
      <c r="H84" s="31">
        <v>7</v>
      </c>
      <c r="I84" s="31">
        <v>48</v>
      </c>
      <c r="J84" s="31">
        <v>6.5</v>
      </c>
      <c r="K84" s="35">
        <v>312</v>
      </c>
    </row>
    <row r="85" ht="15.75" customHeight="1" spans="1:11">
      <c r="A85" s="32">
        <v>23357</v>
      </c>
      <c r="B85" s="26" t="s">
        <v>194</v>
      </c>
      <c r="C85" s="26" t="s">
        <v>150</v>
      </c>
      <c r="D85" s="26" t="s">
        <v>74</v>
      </c>
      <c r="E85" s="26" t="s">
        <v>75</v>
      </c>
      <c r="F85" s="26" t="s">
        <v>21</v>
      </c>
      <c r="G85" s="26">
        <v>41107</v>
      </c>
      <c r="H85" s="26">
        <v>7</v>
      </c>
      <c r="I85" s="26">
        <v>50</v>
      </c>
      <c r="J85" s="26">
        <v>6</v>
      </c>
      <c r="K85" s="36">
        <v>300</v>
      </c>
    </row>
    <row r="86" ht="15.75" customHeight="1" spans="1:11">
      <c r="A86" s="33">
        <v>23377</v>
      </c>
      <c r="B86" s="31" t="s">
        <v>195</v>
      </c>
      <c r="C86" s="31" t="s">
        <v>138</v>
      </c>
      <c r="D86" s="31" t="s">
        <v>111</v>
      </c>
      <c r="E86" s="31" t="s">
        <v>112</v>
      </c>
      <c r="F86" s="31" t="s">
        <v>15</v>
      </c>
      <c r="G86" s="31">
        <v>41075</v>
      </c>
      <c r="H86" s="31">
        <v>6</v>
      </c>
      <c r="I86" s="31">
        <v>43</v>
      </c>
      <c r="J86" s="31">
        <v>6.5</v>
      </c>
      <c r="K86" s="35">
        <v>279.5</v>
      </c>
    </row>
    <row r="87" ht="15.75" customHeight="1" spans="1:11">
      <c r="A87" s="32">
        <v>23311</v>
      </c>
      <c r="B87" s="26" t="s">
        <v>196</v>
      </c>
      <c r="C87" s="26" t="s">
        <v>197</v>
      </c>
      <c r="D87" s="26" t="s">
        <v>13</v>
      </c>
      <c r="E87" s="26" t="s">
        <v>14</v>
      </c>
      <c r="F87" s="26" t="s">
        <v>21</v>
      </c>
      <c r="G87" s="26">
        <v>41072</v>
      </c>
      <c r="H87" s="26">
        <v>6</v>
      </c>
      <c r="I87" s="26">
        <v>18</v>
      </c>
      <c r="J87" s="26">
        <v>14.5</v>
      </c>
      <c r="K87" s="36">
        <v>261</v>
      </c>
    </row>
    <row r="88" ht="15.75" customHeight="1" spans="1:11">
      <c r="A88" s="33">
        <v>23379</v>
      </c>
      <c r="B88" s="31" t="s">
        <v>198</v>
      </c>
      <c r="C88" s="31" t="s">
        <v>199</v>
      </c>
      <c r="D88" s="31" t="s">
        <v>98</v>
      </c>
      <c r="E88" s="31" t="s">
        <v>99</v>
      </c>
      <c r="F88" s="31" t="s">
        <v>15</v>
      </c>
      <c r="G88" s="31">
        <v>41270</v>
      </c>
      <c r="H88" s="31">
        <v>12</v>
      </c>
      <c r="I88" s="31">
        <v>65</v>
      </c>
      <c r="J88" s="31">
        <v>3.99</v>
      </c>
      <c r="K88" s="35">
        <v>259.35</v>
      </c>
    </row>
    <row r="89" ht="15.75" customHeight="1" spans="1:11">
      <c r="A89" s="32">
        <v>23360</v>
      </c>
      <c r="B89" s="26" t="s">
        <v>200</v>
      </c>
      <c r="C89" s="26" t="s">
        <v>184</v>
      </c>
      <c r="D89" s="26" t="s">
        <v>56</v>
      </c>
      <c r="E89" s="26" t="s">
        <v>57</v>
      </c>
      <c r="F89" s="26" t="s">
        <v>15</v>
      </c>
      <c r="G89" s="26">
        <v>41073</v>
      </c>
      <c r="H89" s="26">
        <v>6</v>
      </c>
      <c r="I89" s="26">
        <v>37</v>
      </c>
      <c r="J89" s="26">
        <v>6.99</v>
      </c>
      <c r="K89" s="36">
        <v>258.63</v>
      </c>
    </row>
    <row r="90" ht="15.75" customHeight="1" spans="1:11">
      <c r="A90" s="33">
        <v>23339</v>
      </c>
      <c r="B90" s="31" t="s">
        <v>201</v>
      </c>
      <c r="C90" s="31" t="s">
        <v>202</v>
      </c>
      <c r="D90" s="31" t="s">
        <v>74</v>
      </c>
      <c r="E90" s="31" t="s">
        <v>75</v>
      </c>
      <c r="F90" s="31" t="s">
        <v>15</v>
      </c>
      <c r="G90" s="31">
        <v>41101</v>
      </c>
      <c r="H90" s="31">
        <v>7</v>
      </c>
      <c r="I90" s="31">
        <v>41</v>
      </c>
      <c r="J90" s="31">
        <v>6</v>
      </c>
      <c r="K90" s="35">
        <v>246</v>
      </c>
    </row>
    <row r="91" ht="15.75" customHeight="1" spans="1:11">
      <c r="A91" s="32">
        <v>23341</v>
      </c>
      <c r="B91" s="26" t="s">
        <v>203</v>
      </c>
      <c r="C91" s="26" t="s">
        <v>204</v>
      </c>
      <c r="D91" s="26" t="s">
        <v>147</v>
      </c>
      <c r="E91" s="26" t="s">
        <v>148</v>
      </c>
      <c r="F91" s="26" t="s">
        <v>21</v>
      </c>
      <c r="G91" s="26">
        <v>41026</v>
      </c>
      <c r="H91" s="26">
        <v>4</v>
      </c>
      <c r="I91" s="26">
        <v>77</v>
      </c>
      <c r="J91" s="26">
        <v>3</v>
      </c>
      <c r="K91" s="36">
        <v>231</v>
      </c>
    </row>
    <row r="92" ht="15.75" customHeight="1" spans="1:11">
      <c r="A92" s="33">
        <v>23374</v>
      </c>
      <c r="B92" s="31" t="s">
        <v>205</v>
      </c>
      <c r="C92" s="31" t="s">
        <v>206</v>
      </c>
      <c r="D92" s="31" t="s">
        <v>98</v>
      </c>
      <c r="E92" s="31" t="s">
        <v>99</v>
      </c>
      <c r="F92" s="31" t="s">
        <v>15</v>
      </c>
      <c r="G92" s="31">
        <v>41257</v>
      </c>
      <c r="H92" s="31">
        <v>12</v>
      </c>
      <c r="I92" s="31">
        <v>57</v>
      </c>
      <c r="J92" s="31">
        <v>3.99</v>
      </c>
      <c r="K92" s="35">
        <v>227.43</v>
      </c>
    </row>
    <row r="93" ht="15.75" customHeight="1" spans="1:11">
      <c r="A93" s="32">
        <v>23273</v>
      </c>
      <c r="B93" s="26" t="s">
        <v>207</v>
      </c>
      <c r="C93" s="26" t="s">
        <v>208</v>
      </c>
      <c r="D93" s="26" t="s">
        <v>32</v>
      </c>
      <c r="E93" s="26" t="s">
        <v>33</v>
      </c>
      <c r="F93" s="26" t="s">
        <v>15</v>
      </c>
      <c r="G93" s="26">
        <v>41256</v>
      </c>
      <c r="H93" s="26">
        <v>12</v>
      </c>
      <c r="I93" s="26">
        <v>22</v>
      </c>
      <c r="J93" s="26">
        <v>9.99</v>
      </c>
      <c r="K93" s="36">
        <v>219.78</v>
      </c>
    </row>
    <row r="94" ht="15.75" customHeight="1" spans="1:11">
      <c r="A94" s="33">
        <v>23280</v>
      </c>
      <c r="B94" s="31" t="s">
        <v>209</v>
      </c>
      <c r="C94" s="31" t="s">
        <v>31</v>
      </c>
      <c r="D94" s="31" t="s">
        <v>56</v>
      </c>
      <c r="E94" s="31" t="s">
        <v>57</v>
      </c>
      <c r="F94" s="31" t="s">
        <v>15</v>
      </c>
      <c r="G94" s="31">
        <v>41002</v>
      </c>
      <c r="H94" s="31">
        <v>4</v>
      </c>
      <c r="I94" s="31">
        <v>30</v>
      </c>
      <c r="J94" s="31">
        <v>6.99</v>
      </c>
      <c r="K94" s="35">
        <v>209.7</v>
      </c>
    </row>
    <row r="95" ht="15.75" customHeight="1" spans="1:11">
      <c r="A95" s="32">
        <v>23370</v>
      </c>
      <c r="B95" s="26" t="s">
        <v>210</v>
      </c>
      <c r="C95" s="26" t="s">
        <v>73</v>
      </c>
      <c r="D95" s="26" t="s">
        <v>147</v>
      </c>
      <c r="E95" s="26" t="s">
        <v>148</v>
      </c>
      <c r="F95" s="26" t="s">
        <v>21</v>
      </c>
      <c r="G95" s="26">
        <v>41028</v>
      </c>
      <c r="H95" s="26">
        <v>4</v>
      </c>
      <c r="I95" s="26">
        <v>63</v>
      </c>
      <c r="J95" s="26">
        <v>3</v>
      </c>
      <c r="K95" s="36">
        <v>189</v>
      </c>
    </row>
    <row r="96" ht="15.75" customHeight="1" spans="1:11">
      <c r="A96" s="33">
        <v>23372</v>
      </c>
      <c r="B96" s="31" t="s">
        <v>211</v>
      </c>
      <c r="C96" s="31" t="s">
        <v>212</v>
      </c>
      <c r="D96" s="31" t="s">
        <v>111</v>
      </c>
      <c r="E96" s="31" t="s">
        <v>112</v>
      </c>
      <c r="F96" s="31" t="s">
        <v>15</v>
      </c>
      <c r="G96" s="31">
        <v>41255</v>
      </c>
      <c r="H96" s="31">
        <v>12</v>
      </c>
      <c r="I96" s="31">
        <v>22</v>
      </c>
      <c r="J96" s="31">
        <v>6.5</v>
      </c>
      <c r="K96" s="35">
        <v>143</v>
      </c>
    </row>
    <row r="97" ht="15.75" customHeight="1" spans="1:11">
      <c r="A97" s="32">
        <v>23265</v>
      </c>
      <c r="B97" s="26" t="s">
        <v>213</v>
      </c>
      <c r="C97" s="26" t="s">
        <v>214</v>
      </c>
      <c r="D97" s="26" t="s">
        <v>32</v>
      </c>
      <c r="E97" s="26" t="s">
        <v>33</v>
      </c>
      <c r="F97" s="26" t="s">
        <v>21</v>
      </c>
      <c r="G97" s="26">
        <v>41248</v>
      </c>
      <c r="H97" s="26">
        <v>12</v>
      </c>
      <c r="I97" s="26">
        <v>14</v>
      </c>
      <c r="J97" s="26">
        <v>9.99</v>
      </c>
      <c r="K97" s="36">
        <v>139.86</v>
      </c>
    </row>
    <row r="98" ht="15.75" customHeight="1" spans="1:11">
      <c r="A98" s="33">
        <v>23346</v>
      </c>
      <c r="B98" s="31" t="s">
        <v>215</v>
      </c>
      <c r="C98" s="31" t="s">
        <v>130</v>
      </c>
      <c r="D98" s="31" t="s">
        <v>32</v>
      </c>
      <c r="E98" s="31" t="s">
        <v>33</v>
      </c>
      <c r="F98" s="31" t="s">
        <v>15</v>
      </c>
      <c r="G98" s="31">
        <v>41119</v>
      </c>
      <c r="H98" s="31">
        <v>7</v>
      </c>
      <c r="I98" s="31">
        <v>13</v>
      </c>
      <c r="J98" s="31">
        <v>9.99</v>
      </c>
      <c r="K98" s="35">
        <v>129.87</v>
      </c>
    </row>
    <row r="99" ht="15.75" customHeight="1" spans="1:11">
      <c r="A99" s="32">
        <v>23312</v>
      </c>
      <c r="B99" s="26" t="s">
        <v>216</v>
      </c>
      <c r="C99" s="26" t="s">
        <v>217</v>
      </c>
      <c r="D99" s="26" t="s">
        <v>98</v>
      </c>
      <c r="E99" s="26" t="s">
        <v>99</v>
      </c>
      <c r="F99" s="26" t="s">
        <v>15</v>
      </c>
      <c r="G99" s="26">
        <v>41096</v>
      </c>
      <c r="H99" s="26">
        <v>7</v>
      </c>
      <c r="I99" s="26">
        <v>28</v>
      </c>
      <c r="J99" s="26">
        <v>3.99</v>
      </c>
      <c r="K99" s="36">
        <v>111.72</v>
      </c>
    </row>
    <row r="100" ht="15.75" customHeight="1" spans="1:11">
      <c r="A100" s="33">
        <v>23355</v>
      </c>
      <c r="B100" s="31" t="s">
        <v>218</v>
      </c>
      <c r="C100" s="31" t="s">
        <v>126</v>
      </c>
      <c r="D100" s="31" t="s">
        <v>84</v>
      </c>
      <c r="E100" s="31" t="s">
        <v>85</v>
      </c>
      <c r="F100" s="31" t="s">
        <v>15</v>
      </c>
      <c r="G100" s="31">
        <v>41026</v>
      </c>
      <c r="H100" s="31">
        <v>4</v>
      </c>
      <c r="I100" s="31">
        <v>16</v>
      </c>
      <c r="J100" s="31">
        <v>4.5</v>
      </c>
      <c r="K100" s="35">
        <v>72</v>
      </c>
    </row>
    <row r="101" ht="15.75" customHeight="1" spans="1:11">
      <c r="A101" s="32">
        <v>23322</v>
      </c>
      <c r="B101" s="26" t="s">
        <v>219</v>
      </c>
      <c r="C101" s="26" t="s">
        <v>87</v>
      </c>
      <c r="D101" s="26" t="s">
        <v>147</v>
      </c>
      <c r="E101" s="26" t="s">
        <v>148</v>
      </c>
      <c r="F101" s="26" t="s">
        <v>21</v>
      </c>
      <c r="G101" s="26">
        <v>41009</v>
      </c>
      <c r="H101" s="26">
        <v>4</v>
      </c>
      <c r="I101" s="26">
        <v>20</v>
      </c>
      <c r="J101" s="26">
        <v>3</v>
      </c>
      <c r="K101" s="36">
        <v>60</v>
      </c>
    </row>
    <row r="102" ht="15.75" customHeight="1" spans="1:11">
      <c r="A102" s="33">
        <v>23298</v>
      </c>
      <c r="B102" s="31" t="s">
        <v>220</v>
      </c>
      <c r="C102" s="31" t="s">
        <v>221</v>
      </c>
      <c r="D102" s="31" t="s">
        <v>84</v>
      </c>
      <c r="E102" s="31" t="s">
        <v>85</v>
      </c>
      <c r="F102" s="31" t="s">
        <v>18</v>
      </c>
      <c r="G102" s="31">
        <v>41118</v>
      </c>
      <c r="H102" s="31">
        <v>7</v>
      </c>
      <c r="I102" s="31">
        <v>12</v>
      </c>
      <c r="J102" s="31">
        <v>4.5</v>
      </c>
      <c r="K102" s="35">
        <v>54</v>
      </c>
    </row>
    <row r="103" ht="15.75" customHeight="1" spans="1:11">
      <c r="A103" s="32">
        <v>23367</v>
      </c>
      <c r="B103" s="26" t="s">
        <v>222</v>
      </c>
      <c r="C103" s="26" t="s">
        <v>223</v>
      </c>
      <c r="D103" s="26" t="s">
        <v>84</v>
      </c>
      <c r="E103" s="26" t="s">
        <v>85</v>
      </c>
      <c r="F103" s="26" t="s">
        <v>21</v>
      </c>
      <c r="G103" s="26">
        <v>41023</v>
      </c>
      <c r="H103" s="26">
        <v>4</v>
      </c>
      <c r="I103" s="26">
        <v>10</v>
      </c>
      <c r="J103" s="26">
        <v>4.5</v>
      </c>
      <c r="K103" s="36">
        <v>45</v>
      </c>
    </row>
    <row r="104" ht="15.75" customHeight="1" spans="1:11">
      <c r="A104" s="33">
        <v>23334</v>
      </c>
      <c r="B104" s="31" t="s">
        <v>224</v>
      </c>
      <c r="C104" s="31" t="s">
        <v>118</v>
      </c>
      <c r="D104" s="31" t="s">
        <v>147</v>
      </c>
      <c r="E104" s="31" t="s">
        <v>148</v>
      </c>
      <c r="F104" s="31" t="s">
        <v>15</v>
      </c>
      <c r="G104" s="31">
        <v>41260</v>
      </c>
      <c r="H104" s="31">
        <v>12</v>
      </c>
      <c r="I104" s="31">
        <v>14</v>
      </c>
      <c r="J104" s="31">
        <v>3</v>
      </c>
      <c r="K104" s="35">
        <v>42</v>
      </c>
    </row>
    <row r="105" ht="15.75" customHeight="1" spans="1:11">
      <c r="A105" s="32">
        <v>23285</v>
      </c>
      <c r="B105" s="26" t="s">
        <v>225</v>
      </c>
      <c r="C105" s="26" t="s">
        <v>138</v>
      </c>
      <c r="D105" s="26" t="s">
        <v>108</v>
      </c>
      <c r="E105" s="26" t="s">
        <v>109</v>
      </c>
      <c r="F105" s="26" t="s">
        <v>21</v>
      </c>
      <c r="G105" s="26">
        <v>41114</v>
      </c>
      <c r="H105" s="26">
        <v>7</v>
      </c>
      <c r="I105" s="26">
        <v>9</v>
      </c>
      <c r="J105" s="26">
        <v>4.5</v>
      </c>
      <c r="K105" s="36">
        <v>40.5</v>
      </c>
    </row>
    <row r="106" ht="15.75" customHeight="1" spans="1:11">
      <c r="A106" s="33">
        <v>23375</v>
      </c>
      <c r="B106" s="31" t="s">
        <v>226</v>
      </c>
      <c r="C106" s="31" t="s">
        <v>126</v>
      </c>
      <c r="D106" s="31" t="s">
        <v>56</v>
      </c>
      <c r="E106" s="31" t="s">
        <v>57</v>
      </c>
      <c r="F106" s="31" t="s">
        <v>21</v>
      </c>
      <c r="G106" s="31">
        <v>41029</v>
      </c>
      <c r="H106" s="31">
        <v>4</v>
      </c>
      <c r="I106" s="31">
        <v>5</v>
      </c>
      <c r="J106" s="31">
        <v>6.99</v>
      </c>
      <c r="K106" s="35">
        <v>34.95</v>
      </c>
    </row>
    <row r="107" ht="15.75" customHeight="1" spans="1:11">
      <c r="A107" s="32">
        <v>23336</v>
      </c>
      <c r="B107" s="26" t="s">
        <v>227</v>
      </c>
      <c r="C107" s="26" t="s">
        <v>228</v>
      </c>
      <c r="D107" s="26" t="s">
        <v>108</v>
      </c>
      <c r="E107" s="26" t="s">
        <v>109</v>
      </c>
      <c r="F107" s="26" t="s">
        <v>21</v>
      </c>
      <c r="G107" s="26">
        <v>41091</v>
      </c>
      <c r="H107" s="26">
        <v>7</v>
      </c>
      <c r="I107" s="26">
        <v>7</v>
      </c>
      <c r="J107" s="26">
        <v>4.5</v>
      </c>
      <c r="K107" s="36">
        <v>31.5</v>
      </c>
    </row>
    <row r="108" ht="15.75" customHeight="1" spans="1:11">
      <c r="A108" s="37">
        <v>23279</v>
      </c>
      <c r="B108" s="38" t="s">
        <v>229</v>
      </c>
      <c r="C108" s="38" t="s">
        <v>202</v>
      </c>
      <c r="D108" s="38" t="s">
        <v>147</v>
      </c>
      <c r="E108" s="38" t="s">
        <v>148</v>
      </c>
      <c r="F108" s="38" t="s">
        <v>15</v>
      </c>
      <c r="G108" s="38">
        <v>41020</v>
      </c>
      <c r="H108" s="38">
        <v>4</v>
      </c>
      <c r="I108" s="38">
        <v>10</v>
      </c>
      <c r="J108" s="38">
        <v>3</v>
      </c>
      <c r="K108" s="39">
        <v>30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5F50D3B8-746E-433F-9B8A-B5D4F621FBE8}" filter="1" showAutoFilter="1">
      <autoFilter ref="A1:K108"/>
    </customSheetView>
  </customSheetView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00"/>
  <sheetViews>
    <sheetView showGridLines="0" workbookViewId="0">
      <selection activeCell="I8" sqref="I8:I9"/>
    </sheetView>
  </sheetViews>
  <sheetFormatPr defaultColWidth="12.625" defaultRowHeight="15" customHeight="1"/>
  <cols>
    <col min="1" max="1" width="7.625" customWidth="1"/>
    <col min="2" max="2" width="10.5" customWidth="1"/>
    <col min="3" max="3" width="14.25" customWidth="1"/>
    <col min="4" max="4" width="8.625" customWidth="1"/>
    <col min="5" max="5" width="19.75" customWidth="1"/>
    <col min="6" max="6" width="3.875" customWidth="1"/>
    <col min="7" max="7" width="5.875" customWidth="1"/>
    <col min="8" max="8" width="7.625" customWidth="1"/>
    <col min="9" max="9" width="14.25" customWidth="1"/>
    <col min="10" max="26" width="7.625" customWidth="1"/>
  </cols>
  <sheetData>
    <row r="2" ht="14.5" spans="2:9">
      <c r="B2" s="23" t="s">
        <v>230</v>
      </c>
      <c r="C2" s="23" t="s">
        <v>231</v>
      </c>
      <c r="D2" s="23" t="s">
        <v>232</v>
      </c>
      <c r="E2" s="23" t="s">
        <v>233</v>
      </c>
      <c r="H2" s="24" t="s">
        <v>230</v>
      </c>
      <c r="I2" s="24" t="s">
        <v>231</v>
      </c>
    </row>
    <row r="3" ht="14.5" spans="2:9">
      <c r="B3" s="25" t="s">
        <v>234</v>
      </c>
      <c r="C3" s="25" t="s">
        <v>235</v>
      </c>
      <c r="D3" s="25" t="s">
        <v>236</v>
      </c>
      <c r="E3" s="25" t="s">
        <v>237</v>
      </c>
      <c r="H3" s="25" t="s">
        <v>238</v>
      </c>
      <c r="I3" s="27" t="str">
        <f>VLOOKUP(H3,$B$2:$C$12,2,FALSE())</f>
        <v>Omotola Badmus</v>
      </c>
    </row>
    <row r="4" ht="14.5" spans="2:9">
      <c r="B4" s="25" t="s">
        <v>238</v>
      </c>
      <c r="C4" s="25" t="s">
        <v>239</v>
      </c>
      <c r="D4" s="25" t="s">
        <v>240</v>
      </c>
      <c r="E4" s="25" t="s">
        <v>241</v>
      </c>
      <c r="H4" s="25" t="s">
        <v>242</v>
      </c>
      <c r="I4" s="27" t="str">
        <f>VLOOKUP(H4,$B$2:$C$12,2,FALSE())</f>
        <v>Lekan Lawal</v>
      </c>
    </row>
    <row r="5" ht="14.5" spans="2:5">
      <c r="B5" s="25" t="s">
        <v>243</v>
      </c>
      <c r="C5" s="25" t="s">
        <v>244</v>
      </c>
      <c r="D5" s="25" t="s">
        <v>240</v>
      </c>
      <c r="E5" s="25" t="s">
        <v>245</v>
      </c>
    </row>
    <row r="6" ht="14.5" spans="2:5">
      <c r="B6" s="25" t="s">
        <v>246</v>
      </c>
      <c r="C6" s="25" t="s">
        <v>247</v>
      </c>
      <c r="D6" s="25" t="s">
        <v>240</v>
      </c>
      <c r="E6" s="25" t="s">
        <v>248</v>
      </c>
    </row>
    <row r="7" ht="14.5" spans="2:9">
      <c r="B7" s="25" t="s">
        <v>249</v>
      </c>
      <c r="C7" s="25" t="s">
        <v>250</v>
      </c>
      <c r="D7" s="25" t="s">
        <v>236</v>
      </c>
      <c r="E7" s="25" t="s">
        <v>251</v>
      </c>
      <c r="H7" s="24" t="s">
        <v>230</v>
      </c>
      <c r="I7" s="24" t="s">
        <v>233</v>
      </c>
    </row>
    <row r="8" ht="14.5" spans="2:9">
      <c r="B8" s="25" t="s">
        <v>242</v>
      </c>
      <c r="C8" s="25" t="s">
        <v>252</v>
      </c>
      <c r="D8" s="25" t="s">
        <v>236</v>
      </c>
      <c r="E8" s="25" t="s">
        <v>253</v>
      </c>
      <c r="H8" s="25" t="s">
        <v>238</v>
      </c>
      <c r="I8" s="27" t="str">
        <f>VLOOKUP(H8,TABLE_ARRAY,4,FALSE())</f>
        <v>Procurement</v>
      </c>
    </row>
    <row r="9" ht="14.5" spans="2:9">
      <c r="B9" s="25" t="s">
        <v>254</v>
      </c>
      <c r="C9" s="25" t="s">
        <v>255</v>
      </c>
      <c r="D9" s="25" t="s">
        <v>236</v>
      </c>
      <c r="E9" s="25" t="s">
        <v>256</v>
      </c>
      <c r="H9" s="25" t="s">
        <v>242</v>
      </c>
      <c r="I9" s="27" t="str">
        <f>VLOOKUP(H9,TABLE_ARRAY,4,FALSE())</f>
        <v>Internal Audit</v>
      </c>
    </row>
    <row r="10" ht="14.5" spans="2:5">
      <c r="B10" s="25" t="s">
        <v>257</v>
      </c>
      <c r="C10" s="25" t="s">
        <v>258</v>
      </c>
      <c r="D10" s="25" t="s">
        <v>236</v>
      </c>
      <c r="E10" s="25" t="s">
        <v>259</v>
      </c>
    </row>
    <row r="11" ht="14.5" spans="2:5">
      <c r="B11" s="25" t="s">
        <v>260</v>
      </c>
      <c r="C11" s="25" t="s">
        <v>261</v>
      </c>
      <c r="D11" s="25" t="s">
        <v>240</v>
      </c>
      <c r="E11" s="25" t="s">
        <v>262</v>
      </c>
    </row>
    <row r="12" ht="14.5" spans="2:5">
      <c r="B12" s="25" t="s">
        <v>263</v>
      </c>
      <c r="C12" s="25" t="s">
        <v>264</v>
      </c>
      <c r="D12" s="25" t="s">
        <v>240</v>
      </c>
      <c r="E12" s="25" t="s">
        <v>265</v>
      </c>
    </row>
    <row r="17" customHeight="1" spans="3:3">
      <c r="C17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O1000"/>
  <sheetViews>
    <sheetView showGridLines="0" workbookViewId="0">
      <selection activeCell="H5" sqref="H5"/>
    </sheetView>
  </sheetViews>
  <sheetFormatPr defaultColWidth="12.625" defaultRowHeight="15" customHeight="1"/>
  <cols>
    <col min="1" max="3" width="8" customWidth="1"/>
    <col min="4" max="4" width="7" customWidth="1"/>
    <col min="5" max="6" width="11" customWidth="1"/>
    <col min="7" max="7" width="7.375" customWidth="1"/>
    <col min="8" max="8" width="13.925" customWidth="1"/>
    <col min="9" max="9" width="8" customWidth="1"/>
    <col min="10" max="11" width="7.625" customWidth="1"/>
    <col min="12" max="12" width="9" customWidth="1"/>
    <col min="13" max="14" width="7.625" customWidth="1"/>
    <col min="15" max="15" width="17.4416666666667" customWidth="1"/>
    <col min="16" max="26" width="7.625" customWidth="1"/>
  </cols>
  <sheetData>
    <row r="1" ht="5.25" customHeight="1"/>
    <row r="2" ht="14.5" spans="4:11">
      <c r="D2" s="15" t="s">
        <v>266</v>
      </c>
      <c r="K2" s="15" t="s">
        <v>267</v>
      </c>
    </row>
    <row r="4" ht="14.5" spans="4:15">
      <c r="D4" s="16" t="s">
        <v>268</v>
      </c>
      <c r="E4" s="17" t="s">
        <v>231</v>
      </c>
      <c r="G4" s="16" t="s">
        <v>269</v>
      </c>
      <c r="H4" s="17" t="s">
        <v>231</v>
      </c>
      <c r="K4" s="16" t="s">
        <v>268</v>
      </c>
      <c r="L4" s="17" t="s">
        <v>2</v>
      </c>
      <c r="N4" s="16" t="s">
        <v>2</v>
      </c>
      <c r="O4" s="17" t="s">
        <v>270</v>
      </c>
    </row>
    <row r="5" ht="14.5" spans="4:15">
      <c r="D5" s="18">
        <v>1</v>
      </c>
      <c r="E5" s="19" t="s">
        <v>271</v>
      </c>
      <c r="G5" s="18">
        <v>2</v>
      </c>
      <c r="H5" s="20" t="str" cm="1">
        <f t="array" ref="H5">INDEX(RANKING,G5,2)</f>
        <v>Davido</v>
      </c>
      <c r="K5" s="18">
        <v>1</v>
      </c>
      <c r="L5" s="19" t="s">
        <v>272</v>
      </c>
      <c r="N5" s="18" t="s">
        <v>273</v>
      </c>
      <c r="O5" s="20">
        <f>MATCH(N5,COUNTRY,0)</f>
        <v>2</v>
      </c>
    </row>
    <row r="6" ht="15.25" spans="4:15">
      <c r="D6" s="18">
        <v>2</v>
      </c>
      <c r="E6" s="19" t="s">
        <v>274</v>
      </c>
      <c r="G6" s="21">
        <v>8</v>
      </c>
      <c r="H6" s="20" t="str" cm="1">
        <f t="array" ref="H6">INDEX(RANKING,G6,2)</f>
        <v>Johnny Drille</v>
      </c>
      <c r="K6" s="18">
        <v>2</v>
      </c>
      <c r="L6" s="19" t="s">
        <v>273</v>
      </c>
      <c r="N6" s="21" t="s">
        <v>212</v>
      </c>
      <c r="O6" s="20">
        <f>MATCH(N6,COUNTRY,0)</f>
        <v>5</v>
      </c>
    </row>
    <row r="7" ht="14.5" spans="4:12">
      <c r="D7" s="18">
        <v>3</v>
      </c>
      <c r="E7" s="19" t="s">
        <v>275</v>
      </c>
      <c r="G7" s="3"/>
      <c r="H7" s="3"/>
      <c r="K7" s="18">
        <v>3</v>
      </c>
      <c r="L7" s="19" t="s">
        <v>23</v>
      </c>
    </row>
    <row r="8" ht="14.5" spans="4:12">
      <c r="D8" s="18">
        <v>4</v>
      </c>
      <c r="E8" s="19" t="s">
        <v>276</v>
      </c>
      <c r="K8" s="18">
        <v>4</v>
      </c>
      <c r="L8" s="19" t="s">
        <v>12</v>
      </c>
    </row>
    <row r="9" ht="14.5" spans="4:12">
      <c r="D9" s="18">
        <v>5</v>
      </c>
      <c r="E9" s="19" t="s">
        <v>277</v>
      </c>
      <c r="K9" s="18">
        <v>5</v>
      </c>
      <c r="L9" s="19" t="s">
        <v>212</v>
      </c>
    </row>
    <row r="10" ht="14.5" spans="4:12">
      <c r="D10" s="18">
        <v>6</v>
      </c>
      <c r="E10" s="19" t="s">
        <v>278</v>
      </c>
      <c r="K10" s="18">
        <v>6</v>
      </c>
      <c r="L10" s="19" t="s">
        <v>279</v>
      </c>
    </row>
    <row r="11" ht="14.5" spans="4:12">
      <c r="D11" s="18">
        <v>7</v>
      </c>
      <c r="E11" s="19" t="s">
        <v>280</v>
      </c>
      <c r="K11" s="18">
        <v>7</v>
      </c>
      <c r="L11" s="19" t="s">
        <v>281</v>
      </c>
    </row>
    <row r="12" ht="14.5" spans="4:12">
      <c r="D12" s="18">
        <v>8</v>
      </c>
      <c r="E12" s="19" t="s">
        <v>282</v>
      </c>
      <c r="K12" s="18">
        <v>8</v>
      </c>
      <c r="L12" s="19" t="s">
        <v>45</v>
      </c>
    </row>
    <row r="13" ht="14.5" spans="4:12">
      <c r="D13" s="18">
        <v>9</v>
      </c>
      <c r="E13" s="19" t="s">
        <v>283</v>
      </c>
      <c r="K13" s="18">
        <v>9</v>
      </c>
      <c r="L13" s="19" t="s">
        <v>284</v>
      </c>
    </row>
    <row r="14" ht="15.25" spans="4:12">
      <c r="D14" s="21">
        <v>10</v>
      </c>
      <c r="E14" s="22" t="s">
        <v>285</v>
      </c>
      <c r="K14" s="21">
        <v>10</v>
      </c>
      <c r="L14" s="22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00"/>
  <sheetViews>
    <sheetView showGridLines="0" tabSelected="1" topLeftCell="A13" workbookViewId="0">
      <selection activeCell="A23" sqref="A23"/>
    </sheetView>
  </sheetViews>
  <sheetFormatPr defaultColWidth="12.625" defaultRowHeight="15" customHeight="1"/>
  <cols>
    <col min="1" max="1" width="15.875" customWidth="1"/>
    <col min="2" max="2" width="16.625" customWidth="1"/>
    <col min="3" max="3" width="17.375" customWidth="1"/>
    <col min="4" max="4" width="11.875" customWidth="1"/>
    <col min="5" max="5" width="13.875" customWidth="1"/>
    <col min="6" max="6" width="20.625" customWidth="1"/>
    <col min="7" max="7" width="30.0666666666667" customWidth="1"/>
    <col min="8" max="8" width="7.625" customWidth="1"/>
    <col min="9" max="9" width="8.375" customWidth="1"/>
    <col min="10" max="26" width="7.625" customWidth="1"/>
  </cols>
  <sheetData>
    <row r="2" ht="14.5" spans="1:6">
      <c r="A2" s="1" t="s">
        <v>286</v>
      </c>
      <c r="F2" s="1" t="s">
        <v>287</v>
      </c>
    </row>
    <row r="3" ht="14.5" spans="1:8">
      <c r="A3" s="2" t="s">
        <v>0</v>
      </c>
      <c r="B3" s="2" t="s">
        <v>1</v>
      </c>
      <c r="C3" s="2" t="s">
        <v>2</v>
      </c>
      <c r="D3" s="3" t="s">
        <v>288</v>
      </c>
      <c r="F3" s="2" t="s">
        <v>0</v>
      </c>
      <c r="G3" s="2" t="s">
        <v>1</v>
      </c>
      <c r="H3" s="2" t="s">
        <v>2</v>
      </c>
    </row>
    <row r="4" ht="14.5" spans="1:11">
      <c r="A4" s="2">
        <v>23345</v>
      </c>
      <c r="B4" s="4" t="str">
        <f>VLOOKUP(A4,data1,2,FALSE())</f>
        <v>Devin Abbott</v>
      </c>
      <c r="C4" s="4" t="str">
        <f>VLOOKUP(A4,DATA_SET,3,FALSE())</f>
        <v>France</v>
      </c>
      <c r="D4" s="4" t="str">
        <f>VLOOKUP(A4,DATA_SET,6,FALSE())</f>
        <v>Online</v>
      </c>
      <c r="F4" s="2">
        <v>23345</v>
      </c>
      <c r="G4" s="5" t="str" cm="1">
        <f t="array" ref="G4">INDEX(DIST_NAME,MATCH(F4,DIST_ID,0))</f>
        <v>Devin Abbott</v>
      </c>
      <c r="H4" s="6" t="str" cm="1">
        <f t="array" ref="H4">INDEX(COUNTRY1,MATCH(F4,DIST_ID,0))</f>
        <v>France</v>
      </c>
      <c r="I4" s="6"/>
      <c r="J4" s="6"/>
      <c r="K4" s="6"/>
    </row>
    <row r="5" ht="14.5" spans="1:11">
      <c r="A5" s="2">
        <v>23278</v>
      </c>
      <c r="B5" s="4" t="str">
        <f>VLOOKUP(A5,data1,2,FALSE())</f>
        <v>Aphrodite Brennan</v>
      </c>
      <c r="C5" s="4" t="str">
        <f>VLOOKUP(A5,DATA_SET,3,FALSE())</f>
        <v>Malawi</v>
      </c>
      <c r="D5" s="4" t="str">
        <f>VLOOKUP(A5,DATA_SET,6,FALSE())</f>
        <v>Direct</v>
      </c>
      <c r="F5" s="2">
        <v>23278</v>
      </c>
      <c r="G5" s="5" t="str" cm="1">
        <f t="array" ref="G5">INDEX(DIST_NAME,MATCH(F5,DIST_ID,0))</f>
        <v>Aphrodite Brennan</v>
      </c>
      <c r="H5" s="6" t="str" cm="1">
        <f t="array" ref="H5">INDEX(COUNTRY1,MATCH(F5,DIST_ID,0))</f>
        <v>Malawi</v>
      </c>
      <c r="I5" s="6"/>
      <c r="J5" s="6"/>
      <c r="K5" s="6"/>
    </row>
    <row r="6" ht="14.5" spans="1:11">
      <c r="A6" s="2">
        <v>23303</v>
      </c>
      <c r="B6" s="4" t="str">
        <f>VLOOKUP(A6,data1,2,FALSE())</f>
        <v>Guinevere Key</v>
      </c>
      <c r="C6" s="4" t="str">
        <f>VLOOKUP(A6,DATA_SET,3,FALSE())</f>
        <v>Colombia</v>
      </c>
      <c r="D6" s="4" t="str">
        <f>VLOOKUP(A6,DATA_SET,6,FALSE())</f>
        <v>Retail</v>
      </c>
      <c r="F6" s="2">
        <v>23303</v>
      </c>
      <c r="G6" s="5" t="str" cm="1">
        <f t="array" ref="G6">INDEX(DIST_NAME,MATCH(F6,DIST_ID,0))</f>
        <v>Guinevere Key</v>
      </c>
      <c r="H6" s="6" t="str" cm="1">
        <f t="array" ref="H6">INDEX(COUNTRY1,MATCH(F6,DIST_ID,0))</f>
        <v>Colombia</v>
      </c>
      <c r="I6" s="6"/>
      <c r="J6" s="6"/>
      <c r="K6" s="6"/>
    </row>
    <row r="7" ht="14.5" spans="1:11">
      <c r="A7" s="2">
        <v>23291</v>
      </c>
      <c r="B7" s="4" t="str">
        <f>VLOOKUP(A7,data1,2,FALSE())</f>
        <v>Jelani Odonnell</v>
      </c>
      <c r="C7" s="4" t="str">
        <f>VLOOKUP(A7,DATA_SET,3,FALSE())</f>
        <v>Albania</v>
      </c>
      <c r="D7" s="4" t="str">
        <f>VLOOKUP(A7,DATA_SET,6,FALSE())</f>
        <v>Retail</v>
      </c>
      <c r="F7" s="2">
        <v>23291</v>
      </c>
      <c r="G7" s="5" t="str" cm="1">
        <f t="array" ref="G7">INDEX(DIST_NAME,MATCH(F7,DIST_ID,0))</f>
        <v>Jelani Odonnell</v>
      </c>
      <c r="H7" s="6" t="str" cm="1">
        <f t="array" ref="H7">INDEX(COUNTRY1,MATCH(F7,DIST_ID,0))</f>
        <v>Albania</v>
      </c>
      <c r="I7" s="6"/>
      <c r="J7" s="6"/>
      <c r="K7" s="6"/>
    </row>
    <row r="8" ht="14.5" spans="1:11">
      <c r="A8" s="2">
        <v>23305</v>
      </c>
      <c r="B8" s="4" t="str">
        <f>VLOOKUP(A8,data1,2,FALSE())</f>
        <v>Jared Sandoval</v>
      </c>
      <c r="C8" s="4" t="str">
        <f>VLOOKUP(A8,DATA_SET,3,FALSE())</f>
        <v>Botswana</v>
      </c>
      <c r="D8" s="4" t="str">
        <f>VLOOKUP(A8,DATA_SET,6,FALSE())</f>
        <v>Online</v>
      </c>
      <c r="F8" s="2">
        <v>23305</v>
      </c>
      <c r="G8" s="5" t="str" cm="1">
        <f t="array" ref="G8">INDEX(DIST_NAME,MATCH(F8,DIST_ID,0))</f>
        <v>Jared Sandoval</v>
      </c>
      <c r="H8" s="6" t="str" cm="1">
        <f t="array" ref="H8">INDEX(COUNTRY1,MATCH(F8,DIST_ID,0))</f>
        <v>Botswana</v>
      </c>
      <c r="I8" s="6"/>
      <c r="J8" s="6"/>
      <c r="K8" s="6"/>
    </row>
    <row r="9" ht="14.5" spans="1:11">
      <c r="A9" s="2">
        <v>23350</v>
      </c>
      <c r="B9" s="4" t="str">
        <f>VLOOKUP(A9,data1,2,FALSE())</f>
        <v>Hiroko Acevedo</v>
      </c>
      <c r="C9" s="4" t="str">
        <f>VLOOKUP(A9,DATA_SET,3,FALSE())</f>
        <v>Burundi</v>
      </c>
      <c r="D9" s="4" t="str">
        <f>VLOOKUP(A9,DATA_SET,6,FALSE())</f>
        <v>Online</v>
      </c>
      <c r="F9" s="2">
        <v>23350</v>
      </c>
      <c r="G9" s="5" t="str" cm="1">
        <f t="array" ref="G9">INDEX(DIST_NAME,MATCH(F9,DIST_ID,0))</f>
        <v>Hiroko Acevedo</v>
      </c>
      <c r="H9" s="6" t="str" cm="1">
        <f t="array" ref="H9">INDEX(COUNTRY1,MATCH(F9,DIST_ID,0))</f>
        <v>Burundi</v>
      </c>
      <c r="I9" s="6"/>
      <c r="J9" s="6"/>
      <c r="K9" s="6"/>
    </row>
    <row r="10" ht="14.5" spans="1:11">
      <c r="A10" s="2">
        <v>23300</v>
      </c>
      <c r="B10" s="4" t="str">
        <f>VLOOKUP(A10,data1,2,FALSE())</f>
        <v>Rhona Clarke</v>
      </c>
      <c r="C10" s="4" t="str">
        <f>VLOOKUP(A10,DATA_SET,3,FALSE())</f>
        <v>Zimbabwe</v>
      </c>
      <c r="D10" s="4" t="str">
        <f>VLOOKUP(A10,DATA_SET,6,FALSE())</f>
        <v>Online</v>
      </c>
      <c r="F10" s="2">
        <v>23300</v>
      </c>
      <c r="G10" s="5" t="str" cm="1">
        <f t="array" ref="G10">INDEX(DIST_NAME,MATCH(F10,DIST_ID,0))</f>
        <v>Rhona Clarke</v>
      </c>
      <c r="H10" s="6" t="str" cm="1">
        <f t="array" ref="H10">INDEX(COUNTRY1,MATCH(F10,DIST_ID,0))</f>
        <v>Zimbabwe</v>
      </c>
      <c r="I10" s="6"/>
      <c r="J10" s="6"/>
      <c r="K10" s="6"/>
    </row>
    <row r="11" ht="14.5" spans="1:11">
      <c r="A11" s="2">
        <v>23316</v>
      </c>
      <c r="B11" s="4" t="str">
        <f>VLOOKUP(A11,data1,2,FALSE())</f>
        <v>Robert Juarez</v>
      </c>
      <c r="C11" s="4" t="str">
        <f>VLOOKUP(A11,DATA_SET,3,FALSE())</f>
        <v>Svalbard and Jan Mayen</v>
      </c>
      <c r="D11" s="4" t="str">
        <f>VLOOKUP(A11,DATA_SET,6,FALSE())</f>
        <v>Retail</v>
      </c>
      <c r="F11" s="2">
        <v>23316</v>
      </c>
      <c r="G11" s="5" t="str" cm="1">
        <f t="array" ref="G11">INDEX(DIST_NAME,MATCH(F11,DIST_ID,0))</f>
        <v>Robert Juarez</v>
      </c>
      <c r="H11" s="6" t="str" cm="1">
        <f t="array" ref="H11">INDEX(COUNTRY1,MATCH(F11,DIST_ID,0))</f>
        <v>Svalbard and Jan Mayen</v>
      </c>
      <c r="I11" s="6"/>
      <c r="J11" s="6"/>
      <c r="K11" s="6"/>
    </row>
    <row r="12" ht="14.5" spans="1:11">
      <c r="A12" s="2">
        <v>23362</v>
      </c>
      <c r="B12" s="4" t="str">
        <f>VLOOKUP(A12,data1,2,FALSE())</f>
        <v>Jerry Alvarado</v>
      </c>
      <c r="C12" s="4" t="str">
        <f>VLOOKUP(A12,DATA_SET,3,FALSE())</f>
        <v>Korea, Republic of</v>
      </c>
      <c r="D12" s="4" t="str">
        <f>VLOOKUP(A12,DATA_SET,6,FALSE())</f>
        <v>Online</v>
      </c>
      <c r="F12" s="2">
        <v>23362</v>
      </c>
      <c r="G12" s="5" t="str" cm="1">
        <f t="array" ref="G12">INDEX(DIST_NAME,MATCH(F12,DIST_ID,0))</f>
        <v>Jerry Alvarado</v>
      </c>
      <c r="H12" s="6" t="str" cm="1">
        <f t="array" ref="H12">INDEX(COUNTRY1,MATCH(F12,DIST_ID,0))</f>
        <v>Korea, Republic of</v>
      </c>
      <c r="I12" s="6"/>
      <c r="J12" s="6"/>
      <c r="K12" s="6"/>
    </row>
    <row r="13" ht="14.5" spans="1:11">
      <c r="A13" s="2">
        <v>23296</v>
      </c>
      <c r="B13" s="4" t="str">
        <f>VLOOKUP(A13,data1,2,FALSE())</f>
        <v>India Gilbert</v>
      </c>
      <c r="C13" s="4" t="str">
        <f>VLOOKUP(A13,DATA_SET,3,FALSE())</f>
        <v>Denmark</v>
      </c>
      <c r="D13" s="4" t="str">
        <f>VLOOKUP(A13,DATA_SET,6,FALSE())</f>
        <v>Retail</v>
      </c>
      <c r="F13" s="2">
        <v>23296</v>
      </c>
      <c r="G13" s="5" t="str" cm="1">
        <f t="array" ref="G13">INDEX(DIST_NAME,MATCH(F13,DIST_ID,0))</f>
        <v>India Gilbert</v>
      </c>
      <c r="H13" s="6" t="str" cm="1">
        <f t="array" ref="H13">INDEX(COUNTRY1,MATCH(F13,DIST_ID,0))</f>
        <v>Denmark</v>
      </c>
      <c r="I13" s="6"/>
      <c r="J13" s="6"/>
      <c r="K13" s="6"/>
    </row>
    <row r="14" ht="14.5" spans="1:11">
      <c r="A14" s="2">
        <v>23352</v>
      </c>
      <c r="B14" s="4" t="str">
        <f>VLOOKUP(A14,data1,2,FALSE())</f>
        <v>Iliana Porter</v>
      </c>
      <c r="C14" s="4" t="str">
        <f>VLOOKUP(A14,DATA_SET,3,FALSE())</f>
        <v>Poland</v>
      </c>
      <c r="D14" s="4" t="str">
        <f>VLOOKUP(A14,DATA_SET,6,FALSE())</f>
        <v>Online</v>
      </c>
      <c r="F14" s="2">
        <v>23352</v>
      </c>
      <c r="G14" s="5" t="str" cm="1">
        <f t="array" ref="G14">INDEX(DIST_NAME,MATCH(F14,DIST_ID,0))</f>
        <v>Iliana Porter</v>
      </c>
      <c r="H14" s="6" t="str" cm="1">
        <f t="array" ref="H14">INDEX(COUNTRY1,MATCH(F14,DIST_ID,0))</f>
        <v>Poland</v>
      </c>
      <c r="I14" s="6"/>
      <c r="J14" s="6"/>
      <c r="K14" s="6"/>
    </row>
    <row r="15" ht="14.5" spans="1:11">
      <c r="A15" s="2">
        <v>23304</v>
      </c>
      <c r="B15" s="4" t="str">
        <f>VLOOKUP(A15,data1,2,FALSE())</f>
        <v>Deanna Santana</v>
      </c>
      <c r="C15" s="4" t="str">
        <f>VLOOKUP(A15,DATA_SET,3,FALSE())</f>
        <v>Solomon Islands</v>
      </c>
      <c r="D15" s="4" t="str">
        <f>VLOOKUP(A15,DATA_SET,6,FALSE())</f>
        <v>Retail</v>
      </c>
      <c r="F15" s="2">
        <v>23304</v>
      </c>
      <c r="G15" s="5" t="str" cm="1">
        <f t="array" ref="G15">INDEX(DIST_NAME,MATCH(F15,DIST_ID,0))</f>
        <v>Deanna Santana</v>
      </c>
      <c r="H15" s="6" t="str" cm="1">
        <f t="array" ref="H15">INDEX(COUNTRY1,MATCH(F15,DIST_ID,0))</f>
        <v>Solomon Islands</v>
      </c>
      <c r="I15" s="6"/>
      <c r="J15" s="6"/>
      <c r="K15" s="6"/>
    </row>
    <row r="16" ht="14.5" spans="1:11">
      <c r="A16" s="2">
        <v>23369</v>
      </c>
      <c r="B16" s="4" t="str">
        <f>VLOOKUP(A16,data1,2,FALSE())</f>
        <v>Ivor Mclaughlin</v>
      </c>
      <c r="C16" s="4" t="str">
        <f>VLOOKUP(A16,DATA_SET,3,FALSE())</f>
        <v>United States Minor Outlying Islands</v>
      </c>
      <c r="D16" s="4" t="str">
        <f>VLOOKUP(A16,DATA_SET,6,FALSE())</f>
        <v>Retail</v>
      </c>
      <c r="F16" s="2">
        <v>23369</v>
      </c>
      <c r="G16" s="5" t="str" cm="1">
        <f t="array" ref="G16">INDEX(DIST_NAME,MATCH(F16,DIST_ID,0))</f>
        <v>Ivor Mclaughlin</v>
      </c>
      <c r="H16" s="6" t="str" cm="1">
        <f t="array" ref="H16">INDEX(COUNTRY1,MATCH(F16,DIST_ID,0))</f>
        <v>United States Minor Outlying Islands</v>
      </c>
      <c r="I16" s="6"/>
      <c r="J16" s="6"/>
      <c r="K16" s="6"/>
    </row>
    <row r="17" ht="14.5" spans="1:11">
      <c r="A17" s="2">
        <v>23268</v>
      </c>
      <c r="B17" s="4" t="str">
        <f>VLOOKUP(A17,data1,2,FALSE())</f>
        <v>Latifah Wall</v>
      </c>
      <c r="C17" s="4" t="str">
        <f>VLOOKUP(A17,DATA_SET,3,FALSE())</f>
        <v>Guadeloupe</v>
      </c>
      <c r="D17" s="4" t="str">
        <f>VLOOKUP(A17,DATA_SET,6,FALSE())</f>
        <v>Online</v>
      </c>
      <c r="F17" s="2">
        <v>23268</v>
      </c>
      <c r="G17" s="5" t="str" cm="1">
        <f t="array" ref="G17">INDEX(DIST_NAME,MATCH(F17,DIST_ID,0))</f>
        <v>Latifah Wall</v>
      </c>
      <c r="H17" s="6" t="str" cm="1">
        <f t="array" ref="H17">INDEX(COUNTRY1,MATCH(F17,DIST_ID,0))</f>
        <v>Guadeloupe</v>
      </c>
      <c r="I17" s="6"/>
      <c r="J17" s="6"/>
      <c r="K17" s="6"/>
    </row>
    <row r="19" ht="14.5" spans="1:6">
      <c r="A19" s="1" t="s">
        <v>286</v>
      </c>
      <c r="F19" s="1" t="s">
        <v>287</v>
      </c>
    </row>
    <row r="20" ht="14.5" spans="1:7">
      <c r="A20" s="2" t="s">
        <v>3</v>
      </c>
      <c r="B20" s="2" t="s">
        <v>4</v>
      </c>
      <c r="C20" s="3" t="s">
        <v>5</v>
      </c>
      <c r="D20" s="7" t="s">
        <v>10</v>
      </c>
      <c r="F20" s="2" t="s">
        <v>3</v>
      </c>
      <c r="G20" s="2" t="s">
        <v>4</v>
      </c>
    </row>
    <row r="21" ht="15.75" customHeight="1" spans="1:7">
      <c r="A21" s="8" t="s">
        <v>13</v>
      </c>
      <c r="B21" s="9" t="str">
        <f>VLOOKUP(A21,PRODUCTCCODE_PRODUCT_SALESCHANNEL,2,FALSE())</f>
        <v>Super Soft Bulk - 2 Litres</v>
      </c>
      <c r="C21" s="4" t="str">
        <f>VLOOKUP(A21,PRODUCTCCODE_PRODUCT_SALESCHANNEL,3,FALSE())</f>
        <v>Online</v>
      </c>
      <c r="D21" s="5">
        <f>VLOOKUP(A21,PRODUCR_DATA,8,FALSE())</f>
        <v>3016</v>
      </c>
      <c r="F21" s="10" t="s">
        <v>13</v>
      </c>
      <c r="G21" s="6" t="str" cm="1">
        <f t="array" ref="G21">INDEX(PRODUCT1,MATCH(F21,PRODUCT_CODE,0))</f>
        <v>Super Soft Bulk - 2 Litres</v>
      </c>
    </row>
    <row r="22" ht="15.75" customHeight="1" spans="1:7">
      <c r="A22" s="2" t="s">
        <v>32</v>
      </c>
      <c r="B22" s="9" t="str">
        <f>VLOOKUP(A22,PRODUCTCCODE_PRODUCT_SALESCHANNEL,2,FALSE())</f>
        <v>Super Soft - 1 Litre</v>
      </c>
      <c r="C22" s="4" t="str">
        <f>VLOOKUP(A22,PRODUCTCCODE_PRODUCT_SALESCHANNEL,3,FALSE())</f>
        <v>Retail</v>
      </c>
      <c r="D22" s="5">
        <f>VLOOKUP(A22,PRODUCR_DATA,8,FALSE())</f>
        <v>1928.07</v>
      </c>
      <c r="F22" s="2" t="s">
        <v>32</v>
      </c>
      <c r="G22" s="6" t="str" cm="1">
        <f t="array" ref="G22">INDEX(PRODUCT1,MATCH(F22,PRODUCT_CODE,0))</f>
        <v>Super Soft - 1 Litre</v>
      </c>
    </row>
    <row r="23" ht="15.75" customHeight="1" spans="1:7">
      <c r="A23" s="2" t="s">
        <v>36</v>
      </c>
      <c r="B23" s="9" t="str">
        <f>VLOOKUP(A23,Dataset!D2:E108,2,FALSE())</f>
        <v>Detafast Stain Remover - 800ml</v>
      </c>
      <c r="C23" s="4" t="str">
        <f>VLOOKUP(A23,PRODUCTCCODE_PRODUCT_SALESCHANNEL,3,FALSE())</f>
        <v>Online</v>
      </c>
      <c r="D23" s="5">
        <f>VLOOKUP(A23,PRODUCR_DATA,8,FALSE())</f>
        <v>1845</v>
      </c>
      <c r="F23" s="10" t="s">
        <v>36</v>
      </c>
      <c r="G23" s="6" t="str" cm="1">
        <f t="array" ref="G23">INDEX(PRODUCT1,MATCH(F23,PRODUCT_CODE,0))</f>
        <v>Detafast Stain Remover - 800ml</v>
      </c>
    </row>
    <row r="24" ht="15.75" customHeight="1" spans="1:7">
      <c r="A24" s="2" t="s">
        <v>56</v>
      </c>
      <c r="B24" s="9" t="str">
        <f>VLOOKUP(A24,PRODUCTCCODE_PRODUCT_SALESCHANNEL,2,FALSE())</f>
        <v>Super Soft - 500ml</v>
      </c>
      <c r="C24" s="4" t="str">
        <f>VLOOKUP(A24,PRODUCTCCODE_PRODUCT_SALESCHANNEL,3,FALSE())</f>
        <v>Online</v>
      </c>
      <c r="D24" s="5">
        <f>VLOOKUP(A24,PRODUCR_DATA,8,FALSE())</f>
        <v>1425.96</v>
      </c>
      <c r="F24" s="2" t="s">
        <v>56</v>
      </c>
      <c r="G24" s="6" t="str" cm="1">
        <f t="array" ref="G24">INDEX(PRODUCT1,MATCH(F24,PRODUCT_CODE,0))</f>
        <v>Super Soft - 500ml</v>
      </c>
    </row>
    <row r="25" ht="15.75" customHeight="1" spans="1:7">
      <c r="A25" s="2" t="s">
        <v>70</v>
      </c>
      <c r="B25" s="9" t="str">
        <f>VLOOKUP(A25,PRODUCTCCODE_PRODUCT_SALESCHANNEL,2,FALSE())</f>
        <v>Detafast Stain Remover - 200ml</v>
      </c>
      <c r="C25" s="4" t="str">
        <f>VLOOKUP(A25,PRODUCTCCODE_PRODUCT_SALESCHANNEL,3,FALSE())</f>
        <v>Retail</v>
      </c>
      <c r="D25" s="5">
        <f>VLOOKUP(A25,PRODUCR_DATA,8,FALSE())</f>
        <v>1144</v>
      </c>
      <c r="F25" s="2" t="s">
        <v>70</v>
      </c>
      <c r="G25" s="6" t="str" cm="1">
        <f t="array" ref="G25">INDEX(PRODUCT1,MATCH(F25,PRODUCT_CODE,0))</f>
        <v>Detafast Stain Remover - 200ml</v>
      </c>
    </row>
    <row r="26" ht="15.75" customHeight="1" spans="1:7">
      <c r="A26" s="2" t="s">
        <v>74</v>
      </c>
      <c r="B26" s="9" t="str">
        <f>VLOOKUP(A26,PRODUCTCCODE_PRODUCT_SALESCHANNEL,2,FALSE())</f>
        <v>Detafast Stain Remover - 100ml</v>
      </c>
      <c r="C26" s="4" t="str">
        <f>VLOOKUP(A26,PRODUCTCCODE_PRODUCT_SALESCHANNEL,3,FALSE())</f>
        <v>Retail</v>
      </c>
      <c r="D26" s="5">
        <f>VLOOKUP(A26,PRODUCR_DATA,8,FALSE())</f>
        <v>1104</v>
      </c>
      <c r="F26" s="2" t="s">
        <v>74</v>
      </c>
      <c r="G26" s="6" t="str" cm="1">
        <f t="array" ref="G26">INDEX(PRODUCT1,MATCH(F26,PRODUCT_CODE,0))</f>
        <v>Detafast Stain Remover - 100ml</v>
      </c>
    </row>
    <row r="27" ht="15.75" customHeight="1" spans="1:7">
      <c r="A27" s="2" t="s">
        <v>84</v>
      </c>
      <c r="B27" s="9" t="str">
        <f>VLOOKUP(A27,PRODUCTCCODE_PRODUCT_SALESCHANNEL,2,FALSE())</f>
        <v>Pure Soft Detergent - 250ml</v>
      </c>
      <c r="C27" s="4" t="str">
        <f>VLOOKUP(A27,PRODUCTCCODE_PRODUCT_SALESCHANNEL,3,FALSE())</f>
        <v>Retail</v>
      </c>
      <c r="D27" s="5">
        <f>VLOOKUP(A27,PRODUCR_DATA,8,FALSE())</f>
        <v>913.5</v>
      </c>
      <c r="F27" s="2" t="s">
        <v>84</v>
      </c>
      <c r="G27" s="6" t="str" cm="1">
        <f t="array" ref="G27">INDEX(PRODUCT1,MATCH(F27,PRODUCT_CODE,0))</f>
        <v>Pure Soft Detergent - 250ml</v>
      </c>
    </row>
    <row r="28" ht="15.75" customHeight="1" spans="1:7">
      <c r="A28" s="2" t="s">
        <v>98</v>
      </c>
      <c r="B28" s="9" t="str">
        <f>VLOOKUP(A28,PRODUCTCCODE_PRODUCT_SALESCHANNEL,2,FALSE())</f>
        <v>Pure Soft Detergent - 200ml</v>
      </c>
      <c r="C28" s="4" t="str">
        <f>VLOOKUP(A28,PRODUCTCCODE_PRODUCT_SALESCHANNEL,3,FALSE())</f>
        <v>Online</v>
      </c>
      <c r="D28" s="5">
        <f>VLOOKUP(A28,PRODUCR_DATA,8,FALSE())</f>
        <v>801.99</v>
      </c>
      <c r="F28" s="2" t="s">
        <v>98</v>
      </c>
      <c r="G28" s="6" t="str" cm="1">
        <f t="array" ref="G28">INDEX(PRODUCT1,MATCH(F28,PRODUCT_CODE,0))</f>
        <v>Pure Soft Detergent - 200ml</v>
      </c>
    </row>
    <row r="29" ht="15.75" customHeight="1" spans="1:7">
      <c r="A29" s="2" t="s">
        <v>108</v>
      </c>
      <c r="B29" s="9" t="str">
        <f>VLOOKUP(A29,PRODUCTCCODE_PRODUCT_SALESCHANNEL,2,FALSE())</f>
        <v>Super Soft - 250ml</v>
      </c>
      <c r="C29" s="4" t="str">
        <f>VLOOKUP(A29,PRODUCTCCODE_PRODUCT_SALESCHANNEL,3,FALSE())</f>
        <v>Retail</v>
      </c>
      <c r="D29" s="5">
        <f>VLOOKUP(A29,PRODUCR_DATA,8,FALSE())</f>
        <v>742.5</v>
      </c>
      <c r="F29" s="2" t="s">
        <v>108</v>
      </c>
      <c r="G29" s="6" t="str" cm="1">
        <f t="array" ref="G29">INDEX(PRODUCT1,MATCH(F29,PRODUCT_CODE,0))</f>
        <v>Super Soft - 250ml</v>
      </c>
    </row>
    <row r="30" ht="15.75" customHeight="1" spans="1:7">
      <c r="A30" s="2" t="s">
        <v>111</v>
      </c>
      <c r="B30" s="9" t="str">
        <f>VLOOKUP(A30,PRODUCTCCODE_PRODUCT_SALESCHANNEL,2,FALSE())</f>
        <v>Pure Soft Detergent - 500ml</v>
      </c>
      <c r="C30" s="4" t="str">
        <f>VLOOKUP(A30,PRODUCTCCODE_PRODUCT_SALESCHANNEL,3,FALSE())</f>
        <v>Online</v>
      </c>
      <c r="D30" s="5">
        <f>VLOOKUP(A30,PRODUCR_DATA,8,FALSE())</f>
        <v>682.5</v>
      </c>
      <c r="F30" s="2" t="s">
        <v>111</v>
      </c>
      <c r="G30" s="6" t="str" cm="1">
        <f t="array" ref="G30">INDEX(PRODUCT1,MATCH(F30,PRODUCT_CODE,0))</f>
        <v>Pure Soft Detergent - 500ml</v>
      </c>
    </row>
    <row r="31" ht="15.75" customHeight="1" spans="1:7">
      <c r="A31" s="2" t="s">
        <v>147</v>
      </c>
      <c r="B31" s="9" t="str">
        <f>VLOOKUP(A31,PRODUCTCCODE_PRODUCT_SALESCHANNEL,2,FALSE())</f>
        <v>Pure Soft Detergent - 100ml</v>
      </c>
      <c r="C31" s="4" t="str">
        <f>VLOOKUP(A31,PRODUCTCCODE_PRODUCT_SALESCHANNEL,3,FALSE())</f>
        <v>Online</v>
      </c>
      <c r="D31" s="5">
        <f>VLOOKUP(A31,PRODUCR_DATA,8,FALSE())</f>
        <v>537</v>
      </c>
      <c r="F31" s="2" t="s">
        <v>147</v>
      </c>
      <c r="G31" s="6" t="str" cm="1">
        <f t="array" ref="G31">INDEX(PRODUCT1,MATCH(F31,PRODUCT_CODE,0))</f>
        <v>Pure Soft Detergent - 100ml</v>
      </c>
    </row>
    <row r="32" ht="15.75" customHeight="1"/>
    <row r="33" ht="15.75" customHeight="1" spans="1:6">
      <c r="A33" s="1" t="s">
        <v>286</v>
      </c>
      <c r="F33" s="1" t="s">
        <v>287</v>
      </c>
    </row>
    <row r="34" ht="15.75" customHeight="1" spans="1:7">
      <c r="A34" s="2" t="s">
        <v>0</v>
      </c>
      <c r="B34" s="2" t="s">
        <v>5</v>
      </c>
      <c r="F34" s="2" t="s">
        <v>0</v>
      </c>
      <c r="G34" s="2" t="s">
        <v>5</v>
      </c>
    </row>
    <row r="35" ht="15.75" customHeight="1" spans="1:7">
      <c r="A35" s="2">
        <v>23265</v>
      </c>
      <c r="B35" s="6" t="str">
        <f>VLOOKUP(A35,data1,6,FALSE)</f>
        <v>Retail</v>
      </c>
      <c r="F35" s="2">
        <v>23265</v>
      </c>
      <c r="G35" s="6" t="str" cm="1">
        <f t="array" ref="G35">INDEX(SALES_CHANNEL,MATCH(F35,DIST_ID,0))</f>
        <v>Retail</v>
      </c>
    </row>
    <row r="36" ht="15.75" customHeight="1" spans="1:7">
      <c r="A36" s="2">
        <v>23378</v>
      </c>
      <c r="B36" s="6" t="str">
        <f>VLOOKUP(A36,data1,6,FALSE)</f>
        <v>Online</v>
      </c>
      <c r="F36" s="2">
        <v>23378</v>
      </c>
      <c r="G36" s="6" t="str" cm="1">
        <f t="array" ref="G36">INDEX(SALES_CHANNEL,MATCH(F36,DIST_ID,0))</f>
        <v>Online</v>
      </c>
    </row>
    <row r="37" ht="15.75" customHeight="1" spans="1:7">
      <c r="A37" s="2">
        <v>23288</v>
      </c>
      <c r="B37" s="6" t="str">
        <f>VLOOKUP(A37,data1,6,FALSE)</f>
        <v>Direct</v>
      </c>
      <c r="F37" s="2">
        <v>23288</v>
      </c>
      <c r="G37" s="6" t="str" cm="1">
        <f t="array" ref="G37">INDEX(SALES_CHANNEL,MATCH(F37,DIST_ID,0))</f>
        <v>Direct</v>
      </c>
    </row>
    <row r="38" ht="15.75" customHeight="1" spans="1:7">
      <c r="A38" s="2">
        <v>23347</v>
      </c>
      <c r="B38" s="6" t="str">
        <f>VLOOKUP(A38,data1,6,FALSE)</f>
        <v>Online</v>
      </c>
      <c r="F38" s="2">
        <v>23347</v>
      </c>
      <c r="G38" s="6" t="str" cm="1">
        <f t="array" ref="G38">INDEX(SALES_CHANNEL,MATCH(F38,DIST_ID,0))</f>
        <v>Online</v>
      </c>
    </row>
    <row r="39" ht="15.75" customHeight="1"/>
    <row r="40" ht="15.75" customHeight="1" spans="1:6">
      <c r="A40" s="1" t="s">
        <v>286</v>
      </c>
      <c r="F40" s="1" t="s">
        <v>287</v>
      </c>
    </row>
    <row r="41" ht="15.75" customHeight="1" spans="1:9">
      <c r="A41" s="2" t="s">
        <v>0</v>
      </c>
      <c r="B41" s="2" t="s">
        <v>5</v>
      </c>
      <c r="C41" s="2" t="s">
        <v>8</v>
      </c>
      <c r="D41" s="2" t="s">
        <v>10</v>
      </c>
      <c r="F41" s="2" t="s">
        <v>0</v>
      </c>
      <c r="G41" s="2" t="s">
        <v>5</v>
      </c>
      <c r="H41" s="11" t="s">
        <v>8</v>
      </c>
      <c r="I41" s="2" t="s">
        <v>10</v>
      </c>
    </row>
    <row r="42" ht="15.75" customHeight="1" spans="1:9">
      <c r="A42" s="2">
        <v>23353</v>
      </c>
      <c r="B42" s="6" t="str">
        <f>VLOOKUP(A42,data1,6,FALSE)</f>
        <v>Direct</v>
      </c>
      <c r="C42" s="12">
        <f>VLOOKUP(A42,data1,9,FALSE)</f>
        <v>168</v>
      </c>
      <c r="D42" s="13" t="str">
        <f>VLOOKUP(A42,data1,11,FALSE)</f>
        <v>SUPA105</v>
      </c>
      <c r="F42" s="2">
        <v>23353</v>
      </c>
      <c r="G42" s="6" t="str" cm="1">
        <f t="array" ref="G42">INDEX(SALES_CHANNEL,MATCH(F42,DIST_ID,0))</f>
        <v>Direct</v>
      </c>
      <c r="H42" s="6" cm="1">
        <f t="array" ref="H42">INDEX(QTY,MATCH(F42,DIST_ID,0))</f>
        <v>168</v>
      </c>
      <c r="I42" s="14" t="str" cm="1">
        <f t="array" ref="I42">INDEX(REVENUE,MATCH(F42,DIST_ID,0))</f>
        <v>SUPA105</v>
      </c>
    </row>
    <row r="43" ht="15.75" customHeight="1" spans="1:9">
      <c r="A43" s="2">
        <v>23289</v>
      </c>
      <c r="B43" s="6" t="str">
        <f>VLOOKUP(A43,data1,6,FALSE)</f>
        <v>Retail</v>
      </c>
      <c r="C43" s="12">
        <f>VLOOKUP(A43,data1,9,FALSE)</f>
        <v>166</v>
      </c>
      <c r="D43" s="13">
        <f>VLOOKUP(A43,data1,11,FALSE)</f>
        <v>2407</v>
      </c>
      <c r="F43" s="2">
        <v>23289</v>
      </c>
      <c r="G43" s="6" t="str" cm="1">
        <f t="array" ref="G43">INDEX(SALES_CHANNEL,MATCH(F43,DIST_ID,0))</f>
        <v>Retail</v>
      </c>
      <c r="H43" s="6" cm="1">
        <f t="array" ref="H43">INDEX(QTY,MATCH(F43,DIST_ID,0))</f>
        <v>166</v>
      </c>
      <c r="I43" s="14" cm="1">
        <f t="array" ref="I43">INDEX(REVENUE,MATCH(F43,DIST_ID,0))</f>
        <v>2407</v>
      </c>
    </row>
    <row r="44" ht="15.75" customHeight="1" spans="1:9">
      <c r="A44" s="2">
        <v>23378</v>
      </c>
      <c r="B44" s="6" t="str">
        <f>VLOOKUP(A44,data1,6,FALSE)</f>
        <v>Online</v>
      </c>
      <c r="C44" s="12">
        <f>VLOOKUP(A44,data1,9,FALSE)</f>
        <v>157</v>
      </c>
      <c r="D44" s="13">
        <f>VLOOKUP(A44,data1,11,FALSE)</f>
        <v>2276.5</v>
      </c>
      <c r="F44" s="2">
        <v>23378</v>
      </c>
      <c r="G44" s="6" t="str" cm="1">
        <f t="array" ref="G44">INDEX(SALES_CHANNEL,MATCH(F44,DIST_ID,0))</f>
        <v>Online</v>
      </c>
      <c r="H44" s="6" cm="1">
        <f t="array" ref="H44">INDEX(QTY,MATCH(F44,DIST_ID,0))</f>
        <v>157</v>
      </c>
      <c r="I44" s="14" cm="1">
        <f t="array" ref="I44">INDEX(REVENUE,MATCH(F44,DIST_ID,0))</f>
        <v>2276.5</v>
      </c>
    </row>
    <row r="45" ht="15.75" customHeight="1" spans="1:9">
      <c r="A45" s="2">
        <v>23283</v>
      </c>
      <c r="B45" s="6" t="str">
        <f>VLOOKUP(A45,data1,6,FALSE)</f>
        <v>Online</v>
      </c>
      <c r="C45" s="12">
        <f>VLOOKUP(A45,data1,9,FALSE)</f>
        <v>142</v>
      </c>
      <c r="D45" s="13">
        <f>VLOOKUP(A45,data1,11,FALSE)</f>
        <v>2059</v>
      </c>
      <c r="F45" s="2">
        <v>23283</v>
      </c>
      <c r="G45" s="6" t="str" cm="1">
        <f t="array" ref="G45">INDEX(SALES_CHANNEL,MATCH(F45,DIST_ID,0))</f>
        <v>Online</v>
      </c>
      <c r="H45" s="6" cm="1">
        <f t="array" ref="H45">INDEX(QTY,MATCH(F45,DIST_ID,0))</f>
        <v>142</v>
      </c>
      <c r="I45" s="14" cm="1">
        <f t="array" ref="I45">INDEX(REVENUE,MATCH(F45,DIST_ID,0))</f>
        <v>2059</v>
      </c>
    </row>
    <row r="46" ht="15.75" customHeight="1" spans="1:9">
      <c r="A46" s="2">
        <v>23324</v>
      </c>
      <c r="B46" s="6" t="str">
        <f>VLOOKUP(A46,data1,6,FALSE)</f>
        <v>Retail</v>
      </c>
      <c r="C46" s="12">
        <f>VLOOKUP(A46,data1,9,FALSE)</f>
        <v>193</v>
      </c>
      <c r="D46" s="13">
        <f>VLOOKUP(A46,data1,11,FALSE)</f>
        <v>1928.07</v>
      </c>
      <c r="F46" s="2">
        <v>23324</v>
      </c>
      <c r="G46" s="6" t="str" cm="1">
        <f t="array" ref="G46">INDEX(SALES_CHANNEL,MATCH(F46,DIST_ID,0))</f>
        <v>Retail</v>
      </c>
      <c r="H46" s="6" cm="1">
        <f t="array" ref="H46">INDEX(QTY,MATCH(F46,DIST_ID,0))</f>
        <v>193</v>
      </c>
      <c r="I46" s="14" cm="1">
        <f t="array" ref="I46">INDEX(REVENUE,MATCH(F46,DIST_ID,0))</f>
        <v>1928.07</v>
      </c>
    </row>
    <row r="47" ht="15.75" customHeight="1" spans="1:9">
      <c r="A47" s="2">
        <v>23303</v>
      </c>
      <c r="B47" s="6" t="str">
        <f>VLOOKUP(A47,data1,6,FALSE)</f>
        <v>Retail</v>
      </c>
      <c r="C47" s="12">
        <f>VLOOKUP(A47,data1,9,FALSE)</f>
        <v>176</v>
      </c>
      <c r="D47" s="13">
        <f>VLOOKUP(A47,data1,11,FALSE)</f>
        <v>2552</v>
      </c>
      <c r="F47" s="2">
        <v>23303</v>
      </c>
      <c r="G47" s="6" t="str" cm="1">
        <f t="array" ref="G47">INDEX(SALES_CHANNEL,MATCH(F47,DIST_ID,0))</f>
        <v>Retail</v>
      </c>
      <c r="H47" s="6" cm="1">
        <f t="array" ref="H47">INDEX(QTY,MATCH(F47,DIST_ID,0))</f>
        <v>176</v>
      </c>
      <c r="I47" s="14" cm="1">
        <f t="array" ref="I47">INDEX(REVENUE,MATCH(F47,DIST_ID,0))</f>
        <v>2552</v>
      </c>
    </row>
    <row r="48" ht="15.75" customHeight="1"/>
    <row r="49" ht="15.75" customHeight="1" spans="1:6">
      <c r="A49" s="1" t="s">
        <v>286</v>
      </c>
      <c r="F49" s="1" t="s">
        <v>287</v>
      </c>
    </row>
    <row r="50" ht="15.75" customHeight="1" spans="1:9">
      <c r="A50" s="2" t="s">
        <v>0</v>
      </c>
      <c r="B50" s="2" t="s">
        <v>2</v>
      </c>
      <c r="C50" s="2" t="s">
        <v>231</v>
      </c>
      <c r="D50" s="2" t="s">
        <v>10</v>
      </c>
      <c r="F50" s="2" t="s">
        <v>0</v>
      </c>
      <c r="G50" s="2" t="s">
        <v>2</v>
      </c>
      <c r="H50" s="2" t="s">
        <v>231</v>
      </c>
      <c r="I50" s="2" t="s">
        <v>10</v>
      </c>
    </row>
    <row r="51" ht="15.75" customHeight="1" spans="1:9">
      <c r="A51" s="2">
        <v>23265</v>
      </c>
      <c r="B51" s="6" t="str">
        <f>VLOOKUP(A51,data1,3,FALSE)</f>
        <v>South Africa</v>
      </c>
      <c r="C51" s="6" t="str">
        <f>VLOOKUP(A51,data1,2,FALSE)</f>
        <v>Uriel Benton</v>
      </c>
      <c r="D51" s="6">
        <f>VLOOKUP(A51,data1,11,FALSE)</f>
        <v>139.86</v>
      </c>
      <c r="F51" s="2">
        <v>23265</v>
      </c>
      <c r="G51" s="6" t="str" cm="1">
        <f t="array" ref="G51">INDEX(COUNTRY1,MATCH(F51,DIST_ID,0))</f>
        <v>South Africa</v>
      </c>
      <c r="H51" s="6" t="str" cm="1">
        <f t="array" ref="H51">INDEX(DIST_NAME,MATCH(F51,DIST_ID,0))</f>
        <v>Uriel Benton</v>
      </c>
      <c r="I51" s="6" cm="1">
        <f t="array" ref="I51">INDEX(REVENUE,MATCH(F51,DIST_ID,0))</f>
        <v>139.86</v>
      </c>
    </row>
    <row r="52" ht="15.75" customHeight="1" spans="1:9">
      <c r="A52" s="2">
        <v>23315</v>
      </c>
      <c r="B52" s="6" t="str">
        <f>VLOOKUP(A52,data1,3,FALSE)</f>
        <v>Burkina Faso</v>
      </c>
      <c r="C52" s="6" t="str">
        <f>VLOOKUP(A52,data1,2,FALSE)</f>
        <v>Anika Tillman</v>
      </c>
      <c r="D52" s="6">
        <f>VLOOKUP(A52,data1,11,FALSE)</f>
        <v>490.5</v>
      </c>
      <c r="F52" s="2">
        <v>23315</v>
      </c>
      <c r="G52" s="6" t="str" cm="1">
        <f t="array" ref="G52">INDEX(COUNTRY1,MATCH(F52,DIST_ID,0))</f>
        <v>Burkina Faso</v>
      </c>
      <c r="H52" s="6" t="str" cm="1">
        <f t="array" ref="H52">INDEX(DIST_NAME,MATCH(F52,DIST_ID,0))</f>
        <v>Anika Tillman</v>
      </c>
      <c r="I52" s="6" cm="1">
        <f t="array" ref="I52">INDEX(REVENUE,MATCH(F52,DIST_ID,0))</f>
        <v>490.5</v>
      </c>
    </row>
    <row r="53" ht="15.75" customHeight="1" spans="1:9">
      <c r="A53" s="2">
        <v>30000</v>
      </c>
      <c r="B53" s="6" t="e">
        <f>VLOOKUP(A53,data1,3,FALSE)</f>
        <v>#N/A</v>
      </c>
      <c r="C53" s="6" t="e">
        <f>VLOOKUP(A53,data1,2,FALSE)</f>
        <v>#N/A</v>
      </c>
      <c r="D53" s="6" t="e">
        <f>VLOOKUP(A53,data1,11,FALSE)</f>
        <v>#N/A</v>
      </c>
      <c r="F53" s="2">
        <v>30000</v>
      </c>
      <c r="G53" s="6" t="e" cm="1">
        <f t="array" ref="G53">INDEX(COUNTRY1,MATCH(F53,DIST_ID,0))</f>
        <v>#N/A</v>
      </c>
      <c r="H53" s="6" t="e" cm="1">
        <f t="array" ref="H53">INDEX(DIST_NAME,MATCH(F53,DIST_ID,0))</f>
        <v>#N/A</v>
      </c>
      <c r="I53" s="6" t="e" cm="1">
        <f t="array" ref="I53">INDEX(REVENUE,MATCH(F53,DIST_ID,0))</f>
        <v>#N/A</v>
      </c>
    </row>
    <row r="54" ht="15.75" customHeight="1" spans="1:9">
      <c r="A54" s="2">
        <v>40000</v>
      </c>
      <c r="B54" s="6" t="e">
        <f>VLOOKUP(A54,data1,3,FALSE)</f>
        <v>#N/A</v>
      </c>
      <c r="C54" s="6" t="e">
        <f>VLOOKUP(A54,data1,2,FALSE)</f>
        <v>#N/A</v>
      </c>
      <c r="D54" s="6" t="e">
        <f>VLOOKUP(A54,data1,11,FALSE)</f>
        <v>#N/A</v>
      </c>
      <c r="F54" s="2">
        <v>40000</v>
      </c>
      <c r="G54" s="6" t="e" cm="1">
        <f t="array" ref="G54">INDEX(COUNTRY1,MATCH(F54,DIST_ID,0))</f>
        <v>#N/A</v>
      </c>
      <c r="H54" s="6" t="e" cm="1">
        <f t="array" ref="H54">INDEX(DIST_NAME,MATCH(F54,DIST_ID,0))</f>
        <v>#N/A</v>
      </c>
      <c r="I54" s="6" t="e" cm="1">
        <f t="array" ref="I54">INDEX(REVENUE,MATCH(F54,DIST_ID,0))</f>
        <v>#N/A</v>
      </c>
    </row>
    <row r="55" ht="15.75" customHeight="1" spans="1:9">
      <c r="A55" s="2">
        <v>23367</v>
      </c>
      <c r="B55" s="6" t="str">
        <f>VLOOKUP(A55,data1,3,FALSE)</f>
        <v>Saudi Arabia</v>
      </c>
      <c r="C55" s="6" t="str">
        <f>VLOOKUP(A55,data1,2,FALSE)</f>
        <v>Roary Dixon</v>
      </c>
      <c r="D55" s="6">
        <f>VLOOKUP(A55,data1,11,FALSE)</f>
        <v>45</v>
      </c>
      <c r="F55" s="2">
        <v>23367</v>
      </c>
      <c r="G55" s="6" t="str" cm="1">
        <f t="array" ref="G55">INDEX(COUNTRY1,MATCH(F55,DIST_ID,0))</f>
        <v>Saudi Arabia</v>
      </c>
      <c r="H55" s="6" t="str" cm="1">
        <f t="array" ref="H55">INDEX(DIST_NAME,MATCH(F55,DIST_ID,0))</f>
        <v>Roary Dixon</v>
      </c>
      <c r="I55" s="6" cm="1">
        <f t="array" ref="I55">INDEX(REVENUE,MATCH(F55,DIST_ID,0))</f>
        <v>45</v>
      </c>
    </row>
    <row r="56" ht="15.75" customHeight="1" spans="1:9">
      <c r="A56" s="2">
        <v>23326</v>
      </c>
      <c r="B56" s="6" t="str">
        <f>VLOOKUP(A56,data1,3,FALSE)</f>
        <v>Slovenia</v>
      </c>
      <c r="C56" s="6" t="str">
        <f>VLOOKUP(A56,data1,2,FALSE)</f>
        <v>Katelyn Joseph</v>
      </c>
      <c r="D56" s="6">
        <f>VLOOKUP(A56,data1,11,FALSE)</f>
        <v>567</v>
      </c>
      <c r="F56" s="2">
        <v>23326</v>
      </c>
      <c r="G56" s="6" t="str" cm="1">
        <f t="array" ref="G56">INDEX(COUNTRY1,MATCH(F56,DIST_ID,0))</f>
        <v>Slovenia</v>
      </c>
      <c r="H56" s="6" t="str" cm="1">
        <f t="array" ref="H56">INDEX(DIST_NAME,MATCH(F56,DIST_ID,0))</f>
        <v>Katelyn Joseph</v>
      </c>
      <c r="I56" s="6" cm="1">
        <f t="array" ref="I56">INDEX(REVENUE,MATCH(F56,DIST_ID,0))</f>
        <v>567</v>
      </c>
    </row>
    <row r="57" ht="15.75" customHeight="1" spans="1:9">
      <c r="A57" s="2">
        <v>35000</v>
      </c>
      <c r="B57" s="6" t="e">
        <f>VLOOKUP(A57,data1,3,FALSE)</f>
        <v>#N/A</v>
      </c>
      <c r="C57" s="6" t="e">
        <f>VLOOKUP(A57,data1,2,FALSE)</f>
        <v>#N/A</v>
      </c>
      <c r="D57" s="6" t="e">
        <f>VLOOKUP(A57,data1,11,FALSE)</f>
        <v>#N/A</v>
      </c>
      <c r="F57" s="2">
        <v>35000</v>
      </c>
      <c r="G57" s="6" t="e" cm="1">
        <f t="array" ref="G57">INDEX(COUNTRY1,MATCH(F57,DIST_ID,0))</f>
        <v>#N/A</v>
      </c>
      <c r="H57" s="6" t="e" cm="1">
        <f t="array" ref="H57">INDEX(DIST_NAME,MATCH(F57,DIST_ID,0))</f>
        <v>#N/A</v>
      </c>
      <c r="I57" s="6" t="e" cm="1">
        <f t="array" ref="I57">INDEX(REVENUE,MATCH(F57,DIST_ID,0))</f>
        <v>#N/A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VLOOKUP</vt:lpstr>
      <vt:lpstr>INDEX AND MATCH</vt:lpstr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Oladapo Siyanbola</dc:creator>
  <cp:lastModifiedBy>HomePC</cp:lastModifiedBy>
  <dcterms:created xsi:type="dcterms:W3CDTF">2021-03-11T22:01:00Z</dcterms:created>
  <dcterms:modified xsi:type="dcterms:W3CDTF">2025-09-30T12:26:24Z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55FCB4FF9C6143A5A5B5BB5BAA021765_13</vt:lpwstr>
  </property>
  <property fmtid="{D5CDD505-2E9C-101B-9397-08002B2CF9AE}" pid="3" name="KSOProductBuildVer">
    <vt:lpwstr>1033-12.2.0.22549</vt:lpwstr>
  </property>
</Properties>
</file>