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u\OneDrive - LakePharma Blue Sky\Desktop\Sankey stuff\April 2024\Template 4 - 2 fusions and 24 subclone\"/>
    </mc:Choice>
  </mc:AlternateContent>
  <xr:revisionPtr revIDLastSave="0" documentId="13_ncr:1_{ED340FFB-158B-4AD1-B046-21F18C7DDB4C}" xr6:coauthVersionLast="36" xr6:coauthVersionMax="36" xr10:uidLastSave="{00000000-0000-0000-0000-000000000000}"/>
  <bookViews>
    <workbookView xWindow="0" yWindow="0" windowWidth="19200" windowHeight="7360" tabRatio="785" xr2:uid="{00000000-000D-0000-FFFF-FFFF00000000}"/>
  </bookViews>
  <sheets>
    <sheet name="05022024_Template 4 - 2 fusions" sheetId="1" r:id="rId1"/>
  </sheets>
  <calcPr calcId="191029"/>
</workbook>
</file>

<file path=xl/calcChain.xml><?xml version="1.0" encoding="utf-8"?>
<calcChain xmlns="http://schemas.openxmlformats.org/spreadsheetml/2006/main">
  <c r="O10" i="1" l="1"/>
  <c r="O9" i="1" l="1"/>
  <c r="O8" i="1"/>
  <c r="O7" i="1"/>
  <c r="T35" i="1" l="1"/>
  <c r="T9" i="1" l="1"/>
  <c r="T8" i="1"/>
  <c r="T7" i="1"/>
  <c r="AD12" i="1" l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11" i="1"/>
  <c r="T10" i="1" l="1"/>
  <c r="I180" i="1"/>
  <c r="I178" i="1"/>
  <c r="I179" i="1"/>
  <c r="W48" i="1" l="1"/>
  <c r="W49" i="1"/>
  <c r="W50" i="1"/>
  <c r="W51" i="1"/>
  <c r="W52" i="1"/>
  <c r="W53" i="1"/>
  <c r="W54" i="1"/>
  <c r="W55" i="1"/>
  <c r="W56" i="1"/>
  <c r="W57" i="1"/>
  <c r="W58" i="1"/>
  <c r="W59" i="1"/>
  <c r="W24" i="1"/>
  <c r="W25" i="1"/>
  <c r="W26" i="1"/>
  <c r="W27" i="1"/>
  <c r="W28" i="1"/>
  <c r="W29" i="1"/>
  <c r="W30" i="1"/>
  <c r="W31" i="1"/>
  <c r="W32" i="1"/>
  <c r="W33" i="1"/>
  <c r="W34" i="1"/>
  <c r="W35" i="1"/>
  <c r="T34" i="1"/>
  <c r="T33" i="1"/>
  <c r="T32" i="1"/>
  <c r="T31" i="1"/>
  <c r="T30" i="1"/>
  <c r="T29" i="1"/>
  <c r="T27" i="1"/>
  <c r="T28" i="1"/>
  <c r="T26" i="1"/>
  <c r="T25" i="1"/>
  <c r="T24" i="1"/>
  <c r="T23" i="1"/>
  <c r="W98" i="1" l="1"/>
  <c r="W99" i="1"/>
  <c r="W100" i="1"/>
  <c r="W101" i="1"/>
  <c r="W102" i="1"/>
  <c r="W103" i="1"/>
  <c r="W104" i="1"/>
  <c r="W105" i="1"/>
  <c r="W106" i="1"/>
  <c r="Y32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3" i="1"/>
  <c r="Y34" i="1"/>
  <c r="Y35" i="1"/>
  <c r="Y16" i="1"/>
  <c r="Y15" i="1"/>
  <c r="Y14" i="1"/>
  <c r="Y13" i="1"/>
  <c r="Y12" i="1"/>
  <c r="Y36" i="1"/>
  <c r="Y3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Y72" i="1"/>
  <c r="Y73" i="1"/>
  <c r="Y74" i="1"/>
  <c r="Y75" i="1"/>
  <c r="Y76" i="1"/>
  <c r="Y77" i="1"/>
  <c r="Y78" i="1"/>
  <c r="Y79" i="1"/>
  <c r="Y80" i="1"/>
  <c r="Y81" i="1"/>
  <c r="Y82" i="1"/>
  <c r="Y83" i="1"/>
  <c r="X72" i="1"/>
  <c r="X73" i="1"/>
  <c r="X74" i="1"/>
  <c r="X75" i="1"/>
  <c r="X76" i="1"/>
  <c r="X77" i="1"/>
  <c r="X78" i="1"/>
  <c r="X79" i="1"/>
  <c r="X80" i="1"/>
  <c r="X81" i="1"/>
  <c r="X82" i="1"/>
  <c r="X83" i="1"/>
  <c r="W72" i="1"/>
  <c r="W73" i="1"/>
  <c r="W74" i="1"/>
  <c r="W75" i="1"/>
  <c r="W76" i="1"/>
  <c r="W77" i="1"/>
  <c r="W78" i="1"/>
  <c r="W79" i="1"/>
  <c r="W80" i="1"/>
  <c r="W81" i="1"/>
  <c r="W82" i="1"/>
  <c r="W83" i="1"/>
  <c r="U72" i="1"/>
  <c r="U73" i="1"/>
  <c r="U74" i="1"/>
  <c r="U75" i="1"/>
  <c r="U76" i="1"/>
  <c r="U77" i="1"/>
  <c r="U78" i="1"/>
  <c r="U79" i="1"/>
  <c r="U80" i="1"/>
  <c r="U81" i="1"/>
  <c r="U82" i="1"/>
  <c r="U83" i="1"/>
  <c r="S34" i="1"/>
  <c r="Y59" i="1" s="1"/>
  <c r="S33" i="1"/>
  <c r="Y58" i="1" s="1"/>
  <c r="S32" i="1"/>
  <c r="Y57" i="1" s="1"/>
  <c r="S31" i="1"/>
  <c r="Y56" i="1" s="1"/>
  <c r="S30" i="1"/>
  <c r="Y55" i="1" s="1"/>
  <c r="S29" i="1"/>
  <c r="S28" i="1"/>
  <c r="Y53" i="1" s="1"/>
  <c r="S27" i="1"/>
  <c r="Y52" i="1" s="1"/>
  <c r="S26" i="1"/>
  <c r="Y51" i="1" s="1"/>
  <c r="S25" i="1"/>
  <c r="Y50" i="1" s="1"/>
  <c r="S24" i="1"/>
  <c r="Y49" i="1" s="1"/>
  <c r="S23" i="1"/>
  <c r="Y48" i="1" s="1"/>
  <c r="R34" i="1"/>
  <c r="R33" i="1"/>
  <c r="R32" i="1"/>
  <c r="R31" i="1"/>
  <c r="R30" i="1"/>
  <c r="R29" i="1"/>
  <c r="R28" i="1"/>
  <c r="R27" i="1"/>
  <c r="R26" i="1"/>
  <c r="R25" i="1"/>
  <c r="R24" i="1"/>
  <c r="R23" i="1"/>
  <c r="Y54" i="1"/>
  <c r="X48" i="1"/>
  <c r="X49" i="1"/>
  <c r="X50" i="1"/>
  <c r="X51" i="1"/>
  <c r="X52" i="1"/>
  <c r="X53" i="1"/>
  <c r="X54" i="1"/>
  <c r="X55" i="1"/>
  <c r="X56" i="1"/>
  <c r="X57" i="1"/>
  <c r="X58" i="1"/>
  <c r="X59" i="1"/>
  <c r="U48" i="1"/>
  <c r="U49" i="1"/>
  <c r="U50" i="1"/>
  <c r="U51" i="1"/>
  <c r="U52" i="1"/>
  <c r="U53" i="1"/>
  <c r="U54" i="1"/>
  <c r="U55" i="1"/>
  <c r="U56" i="1"/>
  <c r="U57" i="1"/>
  <c r="U58" i="1"/>
  <c r="U59" i="1"/>
  <c r="X24" i="1"/>
  <c r="X25" i="1"/>
  <c r="X26" i="1"/>
  <c r="X27" i="1"/>
  <c r="X28" i="1"/>
  <c r="X29" i="1"/>
  <c r="X30" i="1"/>
  <c r="X31" i="1"/>
  <c r="X32" i="1"/>
  <c r="X33" i="1"/>
  <c r="X34" i="1"/>
  <c r="X35" i="1"/>
  <c r="X18" i="1"/>
  <c r="X19" i="1"/>
  <c r="X20" i="1"/>
  <c r="X21" i="1"/>
  <c r="X22" i="1"/>
  <c r="X23" i="1"/>
  <c r="V24" i="1"/>
  <c r="V25" i="1"/>
  <c r="V26" i="1"/>
  <c r="V27" i="1"/>
  <c r="V28" i="1"/>
  <c r="V29" i="1"/>
  <c r="V30" i="1"/>
  <c r="V31" i="1"/>
  <c r="V32" i="1"/>
  <c r="V33" i="1"/>
  <c r="V34" i="1"/>
  <c r="V35" i="1"/>
  <c r="O26" i="1"/>
  <c r="O27" i="1"/>
  <c r="O28" i="1"/>
  <c r="O29" i="1"/>
  <c r="O30" i="1"/>
  <c r="O31" i="1"/>
  <c r="O32" i="1"/>
  <c r="O33" i="1"/>
  <c r="O34" i="1"/>
  <c r="O25" i="1"/>
  <c r="O24" i="1"/>
  <c r="O23" i="1"/>
  <c r="F100" i="1" l="1"/>
  <c r="F95" i="1"/>
  <c r="G95" i="1" s="1"/>
  <c r="F96" i="1"/>
  <c r="G96" i="1" s="1"/>
  <c r="F97" i="1"/>
  <c r="G97" i="1" s="1"/>
  <c r="F98" i="1"/>
  <c r="G98" i="1" s="1"/>
  <c r="F99" i="1"/>
  <c r="G99" i="1" s="1"/>
  <c r="F101" i="1"/>
  <c r="G101" i="1" s="1"/>
  <c r="F102" i="1"/>
  <c r="G102" i="1" s="1"/>
  <c r="F103" i="1"/>
  <c r="G103" i="1" s="1"/>
  <c r="F104" i="1"/>
  <c r="F105" i="1"/>
  <c r="F106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95" i="1"/>
  <c r="B96" i="1"/>
  <c r="B97" i="1"/>
  <c r="B98" i="1"/>
  <c r="B99" i="1"/>
  <c r="B100" i="1"/>
  <c r="B101" i="1"/>
  <c r="B102" i="1"/>
  <c r="B103" i="1"/>
  <c r="B104" i="1"/>
  <c r="B105" i="1"/>
  <c r="B106" i="1"/>
  <c r="I181" i="1"/>
  <c r="G106" i="1" l="1"/>
  <c r="H106" i="1" s="1"/>
  <c r="W109" i="1"/>
  <c r="G104" i="1"/>
  <c r="W107" i="1"/>
  <c r="G105" i="1"/>
  <c r="H105" i="1" s="1"/>
  <c r="W108" i="1"/>
  <c r="H98" i="1"/>
  <c r="H99" i="1"/>
  <c r="H95" i="1"/>
  <c r="H104" i="1"/>
  <c r="H97" i="1"/>
  <c r="H96" i="1"/>
  <c r="G100" i="1"/>
  <c r="H100" i="1" s="1"/>
  <c r="H102" i="1"/>
  <c r="H103" i="1"/>
  <c r="H101" i="1"/>
  <c r="N2" i="1"/>
  <c r="S35" i="1" l="1"/>
  <c r="R35" i="1"/>
  <c r="O35" i="1"/>
  <c r="P35" i="1"/>
  <c r="W8" i="1" l="1"/>
  <c r="F89" i="1" l="1"/>
  <c r="G89" i="1" s="1"/>
  <c r="W84" i="1"/>
  <c r="Q35" i="1"/>
  <c r="R11" i="1" l="1"/>
  <c r="R12" i="1"/>
  <c r="R13" i="1"/>
  <c r="R14" i="1"/>
  <c r="R15" i="1"/>
  <c r="R16" i="1"/>
  <c r="R17" i="1"/>
  <c r="R19" i="1"/>
  <c r="R20" i="1"/>
  <c r="R21" i="1"/>
  <c r="R22" i="1"/>
  <c r="R18" i="1"/>
  <c r="T22" i="1" l="1"/>
  <c r="T12" i="1"/>
  <c r="T11" i="1"/>
  <c r="S12" i="1" l="1"/>
  <c r="S13" i="1"/>
  <c r="S14" i="1"/>
  <c r="S15" i="1"/>
  <c r="S16" i="1"/>
  <c r="S17" i="1"/>
  <c r="S18" i="1"/>
  <c r="S19" i="1"/>
  <c r="S20" i="1"/>
  <c r="S21" i="1"/>
  <c r="S22" i="1"/>
  <c r="S11" i="1"/>
  <c r="Y41" i="1" l="1"/>
  <c r="Y91" i="1"/>
  <c r="Y65" i="1"/>
  <c r="Y66" i="1"/>
  <c r="Y42" i="1"/>
  <c r="Y92" i="1"/>
  <c r="Y40" i="1"/>
  <c r="Y90" i="1"/>
  <c r="Y64" i="1"/>
  <c r="Y67" i="1"/>
  <c r="Y43" i="1"/>
  <c r="Y93" i="1"/>
  <c r="Y68" i="1"/>
  <c r="Y44" i="1"/>
  <c r="Y94" i="1"/>
  <c r="Y97" i="1"/>
  <c r="Y71" i="1"/>
  <c r="Y47" i="1"/>
  <c r="Y88" i="1"/>
  <c r="Y62" i="1"/>
  <c r="Y38" i="1"/>
  <c r="Y60" i="1"/>
  <c r="Y39" i="1"/>
  <c r="Y89" i="1"/>
  <c r="Y63" i="1"/>
  <c r="Y96" i="1"/>
  <c r="Y70" i="1"/>
  <c r="Y46" i="1"/>
  <c r="Y95" i="1"/>
  <c r="Y69" i="1"/>
  <c r="Y45" i="1"/>
  <c r="Y87" i="1"/>
  <c r="Y61" i="1"/>
  <c r="B151" i="1"/>
  <c r="B152" i="1"/>
  <c r="B153" i="1"/>
  <c r="B154" i="1"/>
  <c r="B155" i="1"/>
  <c r="B156" i="1"/>
  <c r="B157" i="1"/>
  <c r="B158" i="1"/>
  <c r="B159" i="1"/>
  <c r="B160" i="1"/>
  <c r="B150" i="1"/>
  <c r="B149" i="1"/>
  <c r="T21" i="1"/>
  <c r="T20" i="1"/>
  <c r="T19" i="1"/>
  <c r="T18" i="1"/>
  <c r="T17" i="1"/>
  <c r="T16" i="1"/>
  <c r="T15" i="1"/>
  <c r="T14" i="1"/>
  <c r="T13" i="1"/>
  <c r="F84" i="1"/>
  <c r="F85" i="1"/>
  <c r="F86" i="1"/>
  <c r="G86" i="1" s="1"/>
  <c r="F87" i="1"/>
  <c r="G87" i="1" s="1"/>
  <c r="F88" i="1"/>
  <c r="F90" i="1"/>
  <c r="G90" i="1" s="1"/>
  <c r="F91" i="1"/>
  <c r="G91" i="1" s="1"/>
  <c r="F92" i="1"/>
  <c r="G92" i="1" s="1"/>
  <c r="F93" i="1"/>
  <c r="G93" i="1" s="1"/>
  <c r="F94" i="1"/>
  <c r="F83" i="1"/>
  <c r="B122" i="1"/>
  <c r="B123" i="1"/>
  <c r="B124" i="1"/>
  <c r="B125" i="1"/>
  <c r="B126" i="1"/>
  <c r="B127" i="1"/>
  <c r="B128" i="1"/>
  <c r="B129" i="1"/>
  <c r="B130" i="1"/>
  <c r="B131" i="1"/>
  <c r="B121" i="1"/>
  <c r="B120" i="1"/>
  <c r="B85" i="1"/>
  <c r="B86" i="1"/>
  <c r="B87" i="1"/>
  <c r="B88" i="1"/>
  <c r="B89" i="1"/>
  <c r="H89" i="1" s="1"/>
  <c r="B90" i="1"/>
  <c r="B91" i="1"/>
  <c r="B92" i="1"/>
  <c r="B93" i="1"/>
  <c r="B94" i="1"/>
  <c r="B84" i="1"/>
  <c r="B83" i="1"/>
  <c r="W60" i="1"/>
  <c r="O11" i="1"/>
  <c r="W69" i="1"/>
  <c r="X69" i="1"/>
  <c r="W70" i="1"/>
  <c r="X70" i="1"/>
  <c r="W71" i="1"/>
  <c r="X71" i="1"/>
  <c r="X86" i="1"/>
  <c r="Y86" i="1"/>
  <c r="X87" i="1"/>
  <c r="X88" i="1"/>
  <c r="X89" i="1"/>
  <c r="X90" i="1"/>
  <c r="X91" i="1"/>
  <c r="X92" i="1"/>
  <c r="X93" i="1"/>
  <c r="X94" i="1"/>
  <c r="X95" i="1"/>
  <c r="X96" i="1"/>
  <c r="X97" i="1"/>
  <c r="O4" i="1"/>
  <c r="B7" i="1"/>
  <c r="O2" i="1" s="1"/>
  <c r="U4" i="1" s="1"/>
  <c r="B18" i="1"/>
  <c r="O3" i="1" s="1"/>
  <c r="U5" i="1" s="1"/>
  <c r="T2" i="1"/>
  <c r="H92" i="1" l="1"/>
  <c r="H87" i="1"/>
  <c r="V56" i="1"/>
  <c r="V48" i="1"/>
  <c r="V53" i="1"/>
  <c r="V55" i="1"/>
  <c r="V54" i="1"/>
  <c r="V52" i="1"/>
  <c r="V57" i="1"/>
  <c r="V59" i="1"/>
  <c r="V51" i="1"/>
  <c r="V58" i="1"/>
  <c r="V50" i="1"/>
  <c r="V49" i="1"/>
  <c r="G88" i="1"/>
  <c r="H88" i="1" s="1"/>
  <c r="H91" i="1"/>
  <c r="G94" i="1"/>
  <c r="H94" i="1" s="1"/>
  <c r="H90" i="1"/>
  <c r="H86" i="1"/>
  <c r="H93" i="1"/>
  <c r="G83" i="1"/>
  <c r="H83" i="1" s="1"/>
  <c r="U2" i="1"/>
  <c r="T4" i="1"/>
  <c r="O5" i="1"/>
  <c r="U89" i="1" l="1"/>
  <c r="W86" i="1" l="1"/>
  <c r="Y4" i="1" l="1"/>
  <c r="Y2" i="1"/>
  <c r="Y6" i="1" s="1"/>
  <c r="X36" i="1"/>
  <c r="V86" i="1" l="1"/>
  <c r="V94" i="1"/>
  <c r="V91" i="1"/>
  <c r="V88" i="1"/>
  <c r="V96" i="1"/>
  <c r="V93" i="1"/>
  <c r="V90" i="1"/>
  <c r="V87" i="1"/>
  <c r="V95" i="1"/>
  <c r="V89" i="1"/>
  <c r="V97" i="1"/>
  <c r="V92" i="1"/>
  <c r="X61" i="1" l="1"/>
  <c r="X62" i="1"/>
  <c r="X63" i="1"/>
  <c r="X64" i="1"/>
  <c r="X65" i="1"/>
  <c r="X66" i="1"/>
  <c r="X67" i="1"/>
  <c r="X68" i="1"/>
  <c r="X60" i="1"/>
  <c r="X37" i="1"/>
  <c r="X38" i="1"/>
  <c r="X39" i="1"/>
  <c r="X40" i="1"/>
  <c r="X41" i="1"/>
  <c r="X42" i="1"/>
  <c r="X43" i="1"/>
  <c r="X44" i="1"/>
  <c r="X45" i="1"/>
  <c r="X46" i="1"/>
  <c r="X47" i="1"/>
  <c r="X13" i="1"/>
  <c r="X14" i="1"/>
  <c r="X15" i="1"/>
  <c r="X16" i="1"/>
  <c r="X17" i="1"/>
  <c r="X12" i="1"/>
  <c r="W9" i="1" l="1"/>
  <c r="X3" i="1"/>
  <c r="X2" i="1"/>
  <c r="T6" i="1" l="1"/>
  <c r="T5" i="1"/>
  <c r="T3" i="1"/>
  <c r="U86" i="1" l="1"/>
  <c r="W68" i="1"/>
  <c r="W67" i="1"/>
  <c r="W66" i="1"/>
  <c r="W65" i="1"/>
  <c r="W64" i="1"/>
  <c r="W63" i="1"/>
  <c r="W62" i="1"/>
  <c r="W61" i="1"/>
  <c r="W47" i="1"/>
  <c r="W46" i="1"/>
  <c r="W45" i="1"/>
  <c r="W44" i="1"/>
  <c r="W43" i="1"/>
  <c r="W42" i="1"/>
  <c r="W41" i="1"/>
  <c r="W40" i="1"/>
  <c r="W39" i="1"/>
  <c r="W38" i="1"/>
  <c r="W37" i="1"/>
  <c r="W36" i="1"/>
  <c r="W23" i="1"/>
  <c r="W22" i="1"/>
  <c r="W21" i="1"/>
  <c r="W20" i="1"/>
  <c r="W19" i="1"/>
  <c r="W18" i="1"/>
  <c r="W17" i="1"/>
  <c r="W16" i="1"/>
  <c r="W15" i="1"/>
  <c r="W14" i="1"/>
  <c r="W13" i="1"/>
  <c r="W12" i="1"/>
  <c r="U93" i="1"/>
  <c r="U92" i="1"/>
  <c r="U91" i="1"/>
  <c r="U88" i="1"/>
  <c r="U87" i="1"/>
  <c r="U36" i="1"/>
  <c r="W92" i="1"/>
  <c r="W85" i="1"/>
  <c r="W11" i="1"/>
  <c r="W10" i="1"/>
  <c r="W7" i="1"/>
  <c r="W6" i="1"/>
  <c r="W5" i="1"/>
  <c r="W4" i="1"/>
  <c r="W3" i="1"/>
  <c r="W2" i="1"/>
  <c r="V10" i="1"/>
  <c r="V8" i="1"/>
  <c r="U7" i="1"/>
  <c r="U6" i="1"/>
  <c r="V5" i="1"/>
  <c r="V4" i="1"/>
  <c r="V46" i="1"/>
  <c r="O6" i="1"/>
  <c r="U3" i="1"/>
  <c r="V77" i="1" l="1"/>
  <c r="V74" i="1"/>
  <c r="V76" i="1"/>
  <c r="V83" i="1"/>
  <c r="V75" i="1"/>
  <c r="V82" i="1"/>
  <c r="V81" i="1"/>
  <c r="V73" i="1"/>
  <c r="V80" i="1"/>
  <c r="V72" i="1"/>
  <c r="V79" i="1"/>
  <c r="V78" i="1"/>
  <c r="U20" i="1"/>
  <c r="U33" i="1"/>
  <c r="U25" i="1"/>
  <c r="U34" i="1"/>
  <c r="U32" i="1"/>
  <c r="U24" i="1"/>
  <c r="U26" i="1"/>
  <c r="U35" i="1"/>
  <c r="U31" i="1"/>
  <c r="U30" i="1"/>
  <c r="U28" i="1"/>
  <c r="U27" i="1"/>
  <c r="U29" i="1"/>
  <c r="W94" i="1"/>
  <c r="W93" i="1"/>
  <c r="W91" i="1"/>
  <c r="W89" i="1"/>
  <c r="W87" i="1"/>
  <c r="G84" i="1"/>
  <c r="H84" i="1" s="1"/>
  <c r="W95" i="1"/>
  <c r="W90" i="1"/>
  <c r="W97" i="1"/>
  <c r="W96" i="1"/>
  <c r="W88" i="1"/>
  <c r="G85" i="1"/>
  <c r="H85" i="1" s="1"/>
  <c r="U96" i="1"/>
  <c r="U70" i="1"/>
  <c r="U71" i="1"/>
  <c r="U97" i="1"/>
  <c r="O15" i="1"/>
  <c r="U90" i="1"/>
  <c r="U69" i="1"/>
  <c r="U95" i="1"/>
  <c r="U9" i="1"/>
  <c r="V69" i="1"/>
  <c r="V71" i="1"/>
  <c r="V70" i="1"/>
  <c r="O19" i="1"/>
  <c r="U94" i="1"/>
  <c r="V20" i="1"/>
  <c r="V21" i="1"/>
  <c r="O13" i="1"/>
  <c r="O21" i="1"/>
  <c r="O14" i="1"/>
  <c r="O22" i="1"/>
  <c r="U64" i="1"/>
  <c r="U65" i="1"/>
  <c r="U66" i="1"/>
  <c r="U43" i="1"/>
  <c r="U40" i="1"/>
  <c r="U47" i="1"/>
  <c r="O16" i="1"/>
  <c r="O12" i="1"/>
  <c r="V13" i="1"/>
  <c r="O20" i="1"/>
  <c r="V16" i="1"/>
  <c r="U45" i="1"/>
  <c r="V17" i="1"/>
  <c r="V23" i="1"/>
  <c r="U41" i="1"/>
  <c r="U46" i="1"/>
  <c r="V12" i="1"/>
  <c r="U60" i="1"/>
  <c r="U38" i="1"/>
  <c r="U61" i="1"/>
  <c r="V14" i="1"/>
  <c r="U39" i="1"/>
  <c r="U62" i="1"/>
  <c r="V15" i="1"/>
  <c r="U63" i="1"/>
  <c r="V22" i="1"/>
  <c r="U68" i="1"/>
  <c r="U44" i="1"/>
  <c r="O18" i="1"/>
  <c r="U67" i="1"/>
  <c r="V19" i="1"/>
  <c r="O17" i="1"/>
  <c r="V18" i="1"/>
  <c r="U42" i="1"/>
  <c r="U37" i="1"/>
  <c r="V41" i="1"/>
  <c r="V66" i="1"/>
  <c r="V39" i="1"/>
  <c r="V42" i="1"/>
  <c r="U84" i="1"/>
  <c r="V47" i="1"/>
  <c r="V60" i="1"/>
  <c r="U13" i="1"/>
  <c r="V61" i="1"/>
  <c r="U21" i="1"/>
  <c r="V9" i="1"/>
  <c r="U8" i="1"/>
  <c r="V68" i="1"/>
  <c r="U14" i="1"/>
  <c r="U22" i="1"/>
  <c r="V40" i="1"/>
  <c r="U11" i="1"/>
  <c r="V67" i="1"/>
  <c r="U85" i="1"/>
  <c r="V84" i="1"/>
  <c r="U23" i="1"/>
  <c r="U16" i="1"/>
  <c r="U17" i="1"/>
  <c r="U10" i="1"/>
  <c r="V43" i="1"/>
  <c r="V62" i="1"/>
  <c r="V11" i="1"/>
  <c r="V2" i="1"/>
  <c r="V6" i="1"/>
  <c r="U18" i="1"/>
  <c r="V36" i="1"/>
  <c r="V44" i="1"/>
  <c r="V63" i="1"/>
  <c r="V85" i="1"/>
  <c r="U15" i="1"/>
  <c r="V3" i="1"/>
  <c r="V7" i="1"/>
  <c r="U19" i="1"/>
  <c r="V37" i="1"/>
  <c r="V45" i="1"/>
  <c r="V64" i="1"/>
  <c r="U12" i="1"/>
  <c r="V38" i="1"/>
  <c r="V65" i="1"/>
</calcChain>
</file>

<file path=xl/sharedStrings.xml><?xml version="1.0" encoding="utf-8"?>
<sst xmlns="http://schemas.openxmlformats.org/spreadsheetml/2006/main" count="503" uniqueCount="178">
  <si>
    <t>Info for plot</t>
  </si>
  <si>
    <t>SankeyTitle</t>
  </si>
  <si>
    <t>node_label</t>
  </si>
  <si>
    <t>node_color</t>
  </si>
  <si>
    <t>node_color_rgba</t>
  </si>
  <si>
    <t>node_hover</t>
  </si>
  <si>
    <t>source</t>
  </si>
  <si>
    <t>target</t>
  </si>
  <si>
    <t>value</t>
  </si>
  <si>
    <t>link_hover</t>
  </si>
  <si>
    <t>link_colorrr</t>
  </si>
  <si>
    <t>Notes</t>
  </si>
  <si>
    <t>SR#</t>
  </si>
  <si>
    <t xml:space="preserve">*Helpful link to color codes: </t>
  </si>
  <si>
    <t>Client</t>
  </si>
  <si>
    <t xml:space="preserve">https://reeddesign.co.uk/test/namedcolors.html </t>
  </si>
  <si>
    <t>Target</t>
  </si>
  <si>
    <t xml:space="preserve"> </t>
  </si>
  <si>
    <t>https://www.rapidtables.com/convert/color/hex-to-rgb.html</t>
  </si>
  <si>
    <t>*It's important that all names under source and target exactly match one of the node labels. Case sensitive and space sensitive.</t>
  </si>
  <si>
    <t>#00008b</t>
  </si>
  <si>
    <t>rgba(0, 0, 139)</t>
  </si>
  <si>
    <t>rgba(30,144,255, 0.4)</t>
  </si>
  <si>
    <t>Lymphocytes</t>
  </si>
  <si>
    <t>#1e90ff</t>
  </si>
  <si>
    <t>rgba(30, 144, 255)</t>
  </si>
  <si>
    <t># Parental/Poly sequenced</t>
  </si>
  <si>
    <t># single Hc/Lc obtained</t>
  </si>
  <si>
    <t>Top 12 hits to subclone</t>
  </si>
  <si>
    <t>Hybridoma ID</t>
  </si>
  <si>
    <t>Clone B</t>
  </si>
  <si>
    <t>Clone screen (Obtained = 1, did not obtain = 0)</t>
  </si>
  <si>
    <t>A clone</t>
  </si>
  <si>
    <t>B clone</t>
  </si>
  <si>
    <t>Poly/parental to seq</t>
  </si>
  <si>
    <t>Total hits from 1* screen</t>
  </si>
  <si>
    <t>Total hits from 2* screen</t>
  </si>
  <si>
    <t>Total hits from 3* screen</t>
  </si>
  <si>
    <t>2* screen hits from Fom Fusion 1</t>
  </si>
  <si>
    <t>2* screen hits from Fom Fusion 2</t>
  </si>
  <si>
    <t>3* screen hits from Fom Fusion 1</t>
  </si>
  <si>
    <t>3* screen hits from Fom Fusion 2</t>
  </si>
  <si>
    <t># clone A sequenced/scaled-up</t>
  </si>
  <si>
    <t># clone B sequenced/scaled-up</t>
  </si>
  <si>
    <t>From 3*screen</t>
  </si>
  <si>
    <t>Concentration of screening reagent</t>
  </si>
  <si>
    <t xml:space="preserve">FACS or ELISA ? </t>
  </si>
  <si>
    <t>ELISA</t>
  </si>
  <si>
    <t>Screening reagent</t>
  </si>
  <si>
    <t>Top hit #1</t>
  </si>
  <si>
    <t>Top hit #2</t>
  </si>
  <si>
    <t>Top hit #3</t>
  </si>
  <si>
    <t>Top hit #4</t>
  </si>
  <si>
    <t>Top hit #5</t>
  </si>
  <si>
    <t>Top hit #6</t>
  </si>
  <si>
    <t>Top hit #7</t>
  </si>
  <si>
    <t>Top hit #8</t>
  </si>
  <si>
    <t>Top hit #9</t>
  </si>
  <si>
    <t>Top hit #10</t>
  </si>
  <si>
    <t>Top hit #11</t>
  </si>
  <si>
    <t>Top hit #12</t>
  </si>
  <si>
    <t>#800080</t>
  </si>
  <si>
    <t>rgba(128,0,128, 0.4)</t>
  </si>
  <si>
    <t>#000000</t>
  </si>
  <si>
    <t>#ffd700</t>
  </si>
  <si>
    <t>rgba(255,215,0, 0.4)</t>
  </si>
  <si>
    <t>#ff0000</t>
  </si>
  <si>
    <t>rgba(255,0,0, 0.4)</t>
  </si>
  <si>
    <t>rgba(0,0,0)</t>
  </si>
  <si>
    <t>mIgG2b mKAPPA</t>
  </si>
  <si>
    <t xml:space="preserve">The end :) </t>
  </si>
  <si>
    <t>CHANGE YELLOW HIGHLIGHT</t>
  </si>
  <si>
    <t>qxv</t>
  </si>
  <si>
    <t>Mixed, bxs, kxg7</t>
  </si>
  <si>
    <t>9, 10</t>
  </si>
  <si>
    <t>1, 2, 4, 8</t>
  </si>
  <si>
    <t>3-D11</t>
  </si>
  <si>
    <t>3-O21</t>
  </si>
  <si>
    <t>4-A16</t>
  </si>
  <si>
    <t>4-N1</t>
  </si>
  <si>
    <t>5-I19</t>
  </si>
  <si>
    <t>5-L22</t>
  </si>
  <si>
    <t>5-L6</t>
  </si>
  <si>
    <t>7-E1</t>
  </si>
  <si>
    <t>7-P21</t>
  </si>
  <si>
    <t>8-E6</t>
  </si>
  <si>
    <t>9-B7</t>
  </si>
  <si>
    <t>2-O1</t>
  </si>
  <si>
    <t>mIGG2B mKAPPA</t>
  </si>
  <si>
    <t>mIGM mKAPPA</t>
  </si>
  <si>
    <t>mIGG2B mLAMBDA</t>
  </si>
  <si>
    <t>mIGG1 mKAPPA</t>
  </si>
  <si>
    <t>mIGG2C mKAPPA</t>
  </si>
  <si>
    <t>aaaa</t>
  </si>
  <si>
    <t>Unique</t>
  </si>
  <si>
    <t>Identical</t>
  </si>
  <si>
    <t xml:space="preserve">Immunization method: </t>
  </si>
  <si>
    <t xml:space="preserve">Immunogen: </t>
  </si>
  <si>
    <t xml:space="preserve">Final boost: </t>
  </si>
  <si>
    <t>HT-Hock</t>
  </si>
  <si>
    <t>aaa</t>
  </si>
  <si>
    <t xml:space="preserve"># of wells screened: </t>
  </si>
  <si>
    <t>Fusion 1</t>
  </si>
  <si>
    <t xml:space="preserve">Fusion efficiency = </t>
  </si>
  <si>
    <t xml:space="preserve">Mse ID# </t>
  </si>
  <si>
    <t xml:space="preserve">Mse strain(s): </t>
  </si>
  <si>
    <t>Fusion 2</t>
  </si>
  <si>
    <t xml:space="preserve"># hybridomas = </t>
  </si>
  <si>
    <t xml:space="preserve">Fused b-cells: </t>
  </si>
  <si>
    <t>Screening information</t>
  </si>
  <si>
    <t>Screening information (RLU)</t>
  </si>
  <si>
    <t>Clone-A</t>
  </si>
  <si>
    <t xml:space="preserve">Top 12 hits to subclone: </t>
  </si>
  <si>
    <t xml:space="preserve">Antibody Recovery RLU: </t>
  </si>
  <si>
    <t xml:space="preserve">Clone screen RLU: </t>
  </si>
  <si>
    <t xml:space="preserve">Post-thaw RLU: </t>
  </si>
  <si>
    <t>ID of poly/parental</t>
  </si>
  <si>
    <t>Post-thaw RLU from clone screen</t>
  </si>
  <si>
    <t xml:space="preserve">1*Screen RLU: </t>
  </si>
  <si>
    <t xml:space="preserve">2*Screen RLU: </t>
  </si>
  <si>
    <t xml:space="preserve">3*Screen RLU: </t>
  </si>
  <si>
    <t xml:space="preserve">Hybridoma ID </t>
  </si>
  <si>
    <t xml:space="preserve">CDR3_LC sequence: </t>
  </si>
  <si>
    <t xml:space="preserve">CDR3_HC sequence: </t>
  </si>
  <si>
    <t xml:space="preserve">BVP RLU: </t>
  </si>
  <si>
    <t>Yes</t>
  </si>
  <si>
    <t>No</t>
  </si>
  <si>
    <t>Isotype:</t>
  </si>
  <si>
    <t xml:space="preserve">Z^2 Liability score: </t>
  </si>
  <si>
    <t xml:space="preserve">EC50 (nM): </t>
  </si>
  <si>
    <t xml:space="preserve">IC50 (nM): </t>
  </si>
  <si>
    <t>Clones clean against BVP</t>
  </si>
  <si>
    <t xml:space="preserve">Poly/Nonspecific binding to BVP?   </t>
  </si>
  <si>
    <t>BVP RLU</t>
  </si>
  <si>
    <t>######</t>
  </si>
  <si>
    <t>###</t>
  </si>
  <si>
    <t xml:space="preserve">Scaleup RLU: </t>
  </si>
  <si>
    <t>List of hybridomas scaled-up, purified, and characterized</t>
  </si>
  <si>
    <t>Hybridoma ID's grouped by unique, sibling, or identical sequences</t>
  </si>
  <si>
    <t>x_posi</t>
  </si>
  <si>
    <t>y_posi</t>
  </si>
  <si>
    <t>Fusion 1 or 2?</t>
  </si>
  <si>
    <t>index</t>
  </si>
  <si>
    <t>#####</t>
  </si>
  <si>
    <t>Target-His</t>
  </si>
  <si>
    <t xml:space="preserve">Unique: </t>
  </si>
  <si>
    <t xml:space="preserve">Sibling: </t>
  </si>
  <si>
    <t xml:space="preserve">Identical: </t>
  </si>
  <si>
    <t>Counts</t>
  </si>
  <si>
    <t>2-O1 and 3-D11</t>
  </si>
  <si>
    <t>8-E6 and 9-B7</t>
  </si>
  <si>
    <t>Siblings</t>
  </si>
  <si>
    <t>Polyclone</t>
  </si>
  <si>
    <t xml:space="preserve">Multiple HC/LC: </t>
  </si>
  <si>
    <t>## / ## / ##</t>
  </si>
  <si>
    <t>[Target]</t>
  </si>
  <si>
    <t>Top hit #13</t>
  </si>
  <si>
    <t>Top hit #14</t>
  </si>
  <si>
    <t>Top hit #15</t>
  </si>
  <si>
    <t>Top hit #16</t>
  </si>
  <si>
    <t>Top hit #17</t>
  </si>
  <si>
    <t>Top hit #18</t>
  </si>
  <si>
    <t>Top hit #19</t>
  </si>
  <si>
    <t>Top hit #20</t>
  </si>
  <si>
    <t>Top hit #21</t>
  </si>
  <si>
    <t>Top hit #22</t>
  </si>
  <si>
    <t>Top hit #23</t>
  </si>
  <si>
    <t>Top hit #24</t>
  </si>
  <si>
    <t>Clone A's obtained out of 24</t>
  </si>
  <si>
    <t>Clone B's obtained out of 24</t>
  </si>
  <si>
    <t xml:space="preserve">Polyclones/Parentals obtained out of 24 </t>
  </si>
  <si>
    <t>-</t>
  </si>
  <si>
    <t>Clone A or B or Poly?</t>
  </si>
  <si>
    <t>A</t>
  </si>
  <si>
    <t>B</t>
  </si>
  <si>
    <t>Poly</t>
  </si>
  <si>
    <t>testA</t>
  </si>
  <si>
    <t>testB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</si>
</sst>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Var(--jp-code-font-family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0" fillId="33" borderId="0" xfId="0" applyFill="1" applyAlignment="1">
      <alignment horizontal="left"/>
    </xf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0" borderId="0" xfId="0" applyFill="1"/>
    <xf numFmtId="0" fontId="0" fillId="0" borderId="10" xfId="0" applyBorder="1"/>
    <xf numFmtId="0" fontId="14" fillId="0" borderId="0" xfId="0" applyFont="1"/>
    <xf numFmtId="0" fontId="20" fillId="0" borderId="0" xfId="42"/>
    <xf numFmtId="0" fontId="0" fillId="34" borderId="0" xfId="0" applyFill="1"/>
    <xf numFmtId="0" fontId="0" fillId="0" borderId="0" xfId="0" applyBorder="1"/>
    <xf numFmtId="0" fontId="0" fillId="0" borderId="0" xfId="0" applyFill="1" applyBorder="1"/>
    <xf numFmtId="0" fontId="18" fillId="0" borderId="0" xfId="0" applyFont="1" applyFill="1" applyBorder="1"/>
    <xf numFmtId="0" fontId="21" fillId="0" borderId="0" xfId="0" applyFont="1" applyFill="1" applyBorder="1"/>
    <xf numFmtId="0" fontId="0" fillId="35" borderId="0" xfId="0" applyFill="1" applyBorder="1"/>
    <xf numFmtId="0" fontId="0" fillId="35" borderId="0" xfId="0" applyFill="1"/>
    <xf numFmtId="0" fontId="22" fillId="0" borderId="0" xfId="0" applyFont="1" applyFill="1" applyBorder="1"/>
    <xf numFmtId="0" fontId="16" fillId="0" borderId="0" xfId="0" applyFon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3" fillId="0" borderId="0" xfId="0" applyFont="1"/>
    <xf numFmtId="0" fontId="0" fillId="35" borderId="0" xfId="0" applyFill="1" applyAlignment="1">
      <alignment horizontal="left"/>
    </xf>
    <xf numFmtId="0" fontId="0" fillId="35" borderId="0" xfId="0" applyFill="1" applyAlignment="1">
      <alignment horizontal="center"/>
    </xf>
    <xf numFmtId="0" fontId="0" fillId="35" borderId="10" xfId="0" applyFill="1" applyBorder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1" xfId="0" applyBorder="1"/>
    <xf numFmtId="0" fontId="0" fillId="0" borderId="11" xfId="0" applyBorder="1" applyAlignment="1">
      <alignment horizontal="center"/>
    </xf>
    <xf numFmtId="1" fontId="0" fillId="33" borderId="11" xfId="0" applyNumberFormat="1" applyFill="1" applyBorder="1"/>
    <xf numFmtId="1" fontId="0" fillId="33" borderId="11" xfId="0" applyNumberFormat="1" applyFill="1" applyBorder="1" applyAlignment="1">
      <alignment horizontal="center"/>
    </xf>
    <xf numFmtId="0" fontId="0" fillId="0" borderId="12" xfId="0" applyBorder="1"/>
    <xf numFmtId="0" fontId="0" fillId="33" borderId="11" xfId="0" applyFill="1" applyBorder="1"/>
    <xf numFmtId="0" fontId="0" fillId="0" borderId="11" xfId="0" applyBorder="1" applyAlignment="1">
      <alignment horizontal="left"/>
    </xf>
    <xf numFmtId="0" fontId="0" fillId="0" borderId="11" xfId="0" applyFill="1" applyBorder="1"/>
    <xf numFmtId="0" fontId="0" fillId="0" borderId="13" xfId="0" applyFill="1" applyBorder="1"/>
    <xf numFmtId="0" fontId="0" fillId="33" borderId="13" xfId="0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1" xfId="0" applyFill="1" applyBorder="1" applyAlignment="1">
      <alignment horizontal="left"/>
    </xf>
    <xf numFmtId="0" fontId="23" fillId="0" borderId="0" xfId="0" applyFont="1" applyFill="1" applyBorder="1"/>
    <xf numFmtId="0" fontId="18" fillId="0" borderId="0" xfId="0" applyFont="1" applyFill="1"/>
    <xf numFmtId="0" fontId="18" fillId="33" borderId="0" xfId="0" applyFont="1" applyFill="1"/>
    <xf numFmtId="0" fontId="24" fillId="0" borderId="0" xfId="0" applyFont="1" applyAlignment="1">
      <alignment horizontal="left" vertical="center"/>
    </xf>
    <xf numFmtId="0" fontId="0" fillId="35" borderId="13" xfId="0" applyFill="1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18" fillId="0" borderId="0" xfId="0" quotePrefix="1" applyFo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apidtables.com/convert/color/hex-to-rgb.html" TargetMode="External"/><Relationship Id="rId1" Type="http://schemas.openxmlformats.org/officeDocument/2006/relationships/hyperlink" Target="https://reeddesign.co.uk/test/namedcolor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1"/>
  <sheetViews>
    <sheetView tabSelected="1" topLeftCell="A8" zoomScale="48" zoomScaleNormal="57" workbookViewId="0">
      <selection activeCell="A34" sqref="A34"/>
    </sheetView>
  </sheetViews>
  <sheetFormatPr defaultRowHeight="14.5" x14ac:dyDescent="0.35"/>
  <cols>
    <col min="1" max="1" width="34.81640625" customWidth="1"/>
    <col min="2" max="2" width="16" bestFit="1" customWidth="1"/>
    <col min="3" max="3" width="18.90625" customWidth="1"/>
    <col min="7" max="7" width="10.6328125" style="18" customWidth="1"/>
    <col min="8" max="8" width="10.81640625" style="18" customWidth="1"/>
    <col min="9" max="9" width="11.26953125" customWidth="1"/>
    <col min="10" max="10" width="14.7265625" customWidth="1"/>
    <col min="11" max="11" width="10.1796875" style="6" customWidth="1"/>
    <col min="12" max="12" width="8.81640625" style="14"/>
    <col min="13" max="13" width="8.81640625" style="10"/>
    <col min="14" max="14" width="12" customWidth="1"/>
    <col min="15" max="15" width="12.54296875" style="2" customWidth="1"/>
    <col min="16" max="16" width="9.81640625" style="2" customWidth="1"/>
    <col min="17" max="17" width="8.7265625" style="2" customWidth="1"/>
    <col min="18" max="18" width="10.36328125" customWidth="1"/>
    <col min="19" max="19" width="14.54296875" customWidth="1"/>
    <col min="20" max="20" width="11.26953125" customWidth="1"/>
    <col min="21" max="21" width="11.54296875" style="2" customWidth="1"/>
    <col min="22" max="23" width="8.81640625" style="2"/>
    <col min="24" max="24" width="10.1796875" style="2" customWidth="1"/>
    <col min="25" max="25" width="8.81640625" style="2"/>
    <col min="29" max="29" width="13.453125" customWidth="1"/>
  </cols>
  <sheetData>
    <row r="1" spans="1:35" x14ac:dyDescent="0.35">
      <c r="A1" s="21" t="s">
        <v>0</v>
      </c>
      <c r="E1" s="4" t="s">
        <v>71</v>
      </c>
      <c r="F1" s="4"/>
      <c r="G1" s="19"/>
      <c r="N1" t="s">
        <v>1</v>
      </c>
      <c r="O1" s="2" t="s">
        <v>2</v>
      </c>
      <c r="P1" t="s">
        <v>139</v>
      </c>
      <c r="Q1" t="s">
        <v>140</v>
      </c>
      <c r="R1" s="5" t="s">
        <v>3</v>
      </c>
      <c r="S1" s="5" t="s">
        <v>4</v>
      </c>
      <c r="T1" s="42" t="s">
        <v>5</v>
      </c>
      <c r="U1" s="2" t="s">
        <v>6</v>
      </c>
      <c r="V1" s="2" t="s">
        <v>7</v>
      </c>
      <c r="W1" s="2" t="s">
        <v>8</v>
      </c>
      <c r="X1" s="2" t="s">
        <v>9</v>
      </c>
      <c r="Y1" s="2" t="s">
        <v>10</v>
      </c>
      <c r="AA1" s="2" t="s">
        <v>142</v>
      </c>
      <c r="AC1" s="2" t="s">
        <v>29</v>
      </c>
      <c r="AD1" s="10" t="s">
        <v>172</v>
      </c>
      <c r="AI1" t="s">
        <v>11</v>
      </c>
    </row>
    <row r="2" spans="1:35" x14ac:dyDescent="0.35">
      <c r="A2" t="s">
        <v>12</v>
      </c>
      <c r="B2" s="1" t="s">
        <v>143</v>
      </c>
      <c r="N2" t="str">
        <f>_xlfn.CONCAT("&lt;b&gt;SR", B2, " ",  B3, " ",  B4, "&lt;br&gt;Hybridoma antibody discovery &lt;br&gt; (Campaign Summary)")</f>
        <v>&lt;b&gt;SR##### Client [Target]&lt;br&gt;Hybridoma antibody discovery &lt;br&gt; (Campaign Summary)</v>
      </c>
      <c r="O2" t="str">
        <f>_xlfn.TEXTJOIN({" ","&lt;br&gt;"},FALSE,A6,B6,A7,B7,A8,B8,A9,B9,A10,B10,A11,B11,A12,B12,A13,B13,A14,B14,A15,B15)</f>
        <v>Fusion 1 &lt;br&gt;# hybridomas =  2304&lt;br&gt;Fusion efficiency =  1.2&lt;br&gt;# of wells screened:  1920&lt;br&gt;Mse ID#  9, 10&lt;br&gt;Mse strain(s):  qxv&lt;br&gt;Fused b-cells:  Lymphocytes&lt;br&gt;Immunization method:  HT-Hock&lt;br&gt;Immunogen:  aaa&lt;br&gt;Final boost:  aaa</v>
      </c>
      <c r="P2" s="44">
        <v>-0.01</v>
      </c>
      <c r="Q2" s="44">
        <v>0.25</v>
      </c>
      <c r="R2" s="4" t="s">
        <v>64</v>
      </c>
      <c r="S2" s="4" t="s">
        <v>65</v>
      </c>
      <c r="T2" s="5" t="str">
        <f>_xlfn.TEXTJOIN({" ","&lt;br&gt;"}, TRUE, A8,B8,A12,B12,A10,B10,A11,B11)</f>
        <v>Fusion efficiency =  1.2&lt;br&gt;Fused b-cells:  Lymphocytes&lt;br&gt;Mse ID#  9, 10&lt;br&gt;Mse strain(s):  qxv</v>
      </c>
      <c r="U2" s="2" t="str">
        <f>O2</f>
        <v>Fusion 1 &lt;br&gt;# hybridomas =  2304&lt;br&gt;Fusion efficiency =  1.2&lt;br&gt;# of wells screened:  1920&lt;br&gt;Mse ID#  9, 10&lt;br&gt;Mse strain(s):  qxv&lt;br&gt;Fused b-cells:  Lymphocytes&lt;br&gt;Immunization method:  HT-Hock&lt;br&gt;Immunogen:  aaa&lt;br&gt;Final boost:  aaa</v>
      </c>
      <c r="V2" s="2" t="str">
        <f>O4</f>
        <v>&lt;b&gt;Primary&lt;br&gt;screen&lt;br&gt;&lt;span style='color:red'&gt;384 hits</v>
      </c>
      <c r="W2" s="2">
        <f>B7</f>
        <v>2304</v>
      </c>
      <c r="X2" s="2" t="str">
        <f>_xlfn.CONCAT("Fusion efficiency =",B8, "&lt;br&gt;Pool 1 ", B12, "&lt;br&gt;Mse ", B10, "&lt;br&gt;Strains: ", B11)</f>
        <v>Fusion efficiency =1.2&lt;br&gt;Pool 1 Lymphocytes&lt;br&gt;Mse 9, 10&lt;br&gt;Strains: qxv</v>
      </c>
      <c r="Y2" s="43" t="str">
        <f>S2</f>
        <v>rgba(255,215,0, 0.4)</v>
      </c>
      <c r="AA2">
        <v>0</v>
      </c>
      <c r="AI2" t="s">
        <v>13</v>
      </c>
    </row>
    <row r="3" spans="1:35" x14ac:dyDescent="0.35">
      <c r="A3" t="s">
        <v>14</v>
      </c>
      <c r="B3" s="1" t="s">
        <v>14</v>
      </c>
      <c r="O3" s="2" t="str">
        <f>_xlfn.TEXTJOIN({" ","&lt;br&gt;"}, FALSE,A17,B17,A18,B18,A19,B19,A20,B20,A21,B21,A22,B22,A23,B23,A24,B24,A25,B25,A26,B26)</f>
        <v>Fusion 2 &lt;br&gt;# hybridomas =  2496&lt;br&gt;Fusion efficiency =  1.3&lt;br&gt;# of wells screened:  1920&lt;br&gt;Mse ID#  1, 2, 4, 8&lt;br&gt;Mse strain(s):  Mixed, bxs, kxg7&lt;br&gt;Fused b-cells:  Lymphocytes&lt;br&gt;Immunization method:  HT-Hock&lt;br&gt;Immunogen:  aaa&lt;br&gt;Final boost:  aaa</v>
      </c>
      <c r="P3" s="44">
        <v>-0.01</v>
      </c>
      <c r="Q3" s="44">
        <v>0.75</v>
      </c>
      <c r="R3" s="9" t="s">
        <v>61</v>
      </c>
      <c r="S3" s="9" t="s">
        <v>62</v>
      </c>
      <c r="T3" s="42" t="str">
        <f>_xlfn.CONCAT("Fusion efficiency = ", B19, "&lt;br&gt;Pool 2 ", B23, "&lt;br&gt;Mse ", B10, " &lt;br&gt;Strains: ", B22)</f>
        <v>Fusion efficiency = 1.3&lt;br&gt;Pool 2 Lymphocytes&lt;br&gt;Mse 9, 10 &lt;br&gt;Strains: Mixed, bxs, kxg7</v>
      </c>
      <c r="U3" s="2" t="str">
        <f>O3</f>
        <v>Fusion 2 &lt;br&gt;# hybridomas =  2496&lt;br&gt;Fusion efficiency =  1.3&lt;br&gt;# of wells screened:  1920&lt;br&gt;Mse ID#  1, 2, 4, 8&lt;br&gt;Mse strain(s):  Mixed, bxs, kxg7&lt;br&gt;Fused b-cells:  Lymphocytes&lt;br&gt;Immunization method:  HT-Hock&lt;br&gt;Immunogen:  aaa&lt;br&gt;Final boost:  aaa</v>
      </c>
      <c r="V3" s="2" t="str">
        <f>O4</f>
        <v>&lt;b&gt;Primary&lt;br&gt;screen&lt;br&gt;&lt;span style='color:red'&gt;384 hits</v>
      </c>
      <c r="W3" s="2">
        <f>B18</f>
        <v>2496</v>
      </c>
      <c r="X3" s="2" t="str">
        <f>_xlfn.CONCAT("Fusion efficiency =",B19, "&lt;br&gt;Pool 1 ", B23, "&lt;br&gt;Mse ", B21, "&lt;br&gt;Strains: ", B22)</f>
        <v>Fusion efficiency =1.3&lt;br&gt;Pool 1 Lymphocytes&lt;br&gt;Mse 1, 2, 4, 8&lt;br&gt;Strains: Mixed, bxs, kxg7</v>
      </c>
      <c r="Y3" s="9" t="s">
        <v>62</v>
      </c>
      <c r="AA3">
        <v>1</v>
      </c>
      <c r="AI3" s="8" t="s">
        <v>15</v>
      </c>
    </row>
    <row r="4" spans="1:35" x14ac:dyDescent="0.35">
      <c r="A4" t="s">
        <v>16</v>
      </c>
      <c r="B4" s="1" t="s">
        <v>155</v>
      </c>
      <c r="O4" s="2" t="str">
        <f>_xlfn.CONCAT("&lt;b&gt;Primary&lt;br&gt;screen&lt;br&gt;&lt;span style='color:red'&gt;", B32, " ", "hits")</f>
        <v>&lt;b&gt;Primary&lt;br&gt;screen&lt;br&gt;&lt;span style='color:red'&gt;384 hits</v>
      </c>
      <c r="P4" s="44">
        <v>0.2</v>
      </c>
      <c r="Q4" s="44">
        <v>0.5</v>
      </c>
      <c r="R4" s="5" t="s">
        <v>63</v>
      </c>
      <c r="S4" s="5" t="s">
        <v>68</v>
      </c>
      <c r="T4" s="42" t="str">
        <f>_xlfn.CONCAT(B7+B18, " Screened against ", B30, "ug/mL ", B29, " by ", B31,  "&lt;br&gt;&lt;br&gt;", B32, " hits moved forward to Confirmation&lt;br&gt;screen")</f>
        <v>4800 Screened against 1ug/mL Target-His by ELISA&lt;br&gt;&lt;br&gt;384 hits moved forward to Confirmation&lt;br&gt;screen</v>
      </c>
      <c r="U4" s="2" t="str">
        <f>O2</f>
        <v>Fusion 1 &lt;br&gt;# hybridomas =  2304&lt;br&gt;Fusion efficiency =  1.2&lt;br&gt;# of wells screened:  1920&lt;br&gt;Mse ID#  9, 10&lt;br&gt;Mse strain(s):  qxv&lt;br&gt;Fused b-cells:  Lymphocytes&lt;br&gt;Immunization method:  HT-Hock&lt;br&gt;Immunogen:  aaa&lt;br&gt;Final boost:  aaa</v>
      </c>
      <c r="V4" s="2" t="str">
        <f>O5</f>
        <v>&lt;b&gt;Confirmation&lt;br&gt;screen&lt;br&gt;&lt;span style='color:red'&gt;355/384hits</v>
      </c>
      <c r="W4" s="2">
        <f t="shared" ref="W4:W7" si="0">B35</f>
        <v>192</v>
      </c>
      <c r="X4" s="2" t="s">
        <v>17</v>
      </c>
      <c r="Y4" s="42" t="str">
        <f>S2</f>
        <v>rgba(255,215,0, 0.4)</v>
      </c>
      <c r="AA4">
        <v>2</v>
      </c>
      <c r="AI4" s="8" t="s">
        <v>18</v>
      </c>
    </row>
    <row r="5" spans="1:35" x14ac:dyDescent="0.35">
      <c r="A5" s="15"/>
      <c r="B5" s="22"/>
      <c r="C5" s="15"/>
      <c r="D5" s="15"/>
      <c r="E5" s="15"/>
      <c r="F5" s="15"/>
      <c r="G5" s="23"/>
      <c r="H5" s="23"/>
      <c r="I5" s="15"/>
      <c r="J5" s="15"/>
      <c r="K5" s="24"/>
      <c r="O5" s="2" t="str">
        <f>_xlfn.CONCAT("&lt;b&gt;Confirmation&lt;br&gt;screen&lt;br&gt;&lt;span style='color:red'&gt;",B33,"/",B32,"hits")</f>
        <v>&lt;b&gt;Confirmation&lt;br&gt;screen&lt;br&gt;&lt;span style='color:red'&gt;355/384hits</v>
      </c>
      <c r="P5" s="44">
        <v>0.3</v>
      </c>
      <c r="Q5" s="44">
        <v>0.25</v>
      </c>
      <c r="R5" s="5" t="s">
        <v>63</v>
      </c>
      <c r="S5" s="5" t="s">
        <v>68</v>
      </c>
      <c r="T5" s="42" t="str">
        <f>_xlfn.CONCAT(B32, " Screened against ", B30, "ug/mL ", B29, " by ", B31, "&lt;br&gt;&lt;br&gt;",B33," confirmed")</f>
        <v>384 Screened against 1ug/mL Target-His by ELISA&lt;br&gt;&lt;br&gt;355 confirmed</v>
      </c>
      <c r="U5" s="2" t="str">
        <f>O3</f>
        <v>Fusion 2 &lt;br&gt;# hybridomas =  2496&lt;br&gt;Fusion efficiency =  1.3&lt;br&gt;# of wells screened:  1920&lt;br&gt;Mse ID#  1, 2, 4, 8&lt;br&gt;Mse strain(s):  Mixed, bxs, kxg7&lt;br&gt;Fused b-cells:  Lymphocytes&lt;br&gt;Immunization method:  HT-Hock&lt;br&gt;Immunogen:  aaa&lt;br&gt;Final boost:  aaa</v>
      </c>
      <c r="V5" s="2" t="str">
        <f>O5</f>
        <v>&lt;b&gt;Confirmation&lt;br&gt;screen&lt;br&gt;&lt;span style='color:red'&gt;355/384hits</v>
      </c>
      <c r="W5" s="2">
        <f t="shared" si="0"/>
        <v>192</v>
      </c>
      <c r="X5" s="2" t="s">
        <v>17</v>
      </c>
      <c r="Y5" s="5" t="s">
        <v>62</v>
      </c>
      <c r="AA5">
        <v>3</v>
      </c>
      <c r="AI5" t="s">
        <v>19</v>
      </c>
    </row>
    <row r="6" spans="1:35" x14ac:dyDescent="0.35">
      <c r="A6" s="21" t="s">
        <v>102</v>
      </c>
      <c r="B6" s="25"/>
      <c r="E6" s="5"/>
      <c r="F6" s="5"/>
      <c r="G6" s="20"/>
      <c r="O6" s="2" t="str">
        <f>_xlfn.CONCAT("&lt;b&gt;Tertiary screen&lt;br&gt;&lt;span style='color:red'&gt;", B34,"/",B33, " ", "hits&lt;br&gt;&lt;span style='color:black'&gt;&lt;b&gt;expanded &amp; cryopreserved")</f>
        <v>&lt;b&gt;Tertiary screen&lt;br&gt;&lt;span style='color:red'&gt;337/355 hits&lt;br&gt;&lt;span style='color:black'&gt;&lt;b&gt;expanded &amp; cryopreserved</v>
      </c>
      <c r="P6" s="44">
        <v>0.4</v>
      </c>
      <c r="Q6" s="44">
        <v>0.35</v>
      </c>
      <c r="R6" s="5" t="s">
        <v>63</v>
      </c>
      <c r="S6" s="5" t="s">
        <v>68</v>
      </c>
      <c r="T6" s="42" t="str">
        <f>_xlfn.CONCAT(B33, " screened against ", B30, "ug/mL ", B29, " by ",B31, " &lt;br&gt;&lt;br&gt;", B34, " expanded and cryopreserved")</f>
        <v>355 screened against 1ug/mL Target-His by ELISA &lt;br&gt;&lt;br&gt;337 expanded and cryopreserved</v>
      </c>
      <c r="U6" s="2" t="str">
        <f>O5</f>
        <v>&lt;b&gt;Confirmation&lt;br&gt;screen&lt;br&gt;&lt;span style='color:red'&gt;355/384hits</v>
      </c>
      <c r="V6" s="2" t="str">
        <f>O6</f>
        <v>&lt;b&gt;Tertiary screen&lt;br&gt;&lt;span style='color:red'&gt;337/355 hits&lt;br&gt;&lt;span style='color:black'&gt;&lt;b&gt;expanded &amp; cryopreserved</v>
      </c>
      <c r="W6" s="2">
        <f t="shared" si="0"/>
        <v>187</v>
      </c>
      <c r="X6" s="2" t="s">
        <v>17</v>
      </c>
      <c r="Y6" s="42" t="str">
        <f>Y2</f>
        <v>rgba(255,215,0, 0.4)</v>
      </c>
      <c r="AA6">
        <v>4</v>
      </c>
    </row>
    <row r="7" spans="1:35" x14ac:dyDescent="0.35">
      <c r="A7" s="5" t="s">
        <v>107</v>
      </c>
      <c r="B7" s="26">
        <f>B8*B9</f>
        <v>2304</v>
      </c>
      <c r="C7" s="17"/>
      <c r="O7" s="2" t="str">
        <f>_xlfn.CONCAT("Clone A&lt;br&gt;(", B39, "/24)")</f>
        <v>Clone A&lt;br&gt;(24/24)</v>
      </c>
      <c r="P7" s="44">
        <v>0.65</v>
      </c>
      <c r="Q7" s="44">
        <v>0.1</v>
      </c>
      <c r="R7" s="5" t="s">
        <v>20</v>
      </c>
      <c r="S7" s="5" t="s">
        <v>21</v>
      </c>
      <c r="T7" s="5" t="str">
        <f>_xlfn.TEXTJOIN({" ","&lt;br&gt;"},FALSE,B39,A39,G49,J49)&amp;"&lt;br&gt;"&amp;_xlfn.TEXTJOIN({" (RLU:",")&lt;br&gt;"},FALSE,B51,H51,B52,H52,B53,H53,B54,H54,B55,H55,B56,H56,B57,H57,B58,H58,B59,H59,B60,H60,B61,H61,B62,H62,B63,H63,B64,H64,B65,H65,B66,H66,B67,H67,B68,H68,B69,H69,B70,H70,B71,H71,B72,H72,B73,H73,B74,H74)</f>
        <v>24 Clone A's obtained out of 24&lt;br&gt;Clone screen RLU:  &lt;br&gt;2-O1 (RLU:278295)&lt;br&gt;3-D11 (RLU:596386)&lt;br&gt;3-O21 (RLU:250907)&lt;br&gt;4-A16 (RLU:550873)&lt;br&gt;4-N1 (RLU:118945)&lt;br&gt;5-I19 (RLU:235897)&lt;br&gt;5-L22 (RLU:)&lt;br&gt;5-L6 (RLU:706130)&lt;br&gt;7-E1 (RLU:313927)&lt;br&gt;7-P21 (RLU:)&lt;br&gt;8-E6 (RLU:368460)&lt;br&gt;9-B7 (RLU:280969)&lt;br&gt;Top hit #13 (RLU:)&lt;br&gt;Top hit #14 (RLU:280969)&lt;br&gt;Top hit #15 (RLU:280969)&lt;br&gt;Top hit #16 (RLU:280969)&lt;br&gt;Top hit #17 (RLU:280969)&lt;br&gt;Top hit #18 (RLU:280969)&lt;br&gt;Top hit #19 (RLU:280969)&lt;br&gt;Top hit #20 (RLU:280969)&lt;br&gt;Top hit #21 (RLU:280969)&lt;br&gt;Top hit #22 (RLU:280969)&lt;br&gt;Top hit #23 (RLU:280969)&lt;br&gt;Top hit #24 (RLU:280969</v>
      </c>
      <c r="U7" s="2" t="str">
        <f>O5</f>
        <v>&lt;b&gt;Confirmation&lt;br&gt;screen&lt;br&gt;&lt;span style='color:red'&gt;355/384hits</v>
      </c>
      <c r="V7" s="2" t="str">
        <f>O6</f>
        <v>&lt;b&gt;Tertiary screen&lt;br&gt;&lt;span style='color:red'&gt;337/355 hits&lt;br&gt;&lt;span style='color:black'&gt;&lt;b&gt;expanded &amp; cryopreserved</v>
      </c>
      <c r="W7" s="2">
        <f t="shared" si="0"/>
        <v>187</v>
      </c>
      <c r="X7" s="2" t="s">
        <v>17</v>
      </c>
      <c r="Y7" s="5" t="s">
        <v>62</v>
      </c>
      <c r="AA7">
        <v>5</v>
      </c>
    </row>
    <row r="8" spans="1:35" x14ac:dyDescent="0.35">
      <c r="A8" s="5" t="s">
        <v>103</v>
      </c>
      <c r="B8" s="1">
        <v>1.2</v>
      </c>
      <c r="O8" s="2" t="str">
        <f>_xlfn.CONCAT("Clone B (", B40, "/24)")</f>
        <v>Clone B (21/24)</v>
      </c>
      <c r="P8" s="44">
        <v>0.65</v>
      </c>
      <c r="Q8" s="44">
        <v>0.3</v>
      </c>
      <c r="R8" s="5" t="s">
        <v>20</v>
      </c>
      <c r="S8" s="5" t="s">
        <v>21</v>
      </c>
      <c r="T8" s="5" t="str">
        <f>_xlfn.TEXTJOIN({" ","&lt;br&gt;"},FALSE,B40,A40,G49,J49)&amp;"&lt;br&gt;"&amp;_xlfn.TEXTJOIN({" (RLU:",")&lt;br&gt;"},FALSE,B51,I51,B52,I52,B53,I53,B54,I54,B55,I55,B56,I56,B57,I57,B58,I58,B59,I59,B60,I60,B61,I61,B62,I62,B63,I63,B64,I64,B65,I65,B66,I66,B67,I67,B68,I68,B69,I69,B70,I70,B71,I71,B72,I72,B73,I73,B74,I74)</f>
        <v>21 Clone B's obtained out of 24&lt;br&gt;Clone screen RLU:  &lt;br&gt;2-O1 (RLU:268914)&lt;br&gt;3-D11 (RLU:548279)&lt;br&gt;3-O21 (RLU:245640)&lt;br&gt;4-A16 (RLU:542545)&lt;br&gt;4-N1 (RLU:115117)&lt;br&gt;5-I19 (RLU:137351)&lt;br&gt;5-L22 (RLU:)&lt;br&gt;5-L6 (RLU:388528)&lt;br&gt;7-E1 (RLU:256232)&lt;br&gt;7-P21 (RLU:)&lt;br&gt;8-E6 (RLU:327766)&lt;br&gt;9-B7 (RLU:282555)&lt;br&gt;Top hit #13 (RLU:)&lt;br&gt;Top hit #14 (RLU:282555)&lt;br&gt;Top hit #15 (RLU:282555)&lt;br&gt;Top hit #16 (RLU:282555)&lt;br&gt;Top hit #17 (RLU:282555)&lt;br&gt;Top hit #18 (RLU:282555)&lt;br&gt;Top hit #19 (RLU:282555)&lt;br&gt;Top hit #20 (RLU:282555)&lt;br&gt;Top hit #21 (RLU:282555)&lt;br&gt;Top hit #22 (RLU:282555)&lt;br&gt;Top hit #23 (RLU:282555)&lt;br&gt;Top hit #24 (RLU:282555</v>
      </c>
      <c r="U8" s="2" t="str">
        <f>O7</f>
        <v>Clone A&lt;br&gt;(24/24)</v>
      </c>
      <c r="V8" s="2" t="str">
        <f>O9</f>
        <v>BVP&lt;br&gt;(21/24 clean)</v>
      </c>
      <c r="W8" s="2">
        <f>B42</f>
        <v>20</v>
      </c>
      <c r="X8" s="2" t="s">
        <v>176</v>
      </c>
      <c r="Y8" s="42" t="s">
        <v>22</v>
      </c>
      <c r="AA8">
        <v>6</v>
      </c>
    </row>
    <row r="9" spans="1:35" x14ac:dyDescent="0.35">
      <c r="A9" s="5" t="s">
        <v>101</v>
      </c>
      <c r="B9" s="1">
        <v>1920</v>
      </c>
      <c r="O9" s="2" t="str">
        <f>_xlfn.CONCAT("BVP&lt;br&gt;(", B45, "/24 clean)")</f>
        <v>BVP&lt;br&gt;(21/24 clean)</v>
      </c>
      <c r="P9" s="44">
        <v>0.95</v>
      </c>
      <c r="Q9" s="44">
        <v>0.35</v>
      </c>
      <c r="R9" s="5" t="s">
        <v>24</v>
      </c>
      <c r="S9" s="5" t="s">
        <v>25</v>
      </c>
      <c r="T9" s="5" t="str">
        <f>_xlfn.TEXTJOIN({" ","&lt;br&gt;"},FALSE,B45,A45,D148,E148)&amp;"&lt;br&gt;"&amp;_xlfn.TEXTJOIN({" (RLU:",")&lt;br&gt;"},FALSE,B149,D149,B150,D150,B151,D151,B152,D152,B153,D153,B154,D154,B155,D155,B156,D156,B157,D157,B158,D158,B159,D159,B160,D160,B161,D161,B162,D162,B163,D163,B164,D164,B165,D165,B166,D166,B167,D167,B168,D168,B169,D169,B170,D170,B171,D171,B172,D172)</f>
        <v>21 Clones clean against BVP&lt;br&gt;BVP RLU:  &lt;br&gt;2-O1 (RLU:######)&lt;br&gt;3-D11 (RLU:###)&lt;br&gt;3-O21 (RLU:###)&lt;br&gt;4-A16 (RLU:###)&lt;br&gt;4-N1 (RLU:###)&lt;br&gt;5-I19 (RLU:###)&lt;br&gt;5-L22 (RLU:###)&lt;br&gt;5-L6 (RLU:###)&lt;br&gt;7-E1 (RLU:###)&lt;br&gt;7-P21 (RLU:###)&lt;br&gt;8-E6 (RLU:###)&lt;br&gt;9-B7 (RLU:###)&lt;br&gt;Top hit #13 (RLU:###)&lt;br&gt;Top hit #14 (RLU:###)&lt;br&gt;Top hit #15 (RLU:###)&lt;br&gt;Top hit #16 (RLU:###)&lt;br&gt;Top hit #17 (RLU:###)&lt;br&gt;Top hit #18 (RLU:###)&lt;br&gt;Top hit #19 (RLU:###)&lt;br&gt;Top hit #20 (RLU:###)&lt;br&gt;Top hit #21 (RLU:###)&lt;br&gt;Top hit #22 (RLU:###)&lt;br&gt;Top hit #23 (RLU:###)&lt;br&gt;Top hit #24 (RLU:###</v>
      </c>
      <c r="U9" s="2" t="str">
        <f>O8</f>
        <v>Clone B (21/24)</v>
      </c>
      <c r="V9" s="2" t="str">
        <f>O9</f>
        <v>BVP&lt;br&gt;(21/24 clean)</v>
      </c>
      <c r="W9" s="2">
        <f>B43</f>
        <v>3</v>
      </c>
      <c r="X9" s="50" t="s">
        <v>177</v>
      </c>
      <c r="Y9" s="42" t="s">
        <v>22</v>
      </c>
      <c r="AA9">
        <v>7</v>
      </c>
    </row>
    <row r="10" spans="1:35" x14ac:dyDescent="0.35">
      <c r="A10" s="5" t="s">
        <v>104</v>
      </c>
      <c r="B10" s="1" t="s">
        <v>74</v>
      </c>
      <c r="O10" s="2" t="str">
        <f>_xlfn.CONCAT("&lt;b&gt;Sequencing&lt;/b&gt; &lt;br&gt;( Single heavy &amp; light&lt;br&gt; chain obtained&lt;br&gt; for ", B46, "/24)")</f>
        <v>&lt;b&gt;Sequencing&lt;/b&gt; &lt;br&gt;( Single heavy &amp; light&lt;br&gt; chain obtained&lt;br&gt; for 21/24)</v>
      </c>
      <c r="P10" s="44">
        <v>0.9</v>
      </c>
      <c r="Q10" s="44">
        <v>0.5</v>
      </c>
      <c r="R10" s="5" t="s">
        <v>66</v>
      </c>
      <c r="S10" s="5" t="s">
        <v>67</v>
      </c>
      <c r="T10" s="5" t="str">
        <f>_xlfn.TEXTJOIN({" ","&lt;br&gt;","&lt;br&gt;"},FALSE,G178,H178,I178,G179,H179,I179,G180,H180,I180,G181,H181,I181)</f>
        <v>19 Unique: &lt;br&gt;3-O21&lt;br&gt;4-A16&lt;br&gt;4-N1&lt;br&gt;5-I19&lt;br&gt;5-L22&lt;br&gt;5-L6&lt;br&gt;7-E1&lt;br&gt;7-P21&lt;br&gt;Top hit #12&lt;br&gt;Top hit #13&lt;br&gt;Top hit #14&lt;br&gt;Top hit #15&lt;br&gt;Top hit #16&lt;br&gt;Top hit #17&lt;br&gt;Top hit #18&lt;br&gt;Top hit #19&lt;br&gt;Top hit #20&lt;br&gt;Top hit #21&lt;br&gt;Top hit #22&lt;br&gt;&lt;br&gt;2 Sibling: &lt;br&gt;2-O1 and 3-D11&lt;br&gt;8-E6 and 9-B7&lt;br&gt;&lt;br&gt;0 Identical: &lt;br&gt;&lt;br&gt;&lt;br&gt;3 Multiple HC/LC: &lt;br&gt;7-P21&lt;br&gt;Top hit #24&lt;br&gt;Top hit #23</v>
      </c>
      <c r="U10" s="2" t="str">
        <f>O7</f>
        <v>Clone A&lt;br&gt;(24/24)</v>
      </c>
      <c r="V10" s="2" t="str">
        <f>O10</f>
        <v>&lt;b&gt;Sequencing&lt;/b&gt; &lt;br&gt;( Single heavy &amp; light&lt;br&gt; chain obtained&lt;br&gt; for 21/24)</v>
      </c>
      <c r="W10" s="2">
        <f>B42</f>
        <v>20</v>
      </c>
      <c r="X10" s="2" t="s">
        <v>176</v>
      </c>
      <c r="Y10" t="s">
        <v>67</v>
      </c>
      <c r="AA10">
        <v>8</v>
      </c>
    </row>
    <row r="11" spans="1:35" x14ac:dyDescent="0.35">
      <c r="A11" s="5" t="s">
        <v>105</v>
      </c>
      <c r="B11" s="1" t="s">
        <v>72</v>
      </c>
      <c r="O11" s="2" t="str">
        <f t="shared" ref="O11:O22" si="1">B51</f>
        <v>2-O1</v>
      </c>
      <c r="P11" s="44">
        <v>0.45</v>
      </c>
      <c r="Q11" s="44">
        <v>0.6</v>
      </c>
      <c r="R11" s="5" t="str">
        <f t="shared" ref="R11:R34" si="2">IF(C51=1, "#ffd700","#800080")</f>
        <v>#ffd700</v>
      </c>
      <c r="S11" s="5" t="str">
        <f t="shared" ref="S11:S34" si="3">IF(C51=1, "rgba(255,215,0,0.4)","rgba(128,0,128,0.4)")</f>
        <v>rgba(255,215,0,0.4)</v>
      </c>
      <c r="T11" s="42" t="str">
        <f>_xlfn.TEXTJOIN({" ","&lt;br&gt;"},FALSE, D50,D51,E50,E51,F50,F51,C119,C120,D119,D120,E119,E120,F119,F120,G119,G120,H119,H120,I119,I120,J119,J120)</f>
        <v>1*Screen RLU:  905599&lt;br&gt;2*Screen RLU:  392623&lt;br&gt;3*Screen RLU:  527914&lt;br&gt;Scaleup RLU:  260161.5&lt;br&gt;Poly/Nonspecific binding to BVP?    Yes&lt;br&gt;CDR3_HC sequence:  aaaa&lt;br&gt;CDR3_LC sequence:  aaaa&lt;br&gt;Z^2 Liability score:  3&lt;br&gt;Isotype: mIGG2B mKAPPA&lt;br&gt;EC50 (nM):  3.3&lt;br&gt;IC50 (nM):  ## / ## / ##</v>
      </c>
      <c r="U11" s="2" t="str">
        <f>O8</f>
        <v>Clone B (21/24)</v>
      </c>
      <c r="V11" s="2" t="str">
        <f>O10</f>
        <v>&lt;b&gt;Sequencing&lt;/b&gt; &lt;br&gt;( Single heavy &amp; light&lt;br&gt; chain obtained&lt;br&gt; for 21/24)</v>
      </c>
      <c r="W11" s="2">
        <f>B43</f>
        <v>3</v>
      </c>
      <c r="X11" s="50" t="s">
        <v>177</v>
      </c>
      <c r="Y11" t="s">
        <v>67</v>
      </c>
      <c r="AA11">
        <v>9</v>
      </c>
      <c r="AC11" t="str">
        <f>B51</f>
        <v>2-O1</v>
      </c>
      <c r="AD11" s="47" t="str">
        <f>C149</f>
        <v>A</v>
      </c>
    </row>
    <row r="12" spans="1:35" x14ac:dyDescent="0.35">
      <c r="A12" s="5" t="s">
        <v>108</v>
      </c>
      <c r="B12" s="1" t="s">
        <v>23</v>
      </c>
      <c r="O12" s="2" t="str">
        <f t="shared" si="1"/>
        <v>3-D11</v>
      </c>
      <c r="P12" s="44">
        <v>0.45</v>
      </c>
      <c r="Q12" s="44">
        <v>0.625</v>
      </c>
      <c r="R12" s="5" t="str">
        <f t="shared" si="2"/>
        <v>#ffd700</v>
      </c>
      <c r="S12" s="5" t="str">
        <f t="shared" si="3"/>
        <v>rgba(255,215,0,0.4)</v>
      </c>
      <c r="T12" s="42" t="str">
        <f>_xlfn.TEXTJOIN({" ","&lt;br&gt;"},FALSE, D50,D52,E50,E52,F50,F52,C119,C121,D119,D121,E119,E121,F119,F121,G119,G121,H119,H121,I119,I121,J119,J121)</f>
        <v>1*Screen RLU:  717841&lt;br&gt;2*Screen RLU:  260434&lt;br&gt;3*Screen RLU:  223561&lt;br&gt;Scaleup RLU:  437035.5&lt;br&gt;Poly/Nonspecific binding to BVP?    No&lt;br&gt;CDR3_HC sequence:  aaaa&lt;br&gt;CDR3_LC sequence:  aaaa&lt;br&gt;Z^2 Liability score:  3&lt;br&gt;Isotype: mIGG2B mKAPPA&lt;br&gt;EC50 (nM):  2.7&lt;br&gt;IC50 (nM):  ## / ## / ##</v>
      </c>
      <c r="U12" s="2" t="str">
        <f>O6</f>
        <v>&lt;b&gt;Tertiary screen&lt;br&gt;&lt;span style='color:red'&gt;337/355 hits&lt;br&gt;&lt;span style='color:black'&gt;&lt;b&gt;expanded &amp; cryopreserved</v>
      </c>
      <c r="V12" s="2" t="str">
        <f t="shared" ref="V12:V35" si="4">B51</f>
        <v>2-O1</v>
      </c>
      <c r="W12" s="2">
        <f t="shared" ref="W12:W35" si="5">C83</f>
        <v>1</v>
      </c>
      <c r="X12" s="2" t="str">
        <f t="shared" ref="X12:X35" si="6">_xlfn.CONCAT("RLU: ", F51)</f>
        <v>RLU: 527914</v>
      </c>
      <c r="Y12" s="2" t="str">
        <f>S11</f>
        <v>rgba(255,215,0,0.4)</v>
      </c>
      <c r="AA12">
        <v>10</v>
      </c>
      <c r="AC12" t="str">
        <f t="shared" ref="AC12:AC34" si="7">B52</f>
        <v>3-D11</v>
      </c>
      <c r="AD12" s="47" t="str">
        <f t="shared" ref="AD12:AD34" si="8">C150</f>
        <v>A</v>
      </c>
    </row>
    <row r="13" spans="1:35" x14ac:dyDescent="0.35">
      <c r="A13" s="5" t="s">
        <v>96</v>
      </c>
      <c r="B13" s="1" t="s">
        <v>99</v>
      </c>
      <c r="O13" s="2" t="str">
        <f t="shared" si="1"/>
        <v>3-O21</v>
      </c>
      <c r="P13" s="44">
        <v>0.45</v>
      </c>
      <c r="Q13" s="44">
        <v>0.65</v>
      </c>
      <c r="R13" s="5" t="str">
        <f t="shared" si="2"/>
        <v>#ffd700</v>
      </c>
      <c r="S13" s="5" t="str">
        <f t="shared" si="3"/>
        <v>rgba(255,215,0,0.4)</v>
      </c>
      <c r="T13" s="42" t="str">
        <f>_xlfn.TEXTJOIN({" ","&lt;br&gt;"},FALSE, D50,D53,E50,E53,F50,F53,C119,C122,D119,D122,E119,E122,F119,F122,G119,G122,H119,H122,I119,I122,J119,J122)</f>
        <v>1*Screen RLU:  715840&lt;br&gt;2*Screen RLU:  517541&lt;br&gt;3*Screen RLU:  549197&lt;br&gt;Scaleup RLU:  374000.5&lt;br&gt;Poly/Nonspecific binding to BVP?    No&lt;br&gt;CDR3_HC sequence:  aaaa&lt;br&gt;CDR3_LC sequence:  aaaa&lt;br&gt;Z^2 Liability score:  1&lt;br&gt;Isotype: mIGG2B mKAPPA&lt;br&gt;EC50 (nM):  2.4&lt;br&gt;IC50 (nM):  ## / ## / ##</v>
      </c>
      <c r="U13" s="2" t="str">
        <f>O6</f>
        <v>&lt;b&gt;Tertiary screen&lt;br&gt;&lt;span style='color:red'&gt;337/355 hits&lt;br&gt;&lt;span style='color:black'&gt;&lt;b&gt;expanded &amp; cryopreserved</v>
      </c>
      <c r="V13" s="2" t="str">
        <f t="shared" si="4"/>
        <v>3-D11</v>
      </c>
      <c r="W13" s="2">
        <f t="shared" si="5"/>
        <v>1</v>
      </c>
      <c r="X13" s="2" t="str">
        <f t="shared" si="6"/>
        <v>RLU: 223561</v>
      </c>
      <c r="Y13" s="2" t="str">
        <f>S12</f>
        <v>rgba(255,215,0,0.4)</v>
      </c>
      <c r="AA13">
        <v>11</v>
      </c>
      <c r="AC13" t="str">
        <f t="shared" si="7"/>
        <v>3-O21</v>
      </c>
      <c r="AD13" s="47" t="str">
        <f t="shared" si="8"/>
        <v>A</v>
      </c>
    </row>
    <row r="14" spans="1:35" x14ac:dyDescent="0.35">
      <c r="A14" t="s">
        <v>97</v>
      </c>
      <c r="B14" s="1" t="s">
        <v>100</v>
      </c>
      <c r="O14" s="2" t="str">
        <f t="shared" si="1"/>
        <v>4-A16</v>
      </c>
      <c r="P14" s="44">
        <v>0.45</v>
      </c>
      <c r="Q14" s="44">
        <v>0.67500000000000004</v>
      </c>
      <c r="R14" s="5" t="str">
        <f t="shared" si="2"/>
        <v>#ffd700</v>
      </c>
      <c r="S14" s="5" t="str">
        <f t="shared" si="3"/>
        <v>rgba(255,215,0,0.4)</v>
      </c>
      <c r="T14" s="42" t="str">
        <f>_xlfn.TEXTJOIN({" ","&lt;br&gt;"},FALSE, D50,D54,E50,E54,F50,F54,C119,C123,D119,D123,E119,E123,F119,F123,G119,G123,H119,H123,I119,I123,J119,J123)</f>
        <v>1*Screen RLU:  776156&lt;br&gt;2*Screen RLU:  329872&lt;br&gt;3*Screen RLU:  259956&lt;br&gt;Scaleup RLU:  796688&lt;br&gt;Poly/Nonspecific binding to BVP?    No&lt;br&gt;CDR3_HC sequence:  aaaa&lt;br&gt;CDR3_LC sequence:  aaaa&lt;br&gt;Z^2 Liability score:  1&lt;br&gt;Isotype: mIGG2B mKAPPA&lt;br&gt;EC50 (nM):  1.3&lt;br&gt;IC50 (nM):  ## / ## / ##</v>
      </c>
      <c r="U14" s="2" t="str">
        <f>O6</f>
        <v>&lt;b&gt;Tertiary screen&lt;br&gt;&lt;span style='color:red'&gt;337/355 hits&lt;br&gt;&lt;span style='color:black'&gt;&lt;b&gt;expanded &amp; cryopreserved</v>
      </c>
      <c r="V14" s="2" t="str">
        <f t="shared" si="4"/>
        <v>3-O21</v>
      </c>
      <c r="W14" s="2">
        <f t="shared" si="5"/>
        <v>1</v>
      </c>
      <c r="X14" s="2" t="str">
        <f t="shared" si="6"/>
        <v>RLU: 549197</v>
      </c>
      <c r="Y14" s="2" t="str">
        <f>S13</f>
        <v>rgba(255,215,0,0.4)</v>
      </c>
      <c r="AA14">
        <v>12</v>
      </c>
      <c r="AC14" t="str">
        <f t="shared" si="7"/>
        <v>4-A16</v>
      </c>
      <c r="AD14" s="47" t="str">
        <f t="shared" si="8"/>
        <v>A</v>
      </c>
    </row>
    <row r="15" spans="1:35" x14ac:dyDescent="0.35">
      <c r="A15" t="s">
        <v>98</v>
      </c>
      <c r="B15" s="1" t="s">
        <v>100</v>
      </c>
      <c r="O15" s="2" t="str">
        <f t="shared" si="1"/>
        <v>4-N1</v>
      </c>
      <c r="P15" s="44">
        <v>0.45</v>
      </c>
      <c r="Q15" s="44">
        <v>0.7</v>
      </c>
      <c r="R15" s="5" t="str">
        <f t="shared" si="2"/>
        <v>#ffd700</v>
      </c>
      <c r="S15" s="5" t="str">
        <f t="shared" si="3"/>
        <v>rgba(255,215,0,0.4)</v>
      </c>
      <c r="T15" s="42" t="str">
        <f>_xlfn.TEXTJOIN({" ","&lt;br&gt;"},FALSE, D50,D55,E50,E55,F50,F55,C119,C124,D119,D124,E119,E124,F119,F124,G119,G124,H119,H124,I119,I124,J119,J124)</f>
        <v>1*Screen RLU:  770354&lt;br&gt;2*Screen RLU:  177531&lt;br&gt;3*Screen RLU:  193156&lt;br&gt;Scaleup RLU:  136818&lt;br&gt;Poly/Nonspecific binding to BVP?    No&lt;br&gt;CDR3_HC sequence:  aaaa&lt;br&gt;CDR3_LC sequence:  aaaa&lt;br&gt;Z^2 Liability score:  3&lt;br&gt;Isotype: mIGG1 mKAPPA&lt;br&gt;EC50 (nM):  1.5&lt;br&gt;IC50 (nM):  ## / ## / ##</v>
      </c>
      <c r="U15" s="2" t="str">
        <f>O6</f>
        <v>&lt;b&gt;Tertiary screen&lt;br&gt;&lt;span style='color:red'&gt;337/355 hits&lt;br&gt;&lt;span style='color:black'&gt;&lt;b&gt;expanded &amp; cryopreserved</v>
      </c>
      <c r="V15" s="2" t="str">
        <f t="shared" si="4"/>
        <v>4-A16</v>
      </c>
      <c r="W15" s="2">
        <f t="shared" si="5"/>
        <v>1</v>
      </c>
      <c r="X15" s="2" t="str">
        <f t="shared" si="6"/>
        <v>RLU: 259956</v>
      </c>
      <c r="Y15" s="2" t="str">
        <f>S14</f>
        <v>rgba(255,215,0,0.4)</v>
      </c>
      <c r="AA15">
        <v>13</v>
      </c>
      <c r="AC15" t="str">
        <f t="shared" si="7"/>
        <v>4-N1</v>
      </c>
      <c r="AD15" s="47" t="str">
        <f t="shared" si="8"/>
        <v>A</v>
      </c>
    </row>
    <row r="16" spans="1:35" x14ac:dyDescent="0.35">
      <c r="A16" s="15"/>
      <c r="B16" s="22"/>
      <c r="C16" s="15"/>
      <c r="D16" s="15"/>
      <c r="E16" s="15"/>
      <c r="F16" s="15"/>
      <c r="G16" s="23"/>
      <c r="H16" s="23"/>
      <c r="I16" s="15"/>
      <c r="J16" s="15"/>
      <c r="K16" s="24"/>
      <c r="O16" s="2" t="str">
        <f t="shared" si="1"/>
        <v>5-I19</v>
      </c>
      <c r="P16" s="44">
        <v>0.45</v>
      </c>
      <c r="Q16" s="44">
        <v>0.72499999999999998</v>
      </c>
      <c r="R16" s="5" t="str">
        <f t="shared" si="2"/>
        <v>#ffd700</v>
      </c>
      <c r="S16" s="5" t="str">
        <f t="shared" si="3"/>
        <v>rgba(255,215,0,0.4)</v>
      </c>
      <c r="T16" s="42" t="str">
        <f>_xlfn.TEXTJOIN({" ","&lt;br&gt;"},FALSE, D50,D56,E50,E56,F50,F56,C119,C125,D119,D125,E119,E125,F119,F125,G119,G125,H119,H125,I119,I125,J119,J125)</f>
        <v>1*Screen RLU:  841335&lt;br&gt;2*Screen RLU:  388916&lt;br&gt;3*Screen RLU:  381599&lt;br&gt;Scaleup RLU:  518082.5&lt;br&gt;Poly/Nonspecific binding to BVP?    No&lt;br&gt;CDR3_HC sequence:  aaaa&lt;br&gt;CDR3_LC sequence:  aaaa&lt;br&gt;Z^2 Liability score:  4&lt;br&gt;Isotype: mIGG2B mKAPPA&lt;br&gt;EC50 (nM):  2.4&lt;br&gt;IC50 (nM):  ## / ## / ##</v>
      </c>
      <c r="U16" s="2" t="str">
        <f>O6</f>
        <v>&lt;b&gt;Tertiary screen&lt;br&gt;&lt;span style='color:red'&gt;337/355 hits&lt;br&gt;&lt;span style='color:black'&gt;&lt;b&gt;expanded &amp; cryopreserved</v>
      </c>
      <c r="V16" s="2" t="str">
        <f t="shared" si="4"/>
        <v>4-N1</v>
      </c>
      <c r="W16" s="2">
        <f t="shared" si="5"/>
        <v>1</v>
      </c>
      <c r="X16" s="2" t="str">
        <f t="shared" si="6"/>
        <v>RLU: 193156</v>
      </c>
      <c r="Y16" s="2" t="str">
        <f>S15</f>
        <v>rgba(255,215,0,0.4)</v>
      </c>
      <c r="AA16">
        <v>14</v>
      </c>
      <c r="AC16" t="str">
        <f t="shared" si="7"/>
        <v>5-I19</v>
      </c>
      <c r="AD16" s="47" t="str">
        <f t="shared" si="8"/>
        <v>A</v>
      </c>
    </row>
    <row r="17" spans="1:30" x14ac:dyDescent="0.35">
      <c r="A17" s="21" t="s">
        <v>106</v>
      </c>
      <c r="B17" s="25"/>
      <c r="O17" s="2" t="str">
        <f t="shared" si="1"/>
        <v>5-L22</v>
      </c>
      <c r="P17" s="44">
        <v>0.45</v>
      </c>
      <c r="Q17" s="44">
        <v>0.75</v>
      </c>
      <c r="R17" s="5" t="str">
        <f t="shared" si="2"/>
        <v>#ffd700</v>
      </c>
      <c r="S17" s="5" t="str">
        <f t="shared" si="3"/>
        <v>rgba(255,215,0,0.4)</v>
      </c>
      <c r="T17" s="42" t="str">
        <f>_xlfn.TEXTJOIN({" ","&lt;br&gt;"},FALSE, D50,D57,E50,E57,F50,F57,C119,C126,D119,D126,E119,E126,F119,F126,G119,G126,H119,H126,I119,I126,J119,J126)</f>
        <v>1*Screen RLU:  741884&lt;br&gt;2*Screen RLU:  479432&lt;br&gt;3*Screen RLU:  498733&lt;br&gt;Scaleup RLU:  131953.5&lt;br&gt;Poly/Nonspecific binding to BVP?    No&lt;br&gt;CDR3_HC sequence:  aaaa&lt;br&gt;CDR3_LC sequence:  aaaa&lt;br&gt;Z^2 Liability score:  4&lt;br&gt;Isotype: mIGM mKAPPA&lt;br&gt;EC50 (nM):  49.8&lt;br&gt;IC50 (nM):  ## / ## / ##</v>
      </c>
      <c r="U17" s="2" t="str">
        <f>O6</f>
        <v>&lt;b&gt;Tertiary screen&lt;br&gt;&lt;span style='color:red'&gt;337/355 hits&lt;br&gt;&lt;span style='color:black'&gt;&lt;b&gt;expanded &amp; cryopreserved</v>
      </c>
      <c r="V17" s="2" t="str">
        <f t="shared" si="4"/>
        <v>5-I19</v>
      </c>
      <c r="W17" s="2">
        <f t="shared" si="5"/>
        <v>1</v>
      </c>
      <c r="X17" s="2" t="str">
        <f t="shared" si="6"/>
        <v>RLU: 381599</v>
      </c>
      <c r="Y17" s="2" t="str">
        <f t="shared" ref="Y17:Y35" si="9">S16</f>
        <v>rgba(255,215,0,0.4)</v>
      </c>
      <c r="AA17">
        <v>15</v>
      </c>
      <c r="AC17" t="str">
        <f t="shared" si="7"/>
        <v>5-L22</v>
      </c>
      <c r="AD17" s="47" t="str">
        <f t="shared" si="8"/>
        <v>A</v>
      </c>
    </row>
    <row r="18" spans="1:30" x14ac:dyDescent="0.35">
      <c r="A18" s="5" t="s">
        <v>107</v>
      </c>
      <c r="B18" s="26">
        <f>B19*B20</f>
        <v>2496</v>
      </c>
      <c r="C18" s="17"/>
      <c r="O18" s="2" t="str">
        <f t="shared" si="1"/>
        <v>5-L6</v>
      </c>
      <c r="P18" s="44">
        <v>0.45</v>
      </c>
      <c r="Q18" s="44">
        <v>0.77500000000000002</v>
      </c>
      <c r="R18" s="5" t="str">
        <f t="shared" si="2"/>
        <v>#ffd700</v>
      </c>
      <c r="S18" s="5" t="str">
        <f t="shared" si="3"/>
        <v>rgba(255,215,0,0.4)</v>
      </c>
      <c r="T18" s="42" t="str">
        <f>_xlfn.TEXTJOIN({" ","&lt;br&gt;"},FALSE, D50,D58,E50,E58,F50,F58,C119,C127,D119,D127,E119,E127,F119,F127,G119,G127,H119,H127,I119,I127,J119,J127)</f>
        <v>1*Screen RLU:  847900&lt;br&gt;2*Screen RLU:  480873&lt;br&gt;3*Screen RLU:  447667&lt;br&gt;Scaleup RLU:  968153&lt;br&gt;Poly/Nonspecific binding to BVP?    No&lt;br&gt;CDR3_HC sequence:  aaaa&lt;br&gt;CDR3_LC sequence:  aaaa&lt;br&gt;Z^2 Liability score:  3&lt;br&gt;Isotype: mIgG2b mKAPPA&lt;br&gt;EC50 (nM):  1.2&lt;br&gt;IC50 (nM):  ## / ## / ##</v>
      </c>
      <c r="U18" s="2" t="str">
        <f>O6</f>
        <v>&lt;b&gt;Tertiary screen&lt;br&gt;&lt;span style='color:red'&gt;337/355 hits&lt;br&gt;&lt;span style='color:black'&gt;&lt;b&gt;expanded &amp; cryopreserved</v>
      </c>
      <c r="V18" s="2" t="str">
        <f t="shared" si="4"/>
        <v>5-L22</v>
      </c>
      <c r="W18" s="2">
        <f t="shared" si="5"/>
        <v>1</v>
      </c>
      <c r="X18" s="2" t="str">
        <f t="shared" si="6"/>
        <v>RLU: 498733</v>
      </c>
      <c r="Y18" s="2" t="str">
        <f t="shared" si="9"/>
        <v>rgba(255,215,0,0.4)</v>
      </c>
      <c r="AA18">
        <v>16</v>
      </c>
      <c r="AC18" t="str">
        <f t="shared" si="7"/>
        <v>5-L6</v>
      </c>
      <c r="AD18" s="47" t="str">
        <f t="shared" si="8"/>
        <v>A</v>
      </c>
    </row>
    <row r="19" spans="1:30" x14ac:dyDescent="0.35">
      <c r="A19" s="5" t="s">
        <v>103</v>
      </c>
      <c r="B19" s="1">
        <v>1.3</v>
      </c>
      <c r="O19" s="2" t="str">
        <f t="shared" si="1"/>
        <v>7-E1</v>
      </c>
      <c r="P19" s="44">
        <v>0.45</v>
      </c>
      <c r="Q19" s="44">
        <v>0.8</v>
      </c>
      <c r="R19" s="5" t="str">
        <f t="shared" si="2"/>
        <v>#ffd700</v>
      </c>
      <c r="S19" s="5" t="str">
        <f t="shared" si="3"/>
        <v>rgba(255,215,0,0.4)</v>
      </c>
      <c r="T19" s="42" t="str">
        <f>_xlfn.TEXTJOIN({" ","&lt;br&gt;"},FALSE, D50,D59,E50,E59,F50,F59,C119,C128,D119,D128,E119,E128,F119,F128,G119,G128,H119,H128,I119,I128,J119,J128)</f>
        <v>1*Screen RLU:  707369&lt;br&gt;2*Screen RLU:  364123&lt;br&gt;3*Screen RLU:  378186&lt;br&gt;Scaleup RLU:  551059.5&lt;br&gt;Poly/Nonspecific binding to BVP?    No&lt;br&gt;CDR3_HC sequence:  aaaa&lt;br&gt;CDR3_LC sequence:  aaaa&lt;br&gt;Z^2 Liability score:  5&lt;br&gt;Isotype: mIGG2B mLAMBDA&lt;br&gt;EC50 (nM):  2.2&lt;br&gt;IC50 (nM):  ## / ## / ##</v>
      </c>
      <c r="U19" s="2" t="str">
        <f>O6</f>
        <v>&lt;b&gt;Tertiary screen&lt;br&gt;&lt;span style='color:red'&gt;337/355 hits&lt;br&gt;&lt;span style='color:black'&gt;&lt;b&gt;expanded &amp; cryopreserved</v>
      </c>
      <c r="V19" s="2" t="str">
        <f t="shared" si="4"/>
        <v>5-L6</v>
      </c>
      <c r="W19" s="2">
        <f t="shared" si="5"/>
        <v>1</v>
      </c>
      <c r="X19" s="2" t="str">
        <f t="shared" si="6"/>
        <v>RLU: 447667</v>
      </c>
      <c r="Y19" s="2" t="str">
        <f t="shared" si="9"/>
        <v>rgba(255,215,0,0.4)</v>
      </c>
      <c r="AA19">
        <v>17</v>
      </c>
      <c r="AC19" t="str">
        <f t="shared" si="7"/>
        <v>7-E1</v>
      </c>
      <c r="AD19" s="47" t="str">
        <f t="shared" si="8"/>
        <v>A</v>
      </c>
    </row>
    <row r="20" spans="1:30" x14ac:dyDescent="0.35">
      <c r="A20" s="5" t="s">
        <v>101</v>
      </c>
      <c r="B20" s="1">
        <v>1920</v>
      </c>
      <c r="O20" s="2" t="str">
        <f t="shared" si="1"/>
        <v>7-P21</v>
      </c>
      <c r="P20" s="44">
        <v>0.45</v>
      </c>
      <c r="Q20" s="44">
        <v>0.82499999999999996</v>
      </c>
      <c r="R20" s="5" t="str">
        <f t="shared" si="2"/>
        <v>#ffd700</v>
      </c>
      <c r="S20" s="5" t="str">
        <f t="shared" si="3"/>
        <v>rgba(255,215,0,0.4)</v>
      </c>
      <c r="T20" s="42" t="str">
        <f>_xlfn.TEXTJOIN({" ","&lt;br&gt;"},FALSE, D50,D60,E50,E60,F50,F60,C119,C129,D119,D129,E119,E129,F119,F129,G119,G129,H119,H129,I119,I129,J119,J129)</f>
        <v>1*Screen RLU:  806803&lt;br&gt;2*Screen RLU:  585692&lt;br&gt;3*Screen RLU:  610984&lt;br&gt;Scaleup RLU:  242905&lt;br&gt;Poly/Nonspecific binding to BVP?    No&lt;br&gt;CDR3_HC sequence:  aaaa&lt;br&gt;CDR3_LC sequence:  aaaa&lt;br&gt;Z^2 Liability score:  4&lt;br&gt;Isotype: mIGG1 mKAPPA&lt;br&gt;EC50 (nM):  0.9&lt;br&gt;IC50 (nM):  ## / ## / ##</v>
      </c>
      <c r="U20" s="2" t="str">
        <f>O6</f>
        <v>&lt;b&gt;Tertiary screen&lt;br&gt;&lt;span style='color:red'&gt;337/355 hits&lt;br&gt;&lt;span style='color:black'&gt;&lt;b&gt;expanded &amp; cryopreserved</v>
      </c>
      <c r="V20" s="2" t="str">
        <f t="shared" si="4"/>
        <v>7-E1</v>
      </c>
      <c r="W20" s="2">
        <f t="shared" si="5"/>
        <v>1</v>
      </c>
      <c r="X20" s="2" t="str">
        <f t="shared" si="6"/>
        <v>RLU: 378186</v>
      </c>
      <c r="Y20" s="2" t="str">
        <f t="shared" si="9"/>
        <v>rgba(255,215,0,0.4)</v>
      </c>
      <c r="AA20">
        <v>18</v>
      </c>
      <c r="AC20" t="str">
        <f t="shared" si="7"/>
        <v>7-P21</v>
      </c>
      <c r="AD20" s="47" t="str">
        <f t="shared" si="8"/>
        <v>A</v>
      </c>
    </row>
    <row r="21" spans="1:30" x14ac:dyDescent="0.35">
      <c r="A21" s="5" t="s">
        <v>104</v>
      </c>
      <c r="B21" s="1" t="s">
        <v>75</v>
      </c>
      <c r="O21" s="2" t="str">
        <f t="shared" si="1"/>
        <v>8-E6</v>
      </c>
      <c r="P21" s="44">
        <v>0.45</v>
      </c>
      <c r="Q21" s="44">
        <v>0.85</v>
      </c>
      <c r="R21" s="5" t="str">
        <f t="shared" si="2"/>
        <v>#ffd700</v>
      </c>
      <c r="S21" s="5" t="str">
        <f t="shared" si="3"/>
        <v>rgba(255,215,0,0.4)</v>
      </c>
      <c r="T21" s="42" t="str">
        <f>_xlfn.TEXTJOIN({" ","&lt;br&gt;"},FALSE, D50,D61,E50,E61,F50,F61,C119,C130,D119,D130,E119,E130,F119,F130,G119,G130,H119,H130,I119,I130,J119,J130)</f>
        <v>1*Screen RLU:  784380&lt;br&gt;2*Screen RLU:  343425&lt;br&gt;3*Screen RLU:  342921&lt;br&gt;Scaleup RLU:  417699.5&lt;br&gt;Poly/Nonspecific binding to BVP?    No&lt;br&gt;CDR3_HC sequence:  aaaa&lt;br&gt;CDR3_LC sequence:  aaaa&lt;br&gt;Z^2 Liability score:  2&lt;br&gt;Isotype: mIGG1 mKAPPA&lt;br&gt;EC50 (nM):  0.6&lt;br&gt;IC50 (nM):  ## / ## / ##</v>
      </c>
      <c r="U21" s="2" t="str">
        <f>O6</f>
        <v>&lt;b&gt;Tertiary screen&lt;br&gt;&lt;span style='color:red'&gt;337/355 hits&lt;br&gt;&lt;span style='color:black'&gt;&lt;b&gt;expanded &amp; cryopreserved</v>
      </c>
      <c r="V21" s="2" t="str">
        <f t="shared" si="4"/>
        <v>7-P21</v>
      </c>
      <c r="W21" s="2">
        <f t="shared" si="5"/>
        <v>1</v>
      </c>
      <c r="X21" s="2" t="str">
        <f t="shared" si="6"/>
        <v>RLU: 610984</v>
      </c>
      <c r="Y21" s="2" t="str">
        <f t="shared" si="9"/>
        <v>rgba(255,215,0,0.4)</v>
      </c>
      <c r="AA21">
        <v>19</v>
      </c>
      <c r="AC21" t="str">
        <f t="shared" si="7"/>
        <v>8-E6</v>
      </c>
      <c r="AD21" s="47" t="str">
        <f t="shared" si="8"/>
        <v>A</v>
      </c>
    </row>
    <row r="22" spans="1:30" x14ac:dyDescent="0.35">
      <c r="A22" s="5" t="s">
        <v>105</v>
      </c>
      <c r="B22" s="1" t="s">
        <v>73</v>
      </c>
      <c r="O22" s="2" t="str">
        <f t="shared" si="1"/>
        <v>9-B7</v>
      </c>
      <c r="P22" s="44">
        <v>0.45</v>
      </c>
      <c r="Q22" s="44">
        <v>0.875</v>
      </c>
      <c r="R22" s="5" t="str">
        <f t="shared" si="2"/>
        <v>#ffd700</v>
      </c>
      <c r="S22" s="5" t="str">
        <f t="shared" si="3"/>
        <v>rgba(255,215,0,0.4)</v>
      </c>
      <c r="T22" s="42" t="str">
        <f>_xlfn.TEXTJOIN({" ","&lt;br&gt;"},FALSE, D50,D62,E50,E62,F50,F62,C119,C131,D119,D131,E119,E131,F119,F131,G119,G131,H119,H131,I119,I131,J119,J131)</f>
        <v>1*Screen RLU:  728793&lt;br&gt;2*Screen RLU:  330972&lt;br&gt;3*Screen RLU:  292333&lt;br&gt;Scaleup RLU:  260472.5&lt;br&gt;Poly/Nonspecific binding to BVP?    No&lt;br&gt;CDR3_HC sequence:  aaaa&lt;br&gt;CDR3_LC sequence:  aaaa&lt;br&gt;Z^2 Liability score:  2&lt;br&gt;Isotype: mIGG2C mKAPPA&lt;br&gt;EC50 (nM):  1.1&lt;br&gt;IC50 (nM):  ## / ## / ##</v>
      </c>
      <c r="U22" s="2" t="str">
        <f>O6</f>
        <v>&lt;b&gt;Tertiary screen&lt;br&gt;&lt;span style='color:red'&gt;337/355 hits&lt;br&gt;&lt;span style='color:black'&gt;&lt;b&gt;expanded &amp; cryopreserved</v>
      </c>
      <c r="V22" s="2" t="str">
        <f t="shared" si="4"/>
        <v>8-E6</v>
      </c>
      <c r="W22" s="2">
        <f t="shared" si="5"/>
        <v>1</v>
      </c>
      <c r="X22" s="2" t="str">
        <f t="shared" si="6"/>
        <v>RLU: 342921</v>
      </c>
      <c r="Y22" s="2" t="str">
        <f t="shared" si="9"/>
        <v>rgba(255,215,0,0.4)</v>
      </c>
      <c r="AA22">
        <v>20</v>
      </c>
      <c r="AC22" t="str">
        <f t="shared" si="7"/>
        <v>9-B7</v>
      </c>
      <c r="AD22" s="47" t="str">
        <f t="shared" si="8"/>
        <v>A</v>
      </c>
    </row>
    <row r="23" spans="1:30" x14ac:dyDescent="0.35">
      <c r="A23" s="5" t="s">
        <v>108</v>
      </c>
      <c r="B23" s="1" t="s">
        <v>23</v>
      </c>
      <c r="O23" s="2" t="str">
        <f>B63</f>
        <v>Top hit #13</v>
      </c>
      <c r="P23" s="2">
        <v>0.55000000000000004</v>
      </c>
      <c r="Q23" s="44">
        <v>0.6</v>
      </c>
      <c r="R23" s="5" t="str">
        <f t="shared" si="2"/>
        <v>#800080</v>
      </c>
      <c r="S23" s="5" t="str">
        <f t="shared" si="3"/>
        <v>rgba(128,0,128,0.4)</v>
      </c>
      <c r="T23" s="42" t="str">
        <f>_xlfn.TEXTJOIN({" ","&lt;br&gt;"},FALSE, D50,D63,E50,E63,F50,F63,C119,C132,D119,D132,E119,E132,F119,F132,G119,G132,H119,H132,I119,I132,J119,J132)</f>
        <v>1*Screen RLU:  728793&lt;br&gt;2*Screen RLU:  330972&lt;br&gt;3*Screen RLU:  292333&lt;br&gt;Scaleup RLU:  260473.5&lt;br&gt;Poly/Nonspecific binding to BVP?    No&lt;br&gt;CDR3_HC sequence:  aaaa&lt;br&gt;CDR3_LC sequence:  aaaa&lt;br&gt;Z^2 Liability score:  3&lt;br&gt;Isotype: mIGG2C mKAPPA&lt;br&gt;EC50 (nM):  2.1&lt;br&gt;IC50 (nM):  ## / ## / ##</v>
      </c>
      <c r="U23" s="2" t="str">
        <f>O6</f>
        <v>&lt;b&gt;Tertiary screen&lt;br&gt;&lt;span style='color:red'&gt;337/355 hits&lt;br&gt;&lt;span style='color:black'&gt;&lt;b&gt;expanded &amp; cryopreserved</v>
      </c>
      <c r="V23" s="2" t="str">
        <f t="shared" si="4"/>
        <v>9-B7</v>
      </c>
      <c r="W23" s="2">
        <f t="shared" si="5"/>
        <v>1</v>
      </c>
      <c r="X23" s="2" t="str">
        <f t="shared" si="6"/>
        <v>RLU: 292333</v>
      </c>
      <c r="Y23" s="2" t="str">
        <f t="shared" si="9"/>
        <v>rgba(255,215,0,0.4)</v>
      </c>
      <c r="AA23">
        <v>21</v>
      </c>
      <c r="AC23" t="str">
        <f t="shared" si="7"/>
        <v>Top hit #13</v>
      </c>
      <c r="AD23" s="47" t="str">
        <f t="shared" si="8"/>
        <v>A</v>
      </c>
    </row>
    <row r="24" spans="1:30" x14ac:dyDescent="0.35">
      <c r="A24" s="5" t="s">
        <v>96</v>
      </c>
      <c r="B24" s="1" t="s">
        <v>99</v>
      </c>
      <c r="O24" s="2" t="str">
        <f>B64</f>
        <v>Top hit #14</v>
      </c>
      <c r="P24" s="2">
        <v>0.55000000000000004</v>
      </c>
      <c r="Q24" s="44">
        <v>0.625</v>
      </c>
      <c r="R24" s="5" t="str">
        <f t="shared" si="2"/>
        <v>#800080</v>
      </c>
      <c r="S24" s="5" t="str">
        <f t="shared" si="3"/>
        <v>rgba(128,0,128,0.4)</v>
      </c>
      <c r="T24" s="42" t="str">
        <f>_xlfn.TEXTJOIN({" ","&lt;br&gt;"},FALSE, D50,D64,E50,E64,F50,F64,C119,C133,D119,D133,E119,E133,F119,F133,G119,G133,H119,H133,I119,I133,J119,J133)</f>
        <v>1*Screen RLU:  728793&lt;br&gt;2*Screen RLU:  330972&lt;br&gt;3*Screen RLU:  292333&lt;br&gt;Scaleup RLU:  260474.5&lt;br&gt;Poly/Nonspecific binding to BVP?    No&lt;br&gt;CDR3_HC sequence:  aaaa&lt;br&gt;CDR3_LC sequence:  aaaa&lt;br&gt;Z^2 Liability score:  4&lt;br&gt;Isotype: mIGG2C mKAPPA&lt;br&gt;EC50 (nM):  3.1&lt;br&gt;IC50 (nM):  ## / ## / ##</v>
      </c>
      <c r="U24" s="2" t="str">
        <f>O6</f>
        <v>&lt;b&gt;Tertiary screen&lt;br&gt;&lt;span style='color:red'&gt;337/355 hits&lt;br&gt;&lt;span style='color:black'&gt;&lt;b&gt;expanded &amp; cryopreserved</v>
      </c>
      <c r="V24" s="2" t="str">
        <f t="shared" si="4"/>
        <v>Top hit #13</v>
      </c>
      <c r="W24" s="2">
        <f t="shared" si="5"/>
        <v>1</v>
      </c>
      <c r="X24" s="2" t="str">
        <f t="shared" si="6"/>
        <v>RLU: 292333</v>
      </c>
      <c r="Y24" s="2" t="str">
        <f t="shared" si="9"/>
        <v>rgba(128,0,128,0.4)</v>
      </c>
      <c r="AA24">
        <v>22</v>
      </c>
      <c r="AC24" t="str">
        <f t="shared" si="7"/>
        <v>Top hit #14</v>
      </c>
      <c r="AD24" s="47" t="str">
        <f t="shared" si="8"/>
        <v>A</v>
      </c>
    </row>
    <row r="25" spans="1:30" x14ac:dyDescent="0.35">
      <c r="A25" t="s">
        <v>97</v>
      </c>
      <c r="B25" s="1" t="s">
        <v>100</v>
      </c>
      <c r="O25" s="2" t="str">
        <f>B65</f>
        <v>Top hit #15</v>
      </c>
      <c r="P25" s="2">
        <v>0.55000000000000004</v>
      </c>
      <c r="Q25" s="44">
        <v>0.65</v>
      </c>
      <c r="R25" s="5" t="str">
        <f t="shared" si="2"/>
        <v>#800080</v>
      </c>
      <c r="S25" s="5" t="str">
        <f t="shared" si="3"/>
        <v>rgba(128,0,128,0.4)</v>
      </c>
      <c r="T25" s="42" t="str">
        <f>_xlfn.TEXTJOIN({" ","&lt;br&gt;"},FALSE, D50,D65,E50,E65,F50,F65,C119,C134,D119,D134,E119,E134,F119,F134,G119,G134,H119,H134,I119,I134,J119,J134)</f>
        <v>1*Screen RLU:  728793&lt;br&gt;2*Screen RLU:  330972&lt;br&gt;3*Screen RLU:  292333&lt;br&gt;Scaleup RLU:  260475.5&lt;br&gt;Poly/Nonspecific binding to BVP?    No&lt;br&gt;CDR3_HC sequence:  aaaa&lt;br&gt;CDR3_LC sequence:  aaaa&lt;br&gt;Z^2 Liability score:  5&lt;br&gt;Isotype: mIGG2C mKAPPA&lt;br&gt;EC50 (nM):  4.1&lt;br&gt;IC50 (nM):  ## / ## / ##</v>
      </c>
      <c r="U25" s="2" t="str">
        <f>O6</f>
        <v>&lt;b&gt;Tertiary screen&lt;br&gt;&lt;span style='color:red'&gt;337/355 hits&lt;br&gt;&lt;span style='color:black'&gt;&lt;b&gt;expanded &amp; cryopreserved</v>
      </c>
      <c r="V25" s="2" t="str">
        <f t="shared" si="4"/>
        <v>Top hit #14</v>
      </c>
      <c r="W25" s="2">
        <f t="shared" si="5"/>
        <v>1</v>
      </c>
      <c r="X25" s="2" t="str">
        <f t="shared" si="6"/>
        <v>RLU: 292333</v>
      </c>
      <c r="Y25" s="2" t="str">
        <f t="shared" si="9"/>
        <v>rgba(128,0,128,0.4)</v>
      </c>
      <c r="AA25">
        <v>23</v>
      </c>
      <c r="AC25" t="str">
        <f t="shared" si="7"/>
        <v>Top hit #15</v>
      </c>
      <c r="AD25" s="47" t="str">
        <f t="shared" si="8"/>
        <v>A</v>
      </c>
    </row>
    <row r="26" spans="1:30" x14ac:dyDescent="0.35">
      <c r="A26" t="s">
        <v>98</v>
      </c>
      <c r="B26" s="1" t="s">
        <v>100</v>
      </c>
      <c r="O26" s="2" t="str">
        <f t="shared" ref="O26:O34" si="10">B66</f>
        <v>Top hit #16</v>
      </c>
      <c r="P26" s="2">
        <v>0.55000000000000004</v>
      </c>
      <c r="Q26" s="44">
        <v>0.67500000000000004</v>
      </c>
      <c r="R26" s="5" t="str">
        <f t="shared" si="2"/>
        <v>#800080</v>
      </c>
      <c r="S26" s="5" t="str">
        <f t="shared" si="3"/>
        <v>rgba(128,0,128,0.4)</v>
      </c>
      <c r="T26" s="42" t="str">
        <f>_xlfn.TEXTJOIN({" ","&lt;br&gt;"},FALSE, D50,D66,E50,E66,F50,F66,C119,C135,D119,D135,E119,E135,F119,F135,G119,G135,H119,H135,I119,I135,J119,J135)</f>
        <v>1*Screen RLU:  728793&lt;br&gt;2*Screen RLU:  330972&lt;br&gt;3*Screen RLU:  292333&lt;br&gt;Scaleup RLU:  260476.5&lt;br&gt;Poly/Nonspecific binding to BVP?    No&lt;br&gt;CDR3_HC sequence:  aaaa&lt;br&gt;CDR3_LC sequence:  aaaa&lt;br&gt;Z^2 Liability score:  6&lt;br&gt;Isotype: mIGG2C mKAPPA&lt;br&gt;EC50 (nM):  5.1&lt;br&gt;IC50 (nM):  ## / ## / ##</v>
      </c>
      <c r="U26" s="2" t="str">
        <f>O6</f>
        <v>&lt;b&gt;Tertiary screen&lt;br&gt;&lt;span style='color:red'&gt;337/355 hits&lt;br&gt;&lt;span style='color:black'&gt;&lt;b&gt;expanded &amp; cryopreserved</v>
      </c>
      <c r="V26" s="2" t="str">
        <f t="shared" si="4"/>
        <v>Top hit #15</v>
      </c>
      <c r="W26" s="2">
        <f t="shared" si="5"/>
        <v>1</v>
      </c>
      <c r="X26" s="2" t="str">
        <f t="shared" si="6"/>
        <v>RLU: 292333</v>
      </c>
      <c r="Y26" s="2" t="str">
        <f t="shared" si="9"/>
        <v>rgba(128,0,128,0.4)</v>
      </c>
      <c r="AA26">
        <v>24</v>
      </c>
      <c r="AC26" t="str">
        <f t="shared" si="7"/>
        <v>Top hit #16</v>
      </c>
      <c r="AD26" s="47" t="str">
        <f t="shared" si="8"/>
        <v>A</v>
      </c>
    </row>
    <row r="27" spans="1:30" x14ac:dyDescent="0.35">
      <c r="A27" s="15"/>
      <c r="B27" s="22"/>
      <c r="C27" s="15"/>
      <c r="D27" s="15"/>
      <c r="E27" s="15"/>
      <c r="F27" s="15"/>
      <c r="G27" s="23"/>
      <c r="H27" s="23"/>
      <c r="I27" s="15"/>
      <c r="J27" s="15"/>
      <c r="K27" s="24"/>
      <c r="O27" s="2" t="str">
        <f t="shared" si="10"/>
        <v>Top hit #17</v>
      </c>
      <c r="P27" s="2">
        <v>0.55000000000000004</v>
      </c>
      <c r="Q27" s="44">
        <v>0.7</v>
      </c>
      <c r="R27" s="5" t="str">
        <f t="shared" si="2"/>
        <v>#800080</v>
      </c>
      <c r="S27" s="5" t="str">
        <f t="shared" si="3"/>
        <v>rgba(128,0,128,0.4)</v>
      </c>
      <c r="T27" s="42" t="str">
        <f>_xlfn.TEXTJOIN({" ","&lt;br&gt;"},FALSE, D50,D67,E50,E67,F50,F67,C119,C136,D119,D136,E119,E136,F119,F136,G119,G136,H119,H136,I119,I136,J119,J136)</f>
        <v>1*Screen RLU:  728793&lt;br&gt;2*Screen RLU:  330972&lt;br&gt;3*Screen RLU:  292333&lt;br&gt;Scaleup RLU:  260477.5&lt;br&gt;Poly/Nonspecific binding to BVP?    No&lt;br&gt;CDR3_HC sequence:  aaaa&lt;br&gt;CDR3_LC sequence:  aaaa&lt;br&gt;Z^2 Liability score:  7&lt;br&gt;Isotype: mIGG2C mKAPPA&lt;br&gt;EC50 (nM):  6.1&lt;br&gt;IC50 (nM):  ## / ## / ##</v>
      </c>
      <c r="U27" s="2" t="str">
        <f>O6</f>
        <v>&lt;b&gt;Tertiary screen&lt;br&gt;&lt;span style='color:red'&gt;337/355 hits&lt;br&gt;&lt;span style='color:black'&gt;&lt;b&gt;expanded &amp; cryopreserved</v>
      </c>
      <c r="V27" s="2" t="str">
        <f t="shared" si="4"/>
        <v>Top hit #16</v>
      </c>
      <c r="W27" s="2">
        <f t="shared" si="5"/>
        <v>1</v>
      </c>
      <c r="X27" s="2" t="str">
        <f t="shared" si="6"/>
        <v>RLU: 292333</v>
      </c>
      <c r="Y27" s="2" t="str">
        <f t="shared" si="9"/>
        <v>rgba(128,0,128,0.4)</v>
      </c>
      <c r="AA27">
        <v>25</v>
      </c>
      <c r="AC27" t="str">
        <f t="shared" si="7"/>
        <v>Top hit #17</v>
      </c>
      <c r="AD27" s="47" t="str">
        <f t="shared" si="8"/>
        <v>A</v>
      </c>
    </row>
    <row r="28" spans="1:30" x14ac:dyDescent="0.35">
      <c r="A28" s="21" t="s">
        <v>109</v>
      </c>
      <c r="B28" s="1"/>
      <c r="O28" s="2" t="str">
        <f t="shared" si="10"/>
        <v>Top hit #18</v>
      </c>
      <c r="P28" s="2">
        <v>0.55000000000000004</v>
      </c>
      <c r="Q28" s="44">
        <v>0.72499999999999998</v>
      </c>
      <c r="R28" s="5" t="str">
        <f t="shared" si="2"/>
        <v>#800080</v>
      </c>
      <c r="S28" s="5" t="str">
        <f t="shared" si="3"/>
        <v>rgba(128,0,128,0.4)</v>
      </c>
      <c r="T28" s="42" t="str">
        <f>_xlfn.TEXTJOIN({" ","&lt;br&gt;"},FALSE, D50,D68,E50,E68,F50,F68,C119,C137,D119,D137,E119,E137,F119,F137,G119,G137,H119,H137,I119,I137,J119,J137)</f>
        <v>1*Screen RLU:  728793&lt;br&gt;2*Screen RLU:  330972&lt;br&gt;3*Screen RLU:  292333&lt;br&gt;Scaleup RLU:  260478.5&lt;br&gt;Poly/Nonspecific binding to BVP?    No&lt;br&gt;CDR3_HC sequence:  aaaa&lt;br&gt;CDR3_LC sequence:  aaaa&lt;br&gt;Z^2 Liability score:  8&lt;br&gt;Isotype: mIGG2C mKAPPA&lt;br&gt;EC50 (nM):  7.1&lt;br&gt;IC50 (nM):  ## / ## / ##</v>
      </c>
      <c r="U28" s="2" t="str">
        <f>O6</f>
        <v>&lt;b&gt;Tertiary screen&lt;br&gt;&lt;span style='color:red'&gt;337/355 hits&lt;br&gt;&lt;span style='color:black'&gt;&lt;b&gt;expanded &amp; cryopreserved</v>
      </c>
      <c r="V28" s="2" t="str">
        <f t="shared" si="4"/>
        <v>Top hit #17</v>
      </c>
      <c r="W28" s="2">
        <f t="shared" si="5"/>
        <v>1</v>
      </c>
      <c r="X28" s="2" t="str">
        <f t="shared" si="6"/>
        <v>RLU: 292333</v>
      </c>
      <c r="Y28" s="2" t="str">
        <f t="shared" si="9"/>
        <v>rgba(128,0,128,0.4)</v>
      </c>
      <c r="AA28">
        <v>26</v>
      </c>
      <c r="AC28" t="str">
        <f t="shared" si="7"/>
        <v>Top hit #18</v>
      </c>
      <c r="AD28" s="47" t="str">
        <f t="shared" si="8"/>
        <v>A</v>
      </c>
    </row>
    <row r="29" spans="1:30" x14ac:dyDescent="0.35">
      <c r="A29" t="s">
        <v>48</v>
      </c>
      <c r="B29" s="1" t="s">
        <v>144</v>
      </c>
      <c r="O29" s="2" t="str">
        <f t="shared" si="10"/>
        <v>Top hit #19</v>
      </c>
      <c r="P29" s="2">
        <v>0.55000000000000004</v>
      </c>
      <c r="Q29" s="44">
        <v>0.75</v>
      </c>
      <c r="R29" s="5" t="str">
        <f t="shared" si="2"/>
        <v>#800080</v>
      </c>
      <c r="S29" s="5" t="str">
        <f t="shared" si="3"/>
        <v>rgba(128,0,128,0.4)</v>
      </c>
      <c r="T29" s="42" t="str">
        <f>_xlfn.TEXTJOIN({" ","&lt;br&gt;"},FALSE, D50,D69,E50,E69,F50,F69,C119,C138,D119,D138,E119,E138,F119,F138,G119,G138,H119,H138,I119,I138,J119,J138)</f>
        <v>1*Screen RLU:  728793&lt;br&gt;2*Screen RLU:  330972&lt;br&gt;3*Screen RLU:  292333&lt;br&gt;Scaleup RLU:  260479.5&lt;br&gt;Poly/Nonspecific binding to BVP?    No&lt;br&gt;CDR3_HC sequence:  aaaa&lt;br&gt;CDR3_LC sequence:  aaaa&lt;br&gt;Z^2 Liability score:  9&lt;br&gt;Isotype: mIGG2C mKAPPA&lt;br&gt;EC50 (nM):  8.1&lt;br&gt;IC50 (nM):  ## / ## / ##</v>
      </c>
      <c r="U29" s="2" t="str">
        <f>O6</f>
        <v>&lt;b&gt;Tertiary screen&lt;br&gt;&lt;span style='color:red'&gt;337/355 hits&lt;br&gt;&lt;span style='color:black'&gt;&lt;b&gt;expanded &amp; cryopreserved</v>
      </c>
      <c r="V29" s="2" t="str">
        <f t="shared" si="4"/>
        <v>Top hit #18</v>
      </c>
      <c r="W29" s="2">
        <f t="shared" si="5"/>
        <v>1</v>
      </c>
      <c r="X29" s="2" t="str">
        <f t="shared" si="6"/>
        <v>RLU: 292333</v>
      </c>
      <c r="Y29" s="2" t="str">
        <f t="shared" si="9"/>
        <v>rgba(128,0,128,0.4)</v>
      </c>
      <c r="AA29">
        <v>27</v>
      </c>
      <c r="AC29" t="str">
        <f t="shared" si="7"/>
        <v>Top hit #19</v>
      </c>
      <c r="AD29" s="47" t="str">
        <f t="shared" si="8"/>
        <v>Poly</v>
      </c>
    </row>
    <row r="30" spans="1:30" x14ac:dyDescent="0.35">
      <c r="A30" t="s">
        <v>45</v>
      </c>
      <c r="B30" s="1">
        <v>1</v>
      </c>
      <c r="O30" s="2" t="str">
        <f t="shared" si="10"/>
        <v>Top hit #20</v>
      </c>
      <c r="P30" s="2">
        <v>0.55000000000000004</v>
      </c>
      <c r="Q30" s="44">
        <v>0.77500000000000002</v>
      </c>
      <c r="R30" s="5" t="str">
        <f t="shared" si="2"/>
        <v>#800080</v>
      </c>
      <c r="S30" s="5" t="str">
        <f t="shared" si="3"/>
        <v>rgba(128,0,128,0.4)</v>
      </c>
      <c r="T30" s="42" t="str">
        <f>_xlfn.TEXTJOIN({" ","&lt;br&gt;"},FALSE, D50,D70,E50,E70,F50,F70,C119,C139,D119,D139,E119,E139,F119,F139,G119,G139,H119,H139,I119,I139,J119,J139)</f>
        <v>1*Screen RLU:  728793&lt;br&gt;2*Screen RLU:  330972&lt;br&gt;3*Screen RLU:  292333&lt;br&gt;Scaleup RLU:  260480.5&lt;br&gt;Poly/Nonspecific binding to BVP?    No&lt;br&gt;CDR3_HC sequence:  aaaa&lt;br&gt;CDR3_LC sequence:  aaaa&lt;br&gt;Z^2 Liability score:  10&lt;br&gt;Isotype: mIGG2C mKAPPA&lt;br&gt;EC50 (nM):  9.1&lt;br&gt;IC50 (nM):  ## / ## / ##</v>
      </c>
      <c r="U30" s="2" t="str">
        <f>O6</f>
        <v>&lt;b&gt;Tertiary screen&lt;br&gt;&lt;span style='color:red'&gt;337/355 hits&lt;br&gt;&lt;span style='color:black'&gt;&lt;b&gt;expanded &amp; cryopreserved</v>
      </c>
      <c r="V30" s="2" t="str">
        <f t="shared" si="4"/>
        <v>Top hit #19</v>
      </c>
      <c r="W30" s="2">
        <f t="shared" si="5"/>
        <v>1</v>
      </c>
      <c r="X30" s="2" t="str">
        <f t="shared" si="6"/>
        <v>RLU: 292333</v>
      </c>
      <c r="Y30" s="2" t="str">
        <f t="shared" si="9"/>
        <v>rgba(128,0,128,0.4)</v>
      </c>
      <c r="AA30">
        <v>28</v>
      </c>
      <c r="AC30" t="str">
        <f t="shared" si="7"/>
        <v>Top hit #20</v>
      </c>
      <c r="AD30" s="47" t="str">
        <f t="shared" si="8"/>
        <v>Poly</v>
      </c>
    </row>
    <row r="31" spans="1:30" x14ac:dyDescent="0.35">
      <c r="A31" t="s">
        <v>46</v>
      </c>
      <c r="B31" s="1" t="s">
        <v>47</v>
      </c>
      <c r="O31" s="2" t="str">
        <f t="shared" si="10"/>
        <v>Top hit #21</v>
      </c>
      <c r="P31" s="2">
        <v>0.55000000000000004</v>
      </c>
      <c r="Q31" s="44">
        <v>0.8</v>
      </c>
      <c r="R31" s="5" t="str">
        <f t="shared" si="2"/>
        <v>#800080</v>
      </c>
      <c r="S31" s="5" t="str">
        <f t="shared" si="3"/>
        <v>rgba(128,0,128,0.4)</v>
      </c>
      <c r="T31" s="42" t="str">
        <f>_xlfn.TEXTJOIN({" ","&lt;br&gt;"},FALSE, D50,D71,E50,E71,F50,F71,C119,C140,D119,D140,E119,E140,F119,F140,G119,G140,H119,H140,I119,I140,J119,J140)</f>
        <v>1*Screen RLU:  728793&lt;br&gt;2*Screen RLU:  330972&lt;br&gt;3*Screen RLU:  292333&lt;br&gt;Scaleup RLU:  260481.5&lt;br&gt;Poly/Nonspecific binding to BVP?    No&lt;br&gt;CDR3_HC sequence:  aaaa&lt;br&gt;CDR3_LC sequence:  aaaa&lt;br&gt;Z^2 Liability score:  11&lt;br&gt;Isotype: mIGG2C mKAPPA&lt;br&gt;EC50 (nM):  10.1&lt;br&gt;IC50 (nM):  ## / ## / ##</v>
      </c>
      <c r="U31" s="2" t="str">
        <f>O6</f>
        <v>&lt;b&gt;Tertiary screen&lt;br&gt;&lt;span style='color:red'&gt;337/355 hits&lt;br&gt;&lt;span style='color:black'&gt;&lt;b&gt;expanded &amp; cryopreserved</v>
      </c>
      <c r="V31" s="2" t="str">
        <f t="shared" si="4"/>
        <v>Top hit #20</v>
      </c>
      <c r="W31" s="2">
        <f t="shared" si="5"/>
        <v>1</v>
      </c>
      <c r="X31" s="2" t="str">
        <f t="shared" si="6"/>
        <v>RLU: 292333</v>
      </c>
      <c r="Y31" s="2" t="str">
        <f t="shared" si="9"/>
        <v>rgba(128,0,128,0.4)</v>
      </c>
      <c r="AA31">
        <v>29</v>
      </c>
      <c r="AC31" t="str">
        <f t="shared" si="7"/>
        <v>Top hit #21</v>
      </c>
      <c r="AD31" s="47" t="str">
        <f t="shared" si="8"/>
        <v>Poly</v>
      </c>
    </row>
    <row r="32" spans="1:30" x14ac:dyDescent="0.35">
      <c r="A32" t="s">
        <v>35</v>
      </c>
      <c r="B32" s="1">
        <v>384</v>
      </c>
      <c r="O32" s="2" t="str">
        <f t="shared" si="10"/>
        <v>Top hit #22</v>
      </c>
      <c r="P32" s="2">
        <v>0.55000000000000004</v>
      </c>
      <c r="Q32" s="44">
        <v>0.82499999999999996</v>
      </c>
      <c r="R32" s="5" t="str">
        <f t="shared" si="2"/>
        <v>#800080</v>
      </c>
      <c r="S32" s="5" t="str">
        <f t="shared" si="3"/>
        <v>rgba(128,0,128,0.4)</v>
      </c>
      <c r="T32" s="42" t="str">
        <f>_xlfn.TEXTJOIN({" ","&lt;br&gt;"},FALSE, D50,D72,E50,E72,F50,F72,C119,C141,D119,D141,E119,E141,F119,F141,G119,G141,H119,H141,I119,I141,J119,J141)</f>
        <v>1*Screen RLU:  728793&lt;br&gt;2*Screen RLU:  330972&lt;br&gt;3*Screen RLU:  292333&lt;br&gt;Scaleup RLU:  260482.5&lt;br&gt;Poly/Nonspecific binding to BVP?    No&lt;br&gt;CDR3_HC sequence:  aaaa&lt;br&gt;CDR3_LC sequence:  aaaa&lt;br&gt;Z^2 Liability score:  12&lt;br&gt;Isotype: mIGG2C mKAPPA&lt;br&gt;EC50 (nM):  11.1&lt;br&gt;IC50 (nM):  ## / ## / ##</v>
      </c>
      <c r="U32" s="2" t="str">
        <f>O6</f>
        <v>&lt;b&gt;Tertiary screen&lt;br&gt;&lt;span style='color:red'&gt;337/355 hits&lt;br&gt;&lt;span style='color:black'&gt;&lt;b&gt;expanded &amp; cryopreserved</v>
      </c>
      <c r="V32" s="2" t="str">
        <f t="shared" si="4"/>
        <v>Top hit #21</v>
      </c>
      <c r="W32" s="2">
        <f t="shared" si="5"/>
        <v>1</v>
      </c>
      <c r="X32" s="2" t="str">
        <f t="shared" si="6"/>
        <v>RLU: 292333</v>
      </c>
      <c r="Y32" s="2" t="str">
        <f>S31</f>
        <v>rgba(128,0,128,0.4)</v>
      </c>
      <c r="AA32">
        <v>30</v>
      </c>
      <c r="AC32" t="str">
        <f t="shared" si="7"/>
        <v>Top hit #22</v>
      </c>
      <c r="AD32" s="47" t="str">
        <f t="shared" si="8"/>
        <v>B</v>
      </c>
    </row>
    <row r="33" spans="1:30" x14ac:dyDescent="0.35">
      <c r="A33" t="s">
        <v>36</v>
      </c>
      <c r="B33" s="1">
        <v>355</v>
      </c>
      <c r="O33" s="2" t="str">
        <f t="shared" si="10"/>
        <v>Top hit #23</v>
      </c>
      <c r="P33" s="2">
        <v>0.55000000000000004</v>
      </c>
      <c r="Q33" s="44">
        <v>0.85</v>
      </c>
      <c r="R33" s="5" t="str">
        <f t="shared" si="2"/>
        <v>#800080</v>
      </c>
      <c r="S33" s="5" t="str">
        <f t="shared" si="3"/>
        <v>rgba(128,0,128,0.4)</v>
      </c>
      <c r="T33" s="42" t="str">
        <f>_xlfn.TEXTJOIN({" ","&lt;br&gt;"},FALSE, D50,D73,E50,E73,F50,F73,C119,C142,D119,D142,E119,E142,F119,F142,G119,G142,H119,H142,I119,I142,J119,J142)</f>
        <v>1*Screen RLU:  728793&lt;br&gt;2*Screen RLU:  330972&lt;br&gt;3*Screen RLU:  292333&lt;br&gt;Scaleup RLU:  260483.5&lt;br&gt;Poly/Nonspecific binding to BVP?    No&lt;br&gt;CDR3_HC sequence:  aaaa&lt;br&gt;CDR3_LC sequence:  aaaa&lt;br&gt;Z^2 Liability score:  13&lt;br&gt;Isotype: mIGG2C mKAPPA&lt;br&gt;EC50 (nM):  12.1&lt;br&gt;IC50 (nM):  ## / ## / ##</v>
      </c>
      <c r="U33" s="2" t="str">
        <f>O6</f>
        <v>&lt;b&gt;Tertiary screen&lt;br&gt;&lt;span style='color:red'&gt;337/355 hits&lt;br&gt;&lt;span style='color:black'&gt;&lt;b&gt;expanded &amp; cryopreserved</v>
      </c>
      <c r="V33" s="2" t="str">
        <f t="shared" si="4"/>
        <v>Top hit #22</v>
      </c>
      <c r="W33" s="2">
        <f t="shared" si="5"/>
        <v>1</v>
      </c>
      <c r="X33" s="2" t="str">
        <f t="shared" si="6"/>
        <v>RLU: 292333</v>
      </c>
      <c r="Y33" s="2" t="str">
        <f t="shared" si="9"/>
        <v>rgba(128,0,128,0.4)</v>
      </c>
      <c r="AA33">
        <v>31</v>
      </c>
      <c r="AC33" t="str">
        <f t="shared" si="7"/>
        <v>Top hit #23</v>
      </c>
      <c r="AD33" s="47" t="str">
        <f t="shared" si="8"/>
        <v>B</v>
      </c>
    </row>
    <row r="34" spans="1:30" x14ac:dyDescent="0.35">
      <c r="A34" t="s">
        <v>37</v>
      </c>
      <c r="B34" s="1">
        <v>337</v>
      </c>
      <c r="O34" s="2" t="str">
        <f t="shared" si="10"/>
        <v>Top hit #24</v>
      </c>
      <c r="P34" s="2">
        <v>0.55000000000000004</v>
      </c>
      <c r="Q34" s="44">
        <v>0.875</v>
      </c>
      <c r="R34" s="5" t="str">
        <f t="shared" si="2"/>
        <v>#800080</v>
      </c>
      <c r="S34" s="5" t="str">
        <f t="shared" si="3"/>
        <v>rgba(128,0,128,0.4)</v>
      </c>
      <c r="T34" s="42" t="str">
        <f>_xlfn.TEXTJOIN({" ","&lt;br&gt;"},FALSE, D50,D74,E50,E74,F50,F74,C119,C143,D119,D143,E119,E143,F119,F143,G119,G143,H119,H143,I119,I143,J119,J143)</f>
        <v>1*Screen RLU:  728793&lt;br&gt;2*Screen RLU:  330972&lt;br&gt;3*Screen RLU:  292333&lt;br&gt;Scaleup RLU:  260484.5&lt;br&gt;Poly/Nonspecific binding to BVP?    No&lt;br&gt;CDR3_HC sequence:  aaaa&lt;br&gt;CDR3_LC sequence:  aaaa&lt;br&gt;Z^2 Liability score:  14&lt;br&gt;Isotype: mIGG2C mKAPPA&lt;br&gt;EC50 (nM):  13.1&lt;br&gt;IC50 (nM):  ## / ## / ##</v>
      </c>
      <c r="U34" s="2" t="str">
        <f>O6</f>
        <v>&lt;b&gt;Tertiary screen&lt;br&gt;&lt;span style='color:red'&gt;337/355 hits&lt;br&gt;&lt;span style='color:black'&gt;&lt;b&gt;expanded &amp; cryopreserved</v>
      </c>
      <c r="V34" s="2" t="str">
        <f t="shared" si="4"/>
        <v>Top hit #23</v>
      </c>
      <c r="W34" s="2">
        <f t="shared" si="5"/>
        <v>1</v>
      </c>
      <c r="X34" s="2" t="str">
        <f t="shared" si="6"/>
        <v>RLU: 292333</v>
      </c>
      <c r="Y34" s="2" t="str">
        <f t="shared" si="9"/>
        <v>rgba(128,0,128,0.4)</v>
      </c>
      <c r="AA34">
        <v>32</v>
      </c>
      <c r="AC34" t="str">
        <f t="shared" si="7"/>
        <v>Top hit #24</v>
      </c>
      <c r="AD34" s="47" t="str">
        <f t="shared" si="8"/>
        <v>B</v>
      </c>
    </row>
    <row r="35" spans="1:30" x14ac:dyDescent="0.35">
      <c r="A35" t="s">
        <v>38</v>
      </c>
      <c r="B35" s="1">
        <v>192</v>
      </c>
      <c r="O35" s="2" t="str">
        <f>IF(B41&lt;1,"",_xlfn.CONCAT("Parental/Poly&lt;br&gt;(", B44, "/12)"))</f>
        <v>Parental/Poly&lt;br&gt;(3/12)</v>
      </c>
      <c r="P35" s="2" t="str">
        <f>IF(B41&lt;1,"","0.65")</f>
        <v>0.65</v>
      </c>
      <c r="Q35" s="2" t="str">
        <f>IF(B41&lt;1,"","0.4")</f>
        <v>0.4</v>
      </c>
      <c r="R35" s="5" t="str">
        <f>IF(B41&lt;1,"","#00008b")</f>
        <v>#00008b</v>
      </c>
      <c r="S35" s="5" t="str">
        <f>IF(B41&lt;1,"","rgba(0, 0, 139)")</f>
        <v>rgba(0, 0, 139)</v>
      </c>
      <c r="T35" s="5" t="str">
        <f>_xlfn.TEXTJOIN({" ","&lt;br&gt;"},FALSE,B41,A41,G50,J50)&amp;"&lt;br&gt;"&amp;_xlfn.TEXTJOIN({" (RLU:",")&lt;br&gt;"},TRUE, G83,H83,G84,H84,G85,H85,G86,H86,G87,H87,G88,H88,G89,H89,G90,H90,G91,H91,G92,H92,G93,H93,G94,H94)</f>
        <v>3 Polyclones/Parentals obtained out of 24 &lt;br&gt;Post-thaw RLU:  &lt;br&gt;5-I19 (RLU:549521.5)&lt;br&gt;9-B7 (RLU:402076</v>
      </c>
      <c r="U35" s="2" t="str">
        <f>O6</f>
        <v>&lt;b&gt;Tertiary screen&lt;br&gt;&lt;span style='color:red'&gt;337/355 hits&lt;br&gt;&lt;span style='color:black'&gt;&lt;b&gt;expanded &amp; cryopreserved</v>
      </c>
      <c r="V35" s="2" t="str">
        <f t="shared" si="4"/>
        <v>Top hit #24</v>
      </c>
      <c r="W35" s="2">
        <f t="shared" si="5"/>
        <v>1</v>
      </c>
      <c r="X35" s="2" t="str">
        <f t="shared" si="6"/>
        <v>RLU: 292333</v>
      </c>
      <c r="Y35" s="2" t="str">
        <f t="shared" si="9"/>
        <v>rgba(128,0,128,0.4)</v>
      </c>
      <c r="AA35">
        <v>33</v>
      </c>
      <c r="AD35" s="11"/>
    </row>
    <row r="36" spans="1:30" x14ac:dyDescent="0.35">
      <c r="A36" t="s">
        <v>39</v>
      </c>
      <c r="B36" s="1">
        <v>192</v>
      </c>
      <c r="U36" s="2" t="str">
        <f t="shared" ref="U36:U59" si="11">B51</f>
        <v>2-O1</v>
      </c>
      <c r="V36" s="2" t="str">
        <f>O7</f>
        <v>Clone A&lt;br&gt;(24/24)</v>
      </c>
      <c r="W36" s="2">
        <f t="shared" ref="W36:W59" si="12">D83</f>
        <v>1</v>
      </c>
      <c r="X36" s="2" t="str">
        <f t="shared" ref="X36:X59" si="13">_xlfn.CONCAT("Clone screen RLU: ", H51)</f>
        <v>Clone screen RLU: 278295</v>
      </c>
      <c r="Y36" s="2" t="str">
        <f t="shared" ref="Y36:Y37" si="14">S16</f>
        <v>rgba(255,215,0,0.4)</v>
      </c>
      <c r="Z36" s="2"/>
      <c r="AA36">
        <v>34</v>
      </c>
    </row>
    <row r="37" spans="1:30" x14ac:dyDescent="0.35">
      <c r="A37" t="s">
        <v>40</v>
      </c>
      <c r="B37" s="1">
        <v>187</v>
      </c>
      <c r="U37" s="2" t="str">
        <f t="shared" si="11"/>
        <v>3-D11</v>
      </c>
      <c r="V37" s="2" t="str">
        <f>O7</f>
        <v>Clone A&lt;br&gt;(24/24)</v>
      </c>
      <c r="W37" s="2">
        <f t="shared" si="12"/>
        <v>1</v>
      </c>
      <c r="X37" s="2" t="str">
        <f t="shared" si="13"/>
        <v>Clone screen RLU: 596386</v>
      </c>
      <c r="Y37" s="2" t="str">
        <f t="shared" si="14"/>
        <v>rgba(255,215,0,0.4)</v>
      </c>
      <c r="Z37" s="2"/>
      <c r="AA37">
        <v>35</v>
      </c>
    </row>
    <row r="38" spans="1:30" x14ac:dyDescent="0.35">
      <c r="A38" t="s">
        <v>41</v>
      </c>
      <c r="B38" s="1">
        <v>187</v>
      </c>
      <c r="U38" s="2" t="str">
        <f t="shared" si="11"/>
        <v>3-O21</v>
      </c>
      <c r="V38" s="2" t="str">
        <f>O7</f>
        <v>Clone A&lt;br&gt;(24/24)</v>
      </c>
      <c r="W38" s="2">
        <f t="shared" si="12"/>
        <v>1</v>
      </c>
      <c r="X38" s="2" t="str">
        <f t="shared" si="13"/>
        <v>Clone screen RLU: 250907</v>
      </c>
      <c r="Y38" s="2" t="str">
        <f>S13</f>
        <v>rgba(255,215,0,0.4)</v>
      </c>
      <c r="Z38" s="2"/>
      <c r="AA38">
        <v>36</v>
      </c>
    </row>
    <row r="39" spans="1:30" x14ac:dyDescent="0.35">
      <c r="A39" t="s">
        <v>168</v>
      </c>
      <c r="B39" s="1">
        <v>24</v>
      </c>
      <c r="U39" s="2" t="str">
        <f t="shared" si="11"/>
        <v>4-A16</v>
      </c>
      <c r="V39" s="2" t="str">
        <f>O7</f>
        <v>Clone A&lt;br&gt;(24/24)</v>
      </c>
      <c r="W39" s="2">
        <f t="shared" si="12"/>
        <v>1</v>
      </c>
      <c r="X39" s="2" t="str">
        <f t="shared" si="13"/>
        <v>Clone screen RLU: 550873</v>
      </c>
      <c r="Y39" s="2" t="str">
        <f t="shared" ref="Y39:Y46" si="15">S14</f>
        <v>rgba(255,215,0,0.4)</v>
      </c>
      <c r="Z39" s="2"/>
      <c r="AA39">
        <v>37</v>
      </c>
    </row>
    <row r="40" spans="1:30" x14ac:dyDescent="0.35">
      <c r="A40" t="s">
        <v>169</v>
      </c>
      <c r="B40" s="1">
        <v>21</v>
      </c>
      <c r="U40" s="2" t="str">
        <f t="shared" si="11"/>
        <v>4-N1</v>
      </c>
      <c r="V40" s="2" t="str">
        <f>O7</f>
        <v>Clone A&lt;br&gt;(24/24)</v>
      </c>
      <c r="W40" s="2">
        <f t="shared" si="12"/>
        <v>1</v>
      </c>
      <c r="X40" s="2" t="str">
        <f t="shared" si="13"/>
        <v>Clone screen RLU: 118945</v>
      </c>
      <c r="Y40" s="2" t="str">
        <f t="shared" si="15"/>
        <v>rgba(255,215,0,0.4)</v>
      </c>
      <c r="Z40" s="2"/>
      <c r="AA40">
        <v>38</v>
      </c>
    </row>
    <row r="41" spans="1:30" x14ac:dyDescent="0.35">
      <c r="A41" t="s">
        <v>170</v>
      </c>
      <c r="B41" s="1">
        <v>3</v>
      </c>
      <c r="U41" s="2" t="str">
        <f t="shared" si="11"/>
        <v>5-I19</v>
      </c>
      <c r="V41" s="2" t="str">
        <f>O7</f>
        <v>Clone A&lt;br&gt;(24/24)</v>
      </c>
      <c r="W41" s="2">
        <f t="shared" si="12"/>
        <v>0</v>
      </c>
      <c r="X41" s="2" t="str">
        <f t="shared" si="13"/>
        <v>Clone screen RLU: 235897</v>
      </c>
      <c r="Y41" s="2" t="str">
        <f t="shared" si="15"/>
        <v>rgba(255,215,0,0.4)</v>
      </c>
      <c r="Z41" s="2"/>
      <c r="AA41">
        <v>39</v>
      </c>
    </row>
    <row r="42" spans="1:30" x14ac:dyDescent="0.35">
      <c r="A42" t="s">
        <v>42</v>
      </c>
      <c r="B42" s="1">
        <v>20</v>
      </c>
      <c r="U42" s="2" t="str">
        <f t="shared" si="11"/>
        <v>5-L22</v>
      </c>
      <c r="V42" s="2" t="str">
        <f>O7</f>
        <v>Clone A&lt;br&gt;(24/24)</v>
      </c>
      <c r="W42" s="2">
        <f t="shared" si="12"/>
        <v>1</v>
      </c>
      <c r="X42" s="2" t="str">
        <f t="shared" si="13"/>
        <v xml:space="preserve">Clone screen RLU: </v>
      </c>
      <c r="Y42" s="2" t="str">
        <f t="shared" si="15"/>
        <v>rgba(255,215,0,0.4)</v>
      </c>
      <c r="Z42" s="2"/>
      <c r="AA42">
        <v>40</v>
      </c>
    </row>
    <row r="43" spans="1:30" x14ac:dyDescent="0.35">
      <c r="A43" t="s">
        <v>43</v>
      </c>
      <c r="B43" s="1">
        <v>3</v>
      </c>
      <c r="U43" s="2" t="str">
        <f t="shared" si="11"/>
        <v>5-L6</v>
      </c>
      <c r="V43" s="2" t="str">
        <f>O7</f>
        <v>Clone A&lt;br&gt;(24/24)</v>
      </c>
      <c r="W43" s="2">
        <f t="shared" si="12"/>
        <v>1</v>
      </c>
      <c r="X43" s="2" t="str">
        <f t="shared" si="13"/>
        <v>Clone screen RLU: 706130</v>
      </c>
      <c r="Y43" s="2" t="str">
        <f t="shared" si="15"/>
        <v>rgba(255,215,0,0.4)</v>
      </c>
      <c r="Z43" s="2"/>
      <c r="AA43">
        <v>41</v>
      </c>
    </row>
    <row r="44" spans="1:30" x14ac:dyDescent="0.35">
      <c r="A44" t="s">
        <v>26</v>
      </c>
      <c r="B44" s="1">
        <v>3</v>
      </c>
      <c r="U44" s="2" t="str">
        <f t="shared" si="11"/>
        <v>7-E1</v>
      </c>
      <c r="V44" s="2" t="str">
        <f>O7</f>
        <v>Clone A&lt;br&gt;(24/24)</v>
      </c>
      <c r="W44" s="2">
        <f t="shared" si="12"/>
        <v>1</v>
      </c>
      <c r="X44" s="2" t="str">
        <f t="shared" si="13"/>
        <v>Clone screen RLU: 313927</v>
      </c>
      <c r="Y44" s="2" t="str">
        <f t="shared" si="15"/>
        <v>rgba(255,215,0,0.4)</v>
      </c>
      <c r="Z44" s="2"/>
      <c r="AA44">
        <v>42</v>
      </c>
    </row>
    <row r="45" spans="1:30" x14ac:dyDescent="0.35">
      <c r="A45" t="s">
        <v>131</v>
      </c>
      <c r="B45" s="1">
        <v>21</v>
      </c>
      <c r="U45" s="2" t="str">
        <f t="shared" si="11"/>
        <v>7-P21</v>
      </c>
      <c r="V45" s="2" t="str">
        <f>O7</f>
        <v>Clone A&lt;br&gt;(24/24)</v>
      </c>
      <c r="W45" s="2">
        <f t="shared" si="12"/>
        <v>1</v>
      </c>
      <c r="X45" s="2" t="str">
        <f t="shared" si="13"/>
        <v xml:space="preserve">Clone screen RLU: </v>
      </c>
      <c r="Y45" s="2" t="str">
        <f t="shared" si="15"/>
        <v>rgba(255,215,0,0.4)</v>
      </c>
      <c r="Z45" s="2"/>
      <c r="AA45">
        <v>43</v>
      </c>
    </row>
    <row r="46" spans="1:30" x14ac:dyDescent="0.35">
      <c r="A46" t="s">
        <v>27</v>
      </c>
      <c r="B46" s="1">
        <v>21</v>
      </c>
      <c r="U46" s="2" t="str">
        <f t="shared" si="11"/>
        <v>8-E6</v>
      </c>
      <c r="V46" s="2" t="str">
        <f>O7</f>
        <v>Clone A&lt;br&gt;(24/24)</v>
      </c>
      <c r="W46" s="2">
        <f t="shared" si="12"/>
        <v>1</v>
      </c>
      <c r="X46" s="2" t="str">
        <f t="shared" si="13"/>
        <v>Clone screen RLU: 368460</v>
      </c>
      <c r="Y46" s="2" t="str">
        <f t="shared" si="15"/>
        <v>rgba(255,215,0,0.4)</v>
      </c>
      <c r="Z46" s="2"/>
      <c r="AA46">
        <v>44</v>
      </c>
    </row>
    <row r="47" spans="1:30" x14ac:dyDescent="0.35">
      <c r="A47" s="15"/>
      <c r="B47" s="15"/>
      <c r="C47" s="15"/>
      <c r="D47" s="15"/>
      <c r="E47" s="15"/>
      <c r="F47" s="15"/>
      <c r="G47" s="23"/>
      <c r="H47" s="23"/>
      <c r="I47" s="15"/>
      <c r="J47" s="15"/>
      <c r="K47" s="24"/>
      <c r="O47" s="12"/>
      <c r="P47" s="12"/>
      <c r="Q47" s="12"/>
      <c r="R47" s="11"/>
      <c r="S47" s="11"/>
      <c r="U47" s="2" t="str">
        <f t="shared" si="11"/>
        <v>9-B7</v>
      </c>
      <c r="V47" s="2" t="str">
        <f>O7</f>
        <v>Clone A&lt;br&gt;(24/24)</v>
      </c>
      <c r="W47" s="2">
        <f t="shared" si="12"/>
        <v>0</v>
      </c>
      <c r="X47" s="2" t="str">
        <f t="shared" si="13"/>
        <v>Clone screen RLU: 280969</v>
      </c>
      <c r="Y47" s="2" t="str">
        <f>S22</f>
        <v>rgba(255,215,0,0.4)</v>
      </c>
      <c r="Z47" s="2"/>
      <c r="AA47">
        <v>45</v>
      </c>
    </row>
    <row r="48" spans="1:30" x14ac:dyDescent="0.35">
      <c r="A48" s="21" t="s">
        <v>110</v>
      </c>
      <c r="O48" s="12"/>
      <c r="P48" s="12"/>
      <c r="Q48" s="12"/>
      <c r="R48" s="11"/>
      <c r="S48" s="11"/>
      <c r="U48" s="2" t="str">
        <f t="shared" si="11"/>
        <v>Top hit #13</v>
      </c>
      <c r="V48" s="2" t="str">
        <f>O7</f>
        <v>Clone A&lt;br&gt;(24/24)</v>
      </c>
      <c r="W48" s="2">
        <f t="shared" si="12"/>
        <v>1</v>
      </c>
      <c r="X48" s="2" t="str">
        <f t="shared" si="13"/>
        <v xml:space="preserve">Clone screen RLU: </v>
      </c>
      <c r="Y48" s="2" t="str">
        <f t="shared" ref="Y48:Y59" si="16">S23</f>
        <v>rgba(128,0,128,0.4)</v>
      </c>
      <c r="Z48" s="2"/>
      <c r="AA48">
        <v>46</v>
      </c>
    </row>
    <row r="49" spans="1:27" x14ac:dyDescent="0.35">
      <c r="A49" s="21"/>
      <c r="D49" s="51" t="s">
        <v>113</v>
      </c>
      <c r="E49" s="52"/>
      <c r="F49" s="53"/>
      <c r="G49" s="51" t="s">
        <v>114</v>
      </c>
      <c r="H49" s="52"/>
      <c r="I49" s="53"/>
      <c r="O49" s="12"/>
      <c r="P49" s="12"/>
      <c r="Q49" s="12"/>
      <c r="R49" s="11"/>
      <c r="S49" s="11"/>
      <c r="U49" s="2" t="str">
        <f t="shared" si="11"/>
        <v>Top hit #14</v>
      </c>
      <c r="V49" s="2" t="str">
        <f>O7</f>
        <v>Clone A&lt;br&gt;(24/24)</v>
      </c>
      <c r="W49" s="2">
        <f t="shared" si="12"/>
        <v>1</v>
      </c>
      <c r="X49" s="2" t="str">
        <f t="shared" si="13"/>
        <v>Clone screen RLU: 280969</v>
      </c>
      <c r="Y49" s="2" t="str">
        <f t="shared" si="16"/>
        <v>rgba(128,0,128,0.4)</v>
      </c>
      <c r="Z49" s="2"/>
      <c r="AA49">
        <v>47</v>
      </c>
    </row>
    <row r="50" spans="1:27" x14ac:dyDescent="0.35">
      <c r="A50" t="s">
        <v>112</v>
      </c>
      <c r="B50" s="27" t="s">
        <v>29</v>
      </c>
      <c r="C50" s="27" t="s">
        <v>141</v>
      </c>
      <c r="D50" s="31" t="s">
        <v>118</v>
      </c>
      <c r="E50" s="27" t="s">
        <v>119</v>
      </c>
      <c r="F50" s="27" t="s">
        <v>120</v>
      </c>
      <c r="G50" s="27" t="s">
        <v>115</v>
      </c>
      <c r="H50" s="28" t="s">
        <v>111</v>
      </c>
      <c r="I50" s="28" t="s">
        <v>30</v>
      </c>
      <c r="O50" s="11"/>
      <c r="P50" s="11"/>
      <c r="Q50" s="11"/>
      <c r="R50" s="11"/>
      <c r="S50" s="11"/>
      <c r="U50" s="2" t="str">
        <f t="shared" si="11"/>
        <v>Top hit #15</v>
      </c>
      <c r="V50" s="2" t="str">
        <f>O7</f>
        <v>Clone A&lt;br&gt;(24/24)</v>
      </c>
      <c r="W50" s="2">
        <f t="shared" si="12"/>
        <v>1</v>
      </c>
      <c r="X50" s="2" t="str">
        <f t="shared" si="13"/>
        <v>Clone screen RLU: 280969</v>
      </c>
      <c r="Y50" s="2" t="str">
        <f t="shared" si="16"/>
        <v>rgba(128,0,128,0.4)</v>
      </c>
      <c r="Z50" s="2"/>
      <c r="AA50">
        <v>48</v>
      </c>
    </row>
    <row r="51" spans="1:27" x14ac:dyDescent="0.35">
      <c r="A51" t="s">
        <v>49</v>
      </c>
      <c r="B51" s="32" t="s">
        <v>87</v>
      </c>
      <c r="C51" s="39">
        <v>1</v>
      </c>
      <c r="D51" s="29">
        <v>905599</v>
      </c>
      <c r="E51" s="29">
        <v>392623</v>
      </c>
      <c r="F51" s="29">
        <v>527914</v>
      </c>
      <c r="G51" s="29">
        <v>619596</v>
      </c>
      <c r="H51" s="30">
        <v>278295</v>
      </c>
      <c r="I51" s="30">
        <v>268914</v>
      </c>
      <c r="O51" s="11"/>
      <c r="P51" s="11"/>
      <c r="Q51" s="11"/>
      <c r="R51" s="11"/>
      <c r="S51" s="11"/>
      <c r="U51" s="2" t="str">
        <f t="shared" si="11"/>
        <v>Top hit #16</v>
      </c>
      <c r="V51" s="2" t="str">
        <f>O7</f>
        <v>Clone A&lt;br&gt;(24/24)</v>
      </c>
      <c r="W51" s="2">
        <f t="shared" si="12"/>
        <v>1</v>
      </c>
      <c r="X51" s="2" t="str">
        <f t="shared" si="13"/>
        <v>Clone screen RLU: 280969</v>
      </c>
      <c r="Y51" s="2" t="str">
        <f>S26</f>
        <v>rgba(128,0,128,0.4)</v>
      </c>
      <c r="Z51" s="2"/>
      <c r="AA51">
        <v>49</v>
      </c>
    </row>
    <row r="52" spans="1:27" x14ac:dyDescent="0.35">
      <c r="A52" t="s">
        <v>50</v>
      </c>
      <c r="B52" s="32" t="s">
        <v>76</v>
      </c>
      <c r="C52" s="39">
        <v>1</v>
      </c>
      <c r="D52" s="29">
        <v>717841</v>
      </c>
      <c r="E52" s="29">
        <v>260434</v>
      </c>
      <c r="F52" s="29">
        <v>223561</v>
      </c>
      <c r="G52" s="29">
        <v>376422</v>
      </c>
      <c r="H52" s="30">
        <v>596386</v>
      </c>
      <c r="I52" s="30">
        <v>548279</v>
      </c>
      <c r="O52" s="11"/>
      <c r="P52" s="11"/>
      <c r="Q52" s="11"/>
      <c r="R52" s="11"/>
      <c r="S52" s="11"/>
      <c r="U52" s="2" t="str">
        <f t="shared" si="11"/>
        <v>Top hit #17</v>
      </c>
      <c r="V52" s="2" t="str">
        <f>O7</f>
        <v>Clone A&lt;br&gt;(24/24)</v>
      </c>
      <c r="W52" s="2">
        <f t="shared" si="12"/>
        <v>1</v>
      </c>
      <c r="X52" s="2" t="str">
        <f t="shared" si="13"/>
        <v>Clone screen RLU: 280969</v>
      </c>
      <c r="Y52" s="2" t="str">
        <f t="shared" si="16"/>
        <v>rgba(128,0,128,0.4)</v>
      </c>
      <c r="Z52" s="2"/>
      <c r="AA52">
        <v>50</v>
      </c>
    </row>
    <row r="53" spans="1:27" x14ac:dyDescent="0.35">
      <c r="A53" t="s">
        <v>51</v>
      </c>
      <c r="B53" s="32" t="s">
        <v>77</v>
      </c>
      <c r="C53" s="39">
        <v>1</v>
      </c>
      <c r="D53" s="29">
        <v>715840</v>
      </c>
      <c r="E53" s="29">
        <v>517541</v>
      </c>
      <c r="F53" s="29">
        <v>549197</v>
      </c>
      <c r="G53" s="29">
        <v>695831</v>
      </c>
      <c r="H53" s="30">
        <v>250907</v>
      </c>
      <c r="I53" s="30">
        <v>245640</v>
      </c>
      <c r="O53" s="11"/>
      <c r="P53" s="11"/>
      <c r="Q53" s="11"/>
      <c r="R53" s="11"/>
      <c r="S53" s="11"/>
      <c r="U53" s="2" t="str">
        <f t="shared" si="11"/>
        <v>Top hit #18</v>
      </c>
      <c r="V53" s="2" t="str">
        <f>O7</f>
        <v>Clone A&lt;br&gt;(24/24)</v>
      </c>
      <c r="W53" s="2">
        <f t="shared" si="12"/>
        <v>0</v>
      </c>
      <c r="X53" s="2" t="str">
        <f t="shared" si="13"/>
        <v>Clone screen RLU: 280969</v>
      </c>
      <c r="Y53" s="2" t="str">
        <f t="shared" si="16"/>
        <v>rgba(128,0,128,0.4)</v>
      </c>
      <c r="Z53" s="2"/>
      <c r="AA53">
        <v>51</v>
      </c>
    </row>
    <row r="54" spans="1:27" x14ac:dyDescent="0.35">
      <c r="A54" t="s">
        <v>52</v>
      </c>
      <c r="B54" s="32" t="s">
        <v>78</v>
      </c>
      <c r="C54" s="39">
        <v>1</v>
      </c>
      <c r="D54" s="29">
        <v>776156</v>
      </c>
      <c r="E54" s="29">
        <v>329872</v>
      </c>
      <c r="F54" s="29">
        <v>259956</v>
      </c>
      <c r="G54" s="29">
        <v>526526</v>
      </c>
      <c r="H54" s="30">
        <v>550873</v>
      </c>
      <c r="I54" s="30">
        <v>542545</v>
      </c>
      <c r="O54" s="11"/>
      <c r="P54" s="11"/>
      <c r="Q54" s="11"/>
      <c r="R54" s="11"/>
      <c r="S54" s="11"/>
      <c r="U54" s="2" t="str">
        <f t="shared" si="11"/>
        <v>Top hit #19</v>
      </c>
      <c r="V54" s="2" t="str">
        <f>O7</f>
        <v>Clone A&lt;br&gt;(24/24)</v>
      </c>
      <c r="W54" s="2">
        <f t="shared" si="12"/>
        <v>1</v>
      </c>
      <c r="X54" s="2" t="str">
        <f t="shared" si="13"/>
        <v>Clone screen RLU: 280969</v>
      </c>
      <c r="Y54" s="2" t="str">
        <f t="shared" si="16"/>
        <v>rgba(128,0,128,0.4)</v>
      </c>
      <c r="Z54" s="2"/>
      <c r="AA54">
        <v>52</v>
      </c>
    </row>
    <row r="55" spans="1:27" x14ac:dyDescent="0.35">
      <c r="A55" t="s">
        <v>53</v>
      </c>
      <c r="B55" s="32" t="s">
        <v>79</v>
      </c>
      <c r="C55" s="39">
        <v>1</v>
      </c>
      <c r="D55" s="29">
        <v>770354</v>
      </c>
      <c r="E55" s="29">
        <v>177531</v>
      </c>
      <c r="F55" s="29">
        <v>193156</v>
      </c>
      <c r="G55" s="29">
        <v>527472.5</v>
      </c>
      <c r="H55" s="30">
        <v>118945</v>
      </c>
      <c r="I55" s="30">
        <v>115117</v>
      </c>
      <c r="O55" s="11"/>
      <c r="P55" s="11"/>
      <c r="Q55" s="11"/>
      <c r="R55" s="11"/>
      <c r="S55" s="11"/>
      <c r="U55" s="2" t="str">
        <f t="shared" si="11"/>
        <v>Top hit #20</v>
      </c>
      <c r="V55" s="2" t="str">
        <f>O7</f>
        <v>Clone A&lt;br&gt;(24/24)</v>
      </c>
      <c r="W55" s="2">
        <f t="shared" si="12"/>
        <v>1</v>
      </c>
      <c r="X55" s="2" t="str">
        <f t="shared" si="13"/>
        <v>Clone screen RLU: 280969</v>
      </c>
      <c r="Y55" s="2" t="str">
        <f t="shared" si="16"/>
        <v>rgba(128,0,128,0.4)</v>
      </c>
      <c r="Z55" s="2"/>
      <c r="AA55">
        <v>53</v>
      </c>
    </row>
    <row r="56" spans="1:27" x14ac:dyDescent="0.35">
      <c r="A56" t="s">
        <v>54</v>
      </c>
      <c r="B56" s="32" t="s">
        <v>80</v>
      </c>
      <c r="C56" s="39">
        <v>1</v>
      </c>
      <c r="D56" s="29">
        <v>841335</v>
      </c>
      <c r="E56" s="29">
        <v>388916</v>
      </c>
      <c r="F56" s="29">
        <v>381599</v>
      </c>
      <c r="G56" s="29">
        <v>549521.5</v>
      </c>
      <c r="H56" s="30">
        <v>235897</v>
      </c>
      <c r="I56" s="30">
        <v>137351</v>
      </c>
      <c r="O56" s="11"/>
      <c r="P56" s="11"/>
      <c r="Q56" s="11"/>
      <c r="R56" s="11"/>
      <c r="S56" s="11"/>
      <c r="U56" s="2" t="str">
        <f t="shared" si="11"/>
        <v>Top hit #21</v>
      </c>
      <c r="V56" s="2" t="str">
        <f>O7</f>
        <v>Clone A&lt;br&gt;(24/24)</v>
      </c>
      <c r="W56" s="2">
        <f t="shared" si="12"/>
        <v>1</v>
      </c>
      <c r="X56" s="2" t="str">
        <f t="shared" si="13"/>
        <v>Clone screen RLU: 280969</v>
      </c>
      <c r="Y56" s="2" t="str">
        <f t="shared" si="16"/>
        <v>rgba(128,0,128,0.4)</v>
      </c>
      <c r="Z56" s="2"/>
      <c r="AA56">
        <v>54</v>
      </c>
    </row>
    <row r="57" spans="1:27" x14ac:dyDescent="0.35">
      <c r="A57" t="s">
        <v>55</v>
      </c>
      <c r="B57" s="32" t="s">
        <v>81</v>
      </c>
      <c r="C57" s="39">
        <v>1</v>
      </c>
      <c r="D57" s="29">
        <v>741884</v>
      </c>
      <c r="E57" s="29">
        <v>479432</v>
      </c>
      <c r="F57" s="29">
        <v>498733</v>
      </c>
      <c r="G57" s="29">
        <v>871013.5</v>
      </c>
      <c r="H57" s="30"/>
      <c r="I57" s="30"/>
      <c r="O57" s="11"/>
      <c r="P57" s="11"/>
      <c r="Q57" s="11"/>
      <c r="R57" s="11"/>
      <c r="S57" s="11"/>
      <c r="U57" s="2" t="str">
        <f t="shared" si="11"/>
        <v>Top hit #22</v>
      </c>
      <c r="V57" s="2" t="str">
        <f>O7</f>
        <v>Clone A&lt;br&gt;(24/24)</v>
      </c>
      <c r="W57" s="2">
        <f t="shared" si="12"/>
        <v>1</v>
      </c>
      <c r="X57" s="2" t="str">
        <f t="shared" si="13"/>
        <v>Clone screen RLU: 280969</v>
      </c>
      <c r="Y57" s="2" t="str">
        <f t="shared" si="16"/>
        <v>rgba(128,0,128,0.4)</v>
      </c>
      <c r="Z57" s="2"/>
      <c r="AA57">
        <v>55</v>
      </c>
    </row>
    <row r="58" spans="1:27" x14ac:dyDescent="0.35">
      <c r="A58" t="s">
        <v>56</v>
      </c>
      <c r="B58" s="32" t="s">
        <v>82</v>
      </c>
      <c r="C58" s="39">
        <v>1</v>
      </c>
      <c r="D58" s="29">
        <v>847900</v>
      </c>
      <c r="E58" s="29">
        <v>480873</v>
      </c>
      <c r="F58" s="29">
        <v>447667</v>
      </c>
      <c r="G58" s="29">
        <v>740833</v>
      </c>
      <c r="H58" s="30">
        <v>706130</v>
      </c>
      <c r="I58" s="30">
        <v>388528</v>
      </c>
      <c r="O58" s="11"/>
      <c r="P58" s="11"/>
      <c r="Q58" s="11"/>
      <c r="R58" s="11"/>
      <c r="S58" s="11"/>
      <c r="U58" s="2" t="str">
        <f t="shared" si="11"/>
        <v>Top hit #23</v>
      </c>
      <c r="V58" s="2" t="str">
        <f>O7</f>
        <v>Clone A&lt;br&gt;(24/24)</v>
      </c>
      <c r="W58" s="2">
        <f t="shared" si="12"/>
        <v>0</v>
      </c>
      <c r="X58" s="2" t="str">
        <f t="shared" si="13"/>
        <v>Clone screen RLU: 280969</v>
      </c>
      <c r="Y58" s="2" t="str">
        <f t="shared" si="16"/>
        <v>rgba(128,0,128,0.4)</v>
      </c>
      <c r="Z58" s="2"/>
      <c r="AA58">
        <v>56</v>
      </c>
    </row>
    <row r="59" spans="1:27" x14ac:dyDescent="0.35">
      <c r="A59" t="s">
        <v>57</v>
      </c>
      <c r="B59" s="32" t="s">
        <v>83</v>
      </c>
      <c r="C59" s="39">
        <v>1</v>
      </c>
      <c r="D59" s="29">
        <v>707369</v>
      </c>
      <c r="E59" s="29">
        <v>364123</v>
      </c>
      <c r="F59" s="29">
        <v>378186</v>
      </c>
      <c r="G59" s="29">
        <v>429561.5</v>
      </c>
      <c r="H59" s="30">
        <v>313927</v>
      </c>
      <c r="I59" s="30">
        <v>256232</v>
      </c>
      <c r="O59" s="11"/>
      <c r="P59" s="11"/>
      <c r="Q59" s="11"/>
      <c r="R59" s="11"/>
      <c r="S59" s="11"/>
      <c r="T59" s="11"/>
      <c r="U59" s="2" t="str">
        <f t="shared" si="11"/>
        <v>Top hit #24</v>
      </c>
      <c r="V59" s="2" t="str">
        <f>O7</f>
        <v>Clone A&lt;br&gt;(24/24)</v>
      </c>
      <c r="W59" s="2">
        <f t="shared" si="12"/>
        <v>0</v>
      </c>
      <c r="X59" s="2" t="str">
        <f t="shared" si="13"/>
        <v>Clone screen RLU: 280969</v>
      </c>
      <c r="Y59" s="2" t="str">
        <f t="shared" si="16"/>
        <v>rgba(128,0,128,0.4)</v>
      </c>
      <c r="Z59" s="2"/>
      <c r="AA59">
        <v>57</v>
      </c>
    </row>
    <row r="60" spans="1:27" x14ac:dyDescent="0.35">
      <c r="A60" t="s">
        <v>58</v>
      </c>
      <c r="B60" s="32" t="s">
        <v>84</v>
      </c>
      <c r="C60" s="39">
        <v>1</v>
      </c>
      <c r="D60" s="29">
        <v>806803</v>
      </c>
      <c r="E60" s="29">
        <v>585692</v>
      </c>
      <c r="F60" s="29">
        <v>610984</v>
      </c>
      <c r="G60" s="29">
        <v>639789.5</v>
      </c>
      <c r="H60" s="30"/>
      <c r="I60" s="30"/>
      <c r="O60" s="11"/>
      <c r="P60" s="11"/>
      <c r="Q60" s="11"/>
      <c r="R60" s="11"/>
      <c r="S60" s="11"/>
      <c r="T60" s="11"/>
      <c r="U60" s="2" t="str">
        <f t="shared" ref="U60:U83" si="17">B51</f>
        <v>2-O1</v>
      </c>
      <c r="V60" s="2" t="str">
        <f>O8</f>
        <v>Clone B (21/24)</v>
      </c>
      <c r="W60" s="2">
        <f t="shared" ref="W60:W83" si="18">E83</f>
        <v>1</v>
      </c>
      <c r="X60" s="2" t="str">
        <f t="shared" ref="X60:X83" si="19">_xlfn.CONCAT("Clone screen RLU: ", I51)</f>
        <v>Clone screen RLU: 268914</v>
      </c>
      <c r="Y60" s="2" t="str">
        <f>S11</f>
        <v>rgba(255,215,0,0.4)</v>
      </c>
      <c r="AA60">
        <v>58</v>
      </c>
    </row>
    <row r="61" spans="1:27" x14ac:dyDescent="0.35">
      <c r="A61" t="s">
        <v>59</v>
      </c>
      <c r="B61" s="32" t="s">
        <v>85</v>
      </c>
      <c r="C61" s="39">
        <v>1</v>
      </c>
      <c r="D61" s="29">
        <v>784380</v>
      </c>
      <c r="E61" s="29">
        <v>343425</v>
      </c>
      <c r="F61" s="29">
        <v>342921</v>
      </c>
      <c r="G61" s="29">
        <v>540905</v>
      </c>
      <c r="H61" s="30">
        <v>368460</v>
      </c>
      <c r="I61" s="30">
        <v>327766</v>
      </c>
      <c r="O61" s="11"/>
      <c r="P61" s="11"/>
      <c r="Q61" s="11"/>
      <c r="R61" s="11"/>
      <c r="S61" s="11"/>
      <c r="T61" s="11"/>
      <c r="U61" s="2" t="str">
        <f t="shared" si="17"/>
        <v>3-D11</v>
      </c>
      <c r="V61" s="2" t="str">
        <f>O8</f>
        <v>Clone B (21/24)</v>
      </c>
      <c r="W61" s="2">
        <f t="shared" si="18"/>
        <v>1</v>
      </c>
      <c r="X61" s="2" t="str">
        <f t="shared" si="19"/>
        <v>Clone screen RLU: 548279</v>
      </c>
      <c r="Y61" s="2" t="str">
        <f t="shared" ref="Y61:Y83" si="20">S12</f>
        <v>rgba(255,215,0,0.4)</v>
      </c>
      <c r="AA61">
        <v>59</v>
      </c>
    </row>
    <row r="62" spans="1:27" x14ac:dyDescent="0.35">
      <c r="A62" t="s">
        <v>60</v>
      </c>
      <c r="B62" s="32" t="s">
        <v>86</v>
      </c>
      <c r="C62" s="39">
        <v>1</v>
      </c>
      <c r="D62" s="29">
        <v>728793</v>
      </c>
      <c r="E62" s="29">
        <v>330972</v>
      </c>
      <c r="F62" s="29">
        <v>292333</v>
      </c>
      <c r="G62" s="29">
        <v>402076</v>
      </c>
      <c r="H62" s="30">
        <v>280969</v>
      </c>
      <c r="I62" s="30">
        <v>282555</v>
      </c>
      <c r="O62" s="11"/>
      <c r="P62" s="11"/>
      <c r="Q62" s="11"/>
      <c r="R62" s="13"/>
      <c r="S62" s="11"/>
      <c r="T62" s="11"/>
      <c r="U62" s="2" t="str">
        <f t="shared" si="17"/>
        <v>3-O21</v>
      </c>
      <c r="V62" s="2" t="str">
        <f>O8</f>
        <v>Clone B (21/24)</v>
      </c>
      <c r="W62" s="2">
        <f t="shared" si="18"/>
        <v>1</v>
      </c>
      <c r="X62" s="2" t="str">
        <f t="shared" si="19"/>
        <v>Clone screen RLU: 245640</v>
      </c>
      <c r="Y62" s="2" t="str">
        <f t="shared" si="20"/>
        <v>rgba(255,215,0,0.4)</v>
      </c>
      <c r="AA62">
        <v>60</v>
      </c>
    </row>
    <row r="63" spans="1:27" x14ac:dyDescent="0.35">
      <c r="A63" t="s">
        <v>156</v>
      </c>
      <c r="B63" s="32" t="s">
        <v>156</v>
      </c>
      <c r="C63" s="39">
        <v>2</v>
      </c>
      <c r="D63" s="29">
        <v>728793</v>
      </c>
      <c r="E63" s="29">
        <v>330972</v>
      </c>
      <c r="F63" s="29">
        <v>292333</v>
      </c>
      <c r="G63" s="29">
        <v>402076</v>
      </c>
      <c r="H63" s="30"/>
      <c r="I63" s="30"/>
      <c r="U63" s="2" t="str">
        <f t="shared" si="17"/>
        <v>4-A16</v>
      </c>
      <c r="V63" s="2" t="str">
        <f>O8</f>
        <v>Clone B (21/24)</v>
      </c>
      <c r="W63" s="2">
        <f t="shared" si="18"/>
        <v>1</v>
      </c>
      <c r="X63" s="2" t="str">
        <f t="shared" si="19"/>
        <v>Clone screen RLU: 542545</v>
      </c>
      <c r="Y63" s="2" t="str">
        <f t="shared" si="20"/>
        <v>rgba(255,215,0,0.4)</v>
      </c>
      <c r="AA63">
        <v>61</v>
      </c>
    </row>
    <row r="64" spans="1:27" x14ac:dyDescent="0.35">
      <c r="A64" t="s">
        <v>157</v>
      </c>
      <c r="B64" s="32" t="s">
        <v>157</v>
      </c>
      <c r="C64" s="39">
        <v>2</v>
      </c>
      <c r="D64" s="29">
        <v>728793</v>
      </c>
      <c r="E64" s="29">
        <v>330972</v>
      </c>
      <c r="F64" s="29">
        <v>292333</v>
      </c>
      <c r="G64" s="29">
        <v>402076</v>
      </c>
      <c r="H64" s="30">
        <v>280969</v>
      </c>
      <c r="I64" s="30">
        <v>282555</v>
      </c>
      <c r="U64" s="2" t="str">
        <f t="shared" si="17"/>
        <v>4-N1</v>
      </c>
      <c r="V64" s="2" t="str">
        <f>O8</f>
        <v>Clone B (21/24)</v>
      </c>
      <c r="W64" s="2">
        <f t="shared" si="18"/>
        <v>1</v>
      </c>
      <c r="X64" s="2" t="str">
        <f t="shared" si="19"/>
        <v>Clone screen RLU: 115117</v>
      </c>
      <c r="Y64" s="2" t="str">
        <f t="shared" si="20"/>
        <v>rgba(255,215,0,0.4)</v>
      </c>
      <c r="AA64">
        <v>62</v>
      </c>
    </row>
    <row r="65" spans="1:27" x14ac:dyDescent="0.35">
      <c r="A65" t="s">
        <v>158</v>
      </c>
      <c r="B65" s="32" t="s">
        <v>158</v>
      </c>
      <c r="C65" s="39">
        <v>2</v>
      </c>
      <c r="D65" s="29">
        <v>728793</v>
      </c>
      <c r="E65" s="29">
        <v>330972</v>
      </c>
      <c r="F65" s="29">
        <v>292333</v>
      </c>
      <c r="G65" s="29">
        <v>402076</v>
      </c>
      <c r="H65" s="30">
        <v>280969</v>
      </c>
      <c r="I65" s="30">
        <v>282555</v>
      </c>
      <c r="U65" s="2" t="str">
        <f t="shared" si="17"/>
        <v>5-I19</v>
      </c>
      <c r="V65" s="2" t="str">
        <f>O8</f>
        <v>Clone B (21/24)</v>
      </c>
      <c r="W65" s="2">
        <f t="shared" si="18"/>
        <v>0</v>
      </c>
      <c r="X65" s="2" t="str">
        <f t="shared" si="19"/>
        <v>Clone screen RLU: 137351</v>
      </c>
      <c r="Y65" s="2" t="str">
        <f t="shared" si="20"/>
        <v>rgba(255,215,0,0.4)</v>
      </c>
      <c r="AA65">
        <v>63</v>
      </c>
    </row>
    <row r="66" spans="1:27" x14ac:dyDescent="0.35">
      <c r="A66" t="s">
        <v>159</v>
      </c>
      <c r="B66" s="32" t="s">
        <v>159</v>
      </c>
      <c r="C66" s="39">
        <v>2</v>
      </c>
      <c r="D66" s="29">
        <v>728793</v>
      </c>
      <c r="E66" s="29">
        <v>330972</v>
      </c>
      <c r="F66" s="29">
        <v>292333</v>
      </c>
      <c r="G66" s="29">
        <v>402076</v>
      </c>
      <c r="H66" s="30">
        <v>280969</v>
      </c>
      <c r="I66" s="30">
        <v>282555</v>
      </c>
      <c r="U66" s="2" t="str">
        <f t="shared" si="17"/>
        <v>5-L22</v>
      </c>
      <c r="V66" s="2" t="str">
        <f>O8</f>
        <v>Clone B (21/24)</v>
      </c>
      <c r="W66" s="2">
        <f t="shared" si="18"/>
        <v>0</v>
      </c>
      <c r="X66" s="2" t="str">
        <f t="shared" si="19"/>
        <v xml:space="preserve">Clone screen RLU: </v>
      </c>
      <c r="Y66" s="2" t="str">
        <f t="shared" si="20"/>
        <v>rgba(255,215,0,0.4)</v>
      </c>
      <c r="AA66">
        <v>64</v>
      </c>
    </row>
    <row r="67" spans="1:27" x14ac:dyDescent="0.35">
      <c r="A67" t="s">
        <v>160</v>
      </c>
      <c r="B67" s="32" t="s">
        <v>160</v>
      </c>
      <c r="C67" s="39">
        <v>2</v>
      </c>
      <c r="D67" s="29">
        <v>728793</v>
      </c>
      <c r="E67" s="29">
        <v>330972</v>
      </c>
      <c r="F67" s="29">
        <v>292333</v>
      </c>
      <c r="G67" s="29">
        <v>402076</v>
      </c>
      <c r="H67" s="30">
        <v>280969</v>
      </c>
      <c r="I67" s="30">
        <v>282555</v>
      </c>
      <c r="M67" s="11"/>
      <c r="N67" s="5"/>
      <c r="U67" s="2" t="str">
        <f t="shared" si="17"/>
        <v>5-L6</v>
      </c>
      <c r="V67" s="2" t="str">
        <f>O8</f>
        <v>Clone B (21/24)</v>
      </c>
      <c r="W67" s="2">
        <f t="shared" si="18"/>
        <v>1</v>
      </c>
      <c r="X67" s="2" t="str">
        <f t="shared" si="19"/>
        <v>Clone screen RLU: 388528</v>
      </c>
      <c r="Y67" s="2" t="str">
        <f t="shared" si="20"/>
        <v>rgba(255,215,0,0.4)</v>
      </c>
      <c r="AA67">
        <v>65</v>
      </c>
    </row>
    <row r="68" spans="1:27" x14ac:dyDescent="0.35">
      <c r="A68" t="s">
        <v>161</v>
      </c>
      <c r="B68" s="32" t="s">
        <v>161</v>
      </c>
      <c r="C68" s="39">
        <v>2</v>
      </c>
      <c r="D68" s="29">
        <v>728793</v>
      </c>
      <c r="E68" s="29">
        <v>330972</v>
      </c>
      <c r="F68" s="29">
        <v>292333</v>
      </c>
      <c r="G68" s="29">
        <v>402076</v>
      </c>
      <c r="H68" s="30">
        <v>280969</v>
      </c>
      <c r="I68" s="30">
        <v>282555</v>
      </c>
      <c r="M68" s="5"/>
      <c r="N68" s="5"/>
      <c r="U68" s="2" t="str">
        <f t="shared" si="17"/>
        <v>7-E1</v>
      </c>
      <c r="V68" s="2" t="str">
        <f>O8</f>
        <v>Clone B (21/24)</v>
      </c>
      <c r="W68" s="2">
        <f t="shared" si="18"/>
        <v>1</v>
      </c>
      <c r="X68" s="2" t="str">
        <f t="shared" si="19"/>
        <v>Clone screen RLU: 256232</v>
      </c>
      <c r="Y68" s="2" t="str">
        <f t="shared" si="20"/>
        <v>rgba(255,215,0,0.4)</v>
      </c>
      <c r="AA68">
        <v>66</v>
      </c>
    </row>
    <row r="69" spans="1:27" x14ac:dyDescent="0.35">
      <c r="A69" t="s">
        <v>162</v>
      </c>
      <c r="B69" s="32" t="s">
        <v>162</v>
      </c>
      <c r="C69" s="39">
        <v>2</v>
      </c>
      <c r="D69" s="29">
        <v>728793</v>
      </c>
      <c r="E69" s="29">
        <v>330972</v>
      </c>
      <c r="F69" s="29">
        <v>292333</v>
      </c>
      <c r="G69" s="29">
        <v>402076</v>
      </c>
      <c r="H69" s="30">
        <v>280969</v>
      </c>
      <c r="I69" s="30">
        <v>282555</v>
      </c>
      <c r="M69" s="5"/>
      <c r="N69" s="5"/>
      <c r="U69" s="2" t="str">
        <f t="shared" si="17"/>
        <v>7-P21</v>
      </c>
      <c r="V69" s="2" t="str">
        <f>O8</f>
        <v>Clone B (21/24)</v>
      </c>
      <c r="W69" s="2">
        <f t="shared" si="18"/>
        <v>1</v>
      </c>
      <c r="X69" s="2" t="str">
        <f t="shared" si="19"/>
        <v xml:space="preserve">Clone screen RLU: </v>
      </c>
      <c r="Y69" s="2" t="str">
        <f t="shared" si="20"/>
        <v>rgba(255,215,0,0.4)</v>
      </c>
      <c r="AA69">
        <v>67</v>
      </c>
    </row>
    <row r="70" spans="1:27" x14ac:dyDescent="0.35">
      <c r="A70" t="s">
        <v>163</v>
      </c>
      <c r="B70" s="32" t="s">
        <v>163</v>
      </c>
      <c r="C70" s="39">
        <v>2</v>
      </c>
      <c r="D70" s="29">
        <v>728793</v>
      </c>
      <c r="E70" s="29">
        <v>330972</v>
      </c>
      <c r="F70" s="29">
        <v>292333</v>
      </c>
      <c r="G70" s="29">
        <v>402076</v>
      </c>
      <c r="H70" s="30">
        <v>280969</v>
      </c>
      <c r="I70" s="30">
        <v>282555</v>
      </c>
      <c r="M70" s="5"/>
      <c r="N70" s="5"/>
      <c r="U70" s="2" t="str">
        <f t="shared" si="17"/>
        <v>8-E6</v>
      </c>
      <c r="V70" s="2" t="str">
        <f>O8</f>
        <v>Clone B (21/24)</v>
      </c>
      <c r="W70" s="2">
        <f t="shared" si="18"/>
        <v>1</v>
      </c>
      <c r="X70" s="2" t="str">
        <f t="shared" si="19"/>
        <v>Clone screen RLU: 327766</v>
      </c>
      <c r="Y70" s="2" t="str">
        <f t="shared" si="20"/>
        <v>rgba(255,215,0,0.4)</v>
      </c>
      <c r="AA70">
        <v>68</v>
      </c>
    </row>
    <row r="71" spans="1:27" x14ac:dyDescent="0.35">
      <c r="A71" t="s">
        <v>164</v>
      </c>
      <c r="B71" s="32" t="s">
        <v>164</v>
      </c>
      <c r="C71" s="39">
        <v>2</v>
      </c>
      <c r="D71" s="29">
        <v>728793</v>
      </c>
      <c r="E71" s="29">
        <v>330972</v>
      </c>
      <c r="F71" s="29">
        <v>292333</v>
      </c>
      <c r="G71" s="29">
        <v>402076</v>
      </c>
      <c r="H71" s="30">
        <v>280969</v>
      </c>
      <c r="I71" s="30">
        <v>282555</v>
      </c>
      <c r="M71" s="5"/>
      <c r="N71" s="5"/>
      <c r="U71" s="2" t="str">
        <f t="shared" si="17"/>
        <v>9-B7</v>
      </c>
      <c r="V71" s="2" t="str">
        <f>O8</f>
        <v>Clone B (21/24)</v>
      </c>
      <c r="W71" s="2">
        <f t="shared" si="18"/>
        <v>0</v>
      </c>
      <c r="X71" s="2" t="str">
        <f t="shared" si="19"/>
        <v>Clone screen RLU: 282555</v>
      </c>
      <c r="Y71" s="2" t="str">
        <f t="shared" si="20"/>
        <v>rgba(255,215,0,0.4)</v>
      </c>
      <c r="AA71">
        <v>69</v>
      </c>
    </row>
    <row r="72" spans="1:27" x14ac:dyDescent="0.35">
      <c r="A72" t="s">
        <v>165</v>
      </c>
      <c r="B72" s="32" t="s">
        <v>165</v>
      </c>
      <c r="C72" s="39">
        <v>2</v>
      </c>
      <c r="D72" s="29">
        <v>728793</v>
      </c>
      <c r="E72" s="29">
        <v>330972</v>
      </c>
      <c r="F72" s="29">
        <v>292333</v>
      </c>
      <c r="G72" s="29">
        <v>402076</v>
      </c>
      <c r="H72" s="30">
        <v>280969</v>
      </c>
      <c r="I72" s="30">
        <v>282555</v>
      </c>
      <c r="M72" s="5"/>
      <c r="N72" s="5"/>
      <c r="U72" s="2" t="str">
        <f t="shared" si="17"/>
        <v>Top hit #13</v>
      </c>
      <c r="V72" s="2" t="str">
        <f>O8</f>
        <v>Clone B (21/24)</v>
      </c>
      <c r="W72" s="2">
        <f t="shared" si="18"/>
        <v>1</v>
      </c>
      <c r="X72" s="2" t="str">
        <f t="shared" si="19"/>
        <v xml:space="preserve">Clone screen RLU: </v>
      </c>
      <c r="Y72" s="2" t="str">
        <f t="shared" si="20"/>
        <v>rgba(128,0,128,0.4)</v>
      </c>
      <c r="AA72">
        <v>70</v>
      </c>
    </row>
    <row r="73" spans="1:27" x14ac:dyDescent="0.35">
      <c r="A73" t="s">
        <v>166</v>
      </c>
      <c r="B73" s="32" t="s">
        <v>166</v>
      </c>
      <c r="C73" s="39">
        <v>2</v>
      </c>
      <c r="D73" s="29">
        <v>728793</v>
      </c>
      <c r="E73" s="29">
        <v>330972</v>
      </c>
      <c r="F73" s="29">
        <v>292333</v>
      </c>
      <c r="G73" s="29">
        <v>402076</v>
      </c>
      <c r="H73" s="30">
        <v>280969</v>
      </c>
      <c r="I73" s="30">
        <v>282555</v>
      </c>
      <c r="M73" s="5"/>
      <c r="N73" s="5"/>
      <c r="U73" s="2" t="str">
        <f t="shared" si="17"/>
        <v>Top hit #14</v>
      </c>
      <c r="V73" s="2" t="str">
        <f>O8</f>
        <v>Clone B (21/24)</v>
      </c>
      <c r="W73" s="2">
        <f t="shared" si="18"/>
        <v>1</v>
      </c>
      <c r="X73" s="2" t="str">
        <f t="shared" si="19"/>
        <v>Clone screen RLU: 282555</v>
      </c>
      <c r="Y73" s="2" t="str">
        <f t="shared" si="20"/>
        <v>rgba(128,0,128,0.4)</v>
      </c>
      <c r="AA73">
        <v>71</v>
      </c>
    </row>
    <row r="74" spans="1:27" x14ac:dyDescent="0.35">
      <c r="A74" t="s">
        <v>167</v>
      </c>
      <c r="B74" s="32" t="s">
        <v>167</v>
      </c>
      <c r="C74" s="39">
        <v>2</v>
      </c>
      <c r="D74" s="29">
        <v>728793</v>
      </c>
      <c r="E74" s="29">
        <v>330972</v>
      </c>
      <c r="F74" s="29">
        <v>292333</v>
      </c>
      <c r="G74" s="29">
        <v>402076</v>
      </c>
      <c r="H74" s="30">
        <v>280969</v>
      </c>
      <c r="I74" s="30">
        <v>282555</v>
      </c>
      <c r="M74" s="5"/>
      <c r="N74" s="5"/>
      <c r="U74" s="2" t="str">
        <f t="shared" si="17"/>
        <v>Top hit #15</v>
      </c>
      <c r="V74" s="2" t="str">
        <f>O8</f>
        <v>Clone B (21/24)</v>
      </c>
      <c r="W74" s="2">
        <f t="shared" si="18"/>
        <v>1</v>
      </c>
      <c r="X74" s="2" t="str">
        <f t="shared" si="19"/>
        <v>Clone screen RLU: 282555</v>
      </c>
      <c r="Y74" s="2" t="str">
        <f t="shared" si="20"/>
        <v>rgba(128,0,128,0.4)</v>
      </c>
      <c r="AA74">
        <v>72</v>
      </c>
    </row>
    <row r="75" spans="1:27" x14ac:dyDescent="0.35">
      <c r="B75" s="11"/>
      <c r="C75" s="47"/>
      <c r="D75" s="48"/>
      <c r="E75" s="48"/>
      <c r="F75" s="48"/>
      <c r="G75" s="48"/>
      <c r="H75" s="49"/>
      <c r="I75" s="49"/>
      <c r="J75" s="5"/>
      <c r="M75" s="5"/>
      <c r="N75" s="5"/>
      <c r="U75" s="2" t="str">
        <f t="shared" si="17"/>
        <v>Top hit #16</v>
      </c>
      <c r="V75" s="2" t="str">
        <f>O8</f>
        <v>Clone B (21/24)</v>
      </c>
      <c r="W75" s="2">
        <f t="shared" si="18"/>
        <v>1</v>
      </c>
      <c r="X75" s="2" t="str">
        <f t="shared" si="19"/>
        <v>Clone screen RLU: 282555</v>
      </c>
      <c r="Y75" s="2" t="str">
        <f t="shared" si="20"/>
        <v>rgba(128,0,128,0.4)</v>
      </c>
      <c r="AA75">
        <v>73</v>
      </c>
    </row>
    <row r="76" spans="1:27" x14ac:dyDescent="0.35">
      <c r="B76" s="11"/>
      <c r="C76" s="47"/>
      <c r="D76" s="48"/>
      <c r="E76" s="48"/>
      <c r="F76" s="48"/>
      <c r="G76" s="48"/>
      <c r="H76" s="49"/>
      <c r="I76" s="49"/>
      <c r="J76" s="5"/>
      <c r="M76" s="5"/>
      <c r="N76" s="5"/>
      <c r="U76" s="2" t="str">
        <f t="shared" si="17"/>
        <v>Top hit #17</v>
      </c>
      <c r="V76" s="2" t="str">
        <f>O8</f>
        <v>Clone B (21/24)</v>
      </c>
      <c r="W76" s="2">
        <f t="shared" si="18"/>
        <v>1</v>
      </c>
      <c r="X76" s="2" t="str">
        <f t="shared" si="19"/>
        <v>Clone screen RLU: 282555</v>
      </c>
      <c r="Y76" s="2" t="str">
        <f t="shared" si="20"/>
        <v>rgba(128,0,128,0.4)</v>
      </c>
      <c r="AA76">
        <v>74</v>
      </c>
    </row>
    <row r="77" spans="1:27" x14ac:dyDescent="0.35">
      <c r="B77" s="11"/>
      <c r="C77" s="47"/>
      <c r="D77" s="48"/>
      <c r="E77" s="48"/>
      <c r="F77" s="48"/>
      <c r="G77" s="48"/>
      <c r="H77" s="49"/>
      <c r="I77" s="49"/>
      <c r="J77" s="5"/>
      <c r="M77" s="5"/>
      <c r="N77" s="5"/>
      <c r="U77" s="2" t="str">
        <f t="shared" si="17"/>
        <v>Top hit #18</v>
      </c>
      <c r="V77" s="2" t="str">
        <f>O8</f>
        <v>Clone B (21/24)</v>
      </c>
      <c r="W77" s="2">
        <f t="shared" si="18"/>
        <v>0</v>
      </c>
      <c r="X77" s="2" t="str">
        <f t="shared" si="19"/>
        <v>Clone screen RLU: 282555</v>
      </c>
      <c r="Y77" s="2" t="str">
        <f t="shared" si="20"/>
        <v>rgba(128,0,128,0.4)</v>
      </c>
      <c r="AA77">
        <v>75</v>
      </c>
    </row>
    <row r="78" spans="1:27" x14ac:dyDescent="0.35">
      <c r="B78" s="11"/>
      <c r="C78" s="47"/>
      <c r="D78" s="48"/>
      <c r="E78" s="48"/>
      <c r="F78" s="48"/>
      <c r="G78" s="48"/>
      <c r="H78" s="49"/>
      <c r="I78" s="49"/>
      <c r="J78" s="5"/>
      <c r="M78" s="5"/>
      <c r="N78" s="5"/>
      <c r="U78" s="2" t="str">
        <f t="shared" si="17"/>
        <v>Top hit #19</v>
      </c>
      <c r="V78" s="2" t="str">
        <f>O8</f>
        <v>Clone B (21/24)</v>
      </c>
      <c r="W78" s="2">
        <f t="shared" si="18"/>
        <v>1</v>
      </c>
      <c r="X78" s="2" t="str">
        <f t="shared" si="19"/>
        <v>Clone screen RLU: 282555</v>
      </c>
      <c r="Y78" s="2" t="str">
        <f t="shared" si="20"/>
        <v>rgba(128,0,128,0.4)</v>
      </c>
      <c r="AA78">
        <v>76</v>
      </c>
    </row>
    <row r="79" spans="1:27" x14ac:dyDescent="0.35">
      <c r="B79" s="11"/>
      <c r="C79" s="47"/>
      <c r="D79" s="48"/>
      <c r="E79" s="48"/>
      <c r="F79" s="48"/>
      <c r="G79" s="48"/>
      <c r="H79" s="49"/>
      <c r="I79" s="49"/>
      <c r="J79" s="5"/>
      <c r="M79" s="5"/>
      <c r="N79" s="5"/>
      <c r="U79" s="2" t="str">
        <f t="shared" si="17"/>
        <v>Top hit #20</v>
      </c>
      <c r="V79" s="2" t="str">
        <f>O8</f>
        <v>Clone B (21/24)</v>
      </c>
      <c r="W79" s="2">
        <f t="shared" si="18"/>
        <v>1</v>
      </c>
      <c r="X79" s="2" t="str">
        <f t="shared" si="19"/>
        <v>Clone screen RLU: 282555</v>
      </c>
      <c r="Y79" s="2" t="str">
        <f t="shared" si="20"/>
        <v>rgba(128,0,128,0.4)</v>
      </c>
      <c r="AA79">
        <v>77</v>
      </c>
    </row>
    <row r="80" spans="1:27" x14ac:dyDescent="0.35">
      <c r="A80" s="15"/>
      <c r="B80" s="15"/>
      <c r="C80" s="15"/>
      <c r="D80" s="15"/>
      <c r="E80" s="15"/>
      <c r="F80" s="15"/>
      <c r="G80" s="23"/>
      <c r="H80" s="23"/>
      <c r="I80" s="15"/>
      <c r="J80" s="15"/>
      <c r="K80" s="24"/>
      <c r="M80" s="11"/>
      <c r="N80" s="5"/>
      <c r="U80" s="2" t="str">
        <f t="shared" si="17"/>
        <v>Top hit #21</v>
      </c>
      <c r="V80" s="2" t="str">
        <f>O8</f>
        <v>Clone B (21/24)</v>
      </c>
      <c r="W80" s="2">
        <f t="shared" si="18"/>
        <v>1</v>
      </c>
      <c r="X80" s="2" t="str">
        <f t="shared" si="19"/>
        <v>Clone screen RLU: 282555</v>
      </c>
      <c r="Y80" s="2" t="str">
        <f t="shared" si="20"/>
        <v>rgba(128,0,128,0.4)</v>
      </c>
      <c r="AA80">
        <v>78</v>
      </c>
    </row>
    <row r="81" spans="1:27" x14ac:dyDescent="0.35">
      <c r="A81" s="21" t="s">
        <v>31</v>
      </c>
      <c r="M81" s="11"/>
      <c r="N81" s="5"/>
      <c r="U81" s="2" t="str">
        <f t="shared" si="17"/>
        <v>Top hit #22</v>
      </c>
      <c r="V81" s="2" t="str">
        <f>O8</f>
        <v>Clone B (21/24)</v>
      </c>
      <c r="W81" s="2">
        <f t="shared" si="18"/>
        <v>1</v>
      </c>
      <c r="X81" s="2" t="str">
        <f t="shared" si="19"/>
        <v>Clone screen RLU: 282555</v>
      </c>
      <c r="Y81" s="2" t="str">
        <f t="shared" si="20"/>
        <v>rgba(128,0,128,0.4)</v>
      </c>
      <c r="AA81">
        <v>79</v>
      </c>
    </row>
    <row r="82" spans="1:27" x14ac:dyDescent="0.35">
      <c r="A82" t="s">
        <v>28</v>
      </c>
      <c r="B82" s="27" t="s">
        <v>29</v>
      </c>
      <c r="C82" s="27" t="s">
        <v>44</v>
      </c>
      <c r="D82" s="27" t="s">
        <v>32</v>
      </c>
      <c r="E82" s="27" t="s">
        <v>33</v>
      </c>
      <c r="F82" s="27" t="s">
        <v>34</v>
      </c>
      <c r="G82" s="33" t="s">
        <v>116</v>
      </c>
      <c r="H82" s="33" t="s">
        <v>117</v>
      </c>
      <c r="M82" s="11"/>
      <c r="N82" s="5"/>
      <c r="U82" s="2" t="str">
        <f t="shared" si="17"/>
        <v>Top hit #23</v>
      </c>
      <c r="V82" s="2" t="str">
        <f>O8</f>
        <v>Clone B (21/24)</v>
      </c>
      <c r="W82" s="2">
        <f t="shared" si="18"/>
        <v>1</v>
      </c>
      <c r="X82" s="2" t="str">
        <f t="shared" si="19"/>
        <v>Clone screen RLU: 282555</v>
      </c>
      <c r="Y82" s="2" t="str">
        <f t="shared" si="20"/>
        <v>rgba(128,0,128,0.4)</v>
      </c>
      <c r="AA82">
        <v>80</v>
      </c>
    </row>
    <row r="83" spans="1:27" x14ac:dyDescent="0.35">
      <c r="A83" t="s">
        <v>49</v>
      </c>
      <c r="B83" s="35" t="str">
        <f>B51</f>
        <v>2-O1</v>
      </c>
      <c r="C83" s="35">
        <v>1</v>
      </c>
      <c r="D83" s="36">
        <v>1</v>
      </c>
      <c r="E83" s="36">
        <v>1</v>
      </c>
      <c r="F83" s="37">
        <f>IF(SUM(D83,E83)&gt;0,0,1)</f>
        <v>0</v>
      </c>
      <c r="G83" s="38" t="str">
        <f>IF(F83= 1, B83,"")</f>
        <v/>
      </c>
      <c r="H83" s="38" t="str">
        <f>IF(G83=B83,G51,"")</f>
        <v/>
      </c>
      <c r="M83" s="11"/>
      <c r="N83" s="5"/>
      <c r="U83" s="2" t="str">
        <f t="shared" si="17"/>
        <v>Top hit #24</v>
      </c>
      <c r="V83" s="2" t="str">
        <f>O8</f>
        <v>Clone B (21/24)</v>
      </c>
      <c r="W83" s="2">
        <f t="shared" si="18"/>
        <v>1</v>
      </c>
      <c r="X83" s="2" t="str">
        <f t="shared" si="19"/>
        <v>Clone screen RLU: 282555</v>
      </c>
      <c r="Y83" s="2" t="str">
        <f t="shared" si="20"/>
        <v>rgba(128,0,128,0.4)</v>
      </c>
      <c r="AA83">
        <v>81</v>
      </c>
    </row>
    <row r="84" spans="1:27" x14ac:dyDescent="0.35">
      <c r="A84" t="s">
        <v>50</v>
      </c>
      <c r="B84" s="34" t="str">
        <f>B52</f>
        <v>3-D11</v>
      </c>
      <c r="C84" s="34">
        <v>1</v>
      </c>
      <c r="D84" s="32">
        <v>1</v>
      </c>
      <c r="E84" s="32">
        <v>1</v>
      </c>
      <c r="F84" s="27">
        <f t="shared" ref="F84:F106" si="21">IF(SUM(D84,E84)&gt;0,0,1)</f>
        <v>0</v>
      </c>
      <c r="G84" s="28" t="str">
        <f t="shared" ref="G84:G85" si="22">IF(F84= 1, B84,"")</f>
        <v/>
      </c>
      <c r="H84" s="28" t="str">
        <f>IF(G84=B84,G52,"")</f>
        <v/>
      </c>
      <c r="M84" s="11"/>
      <c r="N84" s="5"/>
      <c r="U84" s="2" t="str">
        <f>O35</f>
        <v>Parental/Poly&lt;br&gt;(3/12)</v>
      </c>
      <c r="V84" s="2" t="str">
        <f>O9</f>
        <v>BVP&lt;br&gt;(21/24 clean)</v>
      </c>
      <c r="W84" s="2">
        <f>B44</f>
        <v>3</v>
      </c>
      <c r="X84" s="50" t="s">
        <v>171</v>
      </c>
      <c r="Y84" s="42" t="s">
        <v>22</v>
      </c>
      <c r="AA84">
        <v>82</v>
      </c>
    </row>
    <row r="85" spans="1:27" x14ac:dyDescent="0.35">
      <c r="A85" t="s">
        <v>51</v>
      </c>
      <c r="B85" s="34" t="str">
        <f t="shared" ref="B85:B106" si="23">B53</f>
        <v>3-O21</v>
      </c>
      <c r="C85" s="34">
        <v>1</v>
      </c>
      <c r="D85" s="32">
        <v>1</v>
      </c>
      <c r="E85" s="32">
        <v>1</v>
      </c>
      <c r="F85" s="27">
        <f t="shared" si="21"/>
        <v>0</v>
      </c>
      <c r="G85" s="28" t="str">
        <f t="shared" si="22"/>
        <v/>
      </c>
      <c r="H85" s="28" t="str">
        <f>IF(G85=B85,G53,"")</f>
        <v/>
      </c>
      <c r="L85" s="15"/>
      <c r="U85" s="2" t="str">
        <f>O35</f>
        <v>Parental/Poly&lt;br&gt;(3/12)</v>
      </c>
      <c r="V85" s="2" t="str">
        <f>O10</f>
        <v>&lt;b&gt;Sequencing&lt;/b&gt; &lt;br&gt;( Single heavy &amp; light&lt;br&gt; chain obtained&lt;br&gt; for 21/24)</v>
      </c>
      <c r="W85" s="2">
        <f>B44</f>
        <v>3</v>
      </c>
      <c r="X85" s="50" t="s">
        <v>171</v>
      </c>
      <c r="Y85" t="s">
        <v>67</v>
      </c>
      <c r="AA85">
        <v>83</v>
      </c>
    </row>
    <row r="86" spans="1:27" x14ac:dyDescent="0.35">
      <c r="A86" t="s">
        <v>52</v>
      </c>
      <c r="B86" s="34" t="str">
        <f t="shared" si="23"/>
        <v>4-A16</v>
      </c>
      <c r="C86" s="34">
        <v>1</v>
      </c>
      <c r="D86" s="32">
        <v>1</v>
      </c>
      <c r="E86" s="32">
        <v>1</v>
      </c>
      <c r="F86" s="27">
        <f t="shared" si="21"/>
        <v>0</v>
      </c>
      <c r="G86" s="28" t="str">
        <f t="shared" ref="G86:G106" si="24">IF(F86= 1, B86,"")</f>
        <v/>
      </c>
      <c r="H86" s="28" t="str">
        <f t="shared" ref="H86:H106" si="25">IF(G86=B86,G54,"")</f>
        <v/>
      </c>
      <c r="L86" s="15"/>
      <c r="U86" s="2" t="str">
        <f t="shared" ref="U86:U109" si="26">B51</f>
        <v>2-O1</v>
      </c>
      <c r="V86" s="2" t="str">
        <f>O35</f>
        <v>Parental/Poly&lt;br&gt;(3/12)</v>
      </c>
      <c r="W86" s="2">
        <f t="shared" ref="W86:W109" si="27">F83</f>
        <v>0</v>
      </c>
      <c r="X86" s="2" t="str">
        <f t="shared" ref="X86:X109" si="28">_xlfn.CONCAT("Clone screen RLU: ", G51)</f>
        <v>Clone screen RLU: 619596</v>
      </c>
      <c r="Y86" s="2" t="str">
        <f>S11</f>
        <v>rgba(255,215,0,0.4)</v>
      </c>
      <c r="Z86" s="3"/>
      <c r="AA86">
        <v>84</v>
      </c>
    </row>
    <row r="87" spans="1:27" x14ac:dyDescent="0.35">
      <c r="A87" t="s">
        <v>53</v>
      </c>
      <c r="B87" s="34" t="str">
        <f t="shared" si="23"/>
        <v>4-N1</v>
      </c>
      <c r="C87" s="34">
        <v>1</v>
      </c>
      <c r="D87" s="32">
        <v>1</v>
      </c>
      <c r="E87" s="32">
        <v>1</v>
      </c>
      <c r="F87" s="27">
        <f t="shared" si="21"/>
        <v>0</v>
      </c>
      <c r="G87" s="28" t="str">
        <f t="shared" si="24"/>
        <v/>
      </c>
      <c r="H87" s="28" t="str">
        <f t="shared" si="25"/>
        <v/>
      </c>
      <c r="L87" s="15"/>
      <c r="U87" s="2" t="str">
        <f t="shared" si="26"/>
        <v>3-D11</v>
      </c>
      <c r="V87" s="2" t="str">
        <f>O35</f>
        <v>Parental/Poly&lt;br&gt;(3/12)</v>
      </c>
      <c r="W87" s="2">
        <f t="shared" si="27"/>
        <v>0</v>
      </c>
      <c r="X87" s="2" t="str">
        <f t="shared" si="28"/>
        <v>Clone screen RLU: 376422</v>
      </c>
      <c r="Y87" s="2" t="str">
        <f t="shared" ref="Y87:Y109" si="29">S12</f>
        <v>rgba(255,215,0,0.4)</v>
      </c>
      <c r="Z87" s="3"/>
      <c r="AA87">
        <v>85</v>
      </c>
    </row>
    <row r="88" spans="1:27" x14ac:dyDescent="0.35">
      <c r="A88" t="s">
        <v>54</v>
      </c>
      <c r="B88" s="34" t="str">
        <f t="shared" si="23"/>
        <v>5-I19</v>
      </c>
      <c r="C88" s="34">
        <v>1</v>
      </c>
      <c r="D88" s="32">
        <v>0</v>
      </c>
      <c r="E88" s="32">
        <v>0</v>
      </c>
      <c r="F88" s="27">
        <f t="shared" si="21"/>
        <v>1</v>
      </c>
      <c r="G88" s="28" t="str">
        <f t="shared" si="24"/>
        <v>5-I19</v>
      </c>
      <c r="H88" s="28">
        <f t="shared" si="25"/>
        <v>549521.5</v>
      </c>
      <c r="L88" s="15"/>
      <c r="U88" s="2" t="str">
        <f t="shared" si="26"/>
        <v>3-O21</v>
      </c>
      <c r="V88" s="2" t="str">
        <f>O35</f>
        <v>Parental/Poly&lt;br&gt;(3/12)</v>
      </c>
      <c r="W88" s="2">
        <f t="shared" si="27"/>
        <v>0</v>
      </c>
      <c r="X88" s="2" t="str">
        <f t="shared" si="28"/>
        <v>Clone screen RLU: 695831</v>
      </c>
      <c r="Y88" s="2" t="str">
        <f t="shared" si="29"/>
        <v>rgba(255,215,0,0.4)</v>
      </c>
      <c r="Z88" s="3"/>
      <c r="AA88">
        <v>86</v>
      </c>
    </row>
    <row r="89" spans="1:27" x14ac:dyDescent="0.35">
      <c r="A89" t="s">
        <v>55</v>
      </c>
      <c r="B89" s="34" t="str">
        <f t="shared" si="23"/>
        <v>5-L22</v>
      </c>
      <c r="C89" s="34">
        <v>1</v>
      </c>
      <c r="D89" s="32">
        <v>1</v>
      </c>
      <c r="E89" s="32">
        <v>0</v>
      </c>
      <c r="F89" s="27">
        <f t="shared" si="21"/>
        <v>0</v>
      </c>
      <c r="G89" s="28" t="str">
        <f t="shared" si="24"/>
        <v/>
      </c>
      <c r="H89" s="28" t="str">
        <f t="shared" si="25"/>
        <v/>
      </c>
      <c r="L89" s="15"/>
      <c r="U89" s="2" t="str">
        <f t="shared" si="26"/>
        <v>4-A16</v>
      </c>
      <c r="V89" s="2" t="str">
        <f>O35</f>
        <v>Parental/Poly&lt;br&gt;(3/12)</v>
      </c>
      <c r="W89" s="2">
        <f t="shared" si="27"/>
        <v>0</v>
      </c>
      <c r="X89" s="2" t="str">
        <f t="shared" si="28"/>
        <v>Clone screen RLU: 526526</v>
      </c>
      <c r="Y89" s="2" t="str">
        <f t="shared" si="29"/>
        <v>rgba(255,215,0,0.4)</v>
      </c>
      <c r="Z89" s="3"/>
      <c r="AA89">
        <v>87</v>
      </c>
    </row>
    <row r="90" spans="1:27" x14ac:dyDescent="0.35">
      <c r="A90" t="s">
        <v>56</v>
      </c>
      <c r="B90" s="34" t="str">
        <f t="shared" si="23"/>
        <v>5-L6</v>
      </c>
      <c r="C90" s="34">
        <v>1</v>
      </c>
      <c r="D90" s="32">
        <v>1</v>
      </c>
      <c r="E90" s="32">
        <v>1</v>
      </c>
      <c r="F90" s="27">
        <f t="shared" si="21"/>
        <v>0</v>
      </c>
      <c r="G90" s="28" t="str">
        <f t="shared" si="24"/>
        <v/>
      </c>
      <c r="H90" s="28" t="str">
        <f t="shared" si="25"/>
        <v/>
      </c>
      <c r="L90" s="15"/>
      <c r="U90" s="2" t="str">
        <f t="shared" si="26"/>
        <v>4-N1</v>
      </c>
      <c r="V90" s="2" t="str">
        <f>O35</f>
        <v>Parental/Poly&lt;br&gt;(3/12)</v>
      </c>
      <c r="W90" s="2">
        <f t="shared" si="27"/>
        <v>0</v>
      </c>
      <c r="X90" s="2" t="str">
        <f t="shared" si="28"/>
        <v>Clone screen RLU: 527472.5</v>
      </c>
      <c r="Y90" s="2" t="str">
        <f t="shared" si="29"/>
        <v>rgba(255,215,0,0.4)</v>
      </c>
      <c r="Z90" s="3"/>
      <c r="AA90">
        <v>88</v>
      </c>
    </row>
    <row r="91" spans="1:27" x14ac:dyDescent="0.35">
      <c r="A91" t="s">
        <v>57</v>
      </c>
      <c r="B91" s="34" t="str">
        <f t="shared" si="23"/>
        <v>7-E1</v>
      </c>
      <c r="C91" s="34">
        <v>1</v>
      </c>
      <c r="D91" s="32">
        <v>1</v>
      </c>
      <c r="E91" s="32">
        <v>1</v>
      </c>
      <c r="F91" s="27">
        <f t="shared" si="21"/>
        <v>0</v>
      </c>
      <c r="G91" s="28" t="str">
        <f t="shared" si="24"/>
        <v/>
      </c>
      <c r="H91" s="28" t="str">
        <f t="shared" si="25"/>
        <v/>
      </c>
      <c r="L91" s="15"/>
      <c r="U91" s="2" t="str">
        <f t="shared" si="26"/>
        <v>5-I19</v>
      </c>
      <c r="V91" s="2" t="str">
        <f>O35</f>
        <v>Parental/Poly&lt;br&gt;(3/12)</v>
      </c>
      <c r="W91" s="2">
        <f t="shared" si="27"/>
        <v>1</v>
      </c>
      <c r="X91" s="2" t="str">
        <f t="shared" si="28"/>
        <v>Clone screen RLU: 549521.5</v>
      </c>
      <c r="Y91" s="2" t="str">
        <f t="shared" si="29"/>
        <v>rgba(255,215,0,0.4)</v>
      </c>
      <c r="Z91" s="3"/>
      <c r="AA91">
        <v>89</v>
      </c>
    </row>
    <row r="92" spans="1:27" x14ac:dyDescent="0.35">
      <c r="A92" t="s">
        <v>58</v>
      </c>
      <c r="B92" s="34" t="str">
        <f t="shared" si="23"/>
        <v>7-P21</v>
      </c>
      <c r="C92" s="34">
        <v>1</v>
      </c>
      <c r="D92" s="32">
        <v>1</v>
      </c>
      <c r="E92" s="32">
        <v>1</v>
      </c>
      <c r="F92" s="27">
        <f t="shared" si="21"/>
        <v>0</v>
      </c>
      <c r="G92" s="28" t="str">
        <f t="shared" si="24"/>
        <v/>
      </c>
      <c r="H92" s="28" t="str">
        <f t="shared" si="25"/>
        <v/>
      </c>
      <c r="L92" s="15"/>
      <c r="U92" s="2" t="str">
        <f t="shared" si="26"/>
        <v>5-L22</v>
      </c>
      <c r="V92" s="2" t="str">
        <f>O35</f>
        <v>Parental/Poly&lt;br&gt;(3/12)</v>
      </c>
      <c r="W92" s="2">
        <f t="shared" si="27"/>
        <v>0</v>
      </c>
      <c r="X92" s="2" t="str">
        <f t="shared" si="28"/>
        <v>Clone screen RLU: 871013.5</v>
      </c>
      <c r="Y92" s="2" t="str">
        <f t="shared" si="29"/>
        <v>rgba(255,215,0,0.4)</v>
      </c>
      <c r="Z92" s="3"/>
      <c r="AA92">
        <v>90</v>
      </c>
    </row>
    <row r="93" spans="1:27" x14ac:dyDescent="0.35">
      <c r="A93" t="s">
        <v>59</v>
      </c>
      <c r="B93" s="34" t="str">
        <f t="shared" si="23"/>
        <v>8-E6</v>
      </c>
      <c r="C93" s="34">
        <v>1</v>
      </c>
      <c r="D93" s="32">
        <v>1</v>
      </c>
      <c r="E93" s="32">
        <v>1</v>
      </c>
      <c r="F93" s="27">
        <f t="shared" si="21"/>
        <v>0</v>
      </c>
      <c r="G93" s="28" t="str">
        <f t="shared" si="24"/>
        <v/>
      </c>
      <c r="H93" s="28" t="str">
        <f t="shared" si="25"/>
        <v/>
      </c>
      <c r="L93" s="15"/>
      <c r="U93" s="2" t="str">
        <f t="shared" si="26"/>
        <v>5-L6</v>
      </c>
      <c r="V93" s="2" t="str">
        <f>O35</f>
        <v>Parental/Poly&lt;br&gt;(3/12)</v>
      </c>
      <c r="W93" s="2">
        <f t="shared" si="27"/>
        <v>0</v>
      </c>
      <c r="X93" s="2" t="str">
        <f t="shared" si="28"/>
        <v>Clone screen RLU: 740833</v>
      </c>
      <c r="Y93" s="2" t="str">
        <f t="shared" si="29"/>
        <v>rgba(255,215,0,0.4)</v>
      </c>
      <c r="Z93" s="3"/>
      <c r="AA93">
        <v>91</v>
      </c>
    </row>
    <row r="94" spans="1:27" x14ac:dyDescent="0.35">
      <c r="A94" t="s">
        <v>60</v>
      </c>
      <c r="B94" s="34" t="str">
        <f t="shared" si="23"/>
        <v>9-B7</v>
      </c>
      <c r="C94" s="34">
        <v>1</v>
      </c>
      <c r="D94" s="32">
        <v>0</v>
      </c>
      <c r="E94" s="32">
        <v>0</v>
      </c>
      <c r="F94" s="27">
        <f t="shared" si="21"/>
        <v>1</v>
      </c>
      <c r="G94" s="28" t="str">
        <f t="shared" si="24"/>
        <v>9-B7</v>
      </c>
      <c r="H94" s="28">
        <f t="shared" si="25"/>
        <v>402076</v>
      </c>
      <c r="L94" s="15"/>
      <c r="U94" s="2" t="str">
        <f t="shared" si="26"/>
        <v>7-E1</v>
      </c>
      <c r="V94" s="2" t="str">
        <f>O35</f>
        <v>Parental/Poly&lt;br&gt;(3/12)</v>
      </c>
      <c r="W94" s="2">
        <f t="shared" si="27"/>
        <v>0</v>
      </c>
      <c r="X94" s="2" t="str">
        <f t="shared" si="28"/>
        <v>Clone screen RLU: 429561.5</v>
      </c>
      <c r="Y94" s="2" t="str">
        <f t="shared" si="29"/>
        <v>rgba(255,215,0,0.4)</v>
      </c>
      <c r="Z94" s="3"/>
      <c r="AA94">
        <v>92</v>
      </c>
    </row>
    <row r="95" spans="1:27" x14ac:dyDescent="0.35">
      <c r="A95" t="s">
        <v>156</v>
      </c>
      <c r="B95" s="34" t="str">
        <f t="shared" si="23"/>
        <v>Top hit #13</v>
      </c>
      <c r="C95" s="34">
        <v>1</v>
      </c>
      <c r="D95" s="32">
        <v>1</v>
      </c>
      <c r="E95" s="32">
        <v>1</v>
      </c>
      <c r="F95" s="27">
        <f t="shared" si="21"/>
        <v>0</v>
      </c>
      <c r="G95" s="28" t="str">
        <f t="shared" si="24"/>
        <v/>
      </c>
      <c r="H95" s="28" t="str">
        <f t="shared" si="25"/>
        <v/>
      </c>
      <c r="L95" s="15"/>
      <c r="U95" s="2" t="str">
        <f t="shared" si="26"/>
        <v>7-P21</v>
      </c>
      <c r="V95" s="2" t="str">
        <f>O35</f>
        <v>Parental/Poly&lt;br&gt;(3/12)</v>
      </c>
      <c r="W95" s="2">
        <f t="shared" si="27"/>
        <v>0</v>
      </c>
      <c r="X95" s="2" t="str">
        <f t="shared" si="28"/>
        <v>Clone screen RLU: 639789.5</v>
      </c>
      <c r="Y95" s="2" t="str">
        <f t="shared" si="29"/>
        <v>rgba(255,215,0,0.4)</v>
      </c>
      <c r="Z95" s="3"/>
      <c r="AA95">
        <v>93</v>
      </c>
    </row>
    <row r="96" spans="1:27" x14ac:dyDescent="0.35">
      <c r="A96" t="s">
        <v>157</v>
      </c>
      <c r="B96" s="34" t="str">
        <f t="shared" si="23"/>
        <v>Top hit #14</v>
      </c>
      <c r="C96" s="34">
        <v>1</v>
      </c>
      <c r="D96" s="32">
        <v>1</v>
      </c>
      <c r="E96" s="32">
        <v>1</v>
      </c>
      <c r="F96" s="27">
        <f t="shared" si="21"/>
        <v>0</v>
      </c>
      <c r="G96" s="28" t="str">
        <f t="shared" si="24"/>
        <v/>
      </c>
      <c r="H96" s="28" t="str">
        <f t="shared" si="25"/>
        <v/>
      </c>
      <c r="L96" s="15"/>
      <c r="U96" s="2" t="str">
        <f t="shared" si="26"/>
        <v>8-E6</v>
      </c>
      <c r="V96" s="2" t="str">
        <f>O35</f>
        <v>Parental/Poly&lt;br&gt;(3/12)</v>
      </c>
      <c r="W96" s="2">
        <f t="shared" si="27"/>
        <v>0</v>
      </c>
      <c r="X96" s="2" t="str">
        <f t="shared" si="28"/>
        <v>Clone screen RLU: 540905</v>
      </c>
      <c r="Y96" s="2" t="str">
        <f t="shared" si="29"/>
        <v>rgba(255,215,0,0.4)</v>
      </c>
      <c r="Z96" s="3"/>
      <c r="AA96">
        <v>94</v>
      </c>
    </row>
    <row r="97" spans="1:27" x14ac:dyDescent="0.35">
      <c r="A97" t="s">
        <v>158</v>
      </c>
      <c r="B97" s="34" t="str">
        <f t="shared" si="23"/>
        <v>Top hit #15</v>
      </c>
      <c r="C97" s="34">
        <v>1</v>
      </c>
      <c r="D97" s="32">
        <v>1</v>
      </c>
      <c r="E97" s="32">
        <v>1</v>
      </c>
      <c r="F97" s="27">
        <f t="shared" si="21"/>
        <v>0</v>
      </c>
      <c r="G97" s="28" t="str">
        <f t="shared" si="24"/>
        <v/>
      </c>
      <c r="H97" s="28" t="str">
        <f t="shared" si="25"/>
        <v/>
      </c>
      <c r="U97" s="2" t="str">
        <f t="shared" si="26"/>
        <v>9-B7</v>
      </c>
      <c r="V97" s="2" t="str">
        <f>O35</f>
        <v>Parental/Poly&lt;br&gt;(3/12)</v>
      </c>
      <c r="W97" s="2">
        <f t="shared" si="27"/>
        <v>1</v>
      </c>
      <c r="X97" s="2" t="str">
        <f t="shared" si="28"/>
        <v>Clone screen RLU: 402076</v>
      </c>
      <c r="Y97" s="2" t="str">
        <f t="shared" si="29"/>
        <v>rgba(255,215,0,0.4)</v>
      </c>
      <c r="Z97" s="3"/>
      <c r="AA97">
        <v>95</v>
      </c>
    </row>
    <row r="98" spans="1:27" x14ac:dyDescent="0.35">
      <c r="A98" t="s">
        <v>159</v>
      </c>
      <c r="B98" s="34" t="str">
        <f t="shared" si="23"/>
        <v>Top hit #16</v>
      </c>
      <c r="C98" s="34">
        <v>1</v>
      </c>
      <c r="D98" s="32">
        <v>1</v>
      </c>
      <c r="E98" s="32">
        <v>1</v>
      </c>
      <c r="F98" s="27">
        <f t="shared" si="21"/>
        <v>0</v>
      </c>
      <c r="G98" s="28" t="str">
        <f t="shared" si="24"/>
        <v/>
      </c>
      <c r="H98" s="28" t="str">
        <f t="shared" si="25"/>
        <v/>
      </c>
      <c r="U98" s="2" t="str">
        <f t="shared" si="26"/>
        <v>Top hit #13</v>
      </c>
      <c r="V98" s="2" t="str">
        <f>O35</f>
        <v>Parental/Poly&lt;br&gt;(3/12)</v>
      </c>
      <c r="W98" s="2">
        <f t="shared" si="27"/>
        <v>0</v>
      </c>
      <c r="X98" s="2" t="str">
        <f t="shared" si="28"/>
        <v>Clone screen RLU: 402076</v>
      </c>
      <c r="Y98" s="2" t="str">
        <f t="shared" si="29"/>
        <v>rgba(128,0,128,0.4)</v>
      </c>
      <c r="Z98" s="7"/>
      <c r="AA98">
        <v>96</v>
      </c>
    </row>
    <row r="99" spans="1:27" x14ac:dyDescent="0.35">
      <c r="A99" t="s">
        <v>160</v>
      </c>
      <c r="B99" s="34" t="str">
        <f t="shared" si="23"/>
        <v>Top hit #17</v>
      </c>
      <c r="C99" s="34">
        <v>1</v>
      </c>
      <c r="D99" s="32">
        <v>1</v>
      </c>
      <c r="E99" s="32">
        <v>1</v>
      </c>
      <c r="F99" s="27">
        <f t="shared" si="21"/>
        <v>0</v>
      </c>
      <c r="G99" s="28" t="str">
        <f t="shared" si="24"/>
        <v/>
      </c>
      <c r="H99" s="28" t="str">
        <f t="shared" si="25"/>
        <v/>
      </c>
      <c r="U99" s="2" t="str">
        <f t="shared" si="26"/>
        <v>Top hit #14</v>
      </c>
      <c r="V99" s="2" t="str">
        <f>O35</f>
        <v>Parental/Poly&lt;br&gt;(3/12)</v>
      </c>
      <c r="W99" s="2">
        <f t="shared" si="27"/>
        <v>0</v>
      </c>
      <c r="X99" s="2" t="str">
        <f t="shared" si="28"/>
        <v>Clone screen RLU: 402076</v>
      </c>
      <c r="Y99" s="2" t="str">
        <f t="shared" si="29"/>
        <v>rgba(128,0,128,0.4)</v>
      </c>
      <c r="Z99" s="7"/>
      <c r="AA99">
        <v>97</v>
      </c>
    </row>
    <row r="100" spans="1:27" x14ac:dyDescent="0.35">
      <c r="A100" t="s">
        <v>161</v>
      </c>
      <c r="B100" s="34" t="str">
        <f t="shared" si="23"/>
        <v>Top hit #18</v>
      </c>
      <c r="C100" s="34">
        <v>1</v>
      </c>
      <c r="D100" s="32">
        <v>0</v>
      </c>
      <c r="E100" s="32">
        <v>0</v>
      </c>
      <c r="F100" s="27">
        <f>IF(SUM(D100,E100)&gt;0,0,1)</f>
        <v>1</v>
      </c>
      <c r="G100" s="28" t="str">
        <f t="shared" si="24"/>
        <v>Top hit #18</v>
      </c>
      <c r="H100" s="28">
        <f t="shared" si="25"/>
        <v>402076</v>
      </c>
      <c r="U100" s="2" t="str">
        <f t="shared" si="26"/>
        <v>Top hit #15</v>
      </c>
      <c r="V100" s="2" t="str">
        <f>O35</f>
        <v>Parental/Poly&lt;br&gt;(3/12)</v>
      </c>
      <c r="W100" s="2">
        <f t="shared" si="27"/>
        <v>0</v>
      </c>
      <c r="X100" s="2" t="str">
        <f t="shared" si="28"/>
        <v>Clone screen RLU: 402076</v>
      </c>
      <c r="Y100" s="2" t="str">
        <f t="shared" si="29"/>
        <v>rgba(128,0,128,0.4)</v>
      </c>
      <c r="Z100" s="7"/>
      <c r="AA100">
        <v>98</v>
      </c>
    </row>
    <row r="101" spans="1:27" x14ac:dyDescent="0.35">
      <c r="A101" t="s">
        <v>162</v>
      </c>
      <c r="B101" s="34" t="str">
        <f t="shared" si="23"/>
        <v>Top hit #19</v>
      </c>
      <c r="C101" s="34">
        <v>1</v>
      </c>
      <c r="D101" s="32">
        <v>1</v>
      </c>
      <c r="E101" s="32">
        <v>1</v>
      </c>
      <c r="F101" s="27">
        <f t="shared" si="21"/>
        <v>0</v>
      </c>
      <c r="G101" s="28" t="str">
        <f t="shared" si="24"/>
        <v/>
      </c>
      <c r="H101" s="28" t="str">
        <f t="shared" si="25"/>
        <v/>
      </c>
      <c r="U101" s="2" t="str">
        <f t="shared" si="26"/>
        <v>Top hit #16</v>
      </c>
      <c r="V101" s="2" t="str">
        <f>O35</f>
        <v>Parental/Poly&lt;br&gt;(3/12)</v>
      </c>
      <c r="W101" s="2">
        <f t="shared" si="27"/>
        <v>0</v>
      </c>
      <c r="X101" s="2" t="str">
        <f t="shared" si="28"/>
        <v>Clone screen RLU: 402076</v>
      </c>
      <c r="Y101" s="2" t="str">
        <f t="shared" si="29"/>
        <v>rgba(128,0,128,0.4)</v>
      </c>
      <c r="Z101" s="7"/>
      <c r="AA101">
        <v>99</v>
      </c>
    </row>
    <row r="102" spans="1:27" x14ac:dyDescent="0.35">
      <c r="A102" t="s">
        <v>163</v>
      </c>
      <c r="B102" s="34" t="str">
        <f t="shared" si="23"/>
        <v>Top hit #20</v>
      </c>
      <c r="C102" s="34">
        <v>1</v>
      </c>
      <c r="D102" s="32">
        <v>1</v>
      </c>
      <c r="E102" s="32">
        <v>1</v>
      </c>
      <c r="F102" s="27">
        <f t="shared" si="21"/>
        <v>0</v>
      </c>
      <c r="G102" s="28" t="str">
        <f t="shared" si="24"/>
        <v/>
      </c>
      <c r="H102" s="28" t="str">
        <f t="shared" si="25"/>
        <v/>
      </c>
      <c r="U102" s="2" t="str">
        <f t="shared" si="26"/>
        <v>Top hit #17</v>
      </c>
      <c r="V102" s="2" t="str">
        <f>O35</f>
        <v>Parental/Poly&lt;br&gt;(3/12)</v>
      </c>
      <c r="W102" s="2">
        <f t="shared" si="27"/>
        <v>0</v>
      </c>
      <c r="X102" s="2" t="str">
        <f t="shared" si="28"/>
        <v>Clone screen RLU: 402076</v>
      </c>
      <c r="Y102" s="2" t="str">
        <f t="shared" si="29"/>
        <v>rgba(128,0,128,0.4)</v>
      </c>
      <c r="AA102">
        <v>100</v>
      </c>
    </row>
    <row r="103" spans="1:27" x14ac:dyDescent="0.35">
      <c r="A103" t="s">
        <v>164</v>
      </c>
      <c r="B103" s="34" t="str">
        <f t="shared" si="23"/>
        <v>Top hit #21</v>
      </c>
      <c r="C103" s="34">
        <v>1</v>
      </c>
      <c r="D103" s="32">
        <v>1</v>
      </c>
      <c r="E103" s="32">
        <v>1</v>
      </c>
      <c r="F103" s="27">
        <f t="shared" si="21"/>
        <v>0</v>
      </c>
      <c r="G103" s="28" t="str">
        <f t="shared" si="24"/>
        <v/>
      </c>
      <c r="H103" s="28" t="str">
        <f t="shared" si="25"/>
        <v/>
      </c>
      <c r="U103" s="2" t="str">
        <f t="shared" si="26"/>
        <v>Top hit #18</v>
      </c>
      <c r="V103" s="2" t="str">
        <f>O35</f>
        <v>Parental/Poly&lt;br&gt;(3/12)</v>
      </c>
      <c r="W103" s="2">
        <f t="shared" si="27"/>
        <v>1</v>
      </c>
      <c r="X103" s="2" t="str">
        <f t="shared" si="28"/>
        <v>Clone screen RLU: 402076</v>
      </c>
      <c r="Y103" s="2" t="str">
        <f t="shared" si="29"/>
        <v>rgba(128,0,128,0.4)</v>
      </c>
      <c r="AA103">
        <v>101</v>
      </c>
    </row>
    <row r="104" spans="1:27" x14ac:dyDescent="0.35">
      <c r="A104" t="s">
        <v>165</v>
      </c>
      <c r="B104" s="34" t="str">
        <f t="shared" si="23"/>
        <v>Top hit #22</v>
      </c>
      <c r="C104" s="34">
        <v>1</v>
      </c>
      <c r="D104" s="32">
        <v>1</v>
      </c>
      <c r="E104" s="32">
        <v>1</v>
      </c>
      <c r="F104" s="27">
        <f t="shared" si="21"/>
        <v>0</v>
      </c>
      <c r="G104" s="28" t="str">
        <f t="shared" si="24"/>
        <v/>
      </c>
      <c r="H104" s="28" t="str">
        <f t="shared" si="25"/>
        <v/>
      </c>
      <c r="U104" s="2" t="str">
        <f t="shared" si="26"/>
        <v>Top hit #19</v>
      </c>
      <c r="V104" s="2" t="str">
        <f>O35</f>
        <v>Parental/Poly&lt;br&gt;(3/12)</v>
      </c>
      <c r="W104" s="2">
        <f t="shared" si="27"/>
        <v>0</v>
      </c>
      <c r="X104" s="2" t="str">
        <f t="shared" si="28"/>
        <v>Clone screen RLU: 402076</v>
      </c>
      <c r="Y104" s="2" t="str">
        <f t="shared" si="29"/>
        <v>rgba(128,0,128,0.4)</v>
      </c>
      <c r="AA104">
        <v>102</v>
      </c>
    </row>
    <row r="105" spans="1:27" x14ac:dyDescent="0.35">
      <c r="A105" t="s">
        <v>166</v>
      </c>
      <c r="B105" s="34" t="str">
        <f t="shared" si="23"/>
        <v>Top hit #23</v>
      </c>
      <c r="C105" s="34">
        <v>1</v>
      </c>
      <c r="D105" s="32">
        <v>0</v>
      </c>
      <c r="E105" s="32">
        <v>1</v>
      </c>
      <c r="F105" s="27">
        <f t="shared" si="21"/>
        <v>0</v>
      </c>
      <c r="G105" s="28" t="str">
        <f t="shared" si="24"/>
        <v/>
      </c>
      <c r="H105" s="28" t="str">
        <f t="shared" si="25"/>
        <v/>
      </c>
      <c r="U105" s="2" t="str">
        <f t="shared" si="26"/>
        <v>Top hit #20</v>
      </c>
      <c r="V105" s="2" t="str">
        <f>O35</f>
        <v>Parental/Poly&lt;br&gt;(3/12)</v>
      </c>
      <c r="W105" s="2">
        <f t="shared" si="27"/>
        <v>0</v>
      </c>
      <c r="X105" s="2" t="str">
        <f t="shared" si="28"/>
        <v>Clone screen RLU: 402076</v>
      </c>
      <c r="Y105" s="2" t="str">
        <f t="shared" si="29"/>
        <v>rgba(128,0,128,0.4)</v>
      </c>
      <c r="AA105">
        <v>103</v>
      </c>
    </row>
    <row r="106" spans="1:27" x14ac:dyDescent="0.35">
      <c r="A106" t="s">
        <v>167</v>
      </c>
      <c r="B106" s="34" t="str">
        <f t="shared" si="23"/>
        <v>Top hit #24</v>
      </c>
      <c r="C106" s="34">
        <v>1</v>
      </c>
      <c r="D106" s="32">
        <v>0</v>
      </c>
      <c r="E106" s="32">
        <v>1</v>
      </c>
      <c r="F106" s="27">
        <f t="shared" si="21"/>
        <v>0</v>
      </c>
      <c r="G106" s="28" t="str">
        <f t="shared" si="24"/>
        <v/>
      </c>
      <c r="H106" s="28" t="str">
        <f t="shared" si="25"/>
        <v/>
      </c>
      <c r="U106" s="2" t="str">
        <f t="shared" si="26"/>
        <v>Top hit #21</v>
      </c>
      <c r="V106" s="2" t="str">
        <f>O35</f>
        <v>Parental/Poly&lt;br&gt;(3/12)</v>
      </c>
      <c r="W106" s="2">
        <f t="shared" si="27"/>
        <v>0</v>
      </c>
      <c r="X106" s="2" t="str">
        <f t="shared" si="28"/>
        <v>Clone screen RLU: 402076</v>
      </c>
      <c r="Y106" s="2" t="str">
        <f t="shared" si="29"/>
        <v>rgba(128,0,128,0.4)</v>
      </c>
      <c r="AA106">
        <v>104</v>
      </c>
    </row>
    <row r="107" spans="1:27" x14ac:dyDescent="0.35">
      <c r="B107" s="5"/>
      <c r="U107" s="2" t="str">
        <f t="shared" si="26"/>
        <v>Top hit #22</v>
      </c>
      <c r="V107" s="2" t="str">
        <f>O35</f>
        <v>Parental/Poly&lt;br&gt;(3/12)</v>
      </c>
      <c r="W107" s="2">
        <f t="shared" si="27"/>
        <v>0</v>
      </c>
      <c r="X107" s="2" t="str">
        <f t="shared" si="28"/>
        <v>Clone screen RLU: 402076</v>
      </c>
      <c r="Y107" s="2" t="str">
        <f t="shared" si="29"/>
        <v>rgba(128,0,128,0.4)</v>
      </c>
      <c r="AA107">
        <v>105</v>
      </c>
    </row>
    <row r="108" spans="1:27" x14ac:dyDescent="0.35">
      <c r="B108" s="5"/>
      <c r="U108" s="2" t="str">
        <f t="shared" si="26"/>
        <v>Top hit #23</v>
      </c>
      <c r="V108" s="2" t="str">
        <f>O35</f>
        <v>Parental/Poly&lt;br&gt;(3/12)</v>
      </c>
      <c r="W108" s="2">
        <f t="shared" si="27"/>
        <v>0</v>
      </c>
      <c r="X108" s="2" t="str">
        <f t="shared" si="28"/>
        <v>Clone screen RLU: 402076</v>
      </c>
      <c r="Y108" s="2" t="str">
        <f t="shared" si="29"/>
        <v>rgba(128,0,128,0.4)</v>
      </c>
      <c r="AA108">
        <v>106</v>
      </c>
    </row>
    <row r="109" spans="1:27" x14ac:dyDescent="0.35">
      <c r="B109" s="5"/>
      <c r="U109" s="2" t="str">
        <f t="shared" si="26"/>
        <v>Top hit #24</v>
      </c>
      <c r="V109" s="2" t="str">
        <f>O35</f>
        <v>Parental/Poly&lt;br&gt;(3/12)</v>
      </c>
      <c r="W109" s="2">
        <f t="shared" si="27"/>
        <v>0</v>
      </c>
      <c r="X109" s="2" t="str">
        <f t="shared" si="28"/>
        <v>Clone screen RLU: 402076</v>
      </c>
      <c r="Y109" s="2" t="str">
        <f t="shared" si="29"/>
        <v>rgba(128,0,128,0.4)</v>
      </c>
      <c r="AA109">
        <v>107</v>
      </c>
    </row>
    <row r="110" spans="1:27" x14ac:dyDescent="0.35">
      <c r="B110" s="5"/>
      <c r="X110" s="18"/>
      <c r="Y110"/>
      <c r="AA110" s="7"/>
    </row>
    <row r="111" spans="1:27" x14ac:dyDescent="0.35">
      <c r="B111" s="5"/>
      <c r="X111" s="18"/>
      <c r="Y111"/>
      <c r="AA111" s="7"/>
    </row>
    <row r="112" spans="1:27" x14ac:dyDescent="0.35">
      <c r="B112" s="5"/>
      <c r="X112" s="18"/>
      <c r="Y112"/>
      <c r="AA112" s="7"/>
    </row>
    <row r="113" spans="1:27" x14ac:dyDescent="0.35">
      <c r="B113" s="5"/>
      <c r="X113" s="18"/>
      <c r="Y113"/>
      <c r="AA113" s="7"/>
    </row>
    <row r="114" spans="1:27" x14ac:dyDescent="0.35">
      <c r="B114" s="5"/>
      <c r="X114" s="18"/>
      <c r="Y114"/>
      <c r="AA114" s="7"/>
    </row>
    <row r="115" spans="1:27" x14ac:dyDescent="0.35">
      <c r="A115" s="15"/>
      <c r="B115" s="15"/>
      <c r="C115" s="15"/>
      <c r="D115" s="15"/>
      <c r="E115" s="15"/>
      <c r="F115" s="15"/>
      <c r="G115" s="23"/>
      <c r="H115" s="23"/>
      <c r="I115" s="15"/>
      <c r="J115" s="15"/>
      <c r="K115" s="24"/>
      <c r="X115" s="18"/>
      <c r="Y115"/>
      <c r="AA115" s="7"/>
    </row>
    <row r="116" spans="1:27" x14ac:dyDescent="0.35">
      <c r="U116"/>
      <c r="V116"/>
      <c r="W116" s="18"/>
      <c r="X116" s="18"/>
      <c r="Y116"/>
      <c r="AA116" s="7"/>
    </row>
    <row r="117" spans="1:27" x14ac:dyDescent="0.35">
      <c r="U117"/>
      <c r="V117"/>
      <c r="W117" s="7"/>
      <c r="X117" s="7"/>
      <c r="Y117" s="7"/>
      <c r="Z117" s="7"/>
      <c r="AA117" s="7"/>
    </row>
    <row r="118" spans="1:27" x14ac:dyDescent="0.35">
      <c r="A118" s="21" t="s">
        <v>137</v>
      </c>
      <c r="U118"/>
      <c r="V118"/>
      <c r="W118" s="7"/>
      <c r="X118" s="7"/>
      <c r="Y118" s="7"/>
      <c r="Z118" s="7"/>
      <c r="AA118" s="7"/>
    </row>
    <row r="119" spans="1:27" x14ac:dyDescent="0.35">
      <c r="A119" t="s">
        <v>28</v>
      </c>
      <c r="B119" s="27" t="s">
        <v>121</v>
      </c>
      <c r="C119" s="27" t="s">
        <v>136</v>
      </c>
      <c r="D119" s="27" t="s">
        <v>132</v>
      </c>
      <c r="E119" s="27" t="s">
        <v>123</v>
      </c>
      <c r="F119" s="27" t="s">
        <v>122</v>
      </c>
      <c r="G119" s="27" t="s">
        <v>128</v>
      </c>
      <c r="H119" s="27" t="s">
        <v>127</v>
      </c>
      <c r="I119" s="27" t="s">
        <v>129</v>
      </c>
      <c r="J119" s="27" t="s">
        <v>130</v>
      </c>
      <c r="U119"/>
      <c r="V119"/>
      <c r="W119" s="7"/>
      <c r="X119" s="7"/>
      <c r="Y119" s="7"/>
      <c r="Z119" s="7"/>
      <c r="AA119" s="7"/>
    </row>
    <row r="120" spans="1:27" x14ac:dyDescent="0.35">
      <c r="A120" t="s">
        <v>49</v>
      </c>
      <c r="B120" s="34" t="str">
        <f>B51</f>
        <v>2-O1</v>
      </c>
      <c r="C120" s="30">
        <v>260161.5</v>
      </c>
      <c r="D120" s="30" t="s">
        <v>125</v>
      </c>
      <c r="E120" s="39" t="s">
        <v>93</v>
      </c>
      <c r="F120" s="39" t="s">
        <v>93</v>
      </c>
      <c r="G120" s="39">
        <v>3</v>
      </c>
      <c r="H120" s="40" t="s">
        <v>88</v>
      </c>
      <c r="I120" s="39">
        <v>3.3</v>
      </c>
      <c r="J120" s="39" t="s">
        <v>154</v>
      </c>
      <c r="U120"/>
      <c r="V120"/>
      <c r="W120" s="7"/>
      <c r="X120" s="7"/>
      <c r="Y120" s="7"/>
      <c r="Z120" s="7"/>
      <c r="AA120" s="7"/>
    </row>
    <row r="121" spans="1:27" x14ac:dyDescent="0.35">
      <c r="A121" t="s">
        <v>50</v>
      </c>
      <c r="B121" s="34" t="str">
        <f>B52</f>
        <v>3-D11</v>
      </c>
      <c r="C121" s="30">
        <v>437035.5</v>
      </c>
      <c r="D121" s="30" t="s">
        <v>126</v>
      </c>
      <c r="E121" s="39" t="s">
        <v>93</v>
      </c>
      <c r="F121" s="39" t="s">
        <v>93</v>
      </c>
      <c r="G121" s="39">
        <v>3</v>
      </c>
      <c r="H121" s="40" t="s">
        <v>88</v>
      </c>
      <c r="I121" s="39">
        <v>2.7</v>
      </c>
      <c r="J121" s="39" t="s">
        <v>154</v>
      </c>
      <c r="U121" s="7"/>
      <c r="V121" s="7"/>
      <c r="W121" s="7"/>
      <c r="X121" s="7"/>
      <c r="Y121" s="7"/>
      <c r="Z121" s="7"/>
      <c r="AA121" s="7"/>
    </row>
    <row r="122" spans="1:27" x14ac:dyDescent="0.35">
      <c r="A122" t="s">
        <v>51</v>
      </c>
      <c r="B122" s="34" t="str">
        <f t="shared" ref="B122:B143" si="30">B53</f>
        <v>3-O21</v>
      </c>
      <c r="C122" s="30">
        <v>374000.5</v>
      </c>
      <c r="D122" s="30" t="s">
        <v>126</v>
      </c>
      <c r="E122" s="39" t="s">
        <v>93</v>
      </c>
      <c r="F122" s="39" t="s">
        <v>93</v>
      </c>
      <c r="G122" s="39">
        <v>1</v>
      </c>
      <c r="H122" s="40" t="s">
        <v>88</v>
      </c>
      <c r="I122" s="39">
        <v>2.4</v>
      </c>
      <c r="J122" s="39" t="s">
        <v>154</v>
      </c>
    </row>
    <row r="123" spans="1:27" x14ac:dyDescent="0.35">
      <c r="A123" t="s">
        <v>52</v>
      </c>
      <c r="B123" s="34" t="str">
        <f t="shared" si="30"/>
        <v>4-A16</v>
      </c>
      <c r="C123" s="30">
        <v>796688</v>
      </c>
      <c r="D123" s="30" t="s">
        <v>126</v>
      </c>
      <c r="E123" s="39" t="s">
        <v>93</v>
      </c>
      <c r="F123" s="39" t="s">
        <v>93</v>
      </c>
      <c r="G123" s="39">
        <v>1</v>
      </c>
      <c r="H123" s="40" t="s">
        <v>88</v>
      </c>
      <c r="I123" s="39">
        <v>1.3</v>
      </c>
      <c r="J123" s="39" t="s">
        <v>154</v>
      </c>
    </row>
    <row r="124" spans="1:27" x14ac:dyDescent="0.35">
      <c r="A124" t="s">
        <v>53</v>
      </c>
      <c r="B124" s="34" t="str">
        <f t="shared" si="30"/>
        <v>4-N1</v>
      </c>
      <c r="C124" s="30">
        <v>136818</v>
      </c>
      <c r="D124" s="30" t="s">
        <v>126</v>
      </c>
      <c r="E124" s="39" t="s">
        <v>93</v>
      </c>
      <c r="F124" s="39" t="s">
        <v>93</v>
      </c>
      <c r="G124" s="39">
        <v>3</v>
      </c>
      <c r="H124" s="40" t="s">
        <v>91</v>
      </c>
      <c r="I124" s="39">
        <v>1.5</v>
      </c>
      <c r="J124" s="39" t="s">
        <v>154</v>
      </c>
    </row>
    <row r="125" spans="1:27" x14ac:dyDescent="0.35">
      <c r="A125" t="s">
        <v>54</v>
      </c>
      <c r="B125" s="34" t="str">
        <f t="shared" si="30"/>
        <v>5-I19</v>
      </c>
      <c r="C125" s="30">
        <v>518082.5</v>
      </c>
      <c r="D125" s="30" t="s">
        <v>126</v>
      </c>
      <c r="E125" s="39" t="s">
        <v>93</v>
      </c>
      <c r="F125" s="39" t="s">
        <v>93</v>
      </c>
      <c r="G125" s="39">
        <v>4</v>
      </c>
      <c r="H125" s="40" t="s">
        <v>88</v>
      </c>
      <c r="I125" s="39">
        <v>2.4</v>
      </c>
      <c r="J125" s="39" t="s">
        <v>154</v>
      </c>
    </row>
    <row r="126" spans="1:27" x14ac:dyDescent="0.35">
      <c r="A126" t="s">
        <v>55</v>
      </c>
      <c r="B126" s="34" t="str">
        <f t="shared" si="30"/>
        <v>5-L22</v>
      </c>
      <c r="C126" s="30">
        <v>131953.5</v>
      </c>
      <c r="D126" s="30" t="s">
        <v>126</v>
      </c>
      <c r="E126" s="39" t="s">
        <v>93</v>
      </c>
      <c r="F126" s="39" t="s">
        <v>93</v>
      </c>
      <c r="G126" s="39">
        <v>4</v>
      </c>
      <c r="H126" s="40" t="s">
        <v>89</v>
      </c>
      <c r="I126" s="39">
        <v>49.8</v>
      </c>
      <c r="J126" s="39" t="s">
        <v>154</v>
      </c>
    </row>
    <row r="127" spans="1:27" x14ac:dyDescent="0.35">
      <c r="A127" t="s">
        <v>56</v>
      </c>
      <c r="B127" s="34" t="str">
        <f t="shared" si="30"/>
        <v>5-L6</v>
      </c>
      <c r="C127" s="30">
        <v>968153</v>
      </c>
      <c r="D127" s="30" t="s">
        <v>126</v>
      </c>
      <c r="E127" s="39" t="s">
        <v>93</v>
      </c>
      <c r="F127" s="39" t="s">
        <v>93</v>
      </c>
      <c r="G127" s="39">
        <v>3</v>
      </c>
      <c r="H127" s="40" t="s">
        <v>69</v>
      </c>
      <c r="I127" s="39">
        <v>1.2</v>
      </c>
      <c r="J127" s="39" t="s">
        <v>154</v>
      </c>
    </row>
    <row r="128" spans="1:27" x14ac:dyDescent="0.35">
      <c r="A128" t="s">
        <v>57</v>
      </c>
      <c r="B128" s="34" t="str">
        <f t="shared" si="30"/>
        <v>7-E1</v>
      </c>
      <c r="C128" s="30">
        <v>551059.5</v>
      </c>
      <c r="D128" s="30" t="s">
        <v>126</v>
      </c>
      <c r="E128" s="39" t="s">
        <v>93</v>
      </c>
      <c r="F128" s="39" t="s">
        <v>93</v>
      </c>
      <c r="G128" s="39">
        <v>5</v>
      </c>
      <c r="H128" s="40" t="s">
        <v>90</v>
      </c>
      <c r="I128" s="39">
        <v>2.2000000000000002</v>
      </c>
      <c r="J128" s="39" t="s">
        <v>154</v>
      </c>
    </row>
    <row r="129" spans="1:10" x14ac:dyDescent="0.35">
      <c r="A129" t="s">
        <v>58</v>
      </c>
      <c r="B129" s="34" t="str">
        <f t="shared" si="30"/>
        <v>7-P21</v>
      </c>
      <c r="C129" s="30">
        <v>242905</v>
      </c>
      <c r="D129" s="30" t="s">
        <v>126</v>
      </c>
      <c r="E129" s="39" t="s">
        <v>93</v>
      </c>
      <c r="F129" s="39" t="s">
        <v>93</v>
      </c>
      <c r="G129" s="39">
        <v>4</v>
      </c>
      <c r="H129" s="40" t="s">
        <v>91</v>
      </c>
      <c r="I129" s="39">
        <v>0.9</v>
      </c>
      <c r="J129" s="39" t="s">
        <v>154</v>
      </c>
    </row>
    <row r="130" spans="1:10" x14ac:dyDescent="0.35">
      <c r="A130" t="s">
        <v>59</v>
      </c>
      <c r="B130" s="34" t="str">
        <f t="shared" si="30"/>
        <v>8-E6</v>
      </c>
      <c r="C130" s="30">
        <v>417699.5</v>
      </c>
      <c r="D130" s="30" t="s">
        <v>126</v>
      </c>
      <c r="E130" s="39" t="s">
        <v>93</v>
      </c>
      <c r="F130" s="39" t="s">
        <v>93</v>
      </c>
      <c r="G130" s="39">
        <v>2</v>
      </c>
      <c r="H130" s="40" t="s">
        <v>91</v>
      </c>
      <c r="I130" s="39">
        <v>0.6</v>
      </c>
      <c r="J130" s="39" t="s">
        <v>154</v>
      </c>
    </row>
    <row r="131" spans="1:10" x14ac:dyDescent="0.35">
      <c r="A131" t="s">
        <v>60</v>
      </c>
      <c r="B131" s="34" t="str">
        <f t="shared" si="30"/>
        <v>9-B7</v>
      </c>
      <c r="C131" s="30">
        <v>260472.5</v>
      </c>
      <c r="D131" s="30" t="s">
        <v>126</v>
      </c>
      <c r="E131" s="39" t="s">
        <v>93</v>
      </c>
      <c r="F131" s="39" t="s">
        <v>93</v>
      </c>
      <c r="G131" s="39">
        <v>2</v>
      </c>
      <c r="H131" s="40" t="s">
        <v>92</v>
      </c>
      <c r="I131" s="39">
        <v>1.1000000000000001</v>
      </c>
      <c r="J131" s="39" t="s">
        <v>154</v>
      </c>
    </row>
    <row r="132" spans="1:10" x14ac:dyDescent="0.35">
      <c r="A132" t="s">
        <v>156</v>
      </c>
      <c r="B132" s="34" t="str">
        <f t="shared" si="30"/>
        <v>Top hit #13</v>
      </c>
      <c r="C132" s="30">
        <v>260473.5</v>
      </c>
      <c r="D132" s="30" t="s">
        <v>126</v>
      </c>
      <c r="E132" s="39" t="s">
        <v>93</v>
      </c>
      <c r="F132" s="39" t="s">
        <v>93</v>
      </c>
      <c r="G132" s="39">
        <v>3</v>
      </c>
      <c r="H132" s="40" t="s">
        <v>92</v>
      </c>
      <c r="I132" s="39">
        <v>2.1</v>
      </c>
      <c r="J132" s="39" t="s">
        <v>154</v>
      </c>
    </row>
    <row r="133" spans="1:10" x14ac:dyDescent="0.35">
      <c r="A133" t="s">
        <v>157</v>
      </c>
      <c r="B133" s="34" t="str">
        <f t="shared" si="30"/>
        <v>Top hit #14</v>
      </c>
      <c r="C133" s="30">
        <v>260474.5</v>
      </c>
      <c r="D133" s="30" t="s">
        <v>126</v>
      </c>
      <c r="E133" s="39" t="s">
        <v>93</v>
      </c>
      <c r="F133" s="39" t="s">
        <v>93</v>
      </c>
      <c r="G133" s="39">
        <v>4</v>
      </c>
      <c r="H133" s="40" t="s">
        <v>92</v>
      </c>
      <c r="I133" s="39">
        <v>3.1</v>
      </c>
      <c r="J133" s="39" t="s">
        <v>154</v>
      </c>
    </row>
    <row r="134" spans="1:10" x14ac:dyDescent="0.35">
      <c r="A134" t="s">
        <v>158</v>
      </c>
      <c r="B134" s="34" t="str">
        <f t="shared" si="30"/>
        <v>Top hit #15</v>
      </c>
      <c r="C134" s="30">
        <v>260475.5</v>
      </c>
      <c r="D134" s="30" t="s">
        <v>126</v>
      </c>
      <c r="E134" s="39" t="s">
        <v>93</v>
      </c>
      <c r="F134" s="39" t="s">
        <v>93</v>
      </c>
      <c r="G134" s="39">
        <v>5</v>
      </c>
      <c r="H134" s="40" t="s">
        <v>92</v>
      </c>
      <c r="I134" s="39">
        <v>4.0999999999999996</v>
      </c>
      <c r="J134" s="39" t="s">
        <v>154</v>
      </c>
    </row>
    <row r="135" spans="1:10" x14ac:dyDescent="0.35">
      <c r="A135" t="s">
        <v>159</v>
      </c>
      <c r="B135" s="34" t="str">
        <f t="shared" si="30"/>
        <v>Top hit #16</v>
      </c>
      <c r="C135" s="30">
        <v>260476.5</v>
      </c>
      <c r="D135" s="30" t="s">
        <v>126</v>
      </c>
      <c r="E135" s="39" t="s">
        <v>93</v>
      </c>
      <c r="F135" s="39" t="s">
        <v>93</v>
      </c>
      <c r="G135" s="39">
        <v>6</v>
      </c>
      <c r="H135" s="40" t="s">
        <v>92</v>
      </c>
      <c r="I135" s="39">
        <v>5.0999999999999996</v>
      </c>
      <c r="J135" s="39" t="s">
        <v>154</v>
      </c>
    </row>
    <row r="136" spans="1:10" x14ac:dyDescent="0.35">
      <c r="A136" t="s">
        <v>160</v>
      </c>
      <c r="B136" s="34" t="str">
        <f t="shared" si="30"/>
        <v>Top hit #17</v>
      </c>
      <c r="C136" s="30">
        <v>260477.5</v>
      </c>
      <c r="D136" s="30" t="s">
        <v>126</v>
      </c>
      <c r="E136" s="39" t="s">
        <v>93</v>
      </c>
      <c r="F136" s="39" t="s">
        <v>93</v>
      </c>
      <c r="G136" s="39">
        <v>7</v>
      </c>
      <c r="H136" s="40" t="s">
        <v>92</v>
      </c>
      <c r="I136" s="39">
        <v>6.1</v>
      </c>
      <c r="J136" s="39" t="s">
        <v>154</v>
      </c>
    </row>
    <row r="137" spans="1:10" x14ac:dyDescent="0.35">
      <c r="A137" t="s">
        <v>161</v>
      </c>
      <c r="B137" s="34" t="str">
        <f t="shared" si="30"/>
        <v>Top hit #18</v>
      </c>
      <c r="C137" s="30">
        <v>260478.5</v>
      </c>
      <c r="D137" s="30" t="s">
        <v>126</v>
      </c>
      <c r="E137" s="39" t="s">
        <v>93</v>
      </c>
      <c r="F137" s="39" t="s">
        <v>93</v>
      </c>
      <c r="G137" s="39">
        <v>8</v>
      </c>
      <c r="H137" s="40" t="s">
        <v>92</v>
      </c>
      <c r="I137" s="39">
        <v>7.1</v>
      </c>
      <c r="J137" s="39" t="s">
        <v>154</v>
      </c>
    </row>
    <row r="138" spans="1:10" x14ac:dyDescent="0.35">
      <c r="A138" t="s">
        <v>162</v>
      </c>
      <c r="B138" s="34" t="str">
        <f t="shared" si="30"/>
        <v>Top hit #19</v>
      </c>
      <c r="C138" s="30">
        <v>260479.5</v>
      </c>
      <c r="D138" s="30" t="s">
        <v>126</v>
      </c>
      <c r="E138" s="39" t="s">
        <v>93</v>
      </c>
      <c r="F138" s="39" t="s">
        <v>93</v>
      </c>
      <c r="G138" s="39">
        <v>9</v>
      </c>
      <c r="H138" s="40" t="s">
        <v>92</v>
      </c>
      <c r="I138" s="39">
        <v>8.1</v>
      </c>
      <c r="J138" s="39" t="s">
        <v>154</v>
      </c>
    </row>
    <row r="139" spans="1:10" x14ac:dyDescent="0.35">
      <c r="A139" t="s">
        <v>163</v>
      </c>
      <c r="B139" s="34" t="str">
        <f t="shared" si="30"/>
        <v>Top hit #20</v>
      </c>
      <c r="C139" s="30">
        <v>260480.5</v>
      </c>
      <c r="D139" s="30" t="s">
        <v>126</v>
      </c>
      <c r="E139" s="39" t="s">
        <v>93</v>
      </c>
      <c r="F139" s="39" t="s">
        <v>93</v>
      </c>
      <c r="G139" s="39">
        <v>10</v>
      </c>
      <c r="H139" s="40" t="s">
        <v>92</v>
      </c>
      <c r="I139" s="39">
        <v>9.1</v>
      </c>
      <c r="J139" s="39" t="s">
        <v>154</v>
      </c>
    </row>
    <row r="140" spans="1:10" x14ac:dyDescent="0.35">
      <c r="A140" t="s">
        <v>164</v>
      </c>
      <c r="B140" s="34" t="str">
        <f t="shared" si="30"/>
        <v>Top hit #21</v>
      </c>
      <c r="C140" s="30">
        <v>260481.5</v>
      </c>
      <c r="D140" s="30" t="s">
        <v>126</v>
      </c>
      <c r="E140" s="39" t="s">
        <v>93</v>
      </c>
      <c r="F140" s="39" t="s">
        <v>93</v>
      </c>
      <c r="G140" s="39">
        <v>11</v>
      </c>
      <c r="H140" s="40" t="s">
        <v>92</v>
      </c>
      <c r="I140" s="39">
        <v>10.1</v>
      </c>
      <c r="J140" s="39" t="s">
        <v>154</v>
      </c>
    </row>
    <row r="141" spans="1:10" x14ac:dyDescent="0.35">
      <c r="A141" t="s">
        <v>165</v>
      </c>
      <c r="B141" s="34" t="str">
        <f t="shared" si="30"/>
        <v>Top hit #22</v>
      </c>
      <c r="C141" s="30">
        <v>260482.5</v>
      </c>
      <c r="D141" s="30" t="s">
        <v>126</v>
      </c>
      <c r="E141" s="39" t="s">
        <v>93</v>
      </c>
      <c r="F141" s="39" t="s">
        <v>93</v>
      </c>
      <c r="G141" s="39">
        <v>12</v>
      </c>
      <c r="H141" s="40" t="s">
        <v>92</v>
      </c>
      <c r="I141" s="39">
        <v>11.1</v>
      </c>
      <c r="J141" s="39" t="s">
        <v>154</v>
      </c>
    </row>
    <row r="142" spans="1:10" x14ac:dyDescent="0.35">
      <c r="A142" t="s">
        <v>166</v>
      </c>
      <c r="B142" s="34" t="str">
        <f t="shared" si="30"/>
        <v>Top hit #23</v>
      </c>
      <c r="C142" s="30">
        <v>260483.5</v>
      </c>
      <c r="D142" s="30" t="s">
        <v>126</v>
      </c>
      <c r="E142" s="39" t="s">
        <v>93</v>
      </c>
      <c r="F142" s="39" t="s">
        <v>93</v>
      </c>
      <c r="G142" s="39">
        <v>13</v>
      </c>
      <c r="H142" s="40" t="s">
        <v>92</v>
      </c>
      <c r="I142" s="39">
        <v>12.1</v>
      </c>
      <c r="J142" s="39" t="s">
        <v>154</v>
      </c>
    </row>
    <row r="143" spans="1:10" x14ac:dyDescent="0.35">
      <c r="A143" t="s">
        <v>167</v>
      </c>
      <c r="B143" s="34" t="str">
        <f t="shared" si="30"/>
        <v>Top hit #24</v>
      </c>
      <c r="C143" s="30">
        <v>260484.5</v>
      </c>
      <c r="D143" s="30" t="s">
        <v>126</v>
      </c>
      <c r="E143" s="39" t="s">
        <v>93</v>
      </c>
      <c r="F143" s="39" t="s">
        <v>93</v>
      </c>
      <c r="G143" s="39">
        <v>14</v>
      </c>
      <c r="H143" s="40" t="s">
        <v>92</v>
      </c>
      <c r="I143" s="39">
        <v>13.1</v>
      </c>
      <c r="J143" s="39" t="s">
        <v>154</v>
      </c>
    </row>
    <row r="145" spans="1:11" x14ac:dyDescent="0.35">
      <c r="A145" s="5"/>
    </row>
    <row r="146" spans="1:11" x14ac:dyDescent="0.35">
      <c r="A146" s="15"/>
      <c r="B146" s="15"/>
      <c r="C146" s="15"/>
      <c r="D146" s="15"/>
      <c r="E146" s="15"/>
      <c r="F146" s="15"/>
      <c r="G146" s="23"/>
      <c r="H146" s="23"/>
      <c r="I146" s="15"/>
      <c r="J146" s="15"/>
      <c r="K146" s="24"/>
    </row>
    <row r="147" spans="1:11" x14ac:dyDescent="0.35">
      <c r="A147" s="21" t="s">
        <v>133</v>
      </c>
    </row>
    <row r="148" spans="1:11" x14ac:dyDescent="0.35">
      <c r="A148" t="s">
        <v>28</v>
      </c>
      <c r="B148" s="27" t="s">
        <v>121</v>
      </c>
      <c r="C148" s="27" t="s">
        <v>172</v>
      </c>
      <c r="D148" s="27" t="s">
        <v>124</v>
      </c>
      <c r="E148" s="11"/>
    </row>
    <row r="149" spans="1:11" x14ac:dyDescent="0.35">
      <c r="A149" t="s">
        <v>49</v>
      </c>
      <c r="B149" s="34" t="str">
        <f>B51</f>
        <v>2-O1</v>
      </c>
      <c r="C149" s="39" t="s">
        <v>173</v>
      </c>
      <c r="D149" s="32" t="s">
        <v>134</v>
      </c>
      <c r="E149" s="11"/>
    </row>
    <row r="150" spans="1:11" x14ac:dyDescent="0.35">
      <c r="A150" t="s">
        <v>50</v>
      </c>
      <c r="B150" s="34" t="str">
        <f>B52</f>
        <v>3-D11</v>
      </c>
      <c r="C150" s="39" t="s">
        <v>173</v>
      </c>
      <c r="D150" s="32" t="s">
        <v>135</v>
      </c>
      <c r="E150" s="11"/>
    </row>
    <row r="151" spans="1:11" x14ac:dyDescent="0.35">
      <c r="A151" t="s">
        <v>51</v>
      </c>
      <c r="B151" s="34" t="str">
        <f t="shared" ref="B151:B172" si="31">B53</f>
        <v>3-O21</v>
      </c>
      <c r="C151" s="39" t="s">
        <v>173</v>
      </c>
      <c r="D151" s="32" t="s">
        <v>135</v>
      </c>
      <c r="E151" s="11"/>
    </row>
    <row r="152" spans="1:11" x14ac:dyDescent="0.35">
      <c r="A152" t="s">
        <v>52</v>
      </c>
      <c r="B152" s="34" t="str">
        <f t="shared" si="31"/>
        <v>4-A16</v>
      </c>
      <c r="C152" s="39" t="s">
        <v>173</v>
      </c>
      <c r="D152" s="32" t="s">
        <v>135</v>
      </c>
      <c r="E152" s="11"/>
    </row>
    <row r="153" spans="1:11" x14ac:dyDescent="0.35">
      <c r="A153" t="s">
        <v>53</v>
      </c>
      <c r="B153" s="34" t="str">
        <f t="shared" si="31"/>
        <v>4-N1</v>
      </c>
      <c r="C153" s="39" t="s">
        <v>173</v>
      </c>
      <c r="D153" s="32" t="s">
        <v>135</v>
      </c>
      <c r="E153" s="11"/>
    </row>
    <row r="154" spans="1:11" x14ac:dyDescent="0.35">
      <c r="A154" t="s">
        <v>54</v>
      </c>
      <c r="B154" s="34" t="str">
        <f t="shared" si="31"/>
        <v>5-I19</v>
      </c>
      <c r="C154" s="39" t="s">
        <v>173</v>
      </c>
      <c r="D154" s="32" t="s">
        <v>135</v>
      </c>
      <c r="E154" s="11"/>
    </row>
    <row r="155" spans="1:11" x14ac:dyDescent="0.35">
      <c r="A155" t="s">
        <v>55</v>
      </c>
      <c r="B155" s="34" t="str">
        <f t="shared" si="31"/>
        <v>5-L22</v>
      </c>
      <c r="C155" s="39" t="s">
        <v>173</v>
      </c>
      <c r="D155" s="32" t="s">
        <v>135</v>
      </c>
      <c r="E155" s="11"/>
    </row>
    <row r="156" spans="1:11" x14ac:dyDescent="0.35">
      <c r="A156" t="s">
        <v>56</v>
      </c>
      <c r="B156" s="34" t="str">
        <f t="shared" si="31"/>
        <v>5-L6</v>
      </c>
      <c r="C156" s="39" t="s">
        <v>173</v>
      </c>
      <c r="D156" s="32" t="s">
        <v>135</v>
      </c>
      <c r="E156" s="11"/>
    </row>
    <row r="157" spans="1:11" x14ac:dyDescent="0.35">
      <c r="A157" t="s">
        <v>57</v>
      </c>
      <c r="B157" s="34" t="str">
        <f t="shared" si="31"/>
        <v>7-E1</v>
      </c>
      <c r="C157" s="39" t="s">
        <v>173</v>
      </c>
      <c r="D157" s="32" t="s">
        <v>135</v>
      </c>
      <c r="E157" s="11"/>
    </row>
    <row r="158" spans="1:11" x14ac:dyDescent="0.35">
      <c r="A158" t="s">
        <v>58</v>
      </c>
      <c r="B158" s="34" t="str">
        <f t="shared" si="31"/>
        <v>7-P21</v>
      </c>
      <c r="C158" s="39" t="s">
        <v>173</v>
      </c>
      <c r="D158" s="32" t="s">
        <v>135</v>
      </c>
      <c r="E158" s="11"/>
    </row>
    <row r="159" spans="1:11" x14ac:dyDescent="0.35">
      <c r="A159" t="s">
        <v>59</v>
      </c>
      <c r="B159" s="34" t="str">
        <f t="shared" si="31"/>
        <v>8-E6</v>
      </c>
      <c r="C159" s="39" t="s">
        <v>173</v>
      </c>
      <c r="D159" s="32" t="s">
        <v>135</v>
      </c>
      <c r="E159" s="11"/>
    </row>
    <row r="160" spans="1:11" x14ac:dyDescent="0.35">
      <c r="A160" t="s">
        <v>60</v>
      </c>
      <c r="B160" s="34" t="str">
        <f t="shared" si="31"/>
        <v>9-B7</v>
      </c>
      <c r="C160" s="39" t="s">
        <v>173</v>
      </c>
      <c r="D160" s="32" t="s">
        <v>135</v>
      </c>
      <c r="E160" s="11"/>
    </row>
    <row r="161" spans="1:11" x14ac:dyDescent="0.35">
      <c r="A161" t="s">
        <v>156</v>
      </c>
      <c r="B161" s="34" t="str">
        <f t="shared" si="31"/>
        <v>Top hit #13</v>
      </c>
      <c r="C161" s="39" t="s">
        <v>173</v>
      </c>
      <c r="D161" s="32" t="s">
        <v>135</v>
      </c>
      <c r="E161" s="11"/>
    </row>
    <row r="162" spans="1:11" x14ac:dyDescent="0.35">
      <c r="A162" t="s">
        <v>157</v>
      </c>
      <c r="B162" s="34" t="str">
        <f t="shared" si="31"/>
        <v>Top hit #14</v>
      </c>
      <c r="C162" s="39" t="s">
        <v>173</v>
      </c>
      <c r="D162" s="32" t="s">
        <v>135</v>
      </c>
      <c r="E162" s="11"/>
    </row>
    <row r="163" spans="1:11" x14ac:dyDescent="0.35">
      <c r="A163" t="s">
        <v>158</v>
      </c>
      <c r="B163" s="34" t="str">
        <f t="shared" si="31"/>
        <v>Top hit #15</v>
      </c>
      <c r="C163" s="39" t="s">
        <v>173</v>
      </c>
      <c r="D163" s="32" t="s">
        <v>135</v>
      </c>
      <c r="E163" s="11"/>
    </row>
    <row r="164" spans="1:11" x14ac:dyDescent="0.35">
      <c r="A164" t="s">
        <v>159</v>
      </c>
      <c r="B164" s="34" t="str">
        <f t="shared" si="31"/>
        <v>Top hit #16</v>
      </c>
      <c r="C164" s="39" t="s">
        <v>173</v>
      </c>
      <c r="D164" s="32" t="s">
        <v>135</v>
      </c>
      <c r="E164" s="11"/>
    </row>
    <row r="165" spans="1:11" x14ac:dyDescent="0.35">
      <c r="A165" t="s">
        <v>160</v>
      </c>
      <c r="B165" s="34" t="str">
        <f t="shared" si="31"/>
        <v>Top hit #17</v>
      </c>
      <c r="C165" s="39" t="s">
        <v>173</v>
      </c>
      <c r="D165" s="32" t="s">
        <v>135</v>
      </c>
      <c r="E165" s="11"/>
    </row>
    <row r="166" spans="1:11" x14ac:dyDescent="0.35">
      <c r="A166" t="s">
        <v>161</v>
      </c>
      <c r="B166" s="34" t="str">
        <f t="shared" si="31"/>
        <v>Top hit #18</v>
      </c>
      <c r="C166" s="39" t="s">
        <v>173</v>
      </c>
      <c r="D166" s="32" t="s">
        <v>135</v>
      </c>
      <c r="E166" s="11"/>
    </row>
    <row r="167" spans="1:11" x14ac:dyDescent="0.35">
      <c r="A167" t="s">
        <v>162</v>
      </c>
      <c r="B167" s="34" t="str">
        <f t="shared" si="31"/>
        <v>Top hit #19</v>
      </c>
      <c r="C167" s="39" t="s">
        <v>175</v>
      </c>
      <c r="D167" s="32" t="s">
        <v>135</v>
      </c>
      <c r="E167" s="11"/>
    </row>
    <row r="168" spans="1:11" x14ac:dyDescent="0.35">
      <c r="A168" t="s">
        <v>163</v>
      </c>
      <c r="B168" s="34" t="str">
        <f t="shared" si="31"/>
        <v>Top hit #20</v>
      </c>
      <c r="C168" s="39" t="s">
        <v>175</v>
      </c>
      <c r="D168" s="32" t="s">
        <v>135</v>
      </c>
      <c r="E168" s="11"/>
    </row>
    <row r="169" spans="1:11" x14ac:dyDescent="0.35">
      <c r="A169" t="s">
        <v>164</v>
      </c>
      <c r="B169" s="34" t="str">
        <f t="shared" si="31"/>
        <v>Top hit #21</v>
      </c>
      <c r="C169" s="39" t="s">
        <v>175</v>
      </c>
      <c r="D169" s="32" t="s">
        <v>135</v>
      </c>
      <c r="E169" s="11"/>
    </row>
    <row r="170" spans="1:11" x14ac:dyDescent="0.35">
      <c r="A170" t="s">
        <v>165</v>
      </c>
      <c r="B170" s="34" t="str">
        <f t="shared" si="31"/>
        <v>Top hit #22</v>
      </c>
      <c r="C170" s="39" t="s">
        <v>174</v>
      </c>
      <c r="D170" s="32" t="s">
        <v>135</v>
      </c>
      <c r="E170" s="11"/>
    </row>
    <row r="171" spans="1:11" x14ac:dyDescent="0.35">
      <c r="A171" t="s">
        <v>166</v>
      </c>
      <c r="B171" s="34" t="str">
        <f t="shared" si="31"/>
        <v>Top hit #23</v>
      </c>
      <c r="C171" s="39" t="s">
        <v>174</v>
      </c>
      <c r="D171" s="32" t="s">
        <v>135</v>
      </c>
      <c r="E171" s="11"/>
    </row>
    <row r="172" spans="1:11" x14ac:dyDescent="0.35">
      <c r="A172" t="s">
        <v>167</v>
      </c>
      <c r="B172" s="34" t="str">
        <f t="shared" si="31"/>
        <v>Top hit #24</v>
      </c>
      <c r="C172" s="39" t="s">
        <v>174</v>
      </c>
      <c r="D172" s="32" t="s">
        <v>135</v>
      </c>
      <c r="E172" s="11"/>
    </row>
    <row r="173" spans="1:11" x14ac:dyDescent="0.35">
      <c r="B173" s="11"/>
      <c r="C173" s="11"/>
      <c r="D173" s="11"/>
      <c r="E173" s="11"/>
    </row>
    <row r="174" spans="1:11" x14ac:dyDescent="0.35">
      <c r="B174" s="11"/>
      <c r="C174" s="11"/>
      <c r="D174" s="11"/>
      <c r="E174" s="11"/>
    </row>
    <row r="175" spans="1:11" x14ac:dyDescent="0.35">
      <c r="A175" s="14"/>
      <c r="B175" s="45"/>
      <c r="C175" s="45"/>
      <c r="D175" s="14"/>
      <c r="E175" s="14"/>
      <c r="F175" s="15"/>
      <c r="G175" s="23"/>
      <c r="H175" s="23"/>
      <c r="I175" s="15"/>
      <c r="J175" s="15"/>
      <c r="K175" s="24"/>
    </row>
    <row r="176" spans="1:11" x14ac:dyDescent="0.35">
      <c r="A176" s="21"/>
      <c r="B176" s="41" t="s">
        <v>138</v>
      </c>
      <c r="C176" s="13"/>
      <c r="D176" s="11"/>
      <c r="E176" s="11"/>
      <c r="F176" s="11"/>
      <c r="G176"/>
    </row>
    <row r="177" spans="1:9" x14ac:dyDescent="0.35">
      <c r="A177" t="s">
        <v>28</v>
      </c>
      <c r="B177" s="34" t="s">
        <v>94</v>
      </c>
      <c r="C177" s="34" t="s">
        <v>151</v>
      </c>
      <c r="D177" s="34" t="s">
        <v>95</v>
      </c>
      <c r="E177" s="34" t="s">
        <v>152</v>
      </c>
      <c r="G177" s="34" t="s">
        <v>148</v>
      </c>
      <c r="H177" s="27"/>
      <c r="I177" s="18"/>
    </row>
    <row r="178" spans="1:9" x14ac:dyDescent="0.35">
      <c r="A178" t="s">
        <v>49</v>
      </c>
      <c r="B178" s="32" t="s">
        <v>77</v>
      </c>
      <c r="C178" s="32" t="s">
        <v>149</v>
      </c>
      <c r="D178" s="32"/>
      <c r="E178" s="32" t="s">
        <v>84</v>
      </c>
      <c r="G178" s="32">
        <v>19</v>
      </c>
      <c r="H178" s="27" t="s">
        <v>145</v>
      </c>
      <c r="I178" s="46" t="str">
        <f>_xlfn.TEXTJOIN("&lt;br&gt;",TRUE,B178:B201)&amp;"&lt;br&gt;"</f>
        <v>3-O21&lt;br&gt;4-A16&lt;br&gt;4-N1&lt;br&gt;5-I19&lt;br&gt;5-L22&lt;br&gt;5-L6&lt;br&gt;7-E1&lt;br&gt;7-P21&lt;br&gt;Top hit #12&lt;br&gt;Top hit #13&lt;br&gt;Top hit #14&lt;br&gt;Top hit #15&lt;br&gt;Top hit #16&lt;br&gt;Top hit #17&lt;br&gt;Top hit #18&lt;br&gt;Top hit #19&lt;br&gt;Top hit #20&lt;br&gt;Top hit #21&lt;br&gt;Top hit #22&lt;br&gt;</v>
      </c>
    </row>
    <row r="179" spans="1:9" x14ac:dyDescent="0.35">
      <c r="A179" t="s">
        <v>50</v>
      </c>
      <c r="B179" s="32" t="s">
        <v>78</v>
      </c>
      <c r="C179" s="32" t="s">
        <v>150</v>
      </c>
      <c r="D179" s="32"/>
      <c r="E179" s="32" t="s">
        <v>167</v>
      </c>
      <c r="G179" s="32">
        <v>2</v>
      </c>
      <c r="H179" s="27" t="s">
        <v>146</v>
      </c>
      <c r="I179" s="46" t="str">
        <f>_xlfn.TEXTJOIN("&lt;br&gt;",TRUE,C178:C201)&amp;"&lt;br&gt;"</f>
        <v>2-O1 and 3-D11&lt;br&gt;8-E6 and 9-B7&lt;br&gt;</v>
      </c>
    </row>
    <row r="180" spans="1:9" x14ac:dyDescent="0.35">
      <c r="A180" t="s">
        <v>51</v>
      </c>
      <c r="B180" s="32" t="s">
        <v>79</v>
      </c>
      <c r="C180" s="32"/>
      <c r="D180" s="32"/>
      <c r="E180" s="32" t="s">
        <v>166</v>
      </c>
      <c r="G180" s="32">
        <v>0</v>
      </c>
      <c r="H180" s="27" t="s">
        <v>147</v>
      </c>
      <c r="I180" s="46" t="str">
        <f>_xlfn.TEXTJOIN("&lt;br&gt;",TRUE,D178:D201)&amp;"&lt;br&gt;"</f>
        <v>&lt;br&gt;</v>
      </c>
    </row>
    <row r="181" spans="1:9" x14ac:dyDescent="0.35">
      <c r="A181" t="s">
        <v>52</v>
      </c>
      <c r="B181" s="32" t="s">
        <v>80</v>
      </c>
      <c r="C181" s="32"/>
      <c r="D181" s="32"/>
      <c r="E181" s="32"/>
      <c r="F181" s="11"/>
      <c r="G181" s="32">
        <v>3</v>
      </c>
      <c r="H181" s="34" t="s">
        <v>153</v>
      </c>
      <c r="I181" s="46" t="str">
        <f>_xlfn.TEXTJOIN("&lt;br&gt;",TRUE,E178:E201)</f>
        <v>7-P21&lt;br&gt;Top hit #24&lt;br&gt;Top hit #23</v>
      </c>
    </row>
    <row r="182" spans="1:9" x14ac:dyDescent="0.35">
      <c r="A182" t="s">
        <v>53</v>
      </c>
      <c r="B182" s="32" t="s">
        <v>81</v>
      </c>
      <c r="C182" s="32"/>
      <c r="D182" s="32"/>
      <c r="E182" s="32"/>
      <c r="F182" s="11"/>
      <c r="G182"/>
      <c r="H182"/>
    </row>
    <row r="183" spans="1:9" x14ac:dyDescent="0.35">
      <c r="A183" t="s">
        <v>54</v>
      </c>
      <c r="B183" s="32" t="s">
        <v>82</v>
      </c>
      <c r="C183" s="32"/>
      <c r="D183" s="32"/>
      <c r="E183" s="32"/>
      <c r="G183"/>
      <c r="H183"/>
    </row>
    <row r="184" spans="1:9" x14ac:dyDescent="0.35">
      <c r="A184" t="s">
        <v>55</v>
      </c>
      <c r="B184" s="32" t="s">
        <v>83</v>
      </c>
      <c r="C184" s="32"/>
      <c r="D184" s="32"/>
      <c r="E184" s="32"/>
      <c r="G184"/>
      <c r="H184"/>
    </row>
    <row r="185" spans="1:9" x14ac:dyDescent="0.35">
      <c r="A185" t="s">
        <v>56</v>
      </c>
      <c r="B185" s="32" t="s">
        <v>84</v>
      </c>
      <c r="C185" s="32"/>
      <c r="D185" s="32"/>
      <c r="E185" s="32"/>
      <c r="G185"/>
    </row>
    <row r="186" spans="1:9" x14ac:dyDescent="0.35">
      <c r="A186" t="s">
        <v>57</v>
      </c>
      <c r="B186" s="32" t="s">
        <v>60</v>
      </c>
      <c r="C186" s="32"/>
      <c r="D186" s="32"/>
      <c r="E186" s="32"/>
      <c r="G186"/>
    </row>
    <row r="187" spans="1:9" x14ac:dyDescent="0.35">
      <c r="A187" t="s">
        <v>58</v>
      </c>
      <c r="B187" s="32" t="s">
        <v>156</v>
      </c>
      <c r="C187" s="32"/>
      <c r="D187" s="32"/>
      <c r="E187" s="32"/>
      <c r="G187"/>
    </row>
    <row r="188" spans="1:9" x14ac:dyDescent="0.35">
      <c r="A188" t="s">
        <v>59</v>
      </c>
      <c r="B188" s="32" t="s">
        <v>157</v>
      </c>
      <c r="C188" s="32"/>
      <c r="D188" s="32"/>
      <c r="E188" s="32"/>
      <c r="G188"/>
    </row>
    <row r="189" spans="1:9" x14ac:dyDescent="0.35">
      <c r="A189" t="s">
        <v>60</v>
      </c>
      <c r="B189" s="32" t="s">
        <v>158</v>
      </c>
      <c r="C189" s="32"/>
      <c r="D189" s="32"/>
      <c r="E189" s="32"/>
      <c r="G189"/>
    </row>
    <row r="190" spans="1:9" x14ac:dyDescent="0.35">
      <c r="A190" t="s">
        <v>156</v>
      </c>
      <c r="B190" s="32" t="s">
        <v>159</v>
      </c>
      <c r="C190" s="32"/>
      <c r="D190" s="32"/>
      <c r="E190" s="32"/>
      <c r="G190"/>
    </row>
    <row r="191" spans="1:9" x14ac:dyDescent="0.35">
      <c r="A191" t="s">
        <v>157</v>
      </c>
      <c r="B191" s="32" t="s">
        <v>160</v>
      </c>
      <c r="C191" s="32"/>
      <c r="D191" s="32"/>
      <c r="E191" s="32"/>
      <c r="G191"/>
    </row>
    <row r="192" spans="1:9" x14ac:dyDescent="0.35">
      <c r="A192" t="s">
        <v>158</v>
      </c>
      <c r="B192" s="32" t="s">
        <v>161</v>
      </c>
      <c r="C192" s="32"/>
      <c r="D192" s="32"/>
      <c r="E192" s="32"/>
      <c r="G192"/>
    </row>
    <row r="193" spans="1:7" x14ac:dyDescent="0.35">
      <c r="A193" t="s">
        <v>159</v>
      </c>
      <c r="B193" s="32" t="s">
        <v>162</v>
      </c>
      <c r="C193" s="32"/>
      <c r="D193" s="32"/>
      <c r="E193" s="32"/>
      <c r="G193"/>
    </row>
    <row r="194" spans="1:7" x14ac:dyDescent="0.35">
      <c r="A194" t="s">
        <v>160</v>
      </c>
      <c r="B194" s="32" t="s">
        <v>163</v>
      </c>
      <c r="C194" s="32"/>
      <c r="D194" s="32"/>
      <c r="E194" s="32"/>
      <c r="G194"/>
    </row>
    <row r="195" spans="1:7" x14ac:dyDescent="0.35">
      <c r="A195" t="s">
        <v>161</v>
      </c>
      <c r="B195" s="32" t="s">
        <v>164</v>
      </c>
      <c r="C195" s="32"/>
      <c r="D195" s="32"/>
      <c r="E195" s="32"/>
      <c r="G195"/>
    </row>
    <row r="196" spans="1:7" x14ac:dyDescent="0.35">
      <c r="A196" t="s">
        <v>162</v>
      </c>
      <c r="B196" s="32" t="s">
        <v>165</v>
      </c>
      <c r="C196" s="32"/>
      <c r="D196" s="32"/>
      <c r="E196" s="32"/>
      <c r="G196"/>
    </row>
    <row r="197" spans="1:7" x14ac:dyDescent="0.35">
      <c r="A197" t="s">
        <v>163</v>
      </c>
      <c r="B197" s="32"/>
      <c r="C197" s="32"/>
      <c r="D197" s="32"/>
      <c r="E197" s="32"/>
      <c r="G197"/>
    </row>
    <row r="198" spans="1:7" x14ac:dyDescent="0.35">
      <c r="A198" t="s">
        <v>164</v>
      </c>
      <c r="B198" s="32"/>
      <c r="C198" s="32"/>
      <c r="D198" s="32"/>
      <c r="E198" s="32"/>
    </row>
    <row r="199" spans="1:7" x14ac:dyDescent="0.35">
      <c r="A199" t="s">
        <v>165</v>
      </c>
      <c r="B199" s="32"/>
      <c r="C199" s="32"/>
      <c r="D199" s="32"/>
      <c r="E199" s="32"/>
    </row>
    <row r="200" spans="1:7" x14ac:dyDescent="0.35">
      <c r="A200" t="s">
        <v>166</v>
      </c>
      <c r="B200" s="32"/>
      <c r="C200" s="32"/>
      <c r="D200" s="32"/>
      <c r="E200" s="32"/>
    </row>
    <row r="201" spans="1:7" x14ac:dyDescent="0.35">
      <c r="A201" t="s">
        <v>167</v>
      </c>
      <c r="B201" s="32"/>
      <c r="C201" s="32"/>
      <c r="D201" s="32"/>
      <c r="E201" s="32"/>
    </row>
    <row r="211" spans="1:1" x14ac:dyDescent="0.35">
      <c r="A211" s="16" t="s">
        <v>70</v>
      </c>
    </row>
  </sheetData>
  <mergeCells count="2">
    <mergeCell ref="D49:F49"/>
    <mergeCell ref="G49:I49"/>
  </mergeCells>
  <hyperlinks>
    <hyperlink ref="AI3" r:id="rId1" xr:uid="{3436C0E3-4ED0-4759-8DDC-0DE5F33EEB81}"/>
    <hyperlink ref="AI4" r:id="rId2" xr:uid="{AB39C7CB-E4D6-48AB-A5B4-8AFEB040E21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05022024_Template 4 - 2 fusions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Joyce</dc:creator>
  <cp:lastModifiedBy>Yu, Joyce</cp:lastModifiedBy>
  <dcterms:created xsi:type="dcterms:W3CDTF">2023-10-18T05:01:56Z</dcterms:created>
  <dcterms:modified xsi:type="dcterms:W3CDTF">2024-05-14T09:53:01Z</dcterms:modified>
</cp:coreProperties>
</file>