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C ML Python Jan 2024\"/>
    </mc:Choice>
  </mc:AlternateContent>
  <xr:revisionPtr revIDLastSave="0" documentId="13_ncr:1_{CAA5D6DA-9560-48BE-9E1D-F9BF2AB72722}" xr6:coauthVersionLast="47" xr6:coauthVersionMax="47" xr10:uidLastSave="{00000000-0000-0000-0000-000000000000}"/>
  <bookViews>
    <workbookView xWindow="-108" yWindow="-108" windowWidth="23256" windowHeight="12576" activeTab="4" xr2:uid="{8CC9547A-2696-4746-9FED-81AAE1334FA3}"/>
  </bookViews>
  <sheets>
    <sheet name="Correlation and Regression" sheetId="1" r:id="rId1"/>
    <sheet name="Multiple Regression" sheetId="2" r:id="rId2"/>
    <sheet name="K-NN" sheetId="3" r:id="rId3"/>
    <sheet name="K-NN (Iris)" sheetId="4" r:id="rId4"/>
    <sheet name="Decision 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5" l="1"/>
  <c r="M12" i="5"/>
  <c r="K19" i="5"/>
  <c r="I59" i="5"/>
  <c r="I60" i="5" s="1"/>
  <c r="K53" i="5"/>
  <c r="K52" i="5"/>
  <c r="L50" i="5"/>
  <c r="K50" i="5"/>
  <c r="K49" i="5"/>
  <c r="L49" i="5" s="1"/>
  <c r="L47" i="5"/>
  <c r="K47" i="5"/>
  <c r="L46" i="5"/>
  <c r="K46" i="5"/>
  <c r="K37" i="5"/>
  <c r="L37" i="5" s="1"/>
  <c r="L36" i="5"/>
  <c r="K36" i="5"/>
  <c r="K34" i="5"/>
  <c r="K33" i="5"/>
  <c r="K31" i="5"/>
  <c r="L30" i="5"/>
  <c r="K30" i="5"/>
  <c r="K29" i="5"/>
  <c r="K25" i="5"/>
  <c r="L25" i="5" s="1"/>
  <c r="L24" i="5"/>
  <c r="K24" i="5"/>
  <c r="K22" i="5"/>
  <c r="L22" i="5" s="1"/>
  <c r="K21" i="5"/>
  <c r="D20" i="5"/>
  <c r="J11" i="5" s="1"/>
  <c r="L19" i="5"/>
  <c r="D19" i="5"/>
  <c r="I11" i="5" s="1"/>
  <c r="K18" i="5"/>
  <c r="L18" i="5" s="1"/>
  <c r="L17" i="5"/>
  <c r="K17" i="5"/>
  <c r="K15" i="5"/>
  <c r="L15" i="5" s="1"/>
  <c r="K14" i="5"/>
  <c r="L13" i="5"/>
  <c r="K1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M35" i="5" l="1"/>
  <c r="K11" i="5"/>
  <c r="M51" i="5" s="1"/>
  <c r="M23" i="5"/>
  <c r="L21" i="5"/>
  <c r="M20" i="5" s="1"/>
  <c r="D21" i="5"/>
  <c r="J11" i="1"/>
  <c r="J5" i="1"/>
  <c r="J6" i="1"/>
  <c r="J7" i="1"/>
  <c r="J8" i="1"/>
  <c r="J9" i="1"/>
  <c r="J10" i="1"/>
  <c r="J4" i="1"/>
  <c r="I4" i="1"/>
  <c r="D13" i="2"/>
  <c r="D12" i="2"/>
  <c r="M48" i="5" l="1"/>
  <c r="M32" i="5"/>
  <c r="M16" i="5"/>
  <c r="M45" i="5"/>
  <c r="M28" i="5"/>
  <c r="L11" i="5"/>
  <c r="C16" i="1"/>
  <c r="H8" i="1"/>
  <c r="I8" i="1" s="1"/>
  <c r="H10" i="1"/>
  <c r="I10" i="1" s="1"/>
  <c r="C20" i="1"/>
  <c r="C19" i="1"/>
  <c r="C18" i="1"/>
  <c r="C17" i="1"/>
  <c r="G15" i="1" s="1"/>
  <c r="C15" i="1"/>
  <c r="C14" i="1"/>
  <c r="C13" i="1"/>
  <c r="C12" i="1"/>
  <c r="C11" i="1"/>
  <c r="D11" i="1"/>
  <c r="E11" i="1"/>
  <c r="F11" i="1"/>
  <c r="G11" i="1"/>
  <c r="F5" i="1"/>
  <c r="G5" i="1"/>
  <c r="F6" i="1"/>
  <c r="G6" i="1"/>
  <c r="F7" i="1"/>
  <c r="G7" i="1"/>
  <c r="F8" i="1"/>
  <c r="G8" i="1"/>
  <c r="F9" i="1"/>
  <c r="G9" i="1"/>
  <c r="F10" i="1"/>
  <c r="G10" i="1"/>
  <c r="G4" i="1"/>
  <c r="F4" i="1"/>
  <c r="E5" i="1"/>
  <c r="E6" i="1"/>
  <c r="E7" i="1"/>
  <c r="E8" i="1"/>
  <c r="E9" i="1"/>
  <c r="E10" i="1"/>
  <c r="E4" i="1"/>
  <c r="N20" i="5" l="1"/>
  <c r="N51" i="5"/>
  <c r="N35" i="5"/>
  <c r="N12" i="5"/>
  <c r="N16" i="5"/>
  <c r="N45" i="5"/>
  <c r="N28" i="5"/>
  <c r="N48" i="5"/>
  <c r="N32" i="5"/>
  <c r="H9" i="1"/>
  <c r="I9" i="1" s="1"/>
  <c r="H7" i="1"/>
  <c r="I7" i="1" s="1"/>
  <c r="H4" i="1"/>
  <c r="H5" i="1"/>
  <c r="I5" i="1" s="1"/>
  <c r="G14" i="1"/>
  <c r="H6" i="1"/>
  <c r="I6" i="1" s="1"/>
</calcChain>
</file>

<file path=xl/sharedStrings.xml><?xml version="1.0" encoding="utf-8"?>
<sst xmlns="http://schemas.openxmlformats.org/spreadsheetml/2006/main" count="613" uniqueCount="138">
  <si>
    <t>Student</t>
  </si>
  <si>
    <t>x</t>
  </si>
  <si>
    <t>y</t>
  </si>
  <si>
    <t>x * y</t>
  </si>
  <si>
    <t>x ^ 2</t>
  </si>
  <si>
    <t>y ^ 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</si>
  <si>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</si>
  <si>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</si>
  <si>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</si>
  <si>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</si>
  <si>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</si>
  <si>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</si>
  <si>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</si>
  <si>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</si>
  <si>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</si>
  <si>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y’ = a + bx</t>
  </si>
  <si>
    <t>(Intercept) a =</t>
  </si>
  <si>
    <t>(Slope) b =</t>
  </si>
  <si>
    <t>y'</t>
  </si>
  <si>
    <t>y - y'</t>
  </si>
  <si>
    <t>X</t>
  </si>
  <si>
    <t>Y</t>
  </si>
  <si>
    <t>r^2 =</t>
  </si>
  <si>
    <t>GPA</t>
  </si>
  <si>
    <t>Age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</si>
  <si>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</si>
  <si>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</si>
  <si>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</si>
  <si>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</si>
  <si>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</si>
  <si>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</si>
  <si>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</si>
  <si>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</si>
  <si>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</si>
  <si>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</si>
  <si>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</si>
  <si>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</si>
  <si>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</si>
  <si>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</si>
  <si>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</si>
  <si>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</si>
  <si>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</si>
  <si>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</si>
  <si>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</si>
  <si>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</si>
  <si>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</si>
  <si>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</si>
  <si>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</si>
  <si>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</si>
  <si>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</si>
  <si>
    <t>RSS =</t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</si>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</sst>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 applyAlignment="1">
      <alignment horizontal="center" vertical="center" readingOrder="1"/>
    </xf>
    <xf numFmtId="0" fontId="3" fillId="0" borderId="0" xfId="0" applyFont="1"/>
    <xf numFmtId="0" fontId="0" fillId="0" borderId="21" xfId="0" applyBorder="1"/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Continuous"/>
    </xf>
    <xf numFmtId="0" fontId="0" fillId="2" borderId="0" xfId="0" applyFill="1"/>
    <xf numFmtId="0" fontId="0" fillId="2" borderId="21" xfId="0" applyFill="1" applyBorder="1"/>
    <xf numFmtId="0" fontId="0" fillId="3" borderId="0" xfId="0" applyFill="1"/>
    <xf numFmtId="0" fontId="1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2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6" fillId="0" borderId="0" xfId="1"/>
    <xf numFmtId="164" fontId="6" fillId="0" borderId="15" xfId="1" applyNumberFormat="1" applyBorder="1"/>
    <xf numFmtId="164" fontId="6" fillId="0" borderId="3" xfId="1" applyNumberFormat="1" applyBorder="1"/>
    <xf numFmtId="0" fontId="6" fillId="0" borderId="10" xfId="1" applyBorder="1"/>
    <xf numFmtId="165" fontId="6" fillId="0" borderId="24" xfId="1" applyNumberFormat="1" applyBorder="1"/>
    <xf numFmtId="0" fontId="6" fillId="0" borderId="25" xfId="1" applyBorder="1"/>
    <xf numFmtId="0" fontId="7" fillId="0" borderId="0" xfId="1" applyFont="1" applyAlignment="1">
      <alignment horizontal="center"/>
    </xf>
    <xf numFmtId="164" fontId="6" fillId="0" borderId="16" xfId="1" applyNumberFormat="1" applyBorder="1"/>
    <xf numFmtId="164" fontId="6" fillId="0" borderId="1" xfId="1" applyNumberFormat="1" applyBorder="1"/>
    <xf numFmtId="0" fontId="6" fillId="0" borderId="5" xfId="1" applyBorder="1"/>
    <xf numFmtId="165" fontId="6" fillId="0" borderId="18" xfId="1" applyNumberFormat="1" applyBorder="1"/>
    <xf numFmtId="0" fontId="6" fillId="0" borderId="26" xfId="1" applyBorder="1"/>
    <xf numFmtId="164" fontId="6" fillId="0" borderId="17" xfId="1" applyNumberFormat="1" applyBorder="1"/>
    <xf numFmtId="0" fontId="6" fillId="0" borderId="8" xfId="1" applyBorder="1"/>
    <xf numFmtId="165" fontId="6" fillId="0" borderId="27" xfId="1" applyNumberFormat="1" applyBorder="1"/>
    <xf numFmtId="0" fontId="6" fillId="0" borderId="28" xfId="1" applyBorder="1"/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6" fillId="0" borderId="22" xfId="1" applyBorder="1"/>
    <xf numFmtId="164" fontId="6" fillId="0" borderId="31" xfId="1" applyNumberFormat="1" applyBorder="1"/>
    <xf numFmtId="0" fontId="6" fillId="0" borderId="32" xfId="1" applyBorder="1"/>
    <xf numFmtId="164" fontId="6" fillId="0" borderId="4" xfId="1" applyNumberFormat="1" applyBorder="1"/>
    <xf numFmtId="165" fontId="6" fillId="0" borderId="4" xfId="1" applyNumberFormat="1" applyBorder="1"/>
    <xf numFmtId="0" fontId="6" fillId="0" borderId="16" xfId="1" applyBorder="1"/>
    <xf numFmtId="0" fontId="6" fillId="0" borderId="33" xfId="1" applyBorder="1"/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6" fillId="0" borderId="35" xfId="1" applyBorder="1"/>
    <xf numFmtId="0" fontId="6" fillId="0" borderId="36" xfId="1" applyBorder="1"/>
    <xf numFmtId="0" fontId="6" fillId="0" borderId="37" xfId="1" applyBorder="1"/>
    <xf numFmtId="0" fontId="6" fillId="0" borderId="38" xfId="1" applyBorder="1"/>
    <xf numFmtId="164" fontId="6" fillId="0" borderId="39" xfId="1" applyNumberFormat="1" applyBorder="1"/>
    <xf numFmtId="164" fontId="6" fillId="0" borderId="40" xfId="1" applyNumberFormat="1" applyBorder="1"/>
    <xf numFmtId="0" fontId="6" fillId="0" borderId="41" xfId="1" applyBorder="1"/>
    <xf numFmtId="0" fontId="6" fillId="0" borderId="42" xfId="1" applyBorder="1"/>
    <xf numFmtId="0" fontId="6" fillId="0" borderId="24" xfId="1" applyBorder="1" applyAlignment="1">
      <alignment horizontal="center"/>
    </xf>
    <xf numFmtId="164" fontId="6" fillId="0" borderId="15" xfId="1" applyNumberFormat="1" applyBorder="1" applyAlignment="1">
      <alignment horizontal="center"/>
    </xf>
    <xf numFmtId="164" fontId="6" fillId="0" borderId="3" xfId="1" applyNumberFormat="1" applyBorder="1" applyAlignment="1">
      <alignment horizontal="center"/>
    </xf>
    <xf numFmtId="0" fontId="6" fillId="0" borderId="19" xfId="1" applyBorder="1" applyAlignment="1">
      <alignment horizontal="center"/>
    </xf>
    <xf numFmtId="164" fontId="6" fillId="0" borderId="16" xfId="1" applyNumberFormat="1" applyBorder="1" applyAlignment="1">
      <alignment horizontal="center"/>
    </xf>
    <xf numFmtId="164" fontId="6" fillId="0" borderId="1" xfId="1" applyNumberFormat="1" applyBorder="1" applyAlignment="1">
      <alignment horizontal="center"/>
    </xf>
    <xf numFmtId="0" fontId="6" fillId="0" borderId="20" xfId="1" applyBorder="1" applyAlignment="1">
      <alignment horizontal="center"/>
    </xf>
    <xf numFmtId="164" fontId="6" fillId="0" borderId="17" xfId="1" applyNumberFormat="1" applyBorder="1" applyAlignment="1">
      <alignment horizontal="center"/>
    </xf>
    <xf numFmtId="164" fontId="6" fillId="0" borderId="7" xfId="1" applyNumberFormat="1" applyBorder="1" applyAlignment="1">
      <alignment horizontal="center"/>
    </xf>
    <xf numFmtId="0" fontId="10" fillId="4" borderId="2" xfId="0" applyFont="1" applyFill="1" applyBorder="1"/>
    <xf numFmtId="0" fontId="9" fillId="4" borderId="2" xfId="1" applyFont="1" applyFill="1" applyBorder="1"/>
    <xf numFmtId="0" fontId="7" fillId="0" borderId="34" xfId="1" applyFont="1" applyBorder="1" applyAlignment="1">
      <alignment horizontal="center" vertical="center"/>
    </xf>
    <xf numFmtId="164" fontId="6" fillId="0" borderId="33" xfId="1" applyNumberFormat="1" applyBorder="1"/>
    <xf numFmtId="0" fontId="6" fillId="0" borderId="43" xfId="1" applyBorder="1"/>
    <xf numFmtId="0" fontId="6" fillId="0" borderId="44" xfId="1" applyBorder="1"/>
    <xf numFmtId="165" fontId="6" fillId="0" borderId="6" xfId="1" applyNumberFormat="1" applyBorder="1"/>
    <xf numFmtId="165" fontId="6" fillId="0" borderId="9" xfId="1" applyNumberFormat="1" applyBorder="1"/>
    <xf numFmtId="2" fontId="6" fillId="0" borderId="15" xfId="1" applyNumberFormat="1" applyBorder="1"/>
    <xf numFmtId="0" fontId="7" fillId="0" borderId="43" xfId="1" applyFont="1" applyBorder="1" applyAlignment="1">
      <alignment horizontal="center" vertical="center" wrapText="1"/>
    </xf>
    <xf numFmtId="0" fontId="7" fillId="0" borderId="0" xfId="1" applyFont="1" applyAlignment="1">
      <alignment horizontal="left"/>
    </xf>
    <xf numFmtId="0" fontId="6" fillId="0" borderId="0" xfId="1" applyAlignment="1">
      <alignment horizontal="left"/>
    </xf>
    <xf numFmtId="0" fontId="11" fillId="0" borderId="2" xfId="1" applyFont="1" applyBorder="1" applyAlignment="1">
      <alignment horizontal="center"/>
    </xf>
    <xf numFmtId="0" fontId="11" fillId="0" borderId="34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49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21" xfId="1" applyFont="1" applyBorder="1" applyAlignment="1">
      <alignment horizontal="center"/>
    </xf>
    <xf numFmtId="0" fontId="7" fillId="2" borderId="2" xfId="1" applyFont="1" applyFill="1" applyBorder="1" applyAlignment="1">
      <alignment horizontal="left"/>
    </xf>
    <xf numFmtId="0" fontId="6" fillId="0" borderId="45" xfId="1" applyBorder="1" applyAlignment="1">
      <alignment horizontal="left"/>
    </xf>
    <xf numFmtId="0" fontId="6" fillId="2" borderId="46" xfId="1" applyFill="1" applyBorder="1" applyAlignment="1">
      <alignment horizontal="left"/>
    </xf>
    <xf numFmtId="0" fontId="7" fillId="0" borderId="47" xfId="1" applyFont="1" applyBorder="1" applyAlignment="1">
      <alignment horizontal="left"/>
    </xf>
    <xf numFmtId="0" fontId="6" fillId="0" borderId="48" xfId="1" applyBorder="1" applyAlignment="1">
      <alignment horizontal="left"/>
    </xf>
    <xf numFmtId="0" fontId="11" fillId="0" borderId="0" xfId="1" applyFont="1" applyAlignment="1">
      <alignment horizontal="left"/>
    </xf>
    <xf numFmtId="0" fontId="12" fillId="0" borderId="27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0" fontId="7" fillId="0" borderId="47" xfId="1" applyFont="1" applyBorder="1"/>
    <xf numFmtId="0" fontId="7" fillId="2" borderId="2" xfId="1" applyFont="1" applyFill="1" applyBorder="1"/>
    <xf numFmtId="0" fontId="7" fillId="0" borderId="50" xfId="1" applyFont="1" applyBorder="1"/>
    <xf numFmtId="0" fontId="6" fillId="0" borderId="21" xfId="1" applyBorder="1" applyAlignment="1">
      <alignment horizontal="left"/>
    </xf>
    <xf numFmtId="0" fontId="6" fillId="0" borderId="49" xfId="1" applyBorder="1" applyAlignment="1">
      <alignment horizontal="left"/>
    </xf>
    <xf numFmtId="0" fontId="7" fillId="0" borderId="0" xfId="1" applyFont="1"/>
    <xf numFmtId="0" fontId="11" fillId="0" borderId="51" xfId="1" applyFont="1" applyBorder="1" applyAlignment="1">
      <alignment horizontal="center"/>
    </xf>
    <xf numFmtId="0" fontId="6" fillId="0" borderId="45" xfId="1" applyBorder="1"/>
    <xf numFmtId="0" fontId="6" fillId="0" borderId="46" xfId="1" applyBorder="1" applyAlignment="1">
      <alignment horizontal="left"/>
    </xf>
    <xf numFmtId="0" fontId="6" fillId="2" borderId="48" xfId="1" applyFill="1" applyBorder="1" applyAlignment="1">
      <alignment horizontal="left"/>
    </xf>
    <xf numFmtId="0" fontId="6" fillId="0" borderId="21" xfId="1" applyBorder="1"/>
    <xf numFmtId="0" fontId="13" fillId="5" borderId="1" xfId="1" applyFont="1" applyFill="1" applyBorder="1" applyAlignment="1">
      <alignment vertical="center" wrapText="1"/>
    </xf>
    <xf numFmtId="0" fontId="14" fillId="5" borderId="1" xfId="1" applyFont="1" applyFill="1" applyBorder="1" applyAlignment="1">
      <alignment vertical="center" wrapText="1"/>
    </xf>
    <xf numFmtId="0" fontId="14" fillId="6" borderId="1" xfId="1" applyFont="1" applyFill="1" applyBorder="1" applyAlignment="1">
      <alignment vertical="center" wrapText="1"/>
    </xf>
    <xf numFmtId="0" fontId="16" fillId="0" borderId="0" xfId="1" applyFont="1" applyAlignment="1">
      <alignment horizontal="left" vertical="center" indent="2"/>
    </xf>
    <xf numFmtId="0" fontId="11" fillId="0" borderId="2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21" xfId="1" applyFont="1" applyBorder="1" applyAlignment="1">
      <alignment horizontal="center"/>
    </xf>
    <xf numFmtId="0" fontId="15" fillId="0" borderId="0" xfId="1" applyFont="1" applyAlignment="1">
      <alignment horizontal="center"/>
    </xf>
  </cellXfs>
  <cellStyles count="2">
    <cellStyle name="Normal" xfId="0" builtinId="0"/>
    <cellStyle name="Normal 2" xfId="1" xr:uid="{A99A7498-3D79-4D0B-A13A-861C2DF6DE79}"/>
  </cellStyles>
  <dxfs count="20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Marks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Student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522681539807523"/>
                  <c:y val="-0.32893357189147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4-4CB1-941E-E9200576E69D}"/>
            </c:ext>
          </c:extLst>
        </c:ser>
        <c:ser>
          <c:idx val="0"/>
          <c:order val="1"/>
          <c:tx>
            <c:v>Test Data-1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Regression'!$F$14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Regression'!$G$14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4-4CB1-941E-E9200576E69D}"/>
            </c:ext>
          </c:extLst>
        </c:ser>
        <c:ser>
          <c:idx val="2"/>
          <c:order val="2"/>
          <c:tx>
            <c:v>Test Data-2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Regression'!$G$15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4-4CB1-941E-E9200576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55"/>
        <c:axId val="197354895"/>
      </c:scatterChart>
      <c:valAx>
        <c:axId val="1955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Absent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95"/>
        <c:crosses val="autoZero"/>
        <c:crossBetween val="midCat"/>
      </c:valAx>
      <c:valAx>
        <c:axId val="197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FE2-8D27-9B0F6DE20EDE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F-4FE2-8D27-9B0F6DE20EDE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F-4FE2-8D27-9B0F6DE20EDE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00206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F-4FE2-8D27-9B0F6DE2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5663"/>
        <c:axId val="1265272192"/>
      </c:scatterChart>
      <c:valAx>
        <c:axId val="198583566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72192"/>
        <c:crosses val="autoZero"/>
        <c:crossBetween val="midCat"/>
      </c:valAx>
      <c:valAx>
        <c:axId val="12652721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201386</xdr:colOff>
      <xdr:row>0</xdr:row>
      <xdr:rowOff>136072</xdr:rowOff>
    </xdr:from>
    <xdr:to>
      <xdr:col>18</xdr:col>
      <xdr:colOff>608167</xdr:colOff>
      <xdr:row>4</xdr:row>
      <xdr:rowOff>93219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204107</xdr:colOff>
      <xdr:row>4</xdr:row>
      <xdr:rowOff>114300</xdr:rowOff>
    </xdr:from>
    <xdr:to>
      <xdr:col>16</xdr:col>
      <xdr:colOff>251131</xdr:colOff>
      <xdr:row>8</xdr:row>
      <xdr:rowOff>1813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198663</xdr:colOff>
      <xdr:row>8</xdr:row>
      <xdr:rowOff>23585</xdr:rowOff>
    </xdr:from>
    <xdr:to>
      <xdr:col>17</xdr:col>
      <xdr:colOff>109615</xdr:colOff>
      <xdr:row>11</xdr:row>
      <xdr:rowOff>65998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275770</xdr:colOff>
      <xdr:row>11</xdr:row>
      <xdr:rowOff>101599</xdr:rowOff>
    </xdr:from>
    <xdr:to>
      <xdr:col>14</xdr:col>
      <xdr:colOff>580570</xdr:colOff>
      <xdr:row>26</xdr:row>
      <xdr:rowOff>143328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F550B-06DE-DEEE-4527-F9643E42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135835</xdr:colOff>
      <xdr:row>5</xdr:row>
      <xdr:rowOff>129207</xdr:rowOff>
    </xdr:from>
    <xdr:to>
      <xdr:col>16</xdr:col>
      <xdr:colOff>212034</xdr:colOff>
      <xdr:row>22</xdr:row>
      <xdr:rowOff>139147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50CD-D799-912E-5702-A7FBDC36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39947-8BD8-4E08-AC9F-F2F131ED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199" y="63500"/>
          <a:ext cx="8341161" cy="157564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B616FF-60D5-40BD-B7AF-11F7AD48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8183" y="2594611"/>
          <a:ext cx="4117976" cy="106870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F4B6F-AB93-49EA-B888-A9428637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EDD035-9582-4958-BE93-1FE7F891F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36A28-50A6-45D6-BB6F-F8E966AC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EEFBA4A9-B369-42D7-A9F2-706CE0E030E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3EA3F-2639-4912-A6CD-68B1FA4DA1FC}" name="Table1" displayName="Table1" ref="A1:J151" totalsRowShown="0" tableBorderDxfId="19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F0E770F0-76D0-4E11-9E1C-BA6E469FD0C4}" name="Serial" dataDxfId="18"/>
    <tableColumn id="2" xr3:uid="{09320463-33D6-4CC2-9A0A-E4451188FE36}" name="sepal_length" dataDxfId="17"/>
    <tableColumn id="3" xr3:uid="{9EC19524-51FF-4BF4-AB27-728B3DD8D3DB}" name="sepal_width" dataDxfId="16"/>
    <tableColumn id="4" xr3:uid="{EF24EDC0-A29C-41B6-A1E7-4EBF8635E391}" name="petal_length" dataDxfId="15"/>
    <tableColumn id="5" xr3:uid="{780AEFD8-6D38-4193-AF80-A63FC8649791}" name="petal_width" dataDxfId="14"/>
    <tableColumn id="6" xr3:uid="{AC2B65EA-BFFE-45BF-8ED1-FBDB797FC323}" name="species" dataDxfId="13"/>
    <tableColumn id="7" xr3:uid="{3DA0E41B-844F-4D7A-A45D-228596D56C22}" name="Euclidean_x000a_Distance" dataDxfId="12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406E0FBE-82DA-4F46-AAB8-DBCF6204FBF3}" name="Rank" dataDxfId="11">
      <calculatedColumnFormula>RANK(Table1[[#This Row],[Euclidean
Distance]],Table1[Euclidean
Distance],1)</calculatedColumnFormula>
    </tableColumn>
    <tableColumn id="9" xr3:uid="{CA793E46-2D4C-4DB1-9517-34DD947BF02F}" name="Manhattan_x000a_Distance" dataDxfId="10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2BAF090F-8A9E-425C-B25F-B673B8775D4B}" name="Rank2" dataDxfId="9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5556-842E-4D4A-829E-493366EFA1AA}">
  <dimension ref="B1:K20"/>
  <sheetViews>
    <sheetView topLeftCell="B1" zoomScale="120" zoomScaleNormal="120" workbookViewId="0">
      <selection activeCell="D5" sqref="D5:E8"/>
    </sheetView>
  </sheetViews>
  <sheetFormatPr defaultRowHeight="13.8" x14ac:dyDescent="0.3"/>
  <sheetData>
    <row r="1" spans="2:11" ht="18" x14ac:dyDescent="0.35">
      <c r="K1" s="30" t="s">
        <v>15</v>
      </c>
    </row>
    <row r="2" spans="2:11" ht="14.4" thickBot="1" x14ac:dyDescent="0.35"/>
    <row r="3" spans="2:11" ht="14.4" thickBot="1" x14ac:dyDescent="0.35">
      <c r="B3" s="19" t="s">
        <v>0</v>
      </c>
      <c r="C3" s="12" t="s">
        <v>1</v>
      </c>
      <c r="D3" s="14" t="s">
        <v>2</v>
      </c>
      <c r="E3" s="15" t="s">
        <v>3</v>
      </c>
      <c r="F3" s="13" t="s">
        <v>4</v>
      </c>
      <c r="G3" s="14" t="s">
        <v>5</v>
      </c>
      <c r="H3" s="19" t="s">
        <v>18</v>
      </c>
      <c r="I3" s="19" t="s">
        <v>19</v>
      </c>
      <c r="J3" s="19" t="s">
        <v>49</v>
      </c>
    </row>
    <row r="4" spans="2:11" x14ac:dyDescent="0.3">
      <c r="B4" s="20" t="s">
        <v>6</v>
      </c>
      <c r="C4" s="23">
        <v>6</v>
      </c>
      <c r="D4" s="11">
        <v>82</v>
      </c>
      <c r="E4" s="16">
        <f>C4*D4</f>
        <v>492</v>
      </c>
      <c r="F4" s="10">
        <f>C4^2</f>
        <v>36</v>
      </c>
      <c r="G4" s="11">
        <f>D4^2</f>
        <v>6724</v>
      </c>
      <c r="H4" s="20">
        <f t="shared" ref="H4:H10" si="0">$C$17+$C$18*$C4</f>
        <v>80.761194029850742</v>
      </c>
      <c r="I4" s="20">
        <f>D4-H4</f>
        <v>1.238805970149258</v>
      </c>
      <c r="J4" s="20">
        <f>I4^2</f>
        <v>1.5346402316774443</v>
      </c>
    </row>
    <row r="5" spans="2:11" x14ac:dyDescent="0.3">
      <c r="B5" s="21" t="s">
        <v>7</v>
      </c>
      <c r="C5" s="24">
        <v>2</v>
      </c>
      <c r="D5" s="5">
        <v>86</v>
      </c>
      <c r="E5" s="17">
        <f t="shared" ref="E5:E10" si="1">C5*D5</f>
        <v>172</v>
      </c>
      <c r="F5" s="3">
        <f t="shared" ref="F5:F10" si="2">C5^2</f>
        <v>4</v>
      </c>
      <c r="G5" s="5">
        <f t="shared" ref="G5:G10" si="3">D5^2</f>
        <v>7396</v>
      </c>
      <c r="H5" s="21">
        <f t="shared" si="0"/>
        <v>95.24875621890547</v>
      </c>
      <c r="I5" s="21">
        <f t="shared" ref="I5:I10" si="4">D5-H5</f>
        <v>-9.24875621890547</v>
      </c>
      <c r="J5" s="21">
        <f t="shared" ref="J5:J10" si="5">I5^2</f>
        <v>85.539491596742607</v>
      </c>
    </row>
    <row r="6" spans="2:11" x14ac:dyDescent="0.3">
      <c r="B6" s="21" t="s">
        <v>8</v>
      </c>
      <c r="C6" s="24">
        <v>15</v>
      </c>
      <c r="D6" s="5">
        <v>43</v>
      </c>
      <c r="E6" s="17">
        <f t="shared" si="1"/>
        <v>645</v>
      </c>
      <c r="F6" s="3">
        <f t="shared" si="2"/>
        <v>225</v>
      </c>
      <c r="G6" s="5">
        <f t="shared" si="3"/>
        <v>1849</v>
      </c>
      <c r="H6" s="21">
        <f t="shared" si="0"/>
        <v>48.164179104477611</v>
      </c>
      <c r="I6" s="21">
        <f t="shared" si="4"/>
        <v>-5.1641791044776113</v>
      </c>
      <c r="J6" s="21">
        <f t="shared" si="5"/>
        <v>26.668745823123185</v>
      </c>
    </row>
    <row r="7" spans="2:11" x14ac:dyDescent="0.3">
      <c r="B7" s="21" t="s">
        <v>9</v>
      </c>
      <c r="C7" s="24">
        <v>9</v>
      </c>
      <c r="D7" s="5">
        <v>74</v>
      </c>
      <c r="E7" s="17">
        <f t="shared" si="1"/>
        <v>666</v>
      </c>
      <c r="F7" s="3">
        <f t="shared" si="2"/>
        <v>81</v>
      </c>
      <c r="G7" s="5">
        <f t="shared" si="3"/>
        <v>5476</v>
      </c>
      <c r="H7" s="21">
        <f t="shared" si="0"/>
        <v>69.895522388059703</v>
      </c>
      <c r="I7" s="21">
        <f t="shared" si="4"/>
        <v>4.1044776119402968</v>
      </c>
      <c r="J7" s="21">
        <f t="shared" si="5"/>
        <v>16.846736466919122</v>
      </c>
    </row>
    <row r="8" spans="2:11" x14ac:dyDescent="0.3">
      <c r="B8" s="21" t="s">
        <v>10</v>
      </c>
      <c r="C8" s="24">
        <v>12</v>
      </c>
      <c r="D8" s="5">
        <v>58</v>
      </c>
      <c r="E8" s="17">
        <f t="shared" si="1"/>
        <v>696</v>
      </c>
      <c r="F8" s="3">
        <f t="shared" si="2"/>
        <v>144</v>
      </c>
      <c r="G8" s="5">
        <f t="shared" si="3"/>
        <v>3364</v>
      </c>
      <c r="H8" s="21">
        <f t="shared" si="0"/>
        <v>59.029850746268657</v>
      </c>
      <c r="I8" s="21">
        <f t="shared" si="4"/>
        <v>-1.0298507462686572</v>
      </c>
      <c r="J8" s="21">
        <f t="shared" si="5"/>
        <v>1.0605925595901102</v>
      </c>
    </row>
    <row r="9" spans="2:11" x14ac:dyDescent="0.3">
      <c r="B9" s="21" t="s">
        <v>11</v>
      </c>
      <c r="C9" s="24">
        <v>5</v>
      </c>
      <c r="D9" s="5">
        <v>90</v>
      </c>
      <c r="E9" s="17">
        <f t="shared" si="1"/>
        <v>450</v>
      </c>
      <c r="F9" s="3">
        <f t="shared" si="2"/>
        <v>25</v>
      </c>
      <c r="G9" s="5">
        <f t="shared" si="3"/>
        <v>8100</v>
      </c>
      <c r="H9" s="21">
        <f t="shared" si="0"/>
        <v>84.383084577114431</v>
      </c>
      <c r="I9" s="21">
        <f t="shared" si="4"/>
        <v>5.6169154228855689</v>
      </c>
      <c r="J9" s="21">
        <f t="shared" si="5"/>
        <v>31.549738867849769</v>
      </c>
    </row>
    <row r="10" spans="2:11" ht="14.4" thickBot="1" x14ac:dyDescent="0.35">
      <c r="B10" s="22" t="s">
        <v>12</v>
      </c>
      <c r="C10" s="25">
        <v>8</v>
      </c>
      <c r="D10" s="8">
        <v>78</v>
      </c>
      <c r="E10" s="18">
        <f t="shared" si="1"/>
        <v>624</v>
      </c>
      <c r="F10" s="7">
        <f t="shared" si="2"/>
        <v>64</v>
      </c>
      <c r="G10" s="8">
        <f t="shared" si="3"/>
        <v>6084</v>
      </c>
      <c r="H10" s="22">
        <f t="shared" si="0"/>
        <v>73.517412935323378</v>
      </c>
      <c r="I10" s="22">
        <f t="shared" si="4"/>
        <v>4.4825870646766219</v>
      </c>
      <c r="J10" s="22">
        <f t="shared" si="5"/>
        <v>20.093586792406175</v>
      </c>
    </row>
    <row r="11" spans="2:11" ht="14.4" thickBot="1" x14ac:dyDescent="0.35">
      <c r="C11" s="26">
        <f t="shared" ref="C11:G11" si="6">SUM(C4:C10)</f>
        <v>57</v>
      </c>
      <c r="D11" s="27">
        <f t="shared" si="6"/>
        <v>511</v>
      </c>
      <c r="E11" s="27">
        <f t="shared" si="6"/>
        <v>3745</v>
      </c>
      <c r="F11" s="27">
        <f t="shared" si="6"/>
        <v>579</v>
      </c>
      <c r="G11" s="28">
        <f t="shared" si="6"/>
        <v>38993</v>
      </c>
      <c r="I11" s="37" t="s">
        <v>50</v>
      </c>
      <c r="J11" s="38">
        <f>SUM(J4:J10)</f>
        <v>183.29353233830838</v>
      </c>
    </row>
    <row r="12" spans="2:11" ht="21" customHeight="1" thickBot="1" x14ac:dyDescent="0.35">
      <c r="B12" s="2" t="s">
        <v>13</v>
      </c>
      <c r="C12">
        <f>COUNTA(B4:B10)</f>
        <v>7</v>
      </c>
      <c r="K12" s="29"/>
    </row>
    <row r="13" spans="2:11" ht="14.4" thickBot="1" x14ac:dyDescent="0.35">
      <c r="B13" s="2" t="s">
        <v>14</v>
      </c>
      <c r="C13">
        <f>(C12*E11-C11*D11)/SQRT((C12*F11-C11^2)*(C12*G11-D11^2))</f>
        <v>-0.94421517068791783</v>
      </c>
      <c r="E13" s="19" t="s">
        <v>0</v>
      </c>
      <c r="F13" s="12" t="s">
        <v>1</v>
      </c>
      <c r="G13" s="14" t="s">
        <v>18</v>
      </c>
    </row>
    <row r="14" spans="2:11" x14ac:dyDescent="0.3">
      <c r="B14" s="2" t="s">
        <v>14</v>
      </c>
      <c r="C14" s="2">
        <f>CORREL(C4:C10,D4:D10)</f>
        <v>-0.94421517068791805</v>
      </c>
      <c r="E14" s="20" t="s">
        <v>20</v>
      </c>
      <c r="F14" s="23">
        <v>10</v>
      </c>
      <c r="G14" s="11">
        <f>$C$17+$C$18*F14</f>
        <v>66.273631840796014</v>
      </c>
    </row>
    <row r="15" spans="2:11" ht="14.4" thickBot="1" x14ac:dyDescent="0.35">
      <c r="B15" s="2" t="s">
        <v>14</v>
      </c>
      <c r="C15">
        <f>CORREL(D4:D10,C4:C10)</f>
        <v>-0.94421517068791805</v>
      </c>
      <c r="E15" s="22" t="s">
        <v>21</v>
      </c>
      <c r="F15" s="25">
        <v>11</v>
      </c>
      <c r="G15" s="8">
        <f>$C$17+$C$18*F15</f>
        <v>62.651741293532339</v>
      </c>
    </row>
    <row r="16" spans="2:11" x14ac:dyDescent="0.3">
      <c r="B16" s="2" t="s">
        <v>22</v>
      </c>
      <c r="C16">
        <f>C15^2</f>
        <v>0.89154228855721418</v>
      </c>
    </row>
    <row r="17" spans="2:3" x14ac:dyDescent="0.3">
      <c r="B17" s="2" t="s">
        <v>16</v>
      </c>
      <c r="C17">
        <f>(D11*F11-C11*E11)/(C12*F11-C11^2)</f>
        <v>102.49253731343283</v>
      </c>
    </row>
    <row r="18" spans="2:3" x14ac:dyDescent="0.3">
      <c r="B18" s="2" t="s">
        <v>17</v>
      </c>
      <c r="C18">
        <f>(C12*E11-C11*D11)/(C12*F11-C11^2)</f>
        <v>-3.6218905472636815</v>
      </c>
    </row>
    <row r="19" spans="2:3" x14ac:dyDescent="0.3">
      <c r="B19" s="2" t="s">
        <v>16</v>
      </c>
      <c r="C19">
        <f>INTERCEPT(D4:D10,C4:C10)</f>
        <v>102.49253731343283</v>
      </c>
    </row>
    <row r="20" spans="2:3" x14ac:dyDescent="0.3">
      <c r="B20" s="2" t="s">
        <v>17</v>
      </c>
      <c r="C20">
        <f>SLOPE(D4:D10,C4:C10)</f>
        <v>-3.621890547263682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2A15-3BAE-473D-8570-57BE0BF60855}">
  <dimension ref="B2:O21"/>
  <sheetViews>
    <sheetView workbookViewId="0">
      <selection activeCell="K8" sqref="K8"/>
    </sheetView>
  </sheetViews>
  <sheetFormatPr defaultRowHeight="13.8" x14ac:dyDescent="0.3"/>
  <cols>
    <col min="7" max="7" width="16.44140625" bestFit="1" customWidth="1"/>
    <col min="8" max="8" width="12.5546875" bestFit="1" customWidth="1"/>
    <col min="9" max="9" width="13.21875" bestFit="1" customWidth="1"/>
    <col min="10" max="10" width="12.5546875" bestFit="1" customWidth="1"/>
    <col min="11" max="11" width="12" bestFit="1" customWidth="1"/>
    <col min="12" max="12" width="12.5546875" bestFit="1" customWidth="1"/>
  </cols>
  <sheetData>
    <row r="2" spans="2:12" ht="14.4" thickBot="1" x14ac:dyDescent="0.35"/>
    <row r="3" spans="2:12" ht="14.4" thickBot="1" x14ac:dyDescent="0.35">
      <c r="B3" s="12" t="s">
        <v>0</v>
      </c>
      <c r="C3" s="13" t="s">
        <v>23</v>
      </c>
      <c r="D3" s="13" t="s">
        <v>24</v>
      </c>
      <c r="E3" s="14" t="s">
        <v>25</v>
      </c>
      <c r="G3" s="1" t="s">
        <v>26</v>
      </c>
    </row>
    <row r="4" spans="2:12" ht="14.4" thickBot="1" x14ac:dyDescent="0.35">
      <c r="B4" s="9" t="s">
        <v>6</v>
      </c>
      <c r="C4" s="10">
        <v>3.2</v>
      </c>
      <c r="D4" s="10">
        <v>22</v>
      </c>
      <c r="E4" s="11">
        <v>550</v>
      </c>
    </row>
    <row r="5" spans="2:12" x14ac:dyDescent="0.3">
      <c r="B5" s="4" t="s">
        <v>7</v>
      </c>
      <c r="C5" s="3">
        <v>2.7</v>
      </c>
      <c r="D5" s="3">
        <v>27</v>
      </c>
      <c r="E5" s="5">
        <v>570</v>
      </c>
      <c r="G5" s="33" t="s">
        <v>27</v>
      </c>
      <c r="H5" s="33"/>
    </row>
    <row r="6" spans="2:12" x14ac:dyDescent="0.3">
      <c r="B6" s="4" t="s">
        <v>8</v>
      </c>
      <c r="C6" s="3">
        <v>2.5</v>
      </c>
      <c r="D6" s="3">
        <v>24</v>
      </c>
      <c r="E6" s="5">
        <v>525</v>
      </c>
      <c r="G6" t="s">
        <v>28</v>
      </c>
      <c r="H6">
        <v>0.98928820282730667</v>
      </c>
    </row>
    <row r="7" spans="2:12" x14ac:dyDescent="0.3">
      <c r="B7" s="4" t="s">
        <v>9</v>
      </c>
      <c r="C7" s="3">
        <v>3.4</v>
      </c>
      <c r="D7" s="3">
        <v>28</v>
      </c>
      <c r="E7" s="5">
        <v>670</v>
      </c>
      <c r="G7" t="s">
        <v>29</v>
      </c>
      <c r="H7">
        <v>0.97869114825328229</v>
      </c>
    </row>
    <row r="8" spans="2:12" ht="14.4" thickBot="1" x14ac:dyDescent="0.35">
      <c r="B8" s="6" t="s">
        <v>8</v>
      </c>
      <c r="C8" s="7">
        <v>2.2000000000000002</v>
      </c>
      <c r="D8" s="7">
        <v>23</v>
      </c>
      <c r="E8" s="8">
        <v>490</v>
      </c>
      <c r="G8" t="s">
        <v>30</v>
      </c>
      <c r="H8">
        <v>0.95738229650656459</v>
      </c>
    </row>
    <row r="9" spans="2:12" x14ac:dyDescent="0.3">
      <c r="G9" t="s">
        <v>31</v>
      </c>
      <c r="H9">
        <v>14.009087214635695</v>
      </c>
    </row>
    <row r="10" spans="2:12" ht="14.4" thickBot="1" x14ac:dyDescent="0.35">
      <c r="G10" s="31" t="s">
        <v>32</v>
      </c>
      <c r="H10" s="31">
        <v>5</v>
      </c>
    </row>
    <row r="11" spans="2:12" ht="14.4" thickBot="1" x14ac:dyDescent="0.35">
      <c r="B11" s="12" t="s">
        <v>23</v>
      </c>
      <c r="C11" s="13" t="s">
        <v>24</v>
      </c>
      <c r="D11" s="14" t="s">
        <v>25</v>
      </c>
    </row>
    <row r="12" spans="2:12" ht="14.4" thickBot="1" x14ac:dyDescent="0.35">
      <c r="B12" s="23">
        <v>3</v>
      </c>
      <c r="C12" s="10">
        <v>25</v>
      </c>
      <c r="D12" s="11">
        <f>$H$19+$H$20*B12+$H$21*C12</f>
        <v>581.43462523174719</v>
      </c>
      <c r="G12" t="s">
        <v>33</v>
      </c>
    </row>
    <row r="13" spans="2:12" ht="14.4" thickBot="1" x14ac:dyDescent="0.35">
      <c r="B13" s="25">
        <v>3</v>
      </c>
      <c r="C13" s="7">
        <v>27</v>
      </c>
      <c r="D13" s="8">
        <f>$H$19+$H$20*B13+$H$21*C13</f>
        <v>610.50057385009268</v>
      </c>
      <c r="G13" s="32"/>
      <c r="H13" s="32" t="s">
        <v>38</v>
      </c>
      <c r="I13" s="32" t="s">
        <v>39</v>
      </c>
      <c r="J13" s="32" t="s">
        <v>40</v>
      </c>
      <c r="K13" s="32" t="s">
        <v>11</v>
      </c>
      <c r="L13" s="32" t="s">
        <v>41</v>
      </c>
    </row>
    <row r="14" spans="2:12" x14ac:dyDescent="0.3">
      <c r="G14" t="s">
        <v>34</v>
      </c>
      <c r="H14">
        <v>2</v>
      </c>
      <c r="I14">
        <v>18027.49095082546</v>
      </c>
      <c r="J14">
        <v>9013.7454754127302</v>
      </c>
      <c r="K14">
        <v>45.928854350588743</v>
      </c>
      <c r="L14">
        <v>2.1308851746717622E-2</v>
      </c>
    </row>
    <row r="15" spans="2:12" x14ac:dyDescent="0.3">
      <c r="G15" t="s">
        <v>35</v>
      </c>
      <c r="H15">
        <v>2</v>
      </c>
      <c r="I15">
        <v>392.50904917453863</v>
      </c>
      <c r="J15">
        <v>196.25452458726932</v>
      </c>
    </row>
    <row r="16" spans="2:12" ht="14.4" thickBot="1" x14ac:dyDescent="0.35">
      <c r="G16" s="31" t="s">
        <v>36</v>
      </c>
      <c r="H16" s="31">
        <v>4</v>
      </c>
      <c r="I16" s="31">
        <v>18420</v>
      </c>
      <c r="J16" s="31"/>
      <c r="K16" s="31"/>
      <c r="L16" s="31"/>
    </row>
    <row r="17" spans="7:15" ht="14.4" thickBot="1" x14ac:dyDescent="0.35"/>
    <row r="18" spans="7:15" x14ac:dyDescent="0.3">
      <c r="G18" s="32"/>
      <c r="H18" s="32" t="s">
        <v>42</v>
      </c>
      <c r="I18" s="32" t="s">
        <v>31</v>
      </c>
      <c r="J18" s="32" t="s">
        <v>43</v>
      </c>
      <c r="K18" s="32" t="s">
        <v>44</v>
      </c>
      <c r="L18" s="32" t="s">
        <v>45</v>
      </c>
      <c r="M18" s="32" t="s">
        <v>46</v>
      </c>
      <c r="N18" s="32" t="s">
        <v>47</v>
      </c>
      <c r="O18" s="32" t="s">
        <v>48</v>
      </c>
    </row>
    <row r="19" spans="7:15" x14ac:dyDescent="0.3">
      <c r="G19" t="s">
        <v>37</v>
      </c>
      <c r="H19" s="36">
        <v>-44.81018804626126</v>
      </c>
      <c r="I19">
        <v>69.246866630890381</v>
      </c>
      <c r="J19">
        <v>-0.64710780756499753</v>
      </c>
      <c r="K19">
        <v>0.58391574508017841</v>
      </c>
      <c r="L19">
        <v>-342.75540778225883</v>
      </c>
      <c r="M19">
        <v>253.13503168973631</v>
      </c>
      <c r="N19">
        <v>-342.75540778225883</v>
      </c>
      <c r="O19">
        <v>253.13503168973631</v>
      </c>
    </row>
    <row r="20" spans="7:15" x14ac:dyDescent="0.3">
      <c r="G20" t="s">
        <v>23</v>
      </c>
      <c r="H20" s="34">
        <v>87.640151849563026</v>
      </c>
      <c r="I20">
        <v>15.237186664924886</v>
      </c>
      <c r="J20">
        <v>5.7517279125618073</v>
      </c>
      <c r="K20">
        <v>2.8922600815111749E-2</v>
      </c>
      <c r="L20">
        <v>22.079829052021836</v>
      </c>
      <c r="M20">
        <v>153.20047464710422</v>
      </c>
      <c r="N20">
        <v>22.079829052021836</v>
      </c>
      <c r="O20">
        <v>153.20047464710422</v>
      </c>
    </row>
    <row r="21" spans="7:15" ht="14.4" thickBot="1" x14ac:dyDescent="0.35">
      <c r="G21" s="31" t="s">
        <v>24</v>
      </c>
      <c r="H21" s="35">
        <v>14.532974309172776</v>
      </c>
      <c r="I21" s="31">
        <v>2.9137375361504319</v>
      </c>
      <c r="J21" s="31">
        <v>4.9877431061870565</v>
      </c>
      <c r="K21" s="31">
        <v>3.7924876930238542E-2</v>
      </c>
      <c r="L21" s="31">
        <v>1.9961735454816427</v>
      </c>
      <c r="M21" s="31">
        <v>27.069775072863909</v>
      </c>
      <c r="N21" s="31">
        <v>1.9961735454816427</v>
      </c>
      <c r="O21" s="31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F500-68C0-45DB-8CA7-48337AD5C32E}">
  <dimension ref="A1:M17"/>
  <sheetViews>
    <sheetView zoomScale="115" zoomScaleNormal="115" workbookViewId="0">
      <selection activeCell="E3" sqref="E3"/>
    </sheetView>
  </sheetViews>
  <sheetFormatPr defaultRowHeight="14.4" x14ac:dyDescent="0.3"/>
  <cols>
    <col min="1" max="1" width="3.77734375" style="45" bestFit="1" customWidth="1"/>
    <col min="2" max="2" width="11.5546875" style="45" bestFit="1" customWidth="1"/>
    <col min="3" max="3" width="11.109375" style="45" bestFit="1" customWidth="1"/>
    <col min="4" max="4" width="10.33203125" style="45" customWidth="1"/>
    <col min="5" max="5" width="11" style="45" customWidth="1"/>
    <col min="6" max="6" width="6.109375" style="45" customWidth="1"/>
    <col min="7" max="7" width="11.6640625" style="45" customWidth="1"/>
    <col min="8" max="8" width="6.6640625" style="45" customWidth="1"/>
    <col min="9" max="9" width="8.88671875" style="45"/>
    <col min="10" max="10" width="11.77734375" style="45" bestFit="1" customWidth="1"/>
    <col min="11" max="11" width="11.21875" style="45" bestFit="1" customWidth="1"/>
    <col min="12" max="12" width="7.88671875" style="45" bestFit="1" customWidth="1"/>
    <col min="13" max="16384" width="8.88671875" style="45"/>
  </cols>
  <sheetData>
    <row r="1" spans="1:13" ht="15" thickBot="1" x14ac:dyDescent="0.35"/>
    <row r="2" spans="1:13" ht="29.4" thickBot="1" x14ac:dyDescent="0.35">
      <c r="A2" s="39" t="s">
        <v>51</v>
      </c>
      <c r="B2" s="40" t="s">
        <v>52</v>
      </c>
      <c r="C2" s="41" t="s">
        <v>53</v>
      </c>
      <c r="D2" s="42" t="s">
        <v>54</v>
      </c>
      <c r="E2" s="43" t="s">
        <v>55</v>
      </c>
      <c r="F2" s="42" t="s">
        <v>56</v>
      </c>
      <c r="G2" s="44" t="s">
        <v>57</v>
      </c>
      <c r="H2" s="42" t="s">
        <v>56</v>
      </c>
      <c r="J2" s="133" t="s">
        <v>58</v>
      </c>
      <c r="K2" s="133"/>
      <c r="L2" s="133"/>
    </row>
    <row r="3" spans="1:13" ht="15" thickBot="1" x14ac:dyDescent="0.35">
      <c r="A3" s="80">
        <v>1</v>
      </c>
      <c r="B3" s="81">
        <v>5.0999999999999996</v>
      </c>
      <c r="C3" s="82">
        <v>3.5</v>
      </c>
      <c r="D3" s="48" t="s">
        <v>59</v>
      </c>
      <c r="E3" s="49">
        <f>SQRT((B3-$J$4)^2+(C3-$K$4)^2)</f>
        <v>1.3</v>
      </c>
      <c r="F3" s="50">
        <f>RANK(E3,$E$3:$E$17,1)</f>
        <v>10</v>
      </c>
      <c r="G3" s="46">
        <f>ABS(B3-$J$4)+ABS(C3-$K$4)</f>
        <v>1.7000000000000002</v>
      </c>
      <c r="H3" s="48">
        <f>RANK(G3,$G$3:$G$17,1)</f>
        <v>11</v>
      </c>
      <c r="J3" s="51" t="s">
        <v>52</v>
      </c>
      <c r="K3" s="51" t="s">
        <v>53</v>
      </c>
      <c r="L3" s="51" t="s">
        <v>54</v>
      </c>
    </row>
    <row r="4" spans="1:13" ht="15" thickBot="1" x14ac:dyDescent="0.35">
      <c r="A4" s="83">
        <v>2</v>
      </c>
      <c r="B4" s="84">
        <v>4.9000000000000004</v>
      </c>
      <c r="C4" s="85">
        <v>3</v>
      </c>
      <c r="D4" s="54" t="s">
        <v>59</v>
      </c>
      <c r="E4" s="55">
        <f t="shared" ref="E4:E17" si="0">SQRT((B4-$J$4)^2+(C4-$K$4)^2)</f>
        <v>1.3999999999999995</v>
      </c>
      <c r="F4" s="56">
        <f t="shared" ref="F4:F17" si="1">RANK(E4,$E$3:$E$17,1)</f>
        <v>11</v>
      </c>
      <c r="G4" s="52">
        <f t="shared" ref="G4:G17" si="2">ABS(B4-$J$4)+ABS(C4-$K$4)</f>
        <v>1.3999999999999995</v>
      </c>
      <c r="H4" s="54">
        <f t="shared" ref="H4:H17" si="3">RANK(G4,$G$3:$G$17,1)</f>
        <v>8</v>
      </c>
      <c r="J4" s="45">
        <v>6.3</v>
      </c>
      <c r="K4" s="45">
        <v>3</v>
      </c>
      <c r="L4" s="89" t="s">
        <v>60</v>
      </c>
      <c r="M4" s="51" t="s">
        <v>61</v>
      </c>
    </row>
    <row r="5" spans="1:13" x14ac:dyDescent="0.3">
      <c r="A5" s="83">
        <v>3</v>
      </c>
      <c r="B5" s="84">
        <v>4.7</v>
      </c>
      <c r="C5" s="85">
        <v>3.2</v>
      </c>
      <c r="D5" s="54" t="s">
        <v>59</v>
      </c>
      <c r="E5" s="55">
        <f t="shared" si="0"/>
        <v>1.6124515496597096</v>
      </c>
      <c r="F5" s="56">
        <f t="shared" si="1"/>
        <v>14</v>
      </c>
      <c r="G5" s="52">
        <f t="shared" si="2"/>
        <v>1.7999999999999998</v>
      </c>
      <c r="H5" s="54">
        <f t="shared" si="3"/>
        <v>12</v>
      </c>
    </row>
    <row r="6" spans="1:13" x14ac:dyDescent="0.3">
      <c r="A6" s="83">
        <v>4</v>
      </c>
      <c r="B6" s="84">
        <v>4.5999999999999996</v>
      </c>
      <c r="C6" s="85">
        <v>3.1</v>
      </c>
      <c r="D6" s="54" t="s">
        <v>59</v>
      </c>
      <c r="E6" s="55">
        <f t="shared" si="0"/>
        <v>1.7029386365926404</v>
      </c>
      <c r="F6" s="56">
        <f t="shared" si="1"/>
        <v>15</v>
      </c>
      <c r="G6" s="52">
        <f t="shared" si="2"/>
        <v>1.8000000000000003</v>
      </c>
      <c r="H6" s="54">
        <f t="shared" si="3"/>
        <v>13</v>
      </c>
    </row>
    <row r="7" spans="1:13" x14ac:dyDescent="0.3">
      <c r="A7" s="83">
        <v>5</v>
      </c>
      <c r="B7" s="84">
        <v>5</v>
      </c>
      <c r="C7" s="85">
        <v>3.6</v>
      </c>
      <c r="D7" s="54" t="s">
        <v>59</v>
      </c>
      <c r="E7" s="55">
        <f t="shared" si="0"/>
        <v>1.4317821063276353</v>
      </c>
      <c r="F7" s="56">
        <f t="shared" si="1"/>
        <v>12</v>
      </c>
      <c r="G7" s="52">
        <f t="shared" si="2"/>
        <v>1.9</v>
      </c>
      <c r="H7" s="54">
        <f t="shared" si="3"/>
        <v>14</v>
      </c>
    </row>
    <row r="8" spans="1:13" x14ac:dyDescent="0.3">
      <c r="A8" s="83">
        <v>6</v>
      </c>
      <c r="B8" s="84">
        <v>5.5</v>
      </c>
      <c r="C8" s="85">
        <v>2.2999999999999998</v>
      </c>
      <c r="D8" s="54" t="s">
        <v>62</v>
      </c>
      <c r="E8" s="55">
        <f t="shared" si="0"/>
        <v>1.0630145812734648</v>
      </c>
      <c r="F8" s="56">
        <f t="shared" si="1"/>
        <v>8</v>
      </c>
      <c r="G8" s="52">
        <f t="shared" si="2"/>
        <v>1.5</v>
      </c>
      <c r="H8" s="54">
        <f t="shared" si="3"/>
        <v>9</v>
      </c>
    </row>
    <row r="9" spans="1:13" x14ac:dyDescent="0.3">
      <c r="A9" s="83">
        <v>7</v>
      </c>
      <c r="B9" s="84">
        <v>6.5</v>
      </c>
      <c r="C9" s="85">
        <v>2.8</v>
      </c>
      <c r="D9" s="54" t="s">
        <v>62</v>
      </c>
      <c r="E9" s="55">
        <f t="shared" si="0"/>
        <v>0.28284271247461928</v>
      </c>
      <c r="F9" s="56">
        <f t="shared" si="1"/>
        <v>1</v>
      </c>
      <c r="G9" s="52">
        <f t="shared" si="2"/>
        <v>0.40000000000000036</v>
      </c>
      <c r="H9" s="54">
        <f t="shared" si="3"/>
        <v>2</v>
      </c>
      <c r="J9"/>
    </row>
    <row r="10" spans="1:13" x14ac:dyDescent="0.3">
      <c r="A10" s="83">
        <v>8</v>
      </c>
      <c r="B10" s="84">
        <v>5.7</v>
      </c>
      <c r="C10" s="85">
        <v>2.8</v>
      </c>
      <c r="D10" s="54" t="s">
        <v>62</v>
      </c>
      <c r="E10" s="55">
        <f t="shared" si="0"/>
        <v>0.63245553203367566</v>
      </c>
      <c r="F10" s="56">
        <f t="shared" si="1"/>
        <v>6</v>
      </c>
      <c r="G10" s="52">
        <f t="shared" si="2"/>
        <v>0.79999999999999982</v>
      </c>
      <c r="H10" s="54">
        <f t="shared" si="3"/>
        <v>6</v>
      </c>
    </row>
    <row r="11" spans="1:13" x14ac:dyDescent="0.3">
      <c r="A11" s="83">
        <v>9</v>
      </c>
      <c r="B11" s="84">
        <v>6.3</v>
      </c>
      <c r="C11" s="85">
        <v>3.3</v>
      </c>
      <c r="D11" s="54" t="s">
        <v>62</v>
      </c>
      <c r="E11" s="55">
        <f t="shared" si="0"/>
        <v>0.29999999999999982</v>
      </c>
      <c r="F11" s="56">
        <f t="shared" si="1"/>
        <v>3</v>
      </c>
      <c r="G11" s="52">
        <f t="shared" si="2"/>
        <v>0.29999999999999982</v>
      </c>
      <c r="H11" s="54">
        <f t="shared" si="3"/>
        <v>1</v>
      </c>
    </row>
    <row r="12" spans="1:13" x14ac:dyDescent="0.3">
      <c r="A12" s="83">
        <v>10</v>
      </c>
      <c r="B12" s="84">
        <v>4.9000000000000004</v>
      </c>
      <c r="C12" s="85">
        <v>2.4</v>
      </c>
      <c r="D12" s="54" t="s">
        <v>62</v>
      </c>
      <c r="E12" s="55">
        <f t="shared" si="0"/>
        <v>1.5231546211727811</v>
      </c>
      <c r="F12" s="56">
        <f t="shared" si="1"/>
        <v>13</v>
      </c>
      <c r="G12" s="52">
        <f t="shared" si="2"/>
        <v>1.9999999999999996</v>
      </c>
      <c r="H12" s="54">
        <f t="shared" si="3"/>
        <v>15</v>
      </c>
    </row>
    <row r="13" spans="1:13" x14ac:dyDescent="0.3">
      <c r="A13" s="83">
        <v>11</v>
      </c>
      <c r="B13" s="84">
        <v>7.2</v>
      </c>
      <c r="C13" s="85">
        <v>3.6</v>
      </c>
      <c r="D13" s="54" t="s">
        <v>63</v>
      </c>
      <c r="E13" s="55">
        <f t="shared" si="0"/>
        <v>1.0816653826391971</v>
      </c>
      <c r="F13" s="56">
        <f t="shared" si="1"/>
        <v>9</v>
      </c>
      <c r="G13" s="52">
        <f t="shared" si="2"/>
        <v>1.5000000000000004</v>
      </c>
      <c r="H13" s="54">
        <f t="shared" si="3"/>
        <v>10</v>
      </c>
    </row>
    <row r="14" spans="1:13" x14ac:dyDescent="0.3">
      <c r="A14" s="83">
        <v>12</v>
      </c>
      <c r="B14" s="84">
        <v>6.5</v>
      </c>
      <c r="C14" s="85">
        <v>3.2</v>
      </c>
      <c r="D14" s="54" t="s">
        <v>63</v>
      </c>
      <c r="E14" s="55">
        <f t="shared" si="0"/>
        <v>0.28284271247461928</v>
      </c>
      <c r="F14" s="56">
        <f t="shared" si="1"/>
        <v>1</v>
      </c>
      <c r="G14" s="52">
        <f t="shared" si="2"/>
        <v>0.40000000000000036</v>
      </c>
      <c r="H14" s="54">
        <f t="shared" si="3"/>
        <v>2</v>
      </c>
    </row>
    <row r="15" spans="1:13" x14ac:dyDescent="0.3">
      <c r="A15" s="83">
        <v>13</v>
      </c>
      <c r="B15" s="84">
        <v>6.4</v>
      </c>
      <c r="C15" s="85">
        <v>2.7</v>
      </c>
      <c r="D15" s="54" t="s">
        <v>63</v>
      </c>
      <c r="E15" s="55">
        <f t="shared" si="0"/>
        <v>0.31622776601683794</v>
      </c>
      <c r="F15" s="56">
        <f t="shared" si="1"/>
        <v>4</v>
      </c>
      <c r="G15" s="52">
        <f t="shared" si="2"/>
        <v>0.40000000000000036</v>
      </c>
      <c r="H15" s="54">
        <f t="shared" si="3"/>
        <v>2</v>
      </c>
    </row>
    <row r="16" spans="1:13" x14ac:dyDescent="0.3">
      <c r="A16" s="83">
        <v>14</v>
      </c>
      <c r="B16" s="84">
        <v>6.8</v>
      </c>
      <c r="C16" s="85">
        <v>3</v>
      </c>
      <c r="D16" s="54" t="s">
        <v>63</v>
      </c>
      <c r="E16" s="55">
        <f t="shared" si="0"/>
        <v>0.5</v>
      </c>
      <c r="F16" s="56">
        <f t="shared" si="1"/>
        <v>5</v>
      </c>
      <c r="G16" s="52">
        <f t="shared" si="2"/>
        <v>0.5</v>
      </c>
      <c r="H16" s="54">
        <f t="shared" si="3"/>
        <v>5</v>
      </c>
    </row>
    <row r="17" spans="1:8" ht="15" thickBot="1" x14ac:dyDescent="0.35">
      <c r="A17" s="86">
        <v>15</v>
      </c>
      <c r="B17" s="87">
        <v>5.7</v>
      </c>
      <c r="C17" s="88">
        <v>2.5</v>
      </c>
      <c r="D17" s="58" t="s">
        <v>63</v>
      </c>
      <c r="E17" s="59">
        <f t="shared" si="0"/>
        <v>0.7810249675906652</v>
      </c>
      <c r="F17" s="60">
        <f t="shared" si="1"/>
        <v>7</v>
      </c>
      <c r="G17" s="57">
        <f t="shared" si="2"/>
        <v>1.0999999999999996</v>
      </c>
      <c r="H17" s="58">
        <f t="shared" si="3"/>
        <v>7</v>
      </c>
    </row>
  </sheetData>
  <mergeCells count="1">
    <mergeCell ref="J2:L2"/>
  </mergeCells>
  <conditionalFormatting sqref="E3:E17">
    <cfRule type="top10" dxfId="8" priority="4" bottom="1" rank="5"/>
  </conditionalFormatting>
  <conditionalFormatting sqref="F3:F17">
    <cfRule type="top10" dxfId="7" priority="3" bottom="1" rank="5"/>
  </conditionalFormatting>
  <conditionalFormatting sqref="G3:G17">
    <cfRule type="top10" dxfId="6" priority="2" bottom="1" rank="5"/>
  </conditionalFormatting>
  <conditionalFormatting sqref="H3:H17">
    <cfRule type="top10" dxfId="5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184-308C-4FBC-8A46-F8970544F1C1}">
  <dimension ref="A1:Q151"/>
  <sheetViews>
    <sheetView topLeftCell="C1" zoomScale="130" zoomScaleNormal="130" workbookViewId="0">
      <selection activeCell="C1" sqref="C1"/>
    </sheetView>
  </sheetViews>
  <sheetFormatPr defaultRowHeight="14.4" x14ac:dyDescent="0.3"/>
  <cols>
    <col min="1" max="1" width="8.88671875" style="45"/>
    <col min="2" max="2" width="13.44140625" style="45" customWidth="1"/>
    <col min="3" max="3" width="13" style="45" customWidth="1"/>
    <col min="4" max="4" width="13.33203125" style="45" customWidth="1"/>
    <col min="5" max="5" width="12.88671875" style="45" customWidth="1"/>
    <col min="6" max="6" width="8.77734375" style="45" customWidth="1"/>
    <col min="7" max="8" width="8.88671875" style="45"/>
    <col min="9" max="9" width="10.21875" style="45" customWidth="1"/>
    <col min="10" max="11" width="8.88671875" style="45"/>
    <col min="12" max="12" width="12.5546875" style="45" customWidth="1"/>
    <col min="13" max="13" width="11.88671875" style="45" customWidth="1"/>
    <col min="14" max="14" width="11.33203125" style="45" bestFit="1" customWidth="1"/>
    <col min="15" max="15" width="11.77734375" style="45" customWidth="1"/>
    <col min="16" max="16" width="9.21875" style="45" bestFit="1" customWidth="1"/>
    <col min="17" max="16384" width="8.88671875" style="45"/>
  </cols>
  <sheetData>
    <row r="1" spans="1:17" ht="43.8" thickBot="1" x14ac:dyDescent="0.35">
      <c r="A1" s="61" t="s">
        <v>64</v>
      </c>
      <c r="B1" s="62" t="s">
        <v>65</v>
      </c>
      <c r="C1" s="43" t="s">
        <v>66</v>
      </c>
      <c r="D1" s="43" t="s">
        <v>67</v>
      </c>
      <c r="E1" s="43" t="s">
        <v>68</v>
      </c>
      <c r="F1" s="98" t="s">
        <v>69</v>
      </c>
      <c r="G1" s="43" t="s">
        <v>55</v>
      </c>
      <c r="H1" s="42" t="s">
        <v>56</v>
      </c>
      <c r="I1" s="44" t="s">
        <v>57</v>
      </c>
      <c r="J1" s="42" t="s">
        <v>70</v>
      </c>
    </row>
    <row r="2" spans="1:17" ht="15" thickBot="1" x14ac:dyDescent="0.35">
      <c r="A2" s="63">
        <v>1</v>
      </c>
      <c r="B2" s="64">
        <v>5.0999999999999996</v>
      </c>
      <c r="C2" s="47">
        <v>3.5</v>
      </c>
      <c r="D2" s="47">
        <v>1.4</v>
      </c>
      <c r="E2" s="47">
        <v>0.2</v>
      </c>
      <c r="F2" s="94" t="s">
        <v>59</v>
      </c>
      <c r="G2" s="96">
        <f>SQRT((Table1[[#This Row],[sepal_length]]-$L$4)^2+(Table1[[#This Row],[sepal_width]]-$M$4)^2+(Table1[[#This Row],[petal_length]]-$N$4)^2+(Table1[[#This Row],[petal_width]]-$O$4)^2)</f>
        <v>3.4788647573597911</v>
      </c>
      <c r="H2" s="48">
        <f>RANK(Table1[[#This Row],[Euclidean
Distance]],Table1[Euclidean
Distance],1)</f>
        <v>129</v>
      </c>
      <c r="I2" s="97">
        <f>ABS(Table1[[#This Row],[sepal_length]]-$L$4)+ABS(Table1[[#This Row],[sepal_width]]-$M$4)+ABS(Table1[[#This Row],[petal_length]]-$N$4)+ABS(Table1[[#This Row],[petal_width]]-$O$4)</f>
        <v>6.3500000000000005</v>
      </c>
      <c r="J2" s="94">
        <f>RANK(Table1[[#This Row],[Manhattan
Distance]],Table1[Manhattan
Distance],1)</f>
        <v>134</v>
      </c>
      <c r="L2" s="134" t="s">
        <v>58</v>
      </c>
      <c r="M2" s="134"/>
      <c r="N2" s="134"/>
      <c r="O2" s="134"/>
      <c r="P2" s="134"/>
    </row>
    <row r="3" spans="1:17" ht="16.2" customHeight="1" thickBot="1" x14ac:dyDescent="0.35">
      <c r="A3" s="65">
        <v>2</v>
      </c>
      <c r="B3" s="66">
        <v>4.9000000000000004</v>
      </c>
      <c r="C3" s="53">
        <v>3</v>
      </c>
      <c r="D3" s="53">
        <v>1.4</v>
      </c>
      <c r="E3" s="53">
        <v>0.2</v>
      </c>
      <c r="F3" s="69" t="s">
        <v>59</v>
      </c>
      <c r="G3" s="67">
        <f>SQRT((Table1[[#This Row],[sepal_length]]-$L$4)^2+(Table1[[#This Row],[sepal_width]]-$M$4)^2+(Table1[[#This Row],[petal_length]]-$N$4)^2+(Table1[[#This Row],[petal_width]]-$O$4)^2)</f>
        <v>3.504639781775011</v>
      </c>
      <c r="H3" s="54">
        <f>RANK(Table1[[#This Row],[Euclidean
Distance]],Table1[Euclidean
Distance],1)</f>
        <v>132</v>
      </c>
      <c r="I3" s="68">
        <f>ABS(Table1[[#This Row],[sepal_length]]-$L$4)+ABS(Table1[[#This Row],[sepal_width]]-$M$4)+ABS(Table1[[#This Row],[petal_length]]-$N$4)+ABS(Table1[[#This Row],[petal_width]]-$O$4)</f>
        <v>6.05</v>
      </c>
      <c r="J3" s="69">
        <f>RANK(Table1[[#This Row],[Manhattan
Distance]],Table1[Manhattan
Distance],1)</f>
        <v>110</v>
      </c>
      <c r="L3" s="43" t="s">
        <v>65</v>
      </c>
      <c r="M3" s="70" t="s">
        <v>66</v>
      </c>
      <c r="N3" s="70" t="s">
        <v>67</v>
      </c>
      <c r="O3" s="71" t="s">
        <v>68</v>
      </c>
      <c r="P3" s="91" t="s">
        <v>54</v>
      </c>
    </row>
    <row r="4" spans="1:17" ht="15" thickBot="1" x14ac:dyDescent="0.35">
      <c r="A4" s="65">
        <v>3</v>
      </c>
      <c r="B4" s="66">
        <v>4.7</v>
      </c>
      <c r="C4" s="53">
        <v>3.2</v>
      </c>
      <c r="D4" s="53">
        <v>1.3</v>
      </c>
      <c r="E4" s="53">
        <v>0.2</v>
      </c>
      <c r="F4" s="69" t="s">
        <v>59</v>
      </c>
      <c r="G4" s="67">
        <f>SQRT((Table1[[#This Row],[sepal_length]]-$L$4)^2+(Table1[[#This Row],[sepal_width]]-$M$4)^2+(Table1[[#This Row],[petal_length]]-$N$4)^2+(Table1[[#This Row],[petal_width]]-$O$4)^2)</f>
        <v>3.7057387927375562</v>
      </c>
      <c r="H4" s="54">
        <f>RANK(Table1[[#This Row],[Euclidean
Distance]],Table1[Euclidean
Distance],1)</f>
        <v>144</v>
      </c>
      <c r="I4" s="68">
        <f>ABS(Table1[[#This Row],[sepal_length]]-$L$4)+ABS(Table1[[#This Row],[sepal_width]]-$M$4)+ABS(Table1[[#This Row],[petal_length]]-$N$4)+ABS(Table1[[#This Row],[petal_width]]-$O$4)</f>
        <v>6.55</v>
      </c>
      <c r="J4" s="69">
        <f>RANK(Table1[[#This Row],[Manhattan
Distance]],Table1[Manhattan
Distance],1)</f>
        <v>140</v>
      </c>
      <c r="L4" s="72">
        <v>6.7</v>
      </c>
      <c r="M4" s="73">
        <v>2.75</v>
      </c>
      <c r="N4" s="73">
        <v>4.0999999999999996</v>
      </c>
      <c r="O4" s="74">
        <v>1.5</v>
      </c>
      <c r="P4" s="90" t="s">
        <v>71</v>
      </c>
      <c r="Q4" s="51" t="s">
        <v>61</v>
      </c>
    </row>
    <row r="5" spans="1:17" x14ac:dyDescent="0.3">
      <c r="A5" s="65">
        <v>4</v>
      </c>
      <c r="B5" s="66">
        <v>4.5999999999999996</v>
      </c>
      <c r="C5" s="53">
        <v>3.1</v>
      </c>
      <c r="D5" s="53">
        <v>1.5</v>
      </c>
      <c r="E5" s="53">
        <v>0.2</v>
      </c>
      <c r="F5" s="69" t="s">
        <v>59</v>
      </c>
      <c r="G5" s="67">
        <f>SQRT((Table1[[#This Row],[sepal_length]]-$L$4)^2+(Table1[[#This Row],[sepal_width]]-$M$4)^2+(Table1[[#This Row],[petal_length]]-$N$4)^2+(Table1[[#This Row],[petal_width]]-$O$4)^2)</f>
        <v>3.603123644839294</v>
      </c>
      <c r="H5" s="54">
        <f>RANK(Table1[[#This Row],[Euclidean
Distance]],Table1[Euclidean
Distance],1)</f>
        <v>140</v>
      </c>
      <c r="I5" s="68">
        <f>ABS(Table1[[#This Row],[sepal_length]]-$L$4)+ABS(Table1[[#This Row],[sepal_width]]-$M$4)+ABS(Table1[[#This Row],[petal_length]]-$N$4)+ABS(Table1[[#This Row],[petal_width]]-$O$4)</f>
        <v>6.3500000000000005</v>
      </c>
      <c r="J5" s="69">
        <f>RANK(Table1[[#This Row],[Manhattan
Distance]],Table1[Manhattan
Distance],1)</f>
        <v>134</v>
      </c>
    </row>
    <row r="6" spans="1:17" x14ac:dyDescent="0.3">
      <c r="A6" s="65">
        <v>5</v>
      </c>
      <c r="B6" s="66">
        <v>5</v>
      </c>
      <c r="C6" s="53">
        <v>3.6</v>
      </c>
      <c r="D6" s="53">
        <v>1.4</v>
      </c>
      <c r="E6" s="53">
        <v>0.2</v>
      </c>
      <c r="F6" s="69" t="s">
        <v>59</v>
      </c>
      <c r="G6" s="67">
        <f>SQRT((Table1[[#This Row],[sepal_length]]-$L$4)^2+(Table1[[#This Row],[sepal_width]]-$M$4)^2+(Table1[[#This Row],[petal_length]]-$N$4)^2+(Table1[[#This Row],[petal_width]]-$O$4)^2)</f>
        <v>3.5485912697858004</v>
      </c>
      <c r="H6" s="54">
        <f>RANK(Table1[[#This Row],[Euclidean
Distance]],Table1[Euclidean
Distance],1)</f>
        <v>136</v>
      </c>
      <c r="I6" s="68">
        <f>ABS(Table1[[#This Row],[sepal_length]]-$L$4)+ABS(Table1[[#This Row],[sepal_width]]-$M$4)+ABS(Table1[[#This Row],[petal_length]]-$N$4)+ABS(Table1[[#This Row],[petal_width]]-$O$4)</f>
        <v>6.55</v>
      </c>
      <c r="J6" s="69">
        <f>RANK(Table1[[#This Row],[Manhattan
Distance]],Table1[Manhattan
Distance],1)</f>
        <v>140</v>
      </c>
    </row>
    <row r="7" spans="1:17" x14ac:dyDescent="0.3">
      <c r="A7" s="65">
        <v>6</v>
      </c>
      <c r="B7" s="66">
        <v>5.4</v>
      </c>
      <c r="C7" s="53">
        <v>3.9</v>
      </c>
      <c r="D7" s="53">
        <v>1.7</v>
      </c>
      <c r="E7" s="53">
        <v>0.4</v>
      </c>
      <c r="F7" s="69" t="s">
        <v>59</v>
      </c>
      <c r="G7" s="67">
        <f>SQRT((Table1[[#This Row],[sepal_length]]-$L$4)^2+(Table1[[#This Row],[sepal_width]]-$M$4)^2+(Table1[[#This Row],[petal_length]]-$N$4)^2+(Table1[[#This Row],[petal_width]]-$O$4)^2)</f>
        <v>3.1595094555959156</v>
      </c>
      <c r="H7" s="54">
        <f>RANK(Table1[[#This Row],[Euclidean
Distance]],Table1[Euclidean
Distance],1)</f>
        <v>105</v>
      </c>
      <c r="I7" s="68">
        <f>ABS(Table1[[#This Row],[sepal_length]]-$L$4)+ABS(Table1[[#This Row],[sepal_width]]-$M$4)+ABS(Table1[[#This Row],[petal_length]]-$N$4)+ABS(Table1[[#This Row],[petal_width]]-$O$4)</f>
        <v>5.9499999999999993</v>
      </c>
      <c r="J7" s="69">
        <f>RANK(Table1[[#This Row],[Manhattan
Distance]],Table1[Manhattan
Distance],1)</f>
        <v>107</v>
      </c>
    </row>
    <row r="8" spans="1:17" x14ac:dyDescent="0.3">
      <c r="A8" s="65">
        <v>7</v>
      </c>
      <c r="B8" s="66">
        <v>4.5999999999999996</v>
      </c>
      <c r="C8" s="53">
        <v>3.4</v>
      </c>
      <c r="D8" s="53">
        <v>1.4</v>
      </c>
      <c r="E8" s="53">
        <v>0.3</v>
      </c>
      <c r="F8" s="69" t="s">
        <v>59</v>
      </c>
      <c r="G8" s="67">
        <f>SQRT((Table1[[#This Row],[sepal_length]]-$L$4)^2+(Table1[[#This Row],[sepal_width]]-$M$4)^2+(Table1[[#This Row],[petal_length]]-$N$4)^2+(Table1[[#This Row],[petal_width]]-$O$4)^2)</f>
        <v>3.6827299656640586</v>
      </c>
      <c r="H8" s="54">
        <f>RANK(Table1[[#This Row],[Euclidean
Distance]],Table1[Euclidean
Distance],1)</f>
        <v>142</v>
      </c>
      <c r="I8" s="68">
        <f>ABS(Table1[[#This Row],[sepal_length]]-$L$4)+ABS(Table1[[#This Row],[sepal_width]]-$M$4)+ABS(Table1[[#This Row],[petal_length]]-$N$4)+ABS(Table1[[#This Row],[petal_width]]-$O$4)</f>
        <v>6.65</v>
      </c>
      <c r="J8" s="69">
        <f>RANK(Table1[[#This Row],[Manhattan
Distance]],Table1[Manhattan
Distance],1)</f>
        <v>145</v>
      </c>
    </row>
    <row r="9" spans="1:17" x14ac:dyDescent="0.3">
      <c r="A9" s="65">
        <v>8</v>
      </c>
      <c r="B9" s="66">
        <v>5</v>
      </c>
      <c r="C9" s="53">
        <v>3.4</v>
      </c>
      <c r="D9" s="53">
        <v>1.5</v>
      </c>
      <c r="E9" s="53">
        <v>0.2</v>
      </c>
      <c r="F9" s="69" t="s">
        <v>59</v>
      </c>
      <c r="G9" s="67">
        <f>SQRT((Table1[[#This Row],[sepal_length]]-$L$4)^2+(Table1[[#This Row],[sepal_width]]-$M$4)^2+(Table1[[#This Row],[petal_length]]-$N$4)^2+(Table1[[#This Row],[petal_width]]-$O$4)^2)</f>
        <v>3.429650127928503</v>
      </c>
      <c r="H9" s="54">
        <f>RANK(Table1[[#This Row],[Euclidean
Distance]],Table1[Euclidean
Distance],1)</f>
        <v>121</v>
      </c>
      <c r="I9" s="68">
        <f>ABS(Table1[[#This Row],[sepal_length]]-$L$4)+ABS(Table1[[#This Row],[sepal_width]]-$M$4)+ABS(Table1[[#This Row],[petal_length]]-$N$4)+ABS(Table1[[#This Row],[petal_width]]-$O$4)</f>
        <v>6.2499999999999991</v>
      </c>
      <c r="J9" s="69">
        <f>RANK(Table1[[#This Row],[Manhattan
Distance]],Table1[Manhattan
Distance],1)</f>
        <v>122</v>
      </c>
    </row>
    <row r="10" spans="1:17" x14ac:dyDescent="0.3">
      <c r="A10" s="65">
        <v>9</v>
      </c>
      <c r="B10" s="66">
        <v>4.4000000000000004</v>
      </c>
      <c r="C10" s="53">
        <v>2.9</v>
      </c>
      <c r="D10" s="53">
        <v>1.4</v>
      </c>
      <c r="E10" s="53">
        <v>0.2</v>
      </c>
      <c r="F10" s="69" t="s">
        <v>59</v>
      </c>
      <c r="G10" s="67">
        <f>SQRT((Table1[[#This Row],[sepal_length]]-$L$4)^2+(Table1[[#This Row],[sepal_width]]-$M$4)^2+(Table1[[#This Row],[petal_length]]-$N$4)^2+(Table1[[#This Row],[petal_width]]-$O$4)^2)</f>
        <v>3.7805422891431855</v>
      </c>
      <c r="H10" s="54">
        <f>RANK(Table1[[#This Row],[Euclidean
Distance]],Table1[Euclidean
Distance],1)</f>
        <v>145</v>
      </c>
      <c r="I10" s="68">
        <f>ABS(Table1[[#This Row],[sepal_length]]-$L$4)+ABS(Table1[[#This Row],[sepal_width]]-$M$4)+ABS(Table1[[#This Row],[petal_length]]-$N$4)+ABS(Table1[[#This Row],[petal_width]]-$O$4)</f>
        <v>6.4499999999999993</v>
      </c>
      <c r="J10" s="69">
        <f>RANK(Table1[[#This Row],[Manhattan
Distance]],Table1[Manhattan
Distance],1)</f>
        <v>136</v>
      </c>
    </row>
    <row r="11" spans="1:17" x14ac:dyDescent="0.3">
      <c r="A11" s="65">
        <v>10</v>
      </c>
      <c r="B11" s="66">
        <v>4.9000000000000004</v>
      </c>
      <c r="C11" s="53">
        <v>3.1</v>
      </c>
      <c r="D11" s="53">
        <v>1.5</v>
      </c>
      <c r="E11" s="53">
        <v>0.1</v>
      </c>
      <c r="F11" s="69" t="s">
        <v>59</v>
      </c>
      <c r="G11" s="67">
        <f>SQRT((Table1[[#This Row],[sepal_length]]-$L$4)^2+(Table1[[#This Row],[sepal_width]]-$M$4)^2+(Table1[[#This Row],[petal_length]]-$N$4)^2+(Table1[[#This Row],[petal_width]]-$O$4)^2)</f>
        <v>3.4759890678769398</v>
      </c>
      <c r="H11" s="54">
        <f>RANK(Table1[[#This Row],[Euclidean
Distance]],Table1[Euclidean
Distance],1)</f>
        <v>126</v>
      </c>
      <c r="I11" s="68">
        <f>ABS(Table1[[#This Row],[sepal_length]]-$L$4)+ABS(Table1[[#This Row],[sepal_width]]-$M$4)+ABS(Table1[[#This Row],[petal_length]]-$N$4)+ABS(Table1[[#This Row],[petal_width]]-$O$4)</f>
        <v>6.15</v>
      </c>
      <c r="J11" s="69">
        <f>RANK(Table1[[#This Row],[Manhattan
Distance]],Table1[Manhattan
Distance],1)</f>
        <v>119</v>
      </c>
    </row>
    <row r="12" spans="1:17" x14ac:dyDescent="0.3">
      <c r="A12" s="65">
        <v>11</v>
      </c>
      <c r="B12" s="66">
        <v>5.4</v>
      </c>
      <c r="C12" s="53">
        <v>3.7</v>
      </c>
      <c r="D12" s="53">
        <v>1.5</v>
      </c>
      <c r="E12" s="53">
        <v>0.2</v>
      </c>
      <c r="F12" s="69" t="s">
        <v>59</v>
      </c>
      <c r="G12" s="67">
        <f>SQRT((Table1[[#This Row],[sepal_length]]-$L$4)^2+(Table1[[#This Row],[sepal_width]]-$M$4)^2+(Table1[[#This Row],[petal_length]]-$N$4)^2+(Table1[[#This Row],[petal_width]]-$O$4)^2)</f>
        <v>3.3230257296626515</v>
      </c>
      <c r="H12" s="54">
        <f>RANK(Table1[[#This Row],[Euclidean
Distance]],Table1[Euclidean
Distance],1)</f>
        <v>111</v>
      </c>
      <c r="I12" s="68">
        <f>ABS(Table1[[#This Row],[sepal_length]]-$L$4)+ABS(Table1[[#This Row],[sepal_width]]-$M$4)+ABS(Table1[[#This Row],[petal_length]]-$N$4)+ABS(Table1[[#This Row],[petal_width]]-$O$4)</f>
        <v>6.1499999999999995</v>
      </c>
      <c r="J12" s="69">
        <f>RANK(Table1[[#This Row],[Manhattan
Distance]],Table1[Manhattan
Distance],1)</f>
        <v>115</v>
      </c>
    </row>
    <row r="13" spans="1:17" x14ac:dyDescent="0.3">
      <c r="A13" s="65">
        <v>12</v>
      </c>
      <c r="B13" s="66">
        <v>4.8</v>
      </c>
      <c r="C13" s="53">
        <v>3.4</v>
      </c>
      <c r="D13" s="53">
        <v>1.6</v>
      </c>
      <c r="E13" s="53">
        <v>0.2</v>
      </c>
      <c r="F13" s="69" t="s">
        <v>59</v>
      </c>
      <c r="G13" s="67">
        <f>SQRT((Table1[[#This Row],[sepal_length]]-$L$4)^2+(Table1[[#This Row],[sepal_width]]-$M$4)^2+(Table1[[#This Row],[petal_length]]-$N$4)^2+(Table1[[#This Row],[petal_width]]-$O$4)^2)</f>
        <v>3.4601300553591909</v>
      </c>
      <c r="H13" s="54">
        <f>RANK(Table1[[#This Row],[Euclidean
Distance]],Table1[Euclidean
Distance],1)</f>
        <v>124</v>
      </c>
      <c r="I13" s="68">
        <f>ABS(Table1[[#This Row],[sepal_length]]-$L$4)+ABS(Table1[[#This Row],[sepal_width]]-$M$4)+ABS(Table1[[#This Row],[petal_length]]-$N$4)+ABS(Table1[[#This Row],[petal_width]]-$O$4)</f>
        <v>6.35</v>
      </c>
      <c r="J13" s="69">
        <f>RANK(Table1[[#This Row],[Manhattan
Distance]],Table1[Manhattan
Distance],1)</f>
        <v>129</v>
      </c>
    </row>
    <row r="14" spans="1:17" x14ac:dyDescent="0.3">
      <c r="A14" s="65">
        <v>13</v>
      </c>
      <c r="B14" s="66">
        <v>4.8</v>
      </c>
      <c r="C14" s="53">
        <v>3</v>
      </c>
      <c r="D14" s="53">
        <v>1.4</v>
      </c>
      <c r="E14" s="53">
        <v>0.1</v>
      </c>
      <c r="F14" s="69" t="s">
        <v>59</v>
      </c>
      <c r="G14" s="67">
        <f>SQRT((Table1[[#This Row],[sepal_length]]-$L$4)^2+(Table1[[#This Row],[sepal_width]]-$M$4)^2+(Table1[[#This Row],[petal_length]]-$N$4)^2+(Table1[[#This Row],[petal_width]]-$O$4)^2)</f>
        <v>3.5947878936037378</v>
      </c>
      <c r="H14" s="54">
        <f>RANK(Table1[[#This Row],[Euclidean
Distance]],Table1[Euclidean
Distance],1)</f>
        <v>139</v>
      </c>
      <c r="I14" s="68">
        <f>ABS(Table1[[#This Row],[sepal_length]]-$L$4)+ABS(Table1[[#This Row],[sepal_width]]-$M$4)+ABS(Table1[[#This Row],[petal_length]]-$N$4)+ABS(Table1[[#This Row],[petal_width]]-$O$4)</f>
        <v>6.25</v>
      </c>
      <c r="J14" s="69">
        <f>RANK(Table1[[#This Row],[Manhattan
Distance]],Table1[Manhattan
Distance],1)</f>
        <v>125</v>
      </c>
    </row>
    <row r="15" spans="1:17" x14ac:dyDescent="0.3">
      <c r="A15" s="65">
        <v>14</v>
      </c>
      <c r="B15" s="66">
        <v>4.3</v>
      </c>
      <c r="C15" s="53">
        <v>3</v>
      </c>
      <c r="D15" s="53">
        <v>1.1000000000000001</v>
      </c>
      <c r="E15" s="53">
        <v>0.1</v>
      </c>
      <c r="F15" s="69" t="s">
        <v>59</v>
      </c>
      <c r="G15" s="67">
        <f>SQRT((Table1[[#This Row],[sepal_length]]-$L$4)^2+(Table1[[#This Row],[sepal_width]]-$M$4)^2+(Table1[[#This Row],[petal_length]]-$N$4)^2+(Table1[[#This Row],[petal_width]]-$O$4)^2)</f>
        <v>4.0966449687518685</v>
      </c>
      <c r="H15" s="54">
        <f>RANK(Table1[[#This Row],[Euclidean
Distance]],Table1[Euclidean
Distance],1)</f>
        <v>150</v>
      </c>
      <c r="I15" s="68">
        <f>ABS(Table1[[#This Row],[sepal_length]]-$L$4)+ABS(Table1[[#This Row],[sepal_width]]-$M$4)+ABS(Table1[[#This Row],[petal_length]]-$N$4)+ABS(Table1[[#This Row],[petal_width]]-$O$4)</f>
        <v>7.0500000000000007</v>
      </c>
      <c r="J15" s="69">
        <f>RANK(Table1[[#This Row],[Manhattan
Distance]],Table1[Manhattan
Distance],1)</f>
        <v>149</v>
      </c>
    </row>
    <row r="16" spans="1:17" x14ac:dyDescent="0.3">
      <c r="A16" s="65">
        <v>15</v>
      </c>
      <c r="B16" s="66">
        <v>5.8</v>
      </c>
      <c r="C16" s="53">
        <v>4</v>
      </c>
      <c r="D16" s="53">
        <v>1.2</v>
      </c>
      <c r="E16" s="53">
        <v>0.2</v>
      </c>
      <c r="F16" s="69" t="s">
        <v>59</v>
      </c>
      <c r="G16" s="67">
        <f>SQRT((Table1[[#This Row],[sepal_length]]-$L$4)^2+(Table1[[#This Row],[sepal_width]]-$M$4)^2+(Table1[[#This Row],[petal_length]]-$N$4)^2+(Table1[[#This Row],[petal_width]]-$O$4)^2)</f>
        <v>3.5316426772820599</v>
      </c>
      <c r="H16" s="54">
        <f>RANK(Table1[[#This Row],[Euclidean
Distance]],Table1[Euclidean
Distance],1)</f>
        <v>134</v>
      </c>
      <c r="I16" s="68">
        <f>ABS(Table1[[#This Row],[sepal_length]]-$L$4)+ABS(Table1[[#This Row],[sepal_width]]-$M$4)+ABS(Table1[[#This Row],[petal_length]]-$N$4)+ABS(Table1[[#This Row],[petal_width]]-$O$4)</f>
        <v>6.35</v>
      </c>
      <c r="J16" s="69">
        <f>RANK(Table1[[#This Row],[Manhattan
Distance]],Table1[Manhattan
Distance],1)</f>
        <v>129</v>
      </c>
    </row>
    <row r="17" spans="1:10" x14ac:dyDescent="0.3">
      <c r="A17" s="65">
        <v>16</v>
      </c>
      <c r="B17" s="66">
        <v>5.7</v>
      </c>
      <c r="C17" s="53">
        <v>4.4000000000000004</v>
      </c>
      <c r="D17" s="53">
        <v>1.5</v>
      </c>
      <c r="E17" s="53">
        <v>0.4</v>
      </c>
      <c r="F17" s="69" t="s">
        <v>59</v>
      </c>
      <c r="G17" s="67">
        <f>SQRT((Table1[[#This Row],[sepal_length]]-$L$4)^2+(Table1[[#This Row],[sepal_width]]-$M$4)^2+(Table1[[#This Row],[petal_length]]-$N$4)^2+(Table1[[#This Row],[petal_width]]-$O$4)^2)</f>
        <v>3.4194297770242335</v>
      </c>
      <c r="H17" s="54">
        <f>RANK(Table1[[#This Row],[Euclidean
Distance]],Table1[Euclidean
Distance],1)</f>
        <v>120</v>
      </c>
      <c r="I17" s="68">
        <f>ABS(Table1[[#This Row],[sepal_length]]-$L$4)+ABS(Table1[[#This Row],[sepal_width]]-$M$4)+ABS(Table1[[#This Row],[petal_length]]-$N$4)+ABS(Table1[[#This Row],[petal_width]]-$O$4)</f>
        <v>6.35</v>
      </c>
      <c r="J17" s="69">
        <f>RANK(Table1[[#This Row],[Manhattan
Distance]],Table1[Manhattan
Distance],1)</f>
        <v>129</v>
      </c>
    </row>
    <row r="18" spans="1:10" x14ac:dyDescent="0.3">
      <c r="A18" s="65">
        <v>17</v>
      </c>
      <c r="B18" s="66">
        <v>5.4</v>
      </c>
      <c r="C18" s="53">
        <v>3.9</v>
      </c>
      <c r="D18" s="53">
        <v>1.3</v>
      </c>
      <c r="E18" s="53">
        <v>0.4</v>
      </c>
      <c r="F18" s="69" t="s">
        <v>59</v>
      </c>
      <c r="G18" s="67">
        <f>SQRT((Table1[[#This Row],[sepal_length]]-$L$4)^2+(Table1[[#This Row],[sepal_width]]-$M$4)^2+(Table1[[#This Row],[petal_length]]-$N$4)^2+(Table1[[#This Row],[petal_width]]-$O$4)^2)</f>
        <v>3.473110997362451</v>
      </c>
      <c r="H18" s="54">
        <f>RANK(Table1[[#This Row],[Euclidean
Distance]],Table1[Euclidean
Distance],1)</f>
        <v>125</v>
      </c>
      <c r="I18" s="68">
        <f>ABS(Table1[[#This Row],[sepal_length]]-$L$4)+ABS(Table1[[#This Row],[sepal_width]]-$M$4)+ABS(Table1[[#This Row],[petal_length]]-$N$4)+ABS(Table1[[#This Row],[petal_width]]-$O$4)</f>
        <v>6.35</v>
      </c>
      <c r="J18" s="69">
        <f>RANK(Table1[[#This Row],[Manhattan
Distance]],Table1[Manhattan
Distance],1)</f>
        <v>129</v>
      </c>
    </row>
    <row r="19" spans="1:10" x14ac:dyDescent="0.3">
      <c r="A19" s="65">
        <v>18</v>
      </c>
      <c r="B19" s="66">
        <v>5.0999999999999996</v>
      </c>
      <c r="C19" s="53">
        <v>3.5</v>
      </c>
      <c r="D19" s="53">
        <v>1.4</v>
      </c>
      <c r="E19" s="53">
        <v>0.3</v>
      </c>
      <c r="F19" s="69" t="s">
        <v>59</v>
      </c>
      <c r="G19" s="67">
        <f>SQRT((Table1[[#This Row],[sepal_length]]-$L$4)^2+(Table1[[#This Row],[sepal_width]]-$M$4)^2+(Table1[[#This Row],[petal_length]]-$N$4)^2+(Table1[[#This Row],[petal_width]]-$O$4)^2)</f>
        <v>3.4427459970204017</v>
      </c>
      <c r="H19" s="54">
        <f>RANK(Table1[[#This Row],[Euclidean
Distance]],Table1[Euclidean
Distance],1)</f>
        <v>122</v>
      </c>
      <c r="I19" s="68">
        <f>ABS(Table1[[#This Row],[sepal_length]]-$L$4)+ABS(Table1[[#This Row],[sepal_width]]-$M$4)+ABS(Table1[[#This Row],[petal_length]]-$N$4)+ABS(Table1[[#This Row],[petal_width]]-$O$4)</f>
        <v>6.2500000000000009</v>
      </c>
      <c r="J19" s="69">
        <f>RANK(Table1[[#This Row],[Manhattan
Distance]],Table1[Manhattan
Distance],1)</f>
        <v>128</v>
      </c>
    </row>
    <row r="20" spans="1:10" x14ac:dyDescent="0.3">
      <c r="A20" s="65">
        <v>19</v>
      </c>
      <c r="B20" s="66">
        <v>5.7</v>
      </c>
      <c r="C20" s="53">
        <v>3.8</v>
      </c>
      <c r="D20" s="53">
        <v>1.7</v>
      </c>
      <c r="E20" s="53">
        <v>0.3</v>
      </c>
      <c r="F20" s="69" t="s">
        <v>59</v>
      </c>
      <c r="G20" s="67">
        <f>SQRT((Table1[[#This Row],[sepal_length]]-$L$4)^2+(Table1[[#This Row],[sepal_width]]-$M$4)^2+(Table1[[#This Row],[petal_length]]-$N$4)^2+(Table1[[#This Row],[petal_width]]-$O$4)^2)</f>
        <v>3.0499999999999994</v>
      </c>
      <c r="H20" s="54">
        <f>RANK(Table1[[#This Row],[Euclidean
Distance]],Table1[Euclidean
Distance],1)</f>
        <v>99</v>
      </c>
      <c r="I20" s="68">
        <f>ABS(Table1[[#This Row],[sepal_length]]-$L$4)+ABS(Table1[[#This Row],[sepal_width]]-$M$4)+ABS(Table1[[#This Row],[petal_length]]-$N$4)+ABS(Table1[[#This Row],[petal_width]]-$O$4)</f>
        <v>5.6499999999999995</v>
      </c>
      <c r="J20" s="69">
        <f>RANK(Table1[[#This Row],[Manhattan
Distance]],Table1[Manhattan
Distance],1)</f>
        <v>103</v>
      </c>
    </row>
    <row r="21" spans="1:10" x14ac:dyDescent="0.3">
      <c r="A21" s="65">
        <v>20</v>
      </c>
      <c r="B21" s="66">
        <v>5.0999999999999996</v>
      </c>
      <c r="C21" s="53">
        <v>3.8</v>
      </c>
      <c r="D21" s="53">
        <v>1.5</v>
      </c>
      <c r="E21" s="53">
        <v>0.3</v>
      </c>
      <c r="F21" s="69" t="s">
        <v>59</v>
      </c>
      <c r="G21" s="67">
        <f>SQRT((Table1[[#This Row],[sepal_length]]-$L$4)^2+(Table1[[#This Row],[sepal_width]]-$M$4)^2+(Table1[[#This Row],[petal_length]]-$N$4)^2+(Table1[[#This Row],[petal_width]]-$O$4)^2)</f>
        <v>3.4441980198589044</v>
      </c>
      <c r="H21" s="54">
        <f>RANK(Table1[[#This Row],[Euclidean
Distance]],Table1[Euclidean
Distance],1)</f>
        <v>123</v>
      </c>
      <c r="I21" s="68">
        <f>ABS(Table1[[#This Row],[sepal_length]]-$L$4)+ABS(Table1[[#This Row],[sepal_width]]-$M$4)+ABS(Table1[[#This Row],[petal_length]]-$N$4)+ABS(Table1[[#This Row],[petal_width]]-$O$4)</f>
        <v>6.45</v>
      </c>
      <c r="J21" s="69">
        <f>RANK(Table1[[#This Row],[Manhattan
Distance]],Table1[Manhattan
Distance],1)</f>
        <v>137</v>
      </c>
    </row>
    <row r="22" spans="1:10" x14ac:dyDescent="0.3">
      <c r="A22" s="65">
        <v>21</v>
      </c>
      <c r="B22" s="66">
        <v>5.4</v>
      </c>
      <c r="C22" s="53">
        <v>3.4</v>
      </c>
      <c r="D22" s="53">
        <v>1.7</v>
      </c>
      <c r="E22" s="53">
        <v>0.2</v>
      </c>
      <c r="F22" s="69" t="s">
        <v>59</v>
      </c>
      <c r="G22" s="67">
        <f>SQRT((Table1[[#This Row],[sepal_length]]-$L$4)^2+(Table1[[#This Row],[sepal_width]]-$M$4)^2+(Table1[[#This Row],[petal_length]]-$N$4)^2+(Table1[[#This Row],[petal_width]]-$O$4)^2)</f>
        <v>3.0923292192132448</v>
      </c>
      <c r="H22" s="54">
        <f>RANK(Table1[[#This Row],[Euclidean
Distance]],Table1[Euclidean
Distance],1)</f>
        <v>102</v>
      </c>
      <c r="I22" s="68">
        <f>ABS(Table1[[#This Row],[sepal_length]]-$L$4)+ABS(Table1[[#This Row],[sepal_width]]-$M$4)+ABS(Table1[[#This Row],[petal_length]]-$N$4)+ABS(Table1[[#This Row],[petal_width]]-$O$4)</f>
        <v>5.6499999999999995</v>
      </c>
      <c r="J22" s="69">
        <f>RANK(Table1[[#This Row],[Manhattan
Distance]],Table1[Manhattan
Distance],1)</f>
        <v>103</v>
      </c>
    </row>
    <row r="23" spans="1:10" x14ac:dyDescent="0.3">
      <c r="A23" s="65">
        <v>22</v>
      </c>
      <c r="B23" s="66">
        <v>5.0999999999999996</v>
      </c>
      <c r="C23" s="53">
        <v>3.7</v>
      </c>
      <c r="D23" s="53">
        <v>1.5</v>
      </c>
      <c r="E23" s="53">
        <v>0.4</v>
      </c>
      <c r="F23" s="69" t="s">
        <v>59</v>
      </c>
      <c r="G23" s="67">
        <f>SQRT((Table1[[#This Row],[sepal_length]]-$L$4)^2+(Table1[[#This Row],[sepal_width]]-$M$4)^2+(Table1[[#This Row],[petal_length]]-$N$4)^2+(Table1[[#This Row],[petal_width]]-$O$4)^2)</f>
        <v>3.3811980125393428</v>
      </c>
      <c r="H23" s="54">
        <f>RANK(Table1[[#This Row],[Euclidean
Distance]],Table1[Euclidean
Distance],1)</f>
        <v>115</v>
      </c>
      <c r="I23" s="68">
        <f>ABS(Table1[[#This Row],[sepal_length]]-$L$4)+ABS(Table1[[#This Row],[sepal_width]]-$M$4)+ABS(Table1[[#This Row],[petal_length]]-$N$4)+ABS(Table1[[#This Row],[petal_width]]-$O$4)</f>
        <v>6.25</v>
      </c>
      <c r="J23" s="69">
        <f>RANK(Table1[[#This Row],[Manhattan
Distance]],Table1[Manhattan
Distance],1)</f>
        <v>125</v>
      </c>
    </row>
    <row r="24" spans="1:10" x14ac:dyDescent="0.3">
      <c r="A24" s="65">
        <v>23</v>
      </c>
      <c r="B24" s="66">
        <v>4.5999999999999996</v>
      </c>
      <c r="C24" s="53">
        <v>3.6</v>
      </c>
      <c r="D24" s="53">
        <v>1</v>
      </c>
      <c r="E24" s="53">
        <v>0.2</v>
      </c>
      <c r="F24" s="69" t="s">
        <v>59</v>
      </c>
      <c r="G24" s="67">
        <f>SQRT((Table1[[#This Row],[sepal_length]]-$L$4)^2+(Table1[[#This Row],[sepal_width]]-$M$4)^2+(Table1[[#This Row],[petal_length]]-$N$4)^2+(Table1[[#This Row],[petal_width]]-$O$4)^2)</f>
        <v>4.0537020117418594</v>
      </c>
      <c r="H24" s="54">
        <f>RANK(Table1[[#This Row],[Euclidean
Distance]],Table1[Euclidean
Distance],1)</f>
        <v>149</v>
      </c>
      <c r="I24" s="68">
        <f>ABS(Table1[[#This Row],[sepal_length]]-$L$4)+ABS(Table1[[#This Row],[sepal_width]]-$M$4)+ABS(Table1[[#This Row],[petal_length]]-$N$4)+ABS(Table1[[#This Row],[petal_width]]-$O$4)</f>
        <v>7.3500000000000005</v>
      </c>
      <c r="J24" s="69">
        <f>RANK(Table1[[#This Row],[Manhattan
Distance]],Table1[Manhattan
Distance],1)</f>
        <v>150</v>
      </c>
    </row>
    <row r="25" spans="1:10" x14ac:dyDescent="0.3">
      <c r="A25" s="65">
        <v>24</v>
      </c>
      <c r="B25" s="66">
        <v>5.0999999999999996</v>
      </c>
      <c r="C25" s="53">
        <v>3.3</v>
      </c>
      <c r="D25" s="53">
        <v>1.7</v>
      </c>
      <c r="E25" s="53">
        <v>0.5</v>
      </c>
      <c r="F25" s="69" t="s">
        <v>59</v>
      </c>
      <c r="G25" s="67">
        <f>SQRT((Table1[[#This Row],[sepal_length]]-$L$4)^2+(Table1[[#This Row],[sepal_width]]-$M$4)^2+(Table1[[#This Row],[petal_length]]-$N$4)^2+(Table1[[#This Row],[petal_width]]-$O$4)^2)</f>
        <v>3.1020154738492196</v>
      </c>
      <c r="H25" s="54">
        <f>RANK(Table1[[#This Row],[Euclidean
Distance]],Table1[Euclidean
Distance],1)</f>
        <v>103</v>
      </c>
      <c r="I25" s="68">
        <f>ABS(Table1[[#This Row],[sepal_length]]-$L$4)+ABS(Table1[[#This Row],[sepal_width]]-$M$4)+ABS(Table1[[#This Row],[petal_length]]-$N$4)+ABS(Table1[[#This Row],[petal_width]]-$O$4)</f>
        <v>5.55</v>
      </c>
      <c r="J25" s="69">
        <f>RANK(Table1[[#This Row],[Manhattan
Distance]],Table1[Manhattan
Distance],1)</f>
        <v>101</v>
      </c>
    </row>
    <row r="26" spans="1:10" x14ac:dyDescent="0.3">
      <c r="A26" s="65">
        <v>25</v>
      </c>
      <c r="B26" s="66">
        <v>4.8</v>
      </c>
      <c r="C26" s="53">
        <v>3.4</v>
      </c>
      <c r="D26" s="53">
        <v>1.9</v>
      </c>
      <c r="E26" s="53">
        <v>0.2</v>
      </c>
      <c r="F26" s="69" t="s">
        <v>59</v>
      </c>
      <c r="G26" s="67">
        <f>SQRT((Table1[[#This Row],[sepal_length]]-$L$4)^2+(Table1[[#This Row],[sepal_width]]-$M$4)^2+(Table1[[#This Row],[petal_length]]-$N$4)^2+(Table1[[#This Row],[petal_width]]-$O$4)^2)</f>
        <v>3.2499999999999996</v>
      </c>
      <c r="H26" s="54">
        <f>RANK(Table1[[#This Row],[Euclidean
Distance]],Table1[Euclidean
Distance],1)</f>
        <v>108</v>
      </c>
      <c r="I26" s="68">
        <f>ABS(Table1[[#This Row],[sepal_length]]-$L$4)+ABS(Table1[[#This Row],[sepal_width]]-$M$4)+ABS(Table1[[#This Row],[petal_length]]-$N$4)+ABS(Table1[[#This Row],[petal_width]]-$O$4)</f>
        <v>6.05</v>
      </c>
      <c r="J26" s="69">
        <f>RANK(Table1[[#This Row],[Manhattan
Distance]],Table1[Manhattan
Distance],1)</f>
        <v>110</v>
      </c>
    </row>
    <row r="27" spans="1:10" x14ac:dyDescent="0.3">
      <c r="A27" s="65">
        <v>26</v>
      </c>
      <c r="B27" s="66">
        <v>5</v>
      </c>
      <c r="C27" s="53">
        <v>3</v>
      </c>
      <c r="D27" s="53">
        <v>1.6</v>
      </c>
      <c r="E27" s="53">
        <v>0.2</v>
      </c>
      <c r="F27" s="69" t="s">
        <v>59</v>
      </c>
      <c r="G27" s="67">
        <f>SQRT((Table1[[#This Row],[sepal_length]]-$L$4)^2+(Table1[[#This Row],[sepal_width]]-$M$4)^2+(Table1[[#This Row],[petal_length]]-$N$4)^2+(Table1[[#This Row],[petal_width]]-$O$4)^2)</f>
        <v>3.3003787661418498</v>
      </c>
      <c r="H27" s="54">
        <f>RANK(Table1[[#This Row],[Euclidean
Distance]],Table1[Euclidean
Distance],1)</f>
        <v>110</v>
      </c>
      <c r="I27" s="68">
        <f>ABS(Table1[[#This Row],[sepal_length]]-$L$4)+ABS(Table1[[#This Row],[sepal_width]]-$M$4)+ABS(Table1[[#This Row],[petal_length]]-$N$4)+ABS(Table1[[#This Row],[petal_width]]-$O$4)</f>
        <v>5.7499999999999991</v>
      </c>
      <c r="J27" s="69">
        <f>RANK(Table1[[#This Row],[Manhattan
Distance]],Table1[Manhattan
Distance],1)</f>
        <v>105</v>
      </c>
    </row>
    <row r="28" spans="1:10" x14ac:dyDescent="0.3">
      <c r="A28" s="65">
        <v>27</v>
      </c>
      <c r="B28" s="66">
        <v>5</v>
      </c>
      <c r="C28" s="53">
        <v>3.4</v>
      </c>
      <c r="D28" s="53">
        <v>1.6</v>
      </c>
      <c r="E28" s="53">
        <v>0.4</v>
      </c>
      <c r="F28" s="69" t="s">
        <v>59</v>
      </c>
      <c r="G28" s="67">
        <f>SQRT((Table1[[#This Row],[sepal_length]]-$L$4)^2+(Table1[[#This Row],[sepal_width]]-$M$4)^2+(Table1[[#This Row],[petal_length]]-$N$4)^2+(Table1[[#This Row],[petal_width]]-$O$4)^2)</f>
        <v>3.2821486864552618</v>
      </c>
      <c r="H28" s="54">
        <f>RANK(Table1[[#This Row],[Euclidean
Distance]],Table1[Euclidean
Distance],1)</f>
        <v>109</v>
      </c>
      <c r="I28" s="68">
        <f>ABS(Table1[[#This Row],[sepal_length]]-$L$4)+ABS(Table1[[#This Row],[sepal_width]]-$M$4)+ABS(Table1[[#This Row],[petal_length]]-$N$4)+ABS(Table1[[#This Row],[petal_width]]-$O$4)</f>
        <v>5.9499999999999993</v>
      </c>
      <c r="J28" s="69">
        <f>RANK(Table1[[#This Row],[Manhattan
Distance]],Table1[Manhattan
Distance],1)</f>
        <v>107</v>
      </c>
    </row>
    <row r="29" spans="1:10" x14ac:dyDescent="0.3">
      <c r="A29" s="65">
        <v>28</v>
      </c>
      <c r="B29" s="66">
        <v>5.2</v>
      </c>
      <c r="C29" s="53">
        <v>3.5</v>
      </c>
      <c r="D29" s="53">
        <v>1.5</v>
      </c>
      <c r="E29" s="53">
        <v>0.2</v>
      </c>
      <c r="F29" s="69" t="s">
        <v>59</v>
      </c>
      <c r="G29" s="67">
        <f>SQRT((Table1[[#This Row],[sepal_length]]-$L$4)^2+(Table1[[#This Row],[sepal_width]]-$M$4)^2+(Table1[[#This Row],[petal_length]]-$N$4)^2+(Table1[[#This Row],[petal_width]]-$O$4)^2)</f>
        <v>3.3559648389099666</v>
      </c>
      <c r="H29" s="54">
        <f>RANK(Table1[[#This Row],[Euclidean
Distance]],Table1[Euclidean
Distance],1)</f>
        <v>112</v>
      </c>
      <c r="I29" s="68">
        <f>ABS(Table1[[#This Row],[sepal_length]]-$L$4)+ABS(Table1[[#This Row],[sepal_width]]-$M$4)+ABS(Table1[[#This Row],[petal_length]]-$N$4)+ABS(Table1[[#This Row],[petal_width]]-$O$4)</f>
        <v>6.1499999999999995</v>
      </c>
      <c r="J29" s="69">
        <f>RANK(Table1[[#This Row],[Manhattan
Distance]],Table1[Manhattan
Distance],1)</f>
        <v>115</v>
      </c>
    </row>
    <row r="30" spans="1:10" x14ac:dyDescent="0.3">
      <c r="A30" s="65">
        <v>29</v>
      </c>
      <c r="B30" s="66">
        <v>5.2</v>
      </c>
      <c r="C30" s="53">
        <v>3.4</v>
      </c>
      <c r="D30" s="53">
        <v>1.4</v>
      </c>
      <c r="E30" s="53">
        <v>0.2</v>
      </c>
      <c r="F30" s="69" t="s">
        <v>59</v>
      </c>
      <c r="G30" s="67">
        <f>SQRT((Table1[[#This Row],[sepal_length]]-$L$4)^2+(Table1[[#This Row],[sepal_width]]-$M$4)^2+(Table1[[#This Row],[petal_length]]-$N$4)^2+(Table1[[#This Row],[petal_width]]-$O$4)^2)</f>
        <v>3.4135758377396566</v>
      </c>
      <c r="H30" s="54">
        <f>RANK(Table1[[#This Row],[Euclidean
Distance]],Table1[Euclidean
Distance],1)</f>
        <v>118</v>
      </c>
      <c r="I30" s="68">
        <f>ABS(Table1[[#This Row],[sepal_length]]-$L$4)+ABS(Table1[[#This Row],[sepal_width]]-$M$4)+ABS(Table1[[#This Row],[petal_length]]-$N$4)+ABS(Table1[[#This Row],[petal_width]]-$O$4)</f>
        <v>6.1499999999999995</v>
      </c>
      <c r="J30" s="69">
        <f>RANK(Table1[[#This Row],[Manhattan
Distance]],Table1[Manhattan
Distance],1)</f>
        <v>115</v>
      </c>
    </row>
    <row r="31" spans="1:10" x14ac:dyDescent="0.3">
      <c r="A31" s="65">
        <v>30</v>
      </c>
      <c r="B31" s="66">
        <v>4.7</v>
      </c>
      <c r="C31" s="53">
        <v>3.2</v>
      </c>
      <c r="D31" s="53">
        <v>1.6</v>
      </c>
      <c r="E31" s="53">
        <v>0.2</v>
      </c>
      <c r="F31" s="69" t="s">
        <v>59</v>
      </c>
      <c r="G31" s="67">
        <f>SQRT((Table1[[#This Row],[sepal_length]]-$L$4)^2+(Table1[[#This Row],[sepal_width]]-$M$4)^2+(Table1[[#This Row],[petal_length]]-$N$4)^2+(Table1[[#This Row],[petal_width]]-$O$4)^2)</f>
        <v>3.4846090168051851</v>
      </c>
      <c r="H31" s="54">
        <f>RANK(Table1[[#This Row],[Euclidean
Distance]],Table1[Euclidean
Distance],1)</f>
        <v>130</v>
      </c>
      <c r="I31" s="68">
        <f>ABS(Table1[[#This Row],[sepal_length]]-$L$4)+ABS(Table1[[#This Row],[sepal_width]]-$M$4)+ABS(Table1[[#This Row],[petal_length]]-$N$4)+ABS(Table1[[#This Row],[petal_width]]-$O$4)</f>
        <v>6.2499999999999991</v>
      </c>
      <c r="J31" s="69">
        <f>RANK(Table1[[#This Row],[Manhattan
Distance]],Table1[Manhattan
Distance],1)</f>
        <v>122</v>
      </c>
    </row>
    <row r="32" spans="1:10" x14ac:dyDescent="0.3">
      <c r="A32" s="65">
        <v>31</v>
      </c>
      <c r="B32" s="66">
        <v>4.8</v>
      </c>
      <c r="C32" s="53">
        <v>3.1</v>
      </c>
      <c r="D32" s="53">
        <v>1.6</v>
      </c>
      <c r="E32" s="53">
        <v>0.2</v>
      </c>
      <c r="F32" s="69" t="s">
        <v>59</v>
      </c>
      <c r="G32" s="67">
        <f>SQRT((Table1[[#This Row],[sepal_length]]-$L$4)^2+(Table1[[#This Row],[sepal_width]]-$M$4)^2+(Table1[[#This Row],[petal_length]]-$N$4)^2+(Table1[[#This Row],[petal_width]]-$O$4)^2)</f>
        <v>3.416504061171302</v>
      </c>
      <c r="H32" s="54">
        <f>RANK(Table1[[#This Row],[Euclidean
Distance]],Table1[Euclidean
Distance],1)</f>
        <v>119</v>
      </c>
      <c r="I32" s="68">
        <f>ABS(Table1[[#This Row],[sepal_length]]-$L$4)+ABS(Table1[[#This Row],[sepal_width]]-$M$4)+ABS(Table1[[#This Row],[petal_length]]-$N$4)+ABS(Table1[[#This Row],[petal_width]]-$O$4)</f>
        <v>6.05</v>
      </c>
      <c r="J32" s="69">
        <f>RANK(Table1[[#This Row],[Manhattan
Distance]],Table1[Manhattan
Distance],1)</f>
        <v>110</v>
      </c>
    </row>
    <row r="33" spans="1:10" x14ac:dyDescent="0.3">
      <c r="A33" s="65">
        <v>32</v>
      </c>
      <c r="B33" s="66">
        <v>5.4</v>
      </c>
      <c r="C33" s="53">
        <v>3.4</v>
      </c>
      <c r="D33" s="53">
        <v>1.5</v>
      </c>
      <c r="E33" s="53">
        <v>0.4</v>
      </c>
      <c r="F33" s="69" t="s">
        <v>59</v>
      </c>
      <c r="G33" s="67">
        <f>SQRT((Table1[[#This Row],[sepal_length]]-$L$4)^2+(Table1[[#This Row],[sepal_width]]-$M$4)^2+(Table1[[#This Row],[petal_length]]-$N$4)^2+(Table1[[#This Row],[petal_width]]-$O$4)^2)</f>
        <v>3.1752952618614851</v>
      </c>
      <c r="H33" s="54">
        <f>RANK(Table1[[#This Row],[Euclidean
Distance]],Table1[Euclidean
Distance],1)</f>
        <v>106</v>
      </c>
      <c r="I33" s="68">
        <f>ABS(Table1[[#This Row],[sepal_length]]-$L$4)+ABS(Table1[[#This Row],[sepal_width]]-$M$4)+ABS(Table1[[#This Row],[petal_length]]-$N$4)+ABS(Table1[[#This Row],[petal_width]]-$O$4)</f>
        <v>5.6499999999999986</v>
      </c>
      <c r="J33" s="69">
        <f>RANK(Table1[[#This Row],[Manhattan
Distance]],Table1[Manhattan
Distance],1)</f>
        <v>102</v>
      </c>
    </row>
    <row r="34" spans="1:10" x14ac:dyDescent="0.3">
      <c r="A34" s="65">
        <v>33</v>
      </c>
      <c r="B34" s="66">
        <v>5.2</v>
      </c>
      <c r="C34" s="53">
        <v>4.0999999999999996</v>
      </c>
      <c r="D34" s="53">
        <v>1.5</v>
      </c>
      <c r="E34" s="53">
        <v>0.1</v>
      </c>
      <c r="F34" s="69" t="s">
        <v>59</v>
      </c>
      <c r="G34" s="67">
        <f>SQRT((Table1[[#This Row],[sepal_length]]-$L$4)^2+(Table1[[#This Row],[sepal_width]]-$M$4)^2+(Table1[[#This Row],[petal_length]]-$N$4)^2+(Table1[[#This Row],[petal_width]]-$O$4)^2)</f>
        <v>3.5766604535516082</v>
      </c>
      <c r="H34" s="54">
        <f>RANK(Table1[[#This Row],[Euclidean
Distance]],Table1[Euclidean
Distance],1)</f>
        <v>138</v>
      </c>
      <c r="I34" s="68">
        <f>ABS(Table1[[#This Row],[sepal_length]]-$L$4)+ABS(Table1[[#This Row],[sepal_width]]-$M$4)+ABS(Table1[[#This Row],[petal_length]]-$N$4)+ABS(Table1[[#This Row],[petal_width]]-$O$4)</f>
        <v>6.85</v>
      </c>
      <c r="J34" s="69">
        <f>RANK(Table1[[#This Row],[Manhattan
Distance]],Table1[Manhattan
Distance],1)</f>
        <v>147</v>
      </c>
    </row>
    <row r="35" spans="1:10" x14ac:dyDescent="0.3">
      <c r="A35" s="65">
        <v>34</v>
      </c>
      <c r="B35" s="66">
        <v>5.5</v>
      </c>
      <c r="C35" s="53">
        <v>4.2</v>
      </c>
      <c r="D35" s="53">
        <v>1.4</v>
      </c>
      <c r="E35" s="53">
        <v>0.2</v>
      </c>
      <c r="F35" s="69" t="s">
        <v>59</v>
      </c>
      <c r="G35" s="67">
        <f>SQRT((Table1[[#This Row],[sepal_length]]-$L$4)^2+(Table1[[#This Row],[sepal_width]]-$M$4)^2+(Table1[[#This Row],[petal_length]]-$N$4)^2+(Table1[[#This Row],[petal_width]]-$O$4)^2)</f>
        <v>3.538714455844099</v>
      </c>
      <c r="H35" s="54">
        <f>RANK(Table1[[#This Row],[Euclidean
Distance]],Table1[Euclidean
Distance],1)</f>
        <v>135</v>
      </c>
      <c r="I35" s="68">
        <f>ABS(Table1[[#This Row],[sepal_length]]-$L$4)+ABS(Table1[[#This Row],[sepal_width]]-$M$4)+ABS(Table1[[#This Row],[petal_length]]-$N$4)+ABS(Table1[[#This Row],[petal_width]]-$O$4)</f>
        <v>6.6499999999999995</v>
      </c>
      <c r="J35" s="69">
        <f>RANK(Table1[[#This Row],[Manhattan
Distance]],Table1[Manhattan
Distance],1)</f>
        <v>143</v>
      </c>
    </row>
    <row r="36" spans="1:10" x14ac:dyDescent="0.3">
      <c r="A36" s="65">
        <v>35</v>
      </c>
      <c r="B36" s="66">
        <v>4.9000000000000004</v>
      </c>
      <c r="C36" s="53">
        <v>3.1</v>
      </c>
      <c r="D36" s="53">
        <v>1.5</v>
      </c>
      <c r="E36" s="53">
        <v>0.1</v>
      </c>
      <c r="F36" s="69" t="s">
        <v>59</v>
      </c>
      <c r="G36" s="67">
        <f>SQRT((Table1[[#This Row],[sepal_length]]-$L$4)^2+(Table1[[#This Row],[sepal_width]]-$M$4)^2+(Table1[[#This Row],[petal_length]]-$N$4)^2+(Table1[[#This Row],[petal_width]]-$O$4)^2)</f>
        <v>3.4759890678769398</v>
      </c>
      <c r="H36" s="54">
        <f>RANK(Table1[[#This Row],[Euclidean
Distance]],Table1[Euclidean
Distance],1)</f>
        <v>126</v>
      </c>
      <c r="I36" s="68">
        <f>ABS(Table1[[#This Row],[sepal_length]]-$L$4)+ABS(Table1[[#This Row],[sepal_width]]-$M$4)+ABS(Table1[[#This Row],[petal_length]]-$N$4)+ABS(Table1[[#This Row],[petal_width]]-$O$4)</f>
        <v>6.15</v>
      </c>
      <c r="J36" s="69">
        <f>RANK(Table1[[#This Row],[Manhattan
Distance]],Table1[Manhattan
Distance],1)</f>
        <v>119</v>
      </c>
    </row>
    <row r="37" spans="1:10" x14ac:dyDescent="0.3">
      <c r="A37" s="65">
        <v>36</v>
      </c>
      <c r="B37" s="66">
        <v>5</v>
      </c>
      <c r="C37" s="53">
        <v>3.2</v>
      </c>
      <c r="D37" s="53">
        <v>1.2</v>
      </c>
      <c r="E37" s="53">
        <v>0.2</v>
      </c>
      <c r="F37" s="69" t="s">
        <v>59</v>
      </c>
      <c r="G37" s="67">
        <f>SQRT((Table1[[#This Row],[sepal_length]]-$L$4)^2+(Table1[[#This Row],[sepal_width]]-$M$4)^2+(Table1[[#This Row],[petal_length]]-$N$4)^2+(Table1[[#This Row],[petal_width]]-$O$4)^2)</f>
        <v>3.6321481247328</v>
      </c>
      <c r="H37" s="54">
        <f>RANK(Table1[[#This Row],[Euclidean
Distance]],Table1[Euclidean
Distance],1)</f>
        <v>141</v>
      </c>
      <c r="I37" s="68">
        <f>ABS(Table1[[#This Row],[sepal_length]]-$L$4)+ABS(Table1[[#This Row],[sepal_width]]-$M$4)+ABS(Table1[[#This Row],[petal_length]]-$N$4)+ABS(Table1[[#This Row],[petal_width]]-$O$4)</f>
        <v>6.35</v>
      </c>
      <c r="J37" s="69">
        <f>RANK(Table1[[#This Row],[Manhattan
Distance]],Table1[Manhattan
Distance],1)</f>
        <v>129</v>
      </c>
    </row>
    <row r="38" spans="1:10" x14ac:dyDescent="0.3">
      <c r="A38" s="65">
        <v>37</v>
      </c>
      <c r="B38" s="66">
        <v>5.5</v>
      </c>
      <c r="C38" s="53">
        <v>3.5</v>
      </c>
      <c r="D38" s="53">
        <v>1.3</v>
      </c>
      <c r="E38" s="53">
        <v>0.2</v>
      </c>
      <c r="F38" s="69" t="s">
        <v>59</v>
      </c>
      <c r="G38" s="67">
        <f>SQRT((Table1[[#This Row],[sepal_length]]-$L$4)^2+(Table1[[#This Row],[sepal_width]]-$M$4)^2+(Table1[[#This Row],[petal_length]]-$N$4)^2+(Table1[[#This Row],[petal_width]]-$O$4)^2)</f>
        <v>3.3959534743573858</v>
      </c>
      <c r="H38" s="54">
        <f>RANK(Table1[[#This Row],[Euclidean
Distance]],Table1[Euclidean
Distance],1)</f>
        <v>116</v>
      </c>
      <c r="I38" s="68">
        <f>ABS(Table1[[#This Row],[sepal_length]]-$L$4)+ABS(Table1[[#This Row],[sepal_width]]-$M$4)+ABS(Table1[[#This Row],[petal_length]]-$N$4)+ABS(Table1[[#This Row],[petal_width]]-$O$4)</f>
        <v>6.05</v>
      </c>
      <c r="J38" s="69">
        <f>RANK(Table1[[#This Row],[Manhattan
Distance]],Table1[Manhattan
Distance],1)</f>
        <v>110</v>
      </c>
    </row>
    <row r="39" spans="1:10" x14ac:dyDescent="0.3">
      <c r="A39" s="65">
        <v>38</v>
      </c>
      <c r="B39" s="66">
        <v>4.9000000000000004</v>
      </c>
      <c r="C39" s="53">
        <v>3.1</v>
      </c>
      <c r="D39" s="53">
        <v>1.5</v>
      </c>
      <c r="E39" s="53">
        <v>0.1</v>
      </c>
      <c r="F39" s="69" t="s">
        <v>59</v>
      </c>
      <c r="G39" s="67">
        <f>SQRT((Table1[[#This Row],[sepal_length]]-$L$4)^2+(Table1[[#This Row],[sepal_width]]-$M$4)^2+(Table1[[#This Row],[petal_length]]-$N$4)^2+(Table1[[#This Row],[petal_width]]-$O$4)^2)</f>
        <v>3.4759890678769398</v>
      </c>
      <c r="H39" s="54">
        <f>RANK(Table1[[#This Row],[Euclidean
Distance]],Table1[Euclidean
Distance],1)</f>
        <v>126</v>
      </c>
      <c r="I39" s="68">
        <f>ABS(Table1[[#This Row],[sepal_length]]-$L$4)+ABS(Table1[[#This Row],[sepal_width]]-$M$4)+ABS(Table1[[#This Row],[petal_length]]-$N$4)+ABS(Table1[[#This Row],[petal_width]]-$O$4)</f>
        <v>6.15</v>
      </c>
      <c r="J39" s="69">
        <f>RANK(Table1[[#This Row],[Manhattan
Distance]],Table1[Manhattan
Distance],1)</f>
        <v>119</v>
      </c>
    </row>
    <row r="40" spans="1:10" x14ac:dyDescent="0.3">
      <c r="A40" s="65">
        <v>39</v>
      </c>
      <c r="B40" s="66">
        <v>4.4000000000000004</v>
      </c>
      <c r="C40" s="53">
        <v>3</v>
      </c>
      <c r="D40" s="53">
        <v>1.3</v>
      </c>
      <c r="E40" s="53">
        <v>0.2</v>
      </c>
      <c r="F40" s="69" t="s">
        <v>59</v>
      </c>
      <c r="G40" s="67">
        <f>SQRT((Table1[[#This Row],[sepal_length]]-$L$4)^2+(Table1[[#This Row],[sepal_width]]-$M$4)^2+(Table1[[#This Row],[petal_length]]-$N$4)^2+(Table1[[#This Row],[petal_width]]-$O$4)^2)</f>
        <v>3.8577843381920665</v>
      </c>
      <c r="H40" s="54">
        <f>RANK(Table1[[#This Row],[Euclidean
Distance]],Table1[Euclidean
Distance],1)</f>
        <v>147</v>
      </c>
      <c r="I40" s="68">
        <f>ABS(Table1[[#This Row],[sepal_length]]-$L$4)+ABS(Table1[[#This Row],[sepal_width]]-$M$4)+ABS(Table1[[#This Row],[petal_length]]-$N$4)+ABS(Table1[[#This Row],[petal_width]]-$O$4)</f>
        <v>6.6499999999999995</v>
      </c>
      <c r="J40" s="69">
        <f>RANK(Table1[[#This Row],[Manhattan
Distance]],Table1[Manhattan
Distance],1)</f>
        <v>143</v>
      </c>
    </row>
    <row r="41" spans="1:10" x14ac:dyDescent="0.3">
      <c r="A41" s="65">
        <v>40</v>
      </c>
      <c r="B41" s="66">
        <v>5.0999999999999996</v>
      </c>
      <c r="C41" s="53">
        <v>3.4</v>
      </c>
      <c r="D41" s="53">
        <v>1.5</v>
      </c>
      <c r="E41" s="53">
        <v>0.2</v>
      </c>
      <c r="F41" s="69" t="s">
        <v>59</v>
      </c>
      <c r="G41" s="67">
        <f>SQRT((Table1[[#This Row],[sepal_length]]-$L$4)^2+(Table1[[#This Row],[sepal_width]]-$M$4)^2+(Table1[[#This Row],[petal_length]]-$N$4)^2+(Table1[[#This Row],[petal_width]]-$O$4)^2)</f>
        <v>3.3811980125393424</v>
      </c>
      <c r="H41" s="54">
        <f>RANK(Table1[[#This Row],[Euclidean
Distance]],Table1[Euclidean
Distance],1)</f>
        <v>114</v>
      </c>
      <c r="I41" s="68">
        <f>ABS(Table1[[#This Row],[sepal_length]]-$L$4)+ABS(Table1[[#This Row],[sepal_width]]-$M$4)+ABS(Table1[[#This Row],[petal_length]]-$N$4)+ABS(Table1[[#This Row],[petal_width]]-$O$4)</f>
        <v>6.1499999999999995</v>
      </c>
      <c r="J41" s="69">
        <f>RANK(Table1[[#This Row],[Manhattan
Distance]],Table1[Manhattan
Distance],1)</f>
        <v>115</v>
      </c>
    </row>
    <row r="42" spans="1:10" x14ac:dyDescent="0.3">
      <c r="A42" s="65">
        <v>41</v>
      </c>
      <c r="B42" s="66">
        <v>5</v>
      </c>
      <c r="C42" s="53">
        <v>3.5</v>
      </c>
      <c r="D42" s="53">
        <v>1.3</v>
      </c>
      <c r="E42" s="53">
        <v>0.3</v>
      </c>
      <c r="F42" s="69" t="s">
        <v>59</v>
      </c>
      <c r="G42" s="67">
        <f>SQRT((Table1[[#This Row],[sepal_length]]-$L$4)^2+(Table1[[#This Row],[sepal_width]]-$M$4)^2+(Table1[[#This Row],[petal_length]]-$N$4)^2+(Table1[[#This Row],[petal_width]]-$O$4)^2)</f>
        <v>3.5682628826923612</v>
      </c>
      <c r="H42" s="54">
        <f>RANK(Table1[[#This Row],[Euclidean
Distance]],Table1[Euclidean
Distance],1)</f>
        <v>137</v>
      </c>
      <c r="I42" s="68">
        <f>ABS(Table1[[#This Row],[sepal_length]]-$L$4)+ABS(Table1[[#This Row],[sepal_width]]-$M$4)+ABS(Table1[[#This Row],[petal_length]]-$N$4)+ABS(Table1[[#This Row],[petal_width]]-$O$4)</f>
        <v>6.45</v>
      </c>
      <c r="J42" s="69">
        <f>RANK(Table1[[#This Row],[Manhattan
Distance]],Table1[Manhattan
Distance],1)</f>
        <v>137</v>
      </c>
    </row>
    <row r="43" spans="1:10" x14ac:dyDescent="0.3">
      <c r="A43" s="65">
        <v>42</v>
      </c>
      <c r="B43" s="66">
        <v>4.5</v>
      </c>
      <c r="C43" s="53">
        <v>2.2999999999999998</v>
      </c>
      <c r="D43" s="53">
        <v>1.3</v>
      </c>
      <c r="E43" s="53">
        <v>0.3</v>
      </c>
      <c r="F43" s="69" t="s">
        <v>59</v>
      </c>
      <c r="G43" s="67">
        <f>SQRT((Table1[[#This Row],[sepal_length]]-$L$4)^2+(Table1[[#This Row],[sepal_width]]-$M$4)^2+(Table1[[#This Row],[petal_length]]-$N$4)^2+(Table1[[#This Row],[petal_width]]-$O$4)^2)</f>
        <v>3.7845078940332519</v>
      </c>
      <c r="H43" s="54">
        <f>RANK(Table1[[#This Row],[Euclidean
Distance]],Table1[Euclidean
Distance],1)</f>
        <v>146</v>
      </c>
      <c r="I43" s="68">
        <f>ABS(Table1[[#This Row],[sepal_length]]-$L$4)+ABS(Table1[[#This Row],[sepal_width]]-$M$4)+ABS(Table1[[#This Row],[petal_length]]-$N$4)+ABS(Table1[[#This Row],[petal_width]]-$O$4)</f>
        <v>6.65</v>
      </c>
      <c r="J43" s="69">
        <f>RANK(Table1[[#This Row],[Manhattan
Distance]],Table1[Manhattan
Distance],1)</f>
        <v>145</v>
      </c>
    </row>
    <row r="44" spans="1:10" x14ac:dyDescent="0.3">
      <c r="A44" s="65">
        <v>43</v>
      </c>
      <c r="B44" s="66">
        <v>4.4000000000000004</v>
      </c>
      <c r="C44" s="53">
        <v>3.2</v>
      </c>
      <c r="D44" s="53">
        <v>1.3</v>
      </c>
      <c r="E44" s="53">
        <v>0.2</v>
      </c>
      <c r="F44" s="69" t="s">
        <v>59</v>
      </c>
      <c r="G44" s="67">
        <f>SQRT((Table1[[#This Row],[sepal_length]]-$L$4)^2+(Table1[[#This Row],[sepal_width]]-$M$4)^2+(Table1[[#This Row],[petal_length]]-$N$4)^2+(Table1[[#This Row],[petal_width]]-$O$4)^2)</f>
        <v>3.8758869952566983</v>
      </c>
      <c r="H44" s="54">
        <f>RANK(Table1[[#This Row],[Euclidean
Distance]],Table1[Euclidean
Distance],1)</f>
        <v>148</v>
      </c>
      <c r="I44" s="68">
        <f>ABS(Table1[[#This Row],[sepal_length]]-$L$4)+ABS(Table1[[#This Row],[sepal_width]]-$M$4)+ABS(Table1[[#This Row],[petal_length]]-$N$4)+ABS(Table1[[#This Row],[petal_width]]-$O$4)</f>
        <v>6.85</v>
      </c>
      <c r="J44" s="69">
        <f>RANK(Table1[[#This Row],[Manhattan
Distance]],Table1[Manhattan
Distance],1)</f>
        <v>147</v>
      </c>
    </row>
    <row r="45" spans="1:10" x14ac:dyDescent="0.3">
      <c r="A45" s="65">
        <v>44</v>
      </c>
      <c r="B45" s="66">
        <v>5</v>
      </c>
      <c r="C45" s="53">
        <v>3.5</v>
      </c>
      <c r="D45" s="53">
        <v>1.6</v>
      </c>
      <c r="E45" s="53">
        <v>0.6</v>
      </c>
      <c r="F45" s="69" t="s">
        <v>59</v>
      </c>
      <c r="G45" s="67">
        <f>SQRT((Table1[[#This Row],[sepal_length]]-$L$4)^2+(Table1[[#This Row],[sepal_width]]-$M$4)^2+(Table1[[#This Row],[petal_length]]-$N$4)^2+(Table1[[#This Row],[petal_width]]-$O$4)^2)</f>
        <v>3.2422985673746951</v>
      </c>
      <c r="H45" s="54">
        <f>RANK(Table1[[#This Row],[Euclidean
Distance]],Table1[Euclidean
Distance],1)</f>
        <v>107</v>
      </c>
      <c r="I45" s="68">
        <f>ABS(Table1[[#This Row],[sepal_length]]-$L$4)+ABS(Table1[[#This Row],[sepal_width]]-$M$4)+ABS(Table1[[#This Row],[petal_length]]-$N$4)+ABS(Table1[[#This Row],[petal_width]]-$O$4)</f>
        <v>5.85</v>
      </c>
      <c r="J45" s="69">
        <f>RANK(Table1[[#This Row],[Manhattan
Distance]],Table1[Manhattan
Distance],1)</f>
        <v>106</v>
      </c>
    </row>
    <row r="46" spans="1:10" x14ac:dyDescent="0.3">
      <c r="A46" s="65">
        <v>45</v>
      </c>
      <c r="B46" s="66">
        <v>5.0999999999999996</v>
      </c>
      <c r="C46" s="53">
        <v>3.8</v>
      </c>
      <c r="D46" s="53">
        <v>1.9</v>
      </c>
      <c r="E46" s="53">
        <v>0.4</v>
      </c>
      <c r="F46" s="69" t="s">
        <v>59</v>
      </c>
      <c r="G46" s="67">
        <f>SQRT((Table1[[#This Row],[sepal_length]]-$L$4)^2+(Table1[[#This Row],[sepal_width]]-$M$4)^2+(Table1[[#This Row],[petal_length]]-$N$4)^2+(Table1[[#This Row],[petal_width]]-$O$4)^2)</f>
        <v>3.1164884084494848</v>
      </c>
      <c r="H46" s="54">
        <f>RANK(Table1[[#This Row],[Euclidean
Distance]],Table1[Euclidean
Distance],1)</f>
        <v>104</v>
      </c>
      <c r="I46" s="68">
        <f>ABS(Table1[[#This Row],[sepal_length]]-$L$4)+ABS(Table1[[#This Row],[sepal_width]]-$M$4)+ABS(Table1[[#This Row],[petal_length]]-$N$4)+ABS(Table1[[#This Row],[petal_width]]-$O$4)</f>
        <v>5.9499999999999993</v>
      </c>
      <c r="J46" s="69">
        <f>RANK(Table1[[#This Row],[Manhattan
Distance]],Table1[Manhattan
Distance],1)</f>
        <v>107</v>
      </c>
    </row>
    <row r="47" spans="1:10" x14ac:dyDescent="0.3">
      <c r="A47" s="65">
        <v>46</v>
      </c>
      <c r="B47" s="66">
        <v>4.8</v>
      </c>
      <c r="C47" s="53">
        <v>3</v>
      </c>
      <c r="D47" s="53">
        <v>1.4</v>
      </c>
      <c r="E47" s="53">
        <v>0.3</v>
      </c>
      <c r="F47" s="69" t="s">
        <v>59</v>
      </c>
      <c r="G47" s="67">
        <f>SQRT((Table1[[#This Row],[sepal_length]]-$L$4)^2+(Table1[[#This Row],[sepal_width]]-$M$4)^2+(Table1[[#This Row],[petal_length]]-$N$4)^2+(Table1[[#This Row],[petal_width]]-$O$4)^2)</f>
        <v>3.5217183305880666</v>
      </c>
      <c r="H47" s="54">
        <f>RANK(Table1[[#This Row],[Euclidean
Distance]],Table1[Euclidean
Distance],1)</f>
        <v>133</v>
      </c>
      <c r="I47" s="68">
        <f>ABS(Table1[[#This Row],[sepal_length]]-$L$4)+ABS(Table1[[#This Row],[sepal_width]]-$M$4)+ABS(Table1[[#This Row],[petal_length]]-$N$4)+ABS(Table1[[#This Row],[petal_width]]-$O$4)</f>
        <v>6.05</v>
      </c>
      <c r="J47" s="69">
        <f>RANK(Table1[[#This Row],[Manhattan
Distance]],Table1[Manhattan
Distance],1)</f>
        <v>110</v>
      </c>
    </row>
    <row r="48" spans="1:10" x14ac:dyDescent="0.3">
      <c r="A48" s="65">
        <v>47</v>
      </c>
      <c r="B48" s="66">
        <v>5.0999999999999996</v>
      </c>
      <c r="C48" s="53">
        <v>3.8</v>
      </c>
      <c r="D48" s="53">
        <v>1.6</v>
      </c>
      <c r="E48" s="53">
        <v>0.2</v>
      </c>
      <c r="F48" s="69" t="s">
        <v>59</v>
      </c>
      <c r="G48" s="67">
        <f>SQRT((Table1[[#This Row],[sepal_length]]-$L$4)^2+(Table1[[#This Row],[sepal_width]]-$M$4)^2+(Table1[[#This Row],[petal_length]]-$N$4)^2+(Table1[[#This Row],[petal_width]]-$O$4)^2)</f>
        <v>3.4062442660502197</v>
      </c>
      <c r="H48" s="54">
        <f>RANK(Table1[[#This Row],[Euclidean
Distance]],Table1[Euclidean
Distance],1)</f>
        <v>117</v>
      </c>
      <c r="I48" s="68">
        <f>ABS(Table1[[#This Row],[sepal_length]]-$L$4)+ABS(Table1[[#This Row],[sepal_width]]-$M$4)+ABS(Table1[[#This Row],[petal_length]]-$N$4)+ABS(Table1[[#This Row],[petal_width]]-$O$4)</f>
        <v>6.45</v>
      </c>
      <c r="J48" s="69">
        <f>RANK(Table1[[#This Row],[Manhattan
Distance]],Table1[Manhattan
Distance],1)</f>
        <v>137</v>
      </c>
    </row>
    <row r="49" spans="1:10" x14ac:dyDescent="0.3">
      <c r="A49" s="65">
        <v>48</v>
      </c>
      <c r="B49" s="66">
        <v>4.5999999999999996</v>
      </c>
      <c r="C49" s="53">
        <v>3.2</v>
      </c>
      <c r="D49" s="53">
        <v>1.4</v>
      </c>
      <c r="E49" s="53">
        <v>0.2</v>
      </c>
      <c r="F49" s="69" t="s">
        <v>59</v>
      </c>
      <c r="G49" s="67">
        <f>SQRT((Table1[[#This Row],[sepal_length]]-$L$4)^2+(Table1[[#This Row],[sepal_width]]-$M$4)^2+(Table1[[#This Row],[petal_length]]-$N$4)^2+(Table1[[#This Row],[petal_width]]-$O$4)^2)</f>
        <v>3.6868007811651551</v>
      </c>
      <c r="H49" s="54">
        <f>RANK(Table1[[#This Row],[Euclidean
Distance]],Table1[Euclidean
Distance],1)</f>
        <v>143</v>
      </c>
      <c r="I49" s="68">
        <f>ABS(Table1[[#This Row],[sepal_length]]-$L$4)+ABS(Table1[[#This Row],[sepal_width]]-$M$4)+ABS(Table1[[#This Row],[petal_length]]-$N$4)+ABS(Table1[[#This Row],[petal_width]]-$O$4)</f>
        <v>6.55</v>
      </c>
      <c r="J49" s="69">
        <f>RANK(Table1[[#This Row],[Manhattan
Distance]],Table1[Manhattan
Distance],1)</f>
        <v>140</v>
      </c>
    </row>
    <row r="50" spans="1:10" x14ac:dyDescent="0.3">
      <c r="A50" s="65">
        <v>49</v>
      </c>
      <c r="B50" s="66">
        <v>5.3</v>
      </c>
      <c r="C50" s="53">
        <v>3.7</v>
      </c>
      <c r="D50" s="53">
        <v>1.5</v>
      </c>
      <c r="E50" s="53">
        <v>0.2</v>
      </c>
      <c r="F50" s="69" t="s">
        <v>59</v>
      </c>
      <c r="G50" s="67">
        <f>SQRT((Table1[[#This Row],[sepal_length]]-$L$4)^2+(Table1[[#This Row],[sepal_width]]-$M$4)^2+(Table1[[#This Row],[petal_length]]-$N$4)^2+(Table1[[#This Row],[petal_width]]-$O$4)^2)</f>
        <v>3.3634060117684275</v>
      </c>
      <c r="H50" s="54">
        <f>RANK(Table1[[#This Row],[Euclidean
Distance]],Table1[Euclidean
Distance],1)</f>
        <v>113</v>
      </c>
      <c r="I50" s="68">
        <f>ABS(Table1[[#This Row],[sepal_length]]-$L$4)+ABS(Table1[[#This Row],[sepal_width]]-$M$4)+ABS(Table1[[#This Row],[petal_length]]-$N$4)+ABS(Table1[[#This Row],[petal_width]]-$O$4)</f>
        <v>6.25</v>
      </c>
      <c r="J50" s="69">
        <f>RANK(Table1[[#This Row],[Manhattan
Distance]],Table1[Manhattan
Distance],1)</f>
        <v>125</v>
      </c>
    </row>
    <row r="51" spans="1:10" x14ac:dyDescent="0.3">
      <c r="A51" s="65">
        <v>50</v>
      </c>
      <c r="B51" s="66">
        <v>5</v>
      </c>
      <c r="C51" s="53">
        <v>3.3</v>
      </c>
      <c r="D51" s="53">
        <v>1.4</v>
      </c>
      <c r="E51" s="53">
        <v>0.2</v>
      </c>
      <c r="F51" s="69" t="s">
        <v>59</v>
      </c>
      <c r="G51" s="67">
        <f>SQRT((Table1[[#This Row],[sepal_length]]-$L$4)^2+(Table1[[#This Row],[sepal_width]]-$M$4)^2+(Table1[[#This Row],[petal_length]]-$N$4)^2+(Table1[[#This Row],[petal_width]]-$O$4)^2)</f>
        <v>3.488911004883902</v>
      </c>
      <c r="H51" s="54">
        <f>RANK(Table1[[#This Row],[Euclidean
Distance]],Table1[Euclidean
Distance],1)</f>
        <v>131</v>
      </c>
      <c r="I51" s="68">
        <f>ABS(Table1[[#This Row],[sepal_length]]-$L$4)+ABS(Table1[[#This Row],[sepal_width]]-$M$4)+ABS(Table1[[#This Row],[petal_length]]-$N$4)+ABS(Table1[[#This Row],[petal_width]]-$O$4)</f>
        <v>6.2499999999999991</v>
      </c>
      <c r="J51" s="69">
        <f>RANK(Table1[[#This Row],[Manhattan
Distance]],Table1[Manhattan
Distance],1)</f>
        <v>122</v>
      </c>
    </row>
    <row r="52" spans="1:10" x14ac:dyDescent="0.3">
      <c r="A52" s="65">
        <v>51</v>
      </c>
      <c r="B52" s="66">
        <v>7</v>
      </c>
      <c r="C52" s="53">
        <v>3.2</v>
      </c>
      <c r="D52" s="53">
        <v>4.7</v>
      </c>
      <c r="E52" s="53">
        <v>1.4</v>
      </c>
      <c r="F52" s="69" t="s">
        <v>62</v>
      </c>
      <c r="G52" s="67">
        <f>SQRT((Table1[[#This Row],[sepal_length]]-$L$4)^2+(Table1[[#This Row],[sepal_width]]-$M$4)^2+(Table1[[#This Row],[petal_length]]-$N$4)^2+(Table1[[#This Row],[petal_width]]-$O$4)^2)</f>
        <v>0.81394102980498584</v>
      </c>
      <c r="H52" s="54">
        <f>RANK(Table1[[#This Row],[Euclidean
Distance]],Table1[Euclidean
Distance],1)</f>
        <v>12</v>
      </c>
      <c r="I52" s="68">
        <f>ABS(Table1[[#This Row],[sepal_length]]-$L$4)+ABS(Table1[[#This Row],[sepal_width]]-$M$4)+ABS(Table1[[#This Row],[petal_length]]-$N$4)+ABS(Table1[[#This Row],[petal_width]]-$O$4)</f>
        <v>1.4500000000000006</v>
      </c>
      <c r="J52" s="69">
        <f>RANK(Table1[[#This Row],[Manhattan
Distance]],Table1[Manhattan
Distance],1)</f>
        <v>23</v>
      </c>
    </row>
    <row r="53" spans="1:10" x14ac:dyDescent="0.3">
      <c r="A53" s="65">
        <v>52</v>
      </c>
      <c r="B53" s="66">
        <v>6.4</v>
      </c>
      <c r="C53" s="53">
        <v>3.2</v>
      </c>
      <c r="D53" s="53">
        <v>4.5</v>
      </c>
      <c r="E53" s="53">
        <v>1.5</v>
      </c>
      <c r="F53" s="69" t="s">
        <v>62</v>
      </c>
      <c r="G53" s="67">
        <f>SQRT((Table1[[#This Row],[sepal_length]]-$L$4)^2+(Table1[[#This Row],[sepal_width]]-$M$4)^2+(Table1[[#This Row],[petal_length]]-$N$4)^2+(Table1[[#This Row],[petal_width]]-$O$4)^2)</f>
        <v>0.67268120235368578</v>
      </c>
      <c r="H53" s="54">
        <f>RANK(Table1[[#This Row],[Euclidean
Distance]],Table1[Euclidean
Distance],1)</f>
        <v>8</v>
      </c>
      <c r="I53" s="68">
        <f>ABS(Table1[[#This Row],[sepal_length]]-$L$4)+ABS(Table1[[#This Row],[sepal_width]]-$M$4)+ABS(Table1[[#This Row],[petal_length]]-$N$4)+ABS(Table1[[#This Row],[petal_width]]-$O$4)</f>
        <v>1.1500000000000004</v>
      </c>
      <c r="J53" s="69">
        <f>RANK(Table1[[#This Row],[Manhattan
Distance]],Table1[Manhattan
Distance],1)</f>
        <v>10</v>
      </c>
    </row>
    <row r="54" spans="1:10" x14ac:dyDescent="0.3">
      <c r="A54" s="65">
        <v>53</v>
      </c>
      <c r="B54" s="66">
        <v>6.9</v>
      </c>
      <c r="C54" s="53">
        <v>3.1</v>
      </c>
      <c r="D54" s="53">
        <v>4.9000000000000004</v>
      </c>
      <c r="E54" s="53">
        <v>1.5</v>
      </c>
      <c r="F54" s="69" t="s">
        <v>62</v>
      </c>
      <c r="G54" s="67">
        <f>SQRT((Table1[[#This Row],[sepal_length]]-$L$4)^2+(Table1[[#This Row],[sepal_width]]-$M$4)^2+(Table1[[#This Row],[petal_length]]-$N$4)^2+(Table1[[#This Row],[petal_width]]-$O$4)^2)</f>
        <v>0.89582364335844655</v>
      </c>
      <c r="H54" s="54">
        <f>RANK(Table1[[#This Row],[Euclidean
Distance]],Table1[Euclidean
Distance],1)</f>
        <v>18</v>
      </c>
      <c r="I54" s="68">
        <f>ABS(Table1[[#This Row],[sepal_length]]-$L$4)+ABS(Table1[[#This Row],[sepal_width]]-$M$4)+ABS(Table1[[#This Row],[petal_length]]-$N$4)+ABS(Table1[[#This Row],[petal_width]]-$O$4)</f>
        <v>1.350000000000001</v>
      </c>
      <c r="J54" s="69">
        <f>RANK(Table1[[#This Row],[Manhattan
Distance]],Table1[Manhattan
Distance],1)</f>
        <v>15</v>
      </c>
    </row>
    <row r="55" spans="1:10" x14ac:dyDescent="0.3">
      <c r="A55" s="65">
        <v>54</v>
      </c>
      <c r="B55" s="66">
        <v>5.5</v>
      </c>
      <c r="C55" s="53">
        <v>2.2999999999999998</v>
      </c>
      <c r="D55" s="53">
        <v>4</v>
      </c>
      <c r="E55" s="53">
        <v>1.3</v>
      </c>
      <c r="F55" s="69" t="s">
        <v>62</v>
      </c>
      <c r="G55" s="67">
        <f>SQRT((Table1[[#This Row],[sepal_length]]-$L$4)^2+(Table1[[#This Row],[sepal_width]]-$M$4)^2+(Table1[[#This Row],[petal_length]]-$N$4)^2+(Table1[[#This Row],[petal_width]]-$O$4)^2)</f>
        <v>1.300961183125769</v>
      </c>
      <c r="H55" s="54">
        <f>RANK(Table1[[#This Row],[Euclidean
Distance]],Table1[Euclidean
Distance],1)</f>
        <v>52</v>
      </c>
      <c r="I55" s="68">
        <f>ABS(Table1[[#This Row],[sepal_length]]-$L$4)+ABS(Table1[[#This Row],[sepal_width]]-$M$4)+ABS(Table1[[#This Row],[petal_length]]-$N$4)+ABS(Table1[[#This Row],[petal_width]]-$O$4)</f>
        <v>1.95</v>
      </c>
      <c r="J55" s="69">
        <f>RANK(Table1[[#This Row],[Manhattan
Distance]],Table1[Manhattan
Distance],1)</f>
        <v>42</v>
      </c>
    </row>
    <row r="56" spans="1:10" x14ac:dyDescent="0.3">
      <c r="A56" s="65">
        <v>55</v>
      </c>
      <c r="B56" s="66">
        <v>6.5</v>
      </c>
      <c r="C56" s="53">
        <v>2.8</v>
      </c>
      <c r="D56" s="53">
        <v>4.5999999999999996</v>
      </c>
      <c r="E56" s="53">
        <v>1.5</v>
      </c>
      <c r="F56" s="69" t="s">
        <v>62</v>
      </c>
      <c r="G56" s="67">
        <f>SQRT((Table1[[#This Row],[sepal_length]]-$L$4)^2+(Table1[[#This Row],[sepal_width]]-$M$4)^2+(Table1[[#This Row],[petal_length]]-$N$4)^2+(Table1[[#This Row],[petal_width]]-$O$4)^2)</f>
        <v>0.54083269131959844</v>
      </c>
      <c r="H56" s="54">
        <f>RANK(Table1[[#This Row],[Euclidean
Distance]],Table1[Euclidean
Distance],1)</f>
        <v>4</v>
      </c>
      <c r="I56" s="68">
        <f>ABS(Table1[[#This Row],[sepal_length]]-$L$4)+ABS(Table1[[#This Row],[sepal_width]]-$M$4)+ABS(Table1[[#This Row],[petal_length]]-$N$4)+ABS(Table1[[#This Row],[petal_width]]-$O$4)</f>
        <v>0.75</v>
      </c>
      <c r="J56" s="69">
        <f>RANK(Table1[[#This Row],[Manhattan
Distance]],Table1[Manhattan
Distance],1)</f>
        <v>1</v>
      </c>
    </row>
    <row r="57" spans="1:10" x14ac:dyDescent="0.3">
      <c r="A57" s="65">
        <v>56</v>
      </c>
      <c r="B57" s="66">
        <v>5.7</v>
      </c>
      <c r="C57" s="53">
        <v>2.8</v>
      </c>
      <c r="D57" s="53">
        <v>4.5</v>
      </c>
      <c r="E57" s="53">
        <v>1.3</v>
      </c>
      <c r="F57" s="69" t="s">
        <v>62</v>
      </c>
      <c r="G57" s="67">
        <f>SQRT((Table1[[#This Row],[sepal_length]]-$L$4)^2+(Table1[[#This Row],[sepal_width]]-$M$4)^2+(Table1[[#This Row],[petal_length]]-$N$4)^2+(Table1[[#This Row],[petal_width]]-$O$4)^2)</f>
        <v>1.0965856099730655</v>
      </c>
      <c r="H57" s="54">
        <f>RANK(Table1[[#This Row],[Euclidean
Distance]],Table1[Euclidean
Distance],1)</f>
        <v>37</v>
      </c>
      <c r="I57" s="68">
        <f>ABS(Table1[[#This Row],[sepal_length]]-$L$4)+ABS(Table1[[#This Row],[sepal_width]]-$M$4)+ABS(Table1[[#This Row],[petal_length]]-$N$4)+ABS(Table1[[#This Row],[petal_width]]-$O$4)</f>
        <v>1.6500000000000001</v>
      </c>
      <c r="J57" s="69">
        <f>RANK(Table1[[#This Row],[Manhattan
Distance]],Table1[Manhattan
Distance],1)</f>
        <v>32</v>
      </c>
    </row>
    <row r="58" spans="1:10" x14ac:dyDescent="0.3">
      <c r="A58" s="65">
        <v>57</v>
      </c>
      <c r="B58" s="66">
        <v>6.3</v>
      </c>
      <c r="C58" s="53">
        <v>3.3</v>
      </c>
      <c r="D58" s="53">
        <v>4.7</v>
      </c>
      <c r="E58" s="53">
        <v>1.6</v>
      </c>
      <c r="F58" s="69" t="s">
        <v>62</v>
      </c>
      <c r="G58" s="67">
        <f>SQRT((Table1[[#This Row],[sepal_length]]-$L$4)^2+(Table1[[#This Row],[sepal_width]]-$M$4)^2+(Table1[[#This Row],[petal_length]]-$N$4)^2+(Table1[[#This Row],[petal_width]]-$O$4)^2)</f>
        <v>0.91241437954473337</v>
      </c>
      <c r="H58" s="54">
        <f>RANK(Table1[[#This Row],[Euclidean
Distance]],Table1[Euclidean
Distance],1)</f>
        <v>21</v>
      </c>
      <c r="I58" s="68">
        <f>ABS(Table1[[#This Row],[sepal_length]]-$L$4)+ABS(Table1[[#This Row],[sepal_width]]-$M$4)+ABS(Table1[[#This Row],[petal_length]]-$N$4)+ABS(Table1[[#This Row],[petal_width]]-$O$4)</f>
        <v>1.6500000000000008</v>
      </c>
      <c r="J58" s="69">
        <f>RANK(Table1[[#This Row],[Manhattan
Distance]],Table1[Manhattan
Distance],1)</f>
        <v>34</v>
      </c>
    </row>
    <row r="59" spans="1:10" x14ac:dyDescent="0.3">
      <c r="A59" s="65">
        <v>58</v>
      </c>
      <c r="B59" s="66">
        <v>4.9000000000000004</v>
      </c>
      <c r="C59" s="53">
        <v>2.4</v>
      </c>
      <c r="D59" s="53">
        <v>3.3</v>
      </c>
      <c r="E59" s="53">
        <v>1</v>
      </c>
      <c r="F59" s="69" t="s">
        <v>62</v>
      </c>
      <c r="G59" s="67">
        <f>SQRT((Table1[[#This Row],[sepal_length]]-$L$4)^2+(Table1[[#This Row],[sepal_width]]-$M$4)^2+(Table1[[#This Row],[petal_length]]-$N$4)^2+(Table1[[#This Row],[petal_width]]-$O$4)^2)</f>
        <v>2.0621590627301281</v>
      </c>
      <c r="H59" s="54">
        <f>RANK(Table1[[#This Row],[Euclidean
Distance]],Table1[Euclidean
Distance],1)</f>
        <v>90</v>
      </c>
      <c r="I59" s="68">
        <f>ABS(Table1[[#This Row],[sepal_length]]-$L$4)+ABS(Table1[[#This Row],[sepal_width]]-$M$4)+ABS(Table1[[#This Row],[petal_length]]-$N$4)+ABS(Table1[[#This Row],[petal_width]]-$O$4)</f>
        <v>3.4499999999999997</v>
      </c>
      <c r="J59" s="69">
        <f>RANK(Table1[[#This Row],[Manhattan
Distance]],Table1[Manhattan
Distance],1)</f>
        <v>89</v>
      </c>
    </row>
    <row r="60" spans="1:10" x14ac:dyDescent="0.3">
      <c r="A60" s="65">
        <v>59</v>
      </c>
      <c r="B60" s="66">
        <v>6.6</v>
      </c>
      <c r="C60" s="53">
        <v>2.9</v>
      </c>
      <c r="D60" s="53">
        <v>4.5999999999999996</v>
      </c>
      <c r="E60" s="53">
        <v>1.3</v>
      </c>
      <c r="F60" s="69" t="s">
        <v>62</v>
      </c>
      <c r="G60" s="67">
        <f>SQRT((Table1[[#This Row],[sepal_length]]-$L$4)^2+(Table1[[#This Row],[sepal_width]]-$M$4)^2+(Table1[[#This Row],[petal_length]]-$N$4)^2+(Table1[[#This Row],[petal_width]]-$O$4)^2)</f>
        <v>0.56789083458002743</v>
      </c>
      <c r="H60" s="54">
        <f>RANK(Table1[[#This Row],[Euclidean
Distance]],Table1[Euclidean
Distance],1)</f>
        <v>5</v>
      </c>
      <c r="I60" s="68">
        <f>ABS(Table1[[#This Row],[sepal_length]]-$L$4)+ABS(Table1[[#This Row],[sepal_width]]-$M$4)+ABS(Table1[[#This Row],[petal_length]]-$N$4)+ABS(Table1[[#This Row],[petal_width]]-$O$4)</f>
        <v>0.9500000000000004</v>
      </c>
      <c r="J60" s="69">
        <f>RANK(Table1[[#This Row],[Manhattan
Distance]],Table1[Manhattan
Distance],1)</f>
        <v>7</v>
      </c>
    </row>
    <row r="61" spans="1:10" x14ac:dyDescent="0.3">
      <c r="A61" s="65">
        <v>60</v>
      </c>
      <c r="B61" s="66">
        <v>5.2</v>
      </c>
      <c r="C61" s="53">
        <v>2.7</v>
      </c>
      <c r="D61" s="53">
        <v>3.9</v>
      </c>
      <c r="E61" s="53">
        <v>1.4</v>
      </c>
      <c r="F61" s="69" t="s">
        <v>62</v>
      </c>
      <c r="G61" s="67">
        <f>SQRT((Table1[[#This Row],[sepal_length]]-$L$4)^2+(Table1[[#This Row],[sepal_width]]-$M$4)^2+(Table1[[#This Row],[petal_length]]-$N$4)^2+(Table1[[#This Row],[petal_width]]-$O$4)^2)</f>
        <v>1.517399090549352</v>
      </c>
      <c r="H61" s="54">
        <f>RANK(Table1[[#This Row],[Euclidean
Distance]],Table1[Euclidean
Distance],1)</f>
        <v>66</v>
      </c>
      <c r="I61" s="68">
        <f>ABS(Table1[[#This Row],[sepal_length]]-$L$4)+ABS(Table1[[#This Row],[sepal_width]]-$M$4)+ABS(Table1[[#This Row],[petal_length]]-$N$4)+ABS(Table1[[#This Row],[petal_width]]-$O$4)</f>
        <v>1.8499999999999996</v>
      </c>
      <c r="J61" s="69">
        <f>RANK(Table1[[#This Row],[Manhattan
Distance]],Table1[Manhattan
Distance],1)</f>
        <v>37</v>
      </c>
    </row>
    <row r="62" spans="1:10" x14ac:dyDescent="0.3">
      <c r="A62" s="65">
        <v>61</v>
      </c>
      <c r="B62" s="66">
        <v>5</v>
      </c>
      <c r="C62" s="53">
        <v>2</v>
      </c>
      <c r="D62" s="53">
        <v>3.5</v>
      </c>
      <c r="E62" s="53">
        <v>1</v>
      </c>
      <c r="F62" s="69" t="s">
        <v>62</v>
      </c>
      <c r="G62" s="67">
        <f>SQRT((Table1[[#This Row],[sepal_length]]-$L$4)^2+(Table1[[#This Row],[sepal_width]]-$M$4)^2+(Table1[[#This Row],[petal_length]]-$N$4)^2+(Table1[[#This Row],[petal_width]]-$O$4)^2)</f>
        <v>2.0155644370746373</v>
      </c>
      <c r="H62" s="54">
        <f>RANK(Table1[[#This Row],[Euclidean
Distance]],Table1[Euclidean
Distance],1)</f>
        <v>87</v>
      </c>
      <c r="I62" s="68">
        <f>ABS(Table1[[#This Row],[sepal_length]]-$L$4)+ABS(Table1[[#This Row],[sepal_width]]-$M$4)+ABS(Table1[[#This Row],[petal_length]]-$N$4)+ABS(Table1[[#This Row],[petal_width]]-$O$4)</f>
        <v>3.55</v>
      </c>
      <c r="J62" s="69">
        <f>RANK(Table1[[#This Row],[Manhattan
Distance]],Table1[Manhattan
Distance],1)</f>
        <v>92</v>
      </c>
    </row>
    <row r="63" spans="1:10" x14ac:dyDescent="0.3">
      <c r="A63" s="65">
        <v>62</v>
      </c>
      <c r="B63" s="66">
        <v>5.9</v>
      </c>
      <c r="C63" s="53">
        <v>3</v>
      </c>
      <c r="D63" s="53">
        <v>4.2</v>
      </c>
      <c r="E63" s="53">
        <v>1.5</v>
      </c>
      <c r="F63" s="69" t="s">
        <v>62</v>
      </c>
      <c r="G63" s="67">
        <f>SQRT((Table1[[#This Row],[sepal_length]]-$L$4)^2+(Table1[[#This Row],[sepal_width]]-$M$4)^2+(Table1[[#This Row],[petal_length]]-$N$4)^2+(Table1[[#This Row],[petal_width]]-$O$4)^2)</f>
        <v>0.84409715080670644</v>
      </c>
      <c r="H63" s="54">
        <f>RANK(Table1[[#This Row],[Euclidean
Distance]],Table1[Euclidean
Distance],1)</f>
        <v>15</v>
      </c>
      <c r="I63" s="68">
        <f>ABS(Table1[[#This Row],[sepal_length]]-$L$4)+ABS(Table1[[#This Row],[sepal_width]]-$M$4)+ABS(Table1[[#This Row],[petal_length]]-$N$4)+ABS(Table1[[#This Row],[petal_width]]-$O$4)</f>
        <v>1.1500000000000004</v>
      </c>
      <c r="J63" s="69">
        <f>RANK(Table1[[#This Row],[Manhattan
Distance]],Table1[Manhattan
Distance],1)</f>
        <v>10</v>
      </c>
    </row>
    <row r="64" spans="1:10" x14ac:dyDescent="0.3">
      <c r="A64" s="65">
        <v>63</v>
      </c>
      <c r="B64" s="66">
        <v>6</v>
      </c>
      <c r="C64" s="53">
        <v>2.2000000000000002</v>
      </c>
      <c r="D64" s="53">
        <v>4</v>
      </c>
      <c r="E64" s="53">
        <v>1</v>
      </c>
      <c r="F64" s="69" t="s">
        <v>62</v>
      </c>
      <c r="G64" s="67">
        <f>SQRT((Table1[[#This Row],[sepal_length]]-$L$4)^2+(Table1[[#This Row],[sepal_width]]-$M$4)^2+(Table1[[#This Row],[petal_length]]-$N$4)^2+(Table1[[#This Row],[petal_width]]-$O$4)^2)</f>
        <v>1.0259142264341596</v>
      </c>
      <c r="H64" s="54">
        <f>RANK(Table1[[#This Row],[Euclidean
Distance]],Table1[Euclidean
Distance],1)</f>
        <v>28</v>
      </c>
      <c r="I64" s="68">
        <f>ABS(Table1[[#This Row],[sepal_length]]-$L$4)+ABS(Table1[[#This Row],[sepal_width]]-$M$4)+ABS(Table1[[#This Row],[petal_length]]-$N$4)+ABS(Table1[[#This Row],[petal_width]]-$O$4)</f>
        <v>1.8499999999999996</v>
      </c>
      <c r="J64" s="69">
        <f>RANK(Table1[[#This Row],[Manhattan
Distance]],Table1[Manhattan
Distance],1)</f>
        <v>37</v>
      </c>
    </row>
    <row r="65" spans="1:10" x14ac:dyDescent="0.3">
      <c r="A65" s="65">
        <v>64</v>
      </c>
      <c r="B65" s="66">
        <v>6.1</v>
      </c>
      <c r="C65" s="53">
        <v>2.9</v>
      </c>
      <c r="D65" s="53">
        <v>4.7</v>
      </c>
      <c r="E65" s="53">
        <v>1.4</v>
      </c>
      <c r="F65" s="69" t="s">
        <v>62</v>
      </c>
      <c r="G65" s="67">
        <f>SQRT((Table1[[#This Row],[sepal_length]]-$L$4)^2+(Table1[[#This Row],[sepal_width]]-$M$4)^2+(Table1[[#This Row],[petal_length]]-$N$4)^2+(Table1[[#This Row],[petal_width]]-$O$4)^2)</f>
        <v>0.86746757864487434</v>
      </c>
      <c r="H65" s="54">
        <f>RANK(Table1[[#This Row],[Euclidean
Distance]],Table1[Euclidean
Distance],1)</f>
        <v>17</v>
      </c>
      <c r="I65" s="68">
        <f>ABS(Table1[[#This Row],[sepal_length]]-$L$4)+ABS(Table1[[#This Row],[sepal_width]]-$M$4)+ABS(Table1[[#This Row],[petal_length]]-$N$4)+ABS(Table1[[#This Row],[petal_width]]-$O$4)</f>
        <v>1.4500000000000011</v>
      </c>
      <c r="J65" s="69">
        <f>RANK(Table1[[#This Row],[Manhattan
Distance]],Table1[Manhattan
Distance],1)</f>
        <v>26</v>
      </c>
    </row>
    <row r="66" spans="1:10" x14ac:dyDescent="0.3">
      <c r="A66" s="65">
        <v>65</v>
      </c>
      <c r="B66" s="66">
        <v>5.6</v>
      </c>
      <c r="C66" s="53">
        <v>2.9</v>
      </c>
      <c r="D66" s="53">
        <v>3.6</v>
      </c>
      <c r="E66" s="53">
        <v>1.3</v>
      </c>
      <c r="F66" s="69" t="s">
        <v>62</v>
      </c>
      <c r="G66" s="67">
        <f>SQRT((Table1[[#This Row],[sepal_length]]-$L$4)^2+(Table1[[#This Row],[sepal_width]]-$M$4)^2+(Table1[[#This Row],[petal_length]]-$N$4)^2+(Table1[[#This Row],[petal_width]]-$O$4)^2)</f>
        <v>1.2338962679253069</v>
      </c>
      <c r="H66" s="54">
        <f>RANK(Table1[[#This Row],[Euclidean
Distance]],Table1[Euclidean
Distance],1)</f>
        <v>45</v>
      </c>
      <c r="I66" s="68">
        <f>ABS(Table1[[#This Row],[sepal_length]]-$L$4)+ABS(Table1[[#This Row],[sepal_width]]-$M$4)+ABS(Table1[[#This Row],[petal_length]]-$N$4)+ABS(Table1[[#This Row],[petal_width]]-$O$4)</f>
        <v>1.95</v>
      </c>
      <c r="J66" s="69">
        <f>RANK(Table1[[#This Row],[Manhattan
Distance]],Table1[Manhattan
Distance],1)</f>
        <v>42</v>
      </c>
    </row>
    <row r="67" spans="1:10" x14ac:dyDescent="0.3">
      <c r="A67" s="65">
        <v>66</v>
      </c>
      <c r="B67" s="66">
        <v>6.7</v>
      </c>
      <c r="C67" s="53">
        <v>3.1</v>
      </c>
      <c r="D67" s="53">
        <v>4.4000000000000004</v>
      </c>
      <c r="E67" s="53">
        <v>1.4</v>
      </c>
      <c r="F67" s="69" t="s">
        <v>62</v>
      </c>
      <c r="G67" s="67">
        <f>SQRT((Table1[[#This Row],[sepal_length]]-$L$4)^2+(Table1[[#This Row],[sepal_width]]-$M$4)^2+(Table1[[#This Row],[petal_length]]-$N$4)^2+(Table1[[#This Row],[petal_width]]-$O$4)^2)</f>
        <v>0.47169905660283074</v>
      </c>
      <c r="H67" s="54">
        <f>RANK(Table1[[#This Row],[Euclidean
Distance]],Table1[Euclidean
Distance],1)</f>
        <v>3</v>
      </c>
      <c r="I67" s="68">
        <f>ABS(Table1[[#This Row],[sepal_length]]-$L$4)+ABS(Table1[[#This Row],[sepal_width]]-$M$4)+ABS(Table1[[#This Row],[petal_length]]-$N$4)+ABS(Table1[[#This Row],[petal_width]]-$O$4)</f>
        <v>0.75000000000000089</v>
      </c>
      <c r="J67" s="69">
        <f>RANK(Table1[[#This Row],[Manhattan
Distance]],Table1[Manhattan
Distance],1)</f>
        <v>2</v>
      </c>
    </row>
    <row r="68" spans="1:10" x14ac:dyDescent="0.3">
      <c r="A68" s="65">
        <v>67</v>
      </c>
      <c r="B68" s="66">
        <v>5.6</v>
      </c>
      <c r="C68" s="53">
        <v>3</v>
      </c>
      <c r="D68" s="53">
        <v>4.5</v>
      </c>
      <c r="E68" s="53">
        <v>1.5</v>
      </c>
      <c r="F68" s="69" t="s">
        <v>62</v>
      </c>
      <c r="G68" s="67">
        <f>SQRT((Table1[[#This Row],[sepal_length]]-$L$4)^2+(Table1[[#This Row],[sepal_width]]-$M$4)^2+(Table1[[#This Row],[petal_length]]-$N$4)^2+(Table1[[#This Row],[petal_width]]-$O$4)^2)</f>
        <v>1.196870920358583</v>
      </c>
      <c r="H68" s="54">
        <f>RANK(Table1[[#This Row],[Euclidean
Distance]],Table1[Euclidean
Distance],1)</f>
        <v>41</v>
      </c>
      <c r="I68" s="68">
        <f>ABS(Table1[[#This Row],[sepal_length]]-$L$4)+ABS(Table1[[#This Row],[sepal_width]]-$M$4)+ABS(Table1[[#This Row],[petal_length]]-$N$4)+ABS(Table1[[#This Row],[petal_width]]-$O$4)</f>
        <v>1.7500000000000009</v>
      </c>
      <c r="J68" s="69">
        <f>RANK(Table1[[#This Row],[Manhattan
Distance]],Table1[Manhattan
Distance],1)</f>
        <v>36</v>
      </c>
    </row>
    <row r="69" spans="1:10" x14ac:dyDescent="0.3">
      <c r="A69" s="65">
        <v>68</v>
      </c>
      <c r="B69" s="66">
        <v>5.8</v>
      </c>
      <c r="C69" s="53">
        <v>2.7</v>
      </c>
      <c r="D69" s="53">
        <v>4.0999999999999996</v>
      </c>
      <c r="E69" s="53">
        <v>1</v>
      </c>
      <c r="F69" s="69" t="s">
        <v>62</v>
      </c>
      <c r="G69" s="67">
        <f>SQRT((Table1[[#This Row],[sepal_length]]-$L$4)^2+(Table1[[#This Row],[sepal_width]]-$M$4)^2+(Table1[[#This Row],[petal_length]]-$N$4)^2+(Table1[[#This Row],[petal_width]]-$O$4)^2)</f>
        <v>1.0307764064044154</v>
      </c>
      <c r="H69" s="54">
        <f>RANK(Table1[[#This Row],[Euclidean
Distance]],Table1[Euclidean
Distance],1)</f>
        <v>29</v>
      </c>
      <c r="I69" s="68">
        <f>ABS(Table1[[#This Row],[sepal_length]]-$L$4)+ABS(Table1[[#This Row],[sepal_width]]-$M$4)+ABS(Table1[[#This Row],[petal_length]]-$N$4)+ABS(Table1[[#This Row],[petal_width]]-$O$4)</f>
        <v>1.4500000000000002</v>
      </c>
      <c r="J69" s="69">
        <f>RANK(Table1[[#This Row],[Manhattan
Distance]],Table1[Manhattan
Distance],1)</f>
        <v>19</v>
      </c>
    </row>
    <row r="70" spans="1:10" x14ac:dyDescent="0.3">
      <c r="A70" s="65">
        <v>69</v>
      </c>
      <c r="B70" s="66">
        <v>6.2</v>
      </c>
      <c r="C70" s="53">
        <v>2.2000000000000002</v>
      </c>
      <c r="D70" s="53">
        <v>4.5</v>
      </c>
      <c r="E70" s="53">
        <v>1.5</v>
      </c>
      <c r="F70" s="69" t="s">
        <v>62</v>
      </c>
      <c r="G70" s="67">
        <f>SQRT((Table1[[#This Row],[sepal_length]]-$L$4)^2+(Table1[[#This Row],[sepal_width]]-$M$4)^2+(Table1[[#This Row],[petal_length]]-$N$4)^2+(Table1[[#This Row],[petal_width]]-$O$4)^2)</f>
        <v>0.84409715080670666</v>
      </c>
      <c r="H70" s="54">
        <f>RANK(Table1[[#This Row],[Euclidean
Distance]],Table1[Euclidean
Distance],1)</f>
        <v>16</v>
      </c>
      <c r="I70" s="68">
        <f>ABS(Table1[[#This Row],[sepal_length]]-$L$4)+ABS(Table1[[#This Row],[sepal_width]]-$M$4)+ABS(Table1[[#This Row],[petal_length]]-$N$4)+ABS(Table1[[#This Row],[petal_width]]-$O$4)</f>
        <v>1.4500000000000002</v>
      </c>
      <c r="J70" s="69">
        <f>RANK(Table1[[#This Row],[Manhattan
Distance]],Table1[Manhattan
Distance],1)</f>
        <v>19</v>
      </c>
    </row>
    <row r="71" spans="1:10" x14ac:dyDescent="0.3">
      <c r="A71" s="65">
        <v>70</v>
      </c>
      <c r="B71" s="66">
        <v>5.6</v>
      </c>
      <c r="C71" s="53">
        <v>2.5</v>
      </c>
      <c r="D71" s="53">
        <v>3.9</v>
      </c>
      <c r="E71" s="53">
        <v>1.1000000000000001</v>
      </c>
      <c r="F71" s="69" t="s">
        <v>62</v>
      </c>
      <c r="G71" s="67">
        <f>SQRT((Table1[[#This Row],[sepal_length]]-$L$4)^2+(Table1[[#This Row],[sepal_width]]-$M$4)^2+(Table1[[#This Row],[petal_length]]-$N$4)^2+(Table1[[#This Row],[petal_width]]-$O$4)^2)</f>
        <v>1.2134661099511601</v>
      </c>
      <c r="H71" s="54">
        <f>RANK(Table1[[#This Row],[Euclidean
Distance]],Table1[Euclidean
Distance],1)</f>
        <v>42</v>
      </c>
      <c r="I71" s="68">
        <f>ABS(Table1[[#This Row],[sepal_length]]-$L$4)+ABS(Table1[[#This Row],[sepal_width]]-$M$4)+ABS(Table1[[#This Row],[petal_length]]-$N$4)+ABS(Table1[[#This Row],[petal_width]]-$O$4)</f>
        <v>1.9500000000000002</v>
      </c>
      <c r="J71" s="69">
        <f>RANK(Table1[[#This Row],[Manhattan
Distance]],Table1[Manhattan
Distance],1)</f>
        <v>44</v>
      </c>
    </row>
    <row r="72" spans="1:10" x14ac:dyDescent="0.3">
      <c r="A72" s="65">
        <v>71</v>
      </c>
      <c r="B72" s="66">
        <v>5.9</v>
      </c>
      <c r="C72" s="53">
        <v>3.2</v>
      </c>
      <c r="D72" s="53">
        <v>4.8</v>
      </c>
      <c r="E72" s="53">
        <v>1.8</v>
      </c>
      <c r="F72" s="69" t="s">
        <v>62</v>
      </c>
      <c r="G72" s="67">
        <f>SQRT((Table1[[#This Row],[sepal_length]]-$L$4)^2+(Table1[[#This Row],[sepal_width]]-$M$4)^2+(Table1[[#This Row],[petal_length]]-$N$4)^2+(Table1[[#This Row],[petal_width]]-$O$4)^2)</f>
        <v>1.1926860441876563</v>
      </c>
      <c r="H72" s="54">
        <f>RANK(Table1[[#This Row],[Euclidean
Distance]],Table1[Euclidean
Distance],1)</f>
        <v>40</v>
      </c>
      <c r="I72" s="68">
        <f>ABS(Table1[[#This Row],[sepal_length]]-$L$4)+ABS(Table1[[#This Row],[sepal_width]]-$M$4)+ABS(Table1[[#This Row],[petal_length]]-$N$4)+ABS(Table1[[#This Row],[petal_width]]-$O$4)</f>
        <v>2.25</v>
      </c>
      <c r="J72" s="69">
        <f>RANK(Table1[[#This Row],[Manhattan
Distance]],Table1[Manhattan
Distance],1)</f>
        <v>56</v>
      </c>
    </row>
    <row r="73" spans="1:10" x14ac:dyDescent="0.3">
      <c r="A73" s="65">
        <v>72</v>
      </c>
      <c r="B73" s="66">
        <v>6.1</v>
      </c>
      <c r="C73" s="53">
        <v>2.8</v>
      </c>
      <c r="D73" s="53">
        <v>4</v>
      </c>
      <c r="E73" s="53">
        <v>1.3</v>
      </c>
      <c r="F73" s="69" t="s">
        <v>62</v>
      </c>
      <c r="G73" s="67">
        <f>SQRT((Table1[[#This Row],[sepal_length]]-$L$4)^2+(Table1[[#This Row],[sepal_width]]-$M$4)^2+(Table1[[#This Row],[petal_length]]-$N$4)^2+(Table1[[#This Row],[petal_width]]-$O$4)^2)</f>
        <v>0.64226162893325689</v>
      </c>
      <c r="H73" s="54">
        <f>RANK(Table1[[#This Row],[Euclidean
Distance]],Table1[Euclidean
Distance],1)</f>
        <v>7</v>
      </c>
      <c r="I73" s="68">
        <f>ABS(Table1[[#This Row],[sepal_length]]-$L$4)+ABS(Table1[[#This Row],[sepal_width]]-$M$4)+ABS(Table1[[#This Row],[petal_length]]-$N$4)+ABS(Table1[[#This Row],[petal_width]]-$O$4)</f>
        <v>0.95</v>
      </c>
      <c r="J73" s="69">
        <f>RANK(Table1[[#This Row],[Manhattan
Distance]],Table1[Manhattan
Distance],1)</f>
        <v>6</v>
      </c>
    </row>
    <row r="74" spans="1:10" x14ac:dyDescent="0.3">
      <c r="A74" s="65">
        <v>73</v>
      </c>
      <c r="B74" s="66">
        <v>6.3</v>
      </c>
      <c r="C74" s="53">
        <v>2.5</v>
      </c>
      <c r="D74" s="53">
        <v>4.9000000000000004</v>
      </c>
      <c r="E74" s="53">
        <v>1.5</v>
      </c>
      <c r="F74" s="69" t="s">
        <v>62</v>
      </c>
      <c r="G74" s="67">
        <f>SQRT((Table1[[#This Row],[sepal_length]]-$L$4)^2+(Table1[[#This Row],[sepal_width]]-$M$4)^2+(Table1[[#This Row],[petal_length]]-$N$4)^2+(Table1[[#This Row],[petal_width]]-$O$4)^2)</f>
        <v>0.92870878105033627</v>
      </c>
      <c r="H74" s="54">
        <f>RANK(Table1[[#This Row],[Euclidean
Distance]],Table1[Euclidean
Distance],1)</f>
        <v>22</v>
      </c>
      <c r="I74" s="68">
        <f>ABS(Table1[[#This Row],[sepal_length]]-$L$4)+ABS(Table1[[#This Row],[sepal_width]]-$M$4)+ABS(Table1[[#This Row],[petal_length]]-$N$4)+ABS(Table1[[#This Row],[petal_width]]-$O$4)</f>
        <v>1.4500000000000011</v>
      </c>
      <c r="J74" s="69">
        <f>RANK(Table1[[#This Row],[Manhattan
Distance]],Table1[Manhattan
Distance],1)</f>
        <v>26</v>
      </c>
    </row>
    <row r="75" spans="1:10" x14ac:dyDescent="0.3">
      <c r="A75" s="65">
        <v>74</v>
      </c>
      <c r="B75" s="66">
        <v>6.1</v>
      </c>
      <c r="C75" s="53">
        <v>2.8</v>
      </c>
      <c r="D75" s="53">
        <v>4.7</v>
      </c>
      <c r="E75" s="53">
        <v>1.2</v>
      </c>
      <c r="F75" s="69" t="s">
        <v>62</v>
      </c>
      <c r="G75" s="67">
        <f>SQRT((Table1[[#This Row],[sepal_length]]-$L$4)^2+(Table1[[#This Row],[sepal_width]]-$M$4)^2+(Table1[[#This Row],[petal_length]]-$N$4)^2+(Table1[[#This Row],[petal_width]]-$O$4)^2)</f>
        <v>0.90138781886599806</v>
      </c>
      <c r="H75" s="54">
        <f>RANK(Table1[[#This Row],[Euclidean
Distance]],Table1[Euclidean
Distance],1)</f>
        <v>19</v>
      </c>
      <c r="I75" s="68">
        <f>ABS(Table1[[#This Row],[sepal_length]]-$L$4)+ABS(Table1[[#This Row],[sepal_width]]-$M$4)+ABS(Table1[[#This Row],[petal_length]]-$N$4)+ABS(Table1[[#This Row],[petal_width]]-$O$4)</f>
        <v>1.5500000000000009</v>
      </c>
      <c r="J75" s="69">
        <f>RANK(Table1[[#This Row],[Manhattan
Distance]],Table1[Manhattan
Distance],1)</f>
        <v>30</v>
      </c>
    </row>
    <row r="76" spans="1:10" x14ac:dyDescent="0.3">
      <c r="A76" s="65">
        <v>75</v>
      </c>
      <c r="B76" s="66">
        <v>6.4</v>
      </c>
      <c r="C76" s="53">
        <v>2.9</v>
      </c>
      <c r="D76" s="53">
        <v>4.3</v>
      </c>
      <c r="E76" s="53">
        <v>1.3</v>
      </c>
      <c r="F76" s="69" t="s">
        <v>62</v>
      </c>
      <c r="G76" s="67">
        <f>SQRT((Table1[[#This Row],[sepal_length]]-$L$4)^2+(Table1[[#This Row],[sepal_width]]-$M$4)^2+(Table1[[#This Row],[petal_length]]-$N$4)^2+(Table1[[#This Row],[petal_width]]-$O$4)^2)</f>
        <v>0.43874821936960601</v>
      </c>
      <c r="H76" s="54">
        <f>RANK(Table1[[#This Row],[Euclidean
Distance]],Table1[Euclidean
Distance],1)</f>
        <v>2</v>
      </c>
      <c r="I76" s="68">
        <f>ABS(Table1[[#This Row],[sepal_length]]-$L$4)+ABS(Table1[[#This Row],[sepal_width]]-$M$4)+ABS(Table1[[#This Row],[petal_length]]-$N$4)+ABS(Table1[[#This Row],[petal_width]]-$O$4)</f>
        <v>0.84999999999999987</v>
      </c>
      <c r="J76" s="69">
        <f>RANK(Table1[[#This Row],[Manhattan
Distance]],Table1[Manhattan
Distance],1)</f>
        <v>4</v>
      </c>
    </row>
    <row r="77" spans="1:10" x14ac:dyDescent="0.3">
      <c r="A77" s="65">
        <v>76</v>
      </c>
      <c r="B77" s="66">
        <v>6.6</v>
      </c>
      <c r="C77" s="53">
        <v>3</v>
      </c>
      <c r="D77" s="53">
        <v>4.4000000000000004</v>
      </c>
      <c r="E77" s="53">
        <v>1.4</v>
      </c>
      <c r="F77" s="69" t="s">
        <v>62</v>
      </c>
      <c r="G77" s="67">
        <f>SQRT((Table1[[#This Row],[sepal_length]]-$L$4)^2+(Table1[[#This Row],[sepal_width]]-$M$4)^2+(Table1[[#This Row],[petal_length]]-$N$4)^2+(Table1[[#This Row],[petal_width]]-$O$4)^2)</f>
        <v>0.41533119314590439</v>
      </c>
      <c r="H77" s="54">
        <f>RANK(Table1[[#This Row],[Euclidean
Distance]],Table1[Euclidean
Distance],1)</f>
        <v>1</v>
      </c>
      <c r="I77" s="68">
        <f>ABS(Table1[[#This Row],[sepal_length]]-$L$4)+ABS(Table1[[#This Row],[sepal_width]]-$M$4)+ABS(Table1[[#This Row],[petal_length]]-$N$4)+ABS(Table1[[#This Row],[petal_width]]-$O$4)</f>
        <v>0.75000000000000133</v>
      </c>
      <c r="J77" s="69">
        <f>RANK(Table1[[#This Row],[Manhattan
Distance]],Table1[Manhattan
Distance],1)</f>
        <v>3</v>
      </c>
    </row>
    <row r="78" spans="1:10" x14ac:dyDescent="0.3">
      <c r="A78" s="65">
        <v>77</v>
      </c>
      <c r="B78" s="66">
        <v>6.8</v>
      </c>
      <c r="C78" s="53">
        <v>2.8</v>
      </c>
      <c r="D78" s="53">
        <v>4.8</v>
      </c>
      <c r="E78" s="53">
        <v>1.4</v>
      </c>
      <c r="F78" s="69" t="s">
        <v>62</v>
      </c>
      <c r="G78" s="67">
        <f>SQRT((Table1[[#This Row],[sepal_length]]-$L$4)^2+(Table1[[#This Row],[sepal_width]]-$M$4)^2+(Table1[[#This Row],[petal_length]]-$N$4)^2+(Table1[[#This Row],[petal_width]]-$O$4)^2)</f>
        <v>0.71589105316381774</v>
      </c>
      <c r="H78" s="54">
        <f>RANK(Table1[[#This Row],[Euclidean
Distance]],Table1[Euclidean
Distance],1)</f>
        <v>11</v>
      </c>
      <c r="I78" s="68">
        <f>ABS(Table1[[#This Row],[sepal_length]]-$L$4)+ABS(Table1[[#This Row],[sepal_width]]-$M$4)+ABS(Table1[[#This Row],[petal_length]]-$N$4)+ABS(Table1[[#This Row],[petal_width]]-$O$4)</f>
        <v>0.94999999999999973</v>
      </c>
      <c r="J78" s="69">
        <f>RANK(Table1[[#This Row],[Manhattan
Distance]],Table1[Manhattan
Distance],1)</f>
        <v>5</v>
      </c>
    </row>
    <row r="79" spans="1:10" x14ac:dyDescent="0.3">
      <c r="A79" s="65">
        <v>78</v>
      </c>
      <c r="B79" s="66">
        <v>6.7</v>
      </c>
      <c r="C79" s="53">
        <v>3</v>
      </c>
      <c r="D79" s="53">
        <v>5</v>
      </c>
      <c r="E79" s="53">
        <v>1.7</v>
      </c>
      <c r="F79" s="69" t="s">
        <v>62</v>
      </c>
      <c r="G79" s="67">
        <f>SQRT((Table1[[#This Row],[sepal_length]]-$L$4)^2+(Table1[[#This Row],[sepal_width]]-$M$4)^2+(Table1[[#This Row],[petal_length]]-$N$4)^2+(Table1[[#This Row],[petal_width]]-$O$4)^2)</f>
        <v>0.95524865872714027</v>
      </c>
      <c r="H79" s="54">
        <f>RANK(Table1[[#This Row],[Euclidean
Distance]],Table1[Euclidean
Distance],1)</f>
        <v>24</v>
      </c>
      <c r="I79" s="68">
        <f>ABS(Table1[[#This Row],[sepal_length]]-$L$4)+ABS(Table1[[#This Row],[sepal_width]]-$M$4)+ABS(Table1[[#This Row],[petal_length]]-$N$4)+ABS(Table1[[#This Row],[petal_width]]-$O$4)</f>
        <v>1.3500000000000003</v>
      </c>
      <c r="J79" s="69">
        <f>RANK(Table1[[#This Row],[Manhattan
Distance]],Table1[Manhattan
Distance],1)</f>
        <v>14</v>
      </c>
    </row>
    <row r="80" spans="1:10" x14ac:dyDescent="0.3">
      <c r="A80" s="65">
        <v>79</v>
      </c>
      <c r="B80" s="66">
        <v>6</v>
      </c>
      <c r="C80" s="53">
        <v>2.9</v>
      </c>
      <c r="D80" s="53">
        <v>4.5</v>
      </c>
      <c r="E80" s="53">
        <v>1.5</v>
      </c>
      <c r="F80" s="69" t="s">
        <v>62</v>
      </c>
      <c r="G80" s="67">
        <f>SQRT((Table1[[#This Row],[sepal_length]]-$L$4)^2+(Table1[[#This Row],[sepal_width]]-$M$4)^2+(Table1[[#This Row],[petal_length]]-$N$4)^2+(Table1[[#This Row],[petal_width]]-$O$4)^2)</f>
        <v>0.82006097334283656</v>
      </c>
      <c r="H80" s="54">
        <f>RANK(Table1[[#This Row],[Euclidean
Distance]],Table1[Euclidean
Distance],1)</f>
        <v>13</v>
      </c>
      <c r="I80" s="68">
        <f>ABS(Table1[[#This Row],[sepal_length]]-$L$4)+ABS(Table1[[#This Row],[sepal_width]]-$M$4)+ABS(Table1[[#This Row],[petal_length]]-$N$4)+ABS(Table1[[#This Row],[petal_width]]-$O$4)</f>
        <v>1.2500000000000004</v>
      </c>
      <c r="J80" s="69">
        <f>RANK(Table1[[#This Row],[Manhattan
Distance]],Table1[Manhattan
Distance],1)</f>
        <v>13</v>
      </c>
    </row>
    <row r="81" spans="1:10" x14ac:dyDescent="0.3">
      <c r="A81" s="65">
        <v>80</v>
      </c>
      <c r="B81" s="66">
        <v>5.7</v>
      </c>
      <c r="C81" s="53">
        <v>2.6</v>
      </c>
      <c r="D81" s="53">
        <v>3.5</v>
      </c>
      <c r="E81" s="53">
        <v>1</v>
      </c>
      <c r="F81" s="69" t="s">
        <v>62</v>
      </c>
      <c r="G81" s="67">
        <f>SQRT((Table1[[#This Row],[sepal_length]]-$L$4)^2+(Table1[[#This Row],[sepal_width]]-$M$4)^2+(Table1[[#This Row],[petal_length]]-$N$4)^2+(Table1[[#This Row],[petal_width]]-$O$4)^2)</f>
        <v>1.2776932339180636</v>
      </c>
      <c r="H81" s="54">
        <f>RANK(Table1[[#This Row],[Euclidean
Distance]],Table1[Euclidean
Distance],1)</f>
        <v>49</v>
      </c>
      <c r="I81" s="68">
        <f>ABS(Table1[[#This Row],[sepal_length]]-$L$4)+ABS(Table1[[#This Row],[sepal_width]]-$M$4)+ABS(Table1[[#This Row],[petal_length]]-$N$4)+ABS(Table1[[#This Row],[petal_width]]-$O$4)</f>
        <v>2.2499999999999996</v>
      </c>
      <c r="J81" s="69">
        <f>RANK(Table1[[#This Row],[Manhattan
Distance]],Table1[Manhattan
Distance],1)</f>
        <v>55</v>
      </c>
    </row>
    <row r="82" spans="1:10" x14ac:dyDescent="0.3">
      <c r="A82" s="65">
        <v>81</v>
      </c>
      <c r="B82" s="66">
        <v>5.5</v>
      </c>
      <c r="C82" s="53">
        <v>2.4</v>
      </c>
      <c r="D82" s="53">
        <v>3.8</v>
      </c>
      <c r="E82" s="53">
        <v>1.1000000000000001</v>
      </c>
      <c r="F82" s="69" t="s">
        <v>62</v>
      </c>
      <c r="G82" s="67">
        <f>SQRT((Table1[[#This Row],[sepal_length]]-$L$4)^2+(Table1[[#This Row],[sepal_width]]-$M$4)^2+(Table1[[#This Row],[petal_length]]-$N$4)^2+(Table1[[#This Row],[petal_width]]-$O$4)^2)</f>
        <v>1.3462912017836262</v>
      </c>
      <c r="H82" s="54">
        <f>RANK(Table1[[#This Row],[Euclidean
Distance]],Table1[Euclidean
Distance],1)</f>
        <v>55</v>
      </c>
      <c r="I82" s="68">
        <f>ABS(Table1[[#This Row],[sepal_length]]-$L$4)+ABS(Table1[[#This Row],[sepal_width]]-$M$4)+ABS(Table1[[#This Row],[petal_length]]-$N$4)+ABS(Table1[[#This Row],[petal_width]]-$O$4)</f>
        <v>2.25</v>
      </c>
      <c r="J82" s="69">
        <f>RANK(Table1[[#This Row],[Manhattan
Distance]],Table1[Manhattan
Distance],1)</f>
        <v>56</v>
      </c>
    </row>
    <row r="83" spans="1:10" x14ac:dyDescent="0.3">
      <c r="A83" s="65">
        <v>82</v>
      </c>
      <c r="B83" s="66">
        <v>5.5</v>
      </c>
      <c r="C83" s="53">
        <v>2.4</v>
      </c>
      <c r="D83" s="53">
        <v>3.7</v>
      </c>
      <c r="E83" s="53">
        <v>1</v>
      </c>
      <c r="F83" s="69" t="s">
        <v>62</v>
      </c>
      <c r="G83" s="67">
        <f>SQRT((Table1[[#This Row],[sepal_length]]-$L$4)^2+(Table1[[#This Row],[sepal_width]]-$M$4)^2+(Table1[[#This Row],[petal_length]]-$N$4)^2+(Table1[[#This Row],[petal_width]]-$O$4)^2)</f>
        <v>1.4044571905188139</v>
      </c>
      <c r="H83" s="54">
        <f>RANK(Table1[[#This Row],[Euclidean
Distance]],Table1[Euclidean
Distance],1)</f>
        <v>58</v>
      </c>
      <c r="I83" s="68">
        <f>ABS(Table1[[#This Row],[sepal_length]]-$L$4)+ABS(Table1[[#This Row],[sepal_width]]-$M$4)+ABS(Table1[[#This Row],[petal_length]]-$N$4)+ABS(Table1[[#This Row],[petal_width]]-$O$4)</f>
        <v>2.4499999999999997</v>
      </c>
      <c r="J83" s="69">
        <f>RANK(Table1[[#This Row],[Manhattan
Distance]],Table1[Manhattan
Distance],1)</f>
        <v>67</v>
      </c>
    </row>
    <row r="84" spans="1:10" x14ac:dyDescent="0.3">
      <c r="A84" s="65">
        <v>83</v>
      </c>
      <c r="B84" s="66">
        <v>5.8</v>
      </c>
      <c r="C84" s="53">
        <v>2.7</v>
      </c>
      <c r="D84" s="53">
        <v>3.9</v>
      </c>
      <c r="E84" s="53">
        <v>1.2</v>
      </c>
      <c r="F84" s="69" t="s">
        <v>62</v>
      </c>
      <c r="G84" s="67">
        <f>SQRT((Table1[[#This Row],[sepal_length]]-$L$4)^2+(Table1[[#This Row],[sepal_width]]-$M$4)^2+(Table1[[#This Row],[petal_length]]-$N$4)^2+(Table1[[#This Row],[petal_width]]-$O$4)^2)</f>
        <v>0.97082439194738024</v>
      </c>
      <c r="H84" s="54">
        <f>RANK(Table1[[#This Row],[Euclidean
Distance]],Table1[Euclidean
Distance],1)</f>
        <v>26</v>
      </c>
      <c r="I84" s="68">
        <f>ABS(Table1[[#This Row],[sepal_length]]-$L$4)+ABS(Table1[[#This Row],[sepal_width]]-$M$4)+ABS(Table1[[#This Row],[petal_length]]-$N$4)+ABS(Table1[[#This Row],[petal_width]]-$O$4)</f>
        <v>1.45</v>
      </c>
      <c r="J84" s="69">
        <f>RANK(Table1[[#This Row],[Manhattan
Distance]],Table1[Manhattan
Distance],1)</f>
        <v>17</v>
      </c>
    </row>
    <row r="85" spans="1:10" x14ac:dyDescent="0.3">
      <c r="A85" s="65">
        <v>84</v>
      </c>
      <c r="B85" s="66">
        <v>6</v>
      </c>
      <c r="C85" s="53">
        <v>2.7</v>
      </c>
      <c r="D85" s="53">
        <v>5.0999999999999996</v>
      </c>
      <c r="E85" s="53">
        <v>1.6</v>
      </c>
      <c r="F85" s="69" t="s">
        <v>62</v>
      </c>
      <c r="G85" s="67">
        <f>SQRT((Table1[[#This Row],[sepal_length]]-$L$4)^2+(Table1[[#This Row],[sepal_width]]-$M$4)^2+(Table1[[#This Row],[petal_length]]-$N$4)^2+(Table1[[#This Row],[petal_width]]-$O$4)^2)</f>
        <v>1.2257650672131264</v>
      </c>
      <c r="H85" s="54">
        <f>RANK(Table1[[#This Row],[Euclidean
Distance]],Table1[Euclidean
Distance],1)</f>
        <v>44</v>
      </c>
      <c r="I85" s="68">
        <f>ABS(Table1[[#This Row],[sepal_length]]-$L$4)+ABS(Table1[[#This Row],[sepal_width]]-$M$4)+ABS(Table1[[#This Row],[petal_length]]-$N$4)+ABS(Table1[[#This Row],[petal_width]]-$O$4)</f>
        <v>1.85</v>
      </c>
      <c r="J85" s="69">
        <f>RANK(Table1[[#This Row],[Manhattan
Distance]],Table1[Manhattan
Distance],1)</f>
        <v>39</v>
      </c>
    </row>
    <row r="86" spans="1:10" x14ac:dyDescent="0.3">
      <c r="A86" s="65">
        <v>85</v>
      </c>
      <c r="B86" s="66">
        <v>5.4</v>
      </c>
      <c r="C86" s="53">
        <v>3</v>
      </c>
      <c r="D86" s="53">
        <v>4.5</v>
      </c>
      <c r="E86" s="53">
        <v>1.5</v>
      </c>
      <c r="F86" s="69" t="s">
        <v>62</v>
      </c>
      <c r="G86" s="67">
        <f>SQRT((Table1[[#This Row],[sepal_length]]-$L$4)^2+(Table1[[#This Row],[sepal_width]]-$M$4)^2+(Table1[[#This Row],[petal_length]]-$N$4)^2+(Table1[[#This Row],[petal_width]]-$O$4)^2)</f>
        <v>1.382931668593933</v>
      </c>
      <c r="H86" s="54">
        <f>RANK(Table1[[#This Row],[Euclidean
Distance]],Table1[Euclidean
Distance],1)</f>
        <v>56</v>
      </c>
      <c r="I86" s="68">
        <f>ABS(Table1[[#This Row],[sepal_length]]-$L$4)+ABS(Table1[[#This Row],[sepal_width]]-$M$4)+ABS(Table1[[#This Row],[petal_length]]-$N$4)+ABS(Table1[[#This Row],[petal_width]]-$O$4)</f>
        <v>1.9500000000000002</v>
      </c>
      <c r="J86" s="69">
        <f>RANK(Table1[[#This Row],[Manhattan
Distance]],Table1[Manhattan
Distance],1)</f>
        <v>44</v>
      </c>
    </row>
    <row r="87" spans="1:10" x14ac:dyDescent="0.3">
      <c r="A87" s="65">
        <v>86</v>
      </c>
      <c r="B87" s="66">
        <v>6</v>
      </c>
      <c r="C87" s="53">
        <v>3.4</v>
      </c>
      <c r="D87" s="53">
        <v>4.5</v>
      </c>
      <c r="E87" s="53">
        <v>1.6</v>
      </c>
      <c r="F87" s="69" t="s">
        <v>62</v>
      </c>
      <c r="G87" s="67">
        <f>SQRT((Table1[[#This Row],[sepal_length]]-$L$4)^2+(Table1[[#This Row],[sepal_width]]-$M$4)^2+(Table1[[#This Row],[petal_length]]-$N$4)^2+(Table1[[#This Row],[petal_width]]-$O$4)^2)</f>
        <v>1.0404326023342407</v>
      </c>
      <c r="H87" s="54">
        <f>RANK(Table1[[#This Row],[Euclidean
Distance]],Table1[Euclidean
Distance],1)</f>
        <v>31</v>
      </c>
      <c r="I87" s="68">
        <f>ABS(Table1[[#This Row],[sepal_length]]-$L$4)+ABS(Table1[[#This Row],[sepal_width]]-$M$4)+ABS(Table1[[#This Row],[petal_length]]-$N$4)+ABS(Table1[[#This Row],[petal_width]]-$O$4)</f>
        <v>1.8500000000000005</v>
      </c>
      <c r="J87" s="69">
        <f>RANK(Table1[[#This Row],[Manhattan
Distance]],Table1[Manhattan
Distance],1)</f>
        <v>40</v>
      </c>
    </row>
    <row r="88" spans="1:10" x14ac:dyDescent="0.3">
      <c r="A88" s="65">
        <v>87</v>
      </c>
      <c r="B88" s="66">
        <v>6.7</v>
      </c>
      <c r="C88" s="53">
        <v>3.1</v>
      </c>
      <c r="D88" s="53">
        <v>4.7</v>
      </c>
      <c r="E88" s="53">
        <v>1.5</v>
      </c>
      <c r="F88" s="69" t="s">
        <v>62</v>
      </c>
      <c r="G88" s="67">
        <f>SQRT((Table1[[#This Row],[sepal_length]]-$L$4)^2+(Table1[[#This Row],[sepal_width]]-$M$4)^2+(Table1[[#This Row],[petal_length]]-$N$4)^2+(Table1[[#This Row],[petal_width]]-$O$4)^2)</f>
        <v>0.69462219947249071</v>
      </c>
      <c r="H88" s="54">
        <f>RANK(Table1[[#This Row],[Euclidean
Distance]],Table1[Euclidean
Distance],1)</f>
        <v>9</v>
      </c>
      <c r="I88" s="68">
        <f>ABS(Table1[[#This Row],[sepal_length]]-$L$4)+ABS(Table1[[#This Row],[sepal_width]]-$M$4)+ABS(Table1[[#This Row],[petal_length]]-$N$4)+ABS(Table1[[#This Row],[petal_width]]-$O$4)</f>
        <v>0.95000000000000062</v>
      </c>
      <c r="J88" s="69">
        <f>RANK(Table1[[#This Row],[Manhattan
Distance]],Table1[Manhattan
Distance],1)</f>
        <v>8</v>
      </c>
    </row>
    <row r="89" spans="1:10" x14ac:dyDescent="0.3">
      <c r="A89" s="65">
        <v>88</v>
      </c>
      <c r="B89" s="66">
        <v>6.3</v>
      </c>
      <c r="C89" s="53">
        <v>2.2999999999999998</v>
      </c>
      <c r="D89" s="53">
        <v>4.4000000000000004</v>
      </c>
      <c r="E89" s="53">
        <v>1.3</v>
      </c>
      <c r="F89" s="69" t="s">
        <v>62</v>
      </c>
      <c r="G89" s="67">
        <f>SQRT((Table1[[#This Row],[sepal_length]]-$L$4)^2+(Table1[[#This Row],[sepal_width]]-$M$4)^2+(Table1[[#This Row],[petal_length]]-$N$4)^2+(Table1[[#This Row],[petal_width]]-$O$4)^2)</f>
        <v>0.70178344238091062</v>
      </c>
      <c r="H89" s="54">
        <f>RANK(Table1[[#This Row],[Euclidean
Distance]],Table1[Euclidean
Distance],1)</f>
        <v>10</v>
      </c>
      <c r="I89" s="68">
        <f>ABS(Table1[[#This Row],[sepal_length]]-$L$4)+ABS(Table1[[#This Row],[sepal_width]]-$M$4)+ABS(Table1[[#This Row],[petal_length]]-$N$4)+ABS(Table1[[#This Row],[petal_width]]-$O$4)</f>
        <v>1.3500000000000012</v>
      </c>
      <c r="J89" s="69">
        <f>RANK(Table1[[#This Row],[Manhattan
Distance]],Table1[Manhattan
Distance],1)</f>
        <v>16</v>
      </c>
    </row>
    <row r="90" spans="1:10" x14ac:dyDescent="0.3">
      <c r="A90" s="65">
        <v>89</v>
      </c>
      <c r="B90" s="66">
        <v>5.6</v>
      </c>
      <c r="C90" s="53">
        <v>3</v>
      </c>
      <c r="D90" s="53">
        <v>4.0999999999999996</v>
      </c>
      <c r="E90" s="53">
        <v>1.3</v>
      </c>
      <c r="F90" s="69" t="s">
        <v>62</v>
      </c>
      <c r="G90" s="67">
        <f>SQRT((Table1[[#This Row],[sepal_length]]-$L$4)^2+(Table1[[#This Row],[sepal_width]]-$M$4)^2+(Table1[[#This Row],[petal_length]]-$N$4)^2+(Table1[[#This Row],[petal_width]]-$O$4)^2)</f>
        <v>1.1456439237389604</v>
      </c>
      <c r="H90" s="54">
        <f>RANK(Table1[[#This Row],[Euclidean
Distance]],Table1[Euclidean
Distance],1)</f>
        <v>39</v>
      </c>
      <c r="I90" s="68">
        <f>ABS(Table1[[#This Row],[sepal_length]]-$L$4)+ABS(Table1[[#This Row],[sepal_width]]-$M$4)+ABS(Table1[[#This Row],[petal_length]]-$N$4)+ABS(Table1[[#This Row],[petal_width]]-$O$4)</f>
        <v>1.5500000000000005</v>
      </c>
      <c r="J90" s="69">
        <f>RANK(Table1[[#This Row],[Manhattan
Distance]],Table1[Manhattan
Distance],1)</f>
        <v>29</v>
      </c>
    </row>
    <row r="91" spans="1:10" x14ac:dyDescent="0.3">
      <c r="A91" s="65">
        <v>90</v>
      </c>
      <c r="B91" s="66">
        <v>5.5</v>
      </c>
      <c r="C91" s="53">
        <v>2.5</v>
      </c>
      <c r="D91" s="53">
        <v>4</v>
      </c>
      <c r="E91" s="53">
        <v>1.3</v>
      </c>
      <c r="F91" s="69" t="s">
        <v>62</v>
      </c>
      <c r="G91" s="67">
        <f>SQRT((Table1[[#This Row],[sepal_length]]-$L$4)^2+(Table1[[#This Row],[sepal_width]]-$M$4)^2+(Table1[[#This Row],[petal_length]]-$N$4)^2+(Table1[[#This Row],[petal_width]]-$O$4)^2)</f>
        <v>1.2459935794377115</v>
      </c>
      <c r="H91" s="54">
        <f>RANK(Table1[[#This Row],[Euclidean
Distance]],Table1[Euclidean
Distance],1)</f>
        <v>46</v>
      </c>
      <c r="I91" s="68">
        <f>ABS(Table1[[#This Row],[sepal_length]]-$L$4)+ABS(Table1[[#This Row],[sepal_width]]-$M$4)+ABS(Table1[[#This Row],[petal_length]]-$N$4)+ABS(Table1[[#This Row],[petal_width]]-$O$4)</f>
        <v>1.7499999999999998</v>
      </c>
      <c r="J91" s="69">
        <f>RANK(Table1[[#This Row],[Manhattan
Distance]],Table1[Manhattan
Distance],1)</f>
        <v>35</v>
      </c>
    </row>
    <row r="92" spans="1:10" x14ac:dyDescent="0.3">
      <c r="A92" s="65">
        <v>91</v>
      </c>
      <c r="B92" s="66">
        <v>5.5</v>
      </c>
      <c r="C92" s="53">
        <v>2.6</v>
      </c>
      <c r="D92" s="53">
        <v>4.4000000000000004</v>
      </c>
      <c r="E92" s="53">
        <v>1.2</v>
      </c>
      <c r="F92" s="69" t="s">
        <v>62</v>
      </c>
      <c r="G92" s="67">
        <f>SQRT((Table1[[#This Row],[sepal_length]]-$L$4)^2+(Table1[[#This Row],[sepal_width]]-$M$4)^2+(Table1[[#This Row],[petal_length]]-$N$4)^2+(Table1[[#This Row],[petal_width]]-$O$4)^2)</f>
        <v>1.28160056179763</v>
      </c>
      <c r="H92" s="54">
        <f>RANK(Table1[[#This Row],[Euclidean
Distance]],Table1[Euclidean
Distance],1)</f>
        <v>50</v>
      </c>
      <c r="I92" s="68">
        <f>ABS(Table1[[#This Row],[sepal_length]]-$L$4)+ABS(Table1[[#This Row],[sepal_width]]-$M$4)+ABS(Table1[[#This Row],[petal_length]]-$N$4)+ABS(Table1[[#This Row],[petal_width]]-$O$4)</f>
        <v>1.9500000000000008</v>
      </c>
      <c r="J92" s="69">
        <f>RANK(Table1[[#This Row],[Manhattan
Distance]],Table1[Manhattan
Distance],1)</f>
        <v>48</v>
      </c>
    </row>
    <row r="93" spans="1:10" x14ac:dyDescent="0.3">
      <c r="A93" s="65">
        <v>92</v>
      </c>
      <c r="B93" s="66">
        <v>6.1</v>
      </c>
      <c r="C93" s="53">
        <v>3</v>
      </c>
      <c r="D93" s="53">
        <v>4.5999999999999996</v>
      </c>
      <c r="E93" s="53">
        <v>1.4</v>
      </c>
      <c r="F93" s="69" t="s">
        <v>62</v>
      </c>
      <c r="G93" s="67">
        <f>SQRT((Table1[[#This Row],[sepal_length]]-$L$4)^2+(Table1[[#This Row],[sepal_width]]-$M$4)^2+(Table1[[#This Row],[petal_length]]-$N$4)^2+(Table1[[#This Row],[petal_width]]-$O$4)^2)</f>
        <v>0.82613558209291571</v>
      </c>
      <c r="H93" s="54">
        <f>RANK(Table1[[#This Row],[Euclidean
Distance]],Table1[Euclidean
Distance],1)</f>
        <v>14</v>
      </c>
      <c r="I93" s="68">
        <f>ABS(Table1[[#This Row],[sepal_length]]-$L$4)+ABS(Table1[[#This Row],[sepal_width]]-$M$4)+ABS(Table1[[#This Row],[petal_length]]-$N$4)+ABS(Table1[[#This Row],[petal_width]]-$O$4)</f>
        <v>1.4500000000000006</v>
      </c>
      <c r="J93" s="69">
        <f>RANK(Table1[[#This Row],[Manhattan
Distance]],Table1[Manhattan
Distance],1)</f>
        <v>23</v>
      </c>
    </row>
    <row r="94" spans="1:10" x14ac:dyDescent="0.3">
      <c r="A94" s="65">
        <v>93</v>
      </c>
      <c r="B94" s="66">
        <v>5.8</v>
      </c>
      <c r="C94" s="53">
        <v>2.6</v>
      </c>
      <c r="D94" s="53">
        <v>4</v>
      </c>
      <c r="E94" s="53">
        <v>1.2</v>
      </c>
      <c r="F94" s="69" t="s">
        <v>62</v>
      </c>
      <c r="G94" s="67">
        <f>SQRT((Table1[[#This Row],[sepal_length]]-$L$4)^2+(Table1[[#This Row],[sepal_width]]-$M$4)^2+(Table1[[#This Row],[petal_length]]-$N$4)^2+(Table1[[#This Row],[petal_width]]-$O$4)^2)</f>
        <v>0.96566039579139862</v>
      </c>
      <c r="H94" s="54">
        <f>RANK(Table1[[#This Row],[Euclidean
Distance]],Table1[Euclidean
Distance],1)</f>
        <v>25</v>
      </c>
      <c r="I94" s="68">
        <f>ABS(Table1[[#This Row],[sepal_length]]-$L$4)+ABS(Table1[[#This Row],[sepal_width]]-$M$4)+ABS(Table1[[#This Row],[petal_length]]-$N$4)+ABS(Table1[[#This Row],[petal_width]]-$O$4)</f>
        <v>1.45</v>
      </c>
      <c r="J94" s="69">
        <f>RANK(Table1[[#This Row],[Manhattan
Distance]],Table1[Manhattan
Distance],1)</f>
        <v>17</v>
      </c>
    </row>
    <row r="95" spans="1:10" x14ac:dyDescent="0.3">
      <c r="A95" s="65">
        <v>94</v>
      </c>
      <c r="B95" s="66">
        <v>5</v>
      </c>
      <c r="C95" s="53">
        <v>2.2999999999999998</v>
      </c>
      <c r="D95" s="53">
        <v>3.3</v>
      </c>
      <c r="E95" s="53">
        <v>1</v>
      </c>
      <c r="F95" s="69" t="s">
        <v>62</v>
      </c>
      <c r="G95" s="67">
        <f>SQRT((Table1[[#This Row],[sepal_length]]-$L$4)^2+(Table1[[#This Row],[sepal_width]]-$M$4)^2+(Table1[[#This Row],[petal_length]]-$N$4)^2+(Table1[[#This Row],[petal_width]]-$O$4)^2)</f>
        <v>1.9956202043475106</v>
      </c>
      <c r="H95" s="54">
        <f>RANK(Table1[[#This Row],[Euclidean
Distance]],Table1[Euclidean
Distance],1)</f>
        <v>85</v>
      </c>
      <c r="I95" s="68">
        <f>ABS(Table1[[#This Row],[sepal_length]]-$L$4)+ABS(Table1[[#This Row],[sepal_width]]-$M$4)+ABS(Table1[[#This Row],[petal_length]]-$N$4)+ABS(Table1[[#This Row],[petal_width]]-$O$4)</f>
        <v>3.45</v>
      </c>
      <c r="J95" s="69">
        <f>RANK(Table1[[#This Row],[Manhattan
Distance]],Table1[Manhattan
Distance],1)</f>
        <v>90</v>
      </c>
    </row>
    <row r="96" spans="1:10" x14ac:dyDescent="0.3">
      <c r="A96" s="65">
        <v>95</v>
      </c>
      <c r="B96" s="66">
        <v>5.6</v>
      </c>
      <c r="C96" s="53">
        <v>2.7</v>
      </c>
      <c r="D96" s="53">
        <v>4.2</v>
      </c>
      <c r="E96" s="53">
        <v>1.3</v>
      </c>
      <c r="F96" s="69" t="s">
        <v>62</v>
      </c>
      <c r="G96" s="67">
        <f>SQRT((Table1[[#This Row],[sepal_length]]-$L$4)^2+(Table1[[#This Row],[sepal_width]]-$M$4)^2+(Table1[[#This Row],[petal_length]]-$N$4)^2+(Table1[[#This Row],[petal_width]]-$O$4)^2)</f>
        <v>1.123610252712212</v>
      </c>
      <c r="H96" s="54">
        <f>RANK(Table1[[#This Row],[Euclidean
Distance]],Table1[Euclidean
Distance],1)</f>
        <v>38</v>
      </c>
      <c r="I96" s="68">
        <f>ABS(Table1[[#This Row],[sepal_length]]-$L$4)+ABS(Table1[[#This Row],[sepal_width]]-$M$4)+ABS(Table1[[#This Row],[petal_length]]-$N$4)+ABS(Table1[[#This Row],[petal_width]]-$O$4)</f>
        <v>1.4500000000000008</v>
      </c>
      <c r="J96" s="69">
        <f>RANK(Table1[[#This Row],[Manhattan
Distance]],Table1[Manhattan
Distance],1)</f>
        <v>25</v>
      </c>
    </row>
    <row r="97" spans="1:10" x14ac:dyDescent="0.3">
      <c r="A97" s="65">
        <v>96</v>
      </c>
      <c r="B97" s="66">
        <v>5.7</v>
      </c>
      <c r="C97" s="53">
        <v>3</v>
      </c>
      <c r="D97" s="53">
        <v>4.2</v>
      </c>
      <c r="E97" s="53">
        <v>1.2</v>
      </c>
      <c r="F97" s="69" t="s">
        <v>62</v>
      </c>
      <c r="G97" s="67">
        <f>SQRT((Table1[[#This Row],[sepal_length]]-$L$4)^2+(Table1[[#This Row],[sepal_width]]-$M$4)^2+(Table1[[#This Row],[petal_length]]-$N$4)^2+(Table1[[#This Row],[petal_width]]-$O$4)^2)</f>
        <v>1.0781929326423914</v>
      </c>
      <c r="H97" s="54">
        <f>RANK(Table1[[#This Row],[Euclidean
Distance]],Table1[Euclidean
Distance],1)</f>
        <v>34</v>
      </c>
      <c r="I97" s="68">
        <f>ABS(Table1[[#This Row],[sepal_length]]-$L$4)+ABS(Table1[[#This Row],[sepal_width]]-$M$4)+ABS(Table1[[#This Row],[petal_length]]-$N$4)+ABS(Table1[[#This Row],[petal_width]]-$O$4)</f>
        <v>1.6500000000000006</v>
      </c>
      <c r="J97" s="69">
        <f>RANK(Table1[[#This Row],[Manhattan
Distance]],Table1[Manhattan
Distance],1)</f>
        <v>33</v>
      </c>
    </row>
    <row r="98" spans="1:10" x14ac:dyDescent="0.3">
      <c r="A98" s="65">
        <v>97</v>
      </c>
      <c r="B98" s="66">
        <v>5.7</v>
      </c>
      <c r="C98" s="53">
        <v>2.9</v>
      </c>
      <c r="D98" s="53">
        <v>4.2</v>
      </c>
      <c r="E98" s="53">
        <v>1.3</v>
      </c>
      <c r="F98" s="69" t="s">
        <v>62</v>
      </c>
      <c r="G98" s="67">
        <f>SQRT((Table1[[#This Row],[sepal_length]]-$L$4)^2+(Table1[[#This Row],[sepal_width]]-$M$4)^2+(Table1[[#This Row],[petal_length]]-$N$4)^2+(Table1[[#This Row],[petal_width]]-$O$4)^2)</f>
        <v>1.0356157588603989</v>
      </c>
      <c r="H98" s="54">
        <f>RANK(Table1[[#This Row],[Euclidean
Distance]],Table1[Euclidean
Distance],1)</f>
        <v>30</v>
      </c>
      <c r="I98" s="68">
        <f>ABS(Table1[[#This Row],[sepal_length]]-$L$4)+ABS(Table1[[#This Row],[sepal_width]]-$M$4)+ABS(Table1[[#This Row],[petal_length]]-$N$4)+ABS(Table1[[#This Row],[petal_width]]-$O$4)</f>
        <v>1.4500000000000004</v>
      </c>
      <c r="J98" s="69">
        <f>RANK(Table1[[#This Row],[Manhattan
Distance]],Table1[Manhattan
Distance],1)</f>
        <v>22</v>
      </c>
    </row>
    <row r="99" spans="1:10" x14ac:dyDescent="0.3">
      <c r="A99" s="65">
        <v>98</v>
      </c>
      <c r="B99" s="66">
        <v>6.2</v>
      </c>
      <c r="C99" s="53">
        <v>2.9</v>
      </c>
      <c r="D99" s="53">
        <v>4.3</v>
      </c>
      <c r="E99" s="53">
        <v>1.3</v>
      </c>
      <c r="F99" s="69" t="s">
        <v>62</v>
      </c>
      <c r="G99" s="67">
        <f>SQRT((Table1[[#This Row],[sepal_length]]-$L$4)^2+(Table1[[#This Row],[sepal_width]]-$M$4)^2+(Table1[[#This Row],[petal_length]]-$N$4)^2+(Table1[[#This Row],[petal_width]]-$O$4)^2)</f>
        <v>0.59371710435189584</v>
      </c>
      <c r="H99" s="54">
        <f>RANK(Table1[[#This Row],[Euclidean
Distance]],Table1[Euclidean
Distance],1)</f>
        <v>6</v>
      </c>
      <c r="I99" s="68">
        <f>ABS(Table1[[#This Row],[sepal_length]]-$L$4)+ABS(Table1[[#This Row],[sepal_width]]-$M$4)+ABS(Table1[[#This Row],[petal_length]]-$N$4)+ABS(Table1[[#This Row],[petal_width]]-$O$4)</f>
        <v>1.05</v>
      </c>
      <c r="J99" s="69">
        <f>RANK(Table1[[#This Row],[Manhattan
Distance]],Table1[Manhattan
Distance],1)</f>
        <v>9</v>
      </c>
    </row>
    <row r="100" spans="1:10" x14ac:dyDescent="0.3">
      <c r="A100" s="65">
        <v>99</v>
      </c>
      <c r="B100" s="66">
        <v>5.0999999999999996</v>
      </c>
      <c r="C100" s="53">
        <v>2.5</v>
      </c>
      <c r="D100" s="53">
        <v>3</v>
      </c>
      <c r="E100" s="53">
        <v>1.1000000000000001</v>
      </c>
      <c r="F100" s="69" t="s">
        <v>62</v>
      </c>
      <c r="G100" s="67">
        <f>SQRT((Table1[[#This Row],[sepal_length]]-$L$4)^2+(Table1[[#This Row],[sepal_width]]-$M$4)^2+(Table1[[#This Row],[petal_length]]-$N$4)^2+(Table1[[#This Row],[petal_width]]-$O$4)^2)</f>
        <v>1.9981241202688089</v>
      </c>
      <c r="H100" s="54">
        <f>RANK(Table1[[#This Row],[Euclidean
Distance]],Table1[Euclidean
Distance],1)</f>
        <v>86</v>
      </c>
      <c r="I100" s="68">
        <f>ABS(Table1[[#This Row],[sepal_length]]-$L$4)+ABS(Table1[[#This Row],[sepal_width]]-$M$4)+ABS(Table1[[#This Row],[petal_length]]-$N$4)+ABS(Table1[[#This Row],[petal_width]]-$O$4)</f>
        <v>3.35</v>
      </c>
      <c r="J100" s="69">
        <f>RANK(Table1[[#This Row],[Manhattan
Distance]],Table1[Manhattan
Distance],1)</f>
        <v>88</v>
      </c>
    </row>
    <row r="101" spans="1:10" x14ac:dyDescent="0.3">
      <c r="A101" s="65">
        <v>100</v>
      </c>
      <c r="B101" s="66">
        <v>5.7</v>
      </c>
      <c r="C101" s="53">
        <v>2.8</v>
      </c>
      <c r="D101" s="53">
        <v>4.0999999999999996</v>
      </c>
      <c r="E101" s="53">
        <v>1.3</v>
      </c>
      <c r="F101" s="69" t="s">
        <v>62</v>
      </c>
      <c r="G101" s="67">
        <f>SQRT((Table1[[#This Row],[sepal_length]]-$L$4)^2+(Table1[[#This Row],[sepal_width]]-$M$4)^2+(Table1[[#This Row],[petal_length]]-$N$4)^2+(Table1[[#This Row],[petal_width]]-$O$4)^2)</f>
        <v>1.0210288928331068</v>
      </c>
      <c r="H101" s="54">
        <f>RANK(Table1[[#This Row],[Euclidean
Distance]],Table1[Euclidean
Distance],1)</f>
        <v>27</v>
      </c>
      <c r="I101" s="68">
        <f>ABS(Table1[[#This Row],[sepal_length]]-$L$4)+ABS(Table1[[#This Row],[sepal_width]]-$M$4)+ABS(Table1[[#This Row],[petal_length]]-$N$4)+ABS(Table1[[#This Row],[petal_width]]-$O$4)</f>
        <v>1.2499999999999998</v>
      </c>
      <c r="J101" s="69">
        <f>RANK(Table1[[#This Row],[Manhattan
Distance]],Table1[Manhattan
Distance],1)</f>
        <v>12</v>
      </c>
    </row>
    <row r="102" spans="1:10" x14ac:dyDescent="0.3">
      <c r="A102" s="65">
        <v>101</v>
      </c>
      <c r="B102" s="66">
        <v>6.3</v>
      </c>
      <c r="C102" s="53">
        <v>3.3</v>
      </c>
      <c r="D102" s="53">
        <v>6</v>
      </c>
      <c r="E102" s="53">
        <v>2.5</v>
      </c>
      <c r="F102" s="69" t="s">
        <v>63</v>
      </c>
      <c r="G102" s="67">
        <f>SQRT((Table1[[#This Row],[sepal_length]]-$L$4)^2+(Table1[[#This Row],[sepal_width]]-$M$4)^2+(Table1[[#This Row],[petal_length]]-$N$4)^2+(Table1[[#This Row],[petal_width]]-$O$4)^2)</f>
        <v>2.2522211259110421</v>
      </c>
      <c r="H102" s="54">
        <f>RANK(Table1[[#This Row],[Euclidean
Distance]],Table1[Euclidean
Distance],1)</f>
        <v>92</v>
      </c>
      <c r="I102" s="68">
        <f>ABS(Table1[[#This Row],[sepal_length]]-$L$4)+ABS(Table1[[#This Row],[sepal_width]]-$M$4)+ABS(Table1[[#This Row],[petal_length]]-$N$4)+ABS(Table1[[#This Row],[petal_width]]-$O$4)</f>
        <v>3.8500000000000005</v>
      </c>
      <c r="J102" s="69">
        <f>RANK(Table1[[#This Row],[Manhattan
Distance]],Table1[Manhattan
Distance],1)</f>
        <v>93</v>
      </c>
    </row>
    <row r="103" spans="1:10" x14ac:dyDescent="0.3">
      <c r="A103" s="65">
        <v>102</v>
      </c>
      <c r="B103" s="66">
        <v>5.8</v>
      </c>
      <c r="C103" s="53">
        <v>2.7</v>
      </c>
      <c r="D103" s="53">
        <v>5.0999999999999996</v>
      </c>
      <c r="E103" s="53">
        <v>1.9</v>
      </c>
      <c r="F103" s="69" t="s">
        <v>63</v>
      </c>
      <c r="G103" s="67">
        <f>SQRT((Table1[[#This Row],[sepal_length]]-$L$4)^2+(Table1[[#This Row],[sepal_width]]-$M$4)^2+(Table1[[#This Row],[petal_length]]-$N$4)^2+(Table1[[#This Row],[petal_width]]-$O$4)^2)</f>
        <v>1.4044571905188141</v>
      </c>
      <c r="H103" s="54">
        <f>RANK(Table1[[#This Row],[Euclidean
Distance]],Table1[Euclidean
Distance],1)</f>
        <v>59</v>
      </c>
      <c r="I103" s="68">
        <f>ABS(Table1[[#This Row],[sepal_length]]-$L$4)+ABS(Table1[[#This Row],[sepal_width]]-$M$4)+ABS(Table1[[#This Row],[petal_length]]-$N$4)+ABS(Table1[[#This Row],[petal_width]]-$O$4)</f>
        <v>2.35</v>
      </c>
      <c r="J103" s="69">
        <f>RANK(Table1[[#This Row],[Manhattan
Distance]],Table1[Manhattan
Distance],1)</f>
        <v>60</v>
      </c>
    </row>
    <row r="104" spans="1:10" x14ac:dyDescent="0.3">
      <c r="A104" s="65">
        <v>103</v>
      </c>
      <c r="B104" s="66">
        <v>7.1</v>
      </c>
      <c r="C104" s="53">
        <v>3</v>
      </c>
      <c r="D104" s="53">
        <v>5.9</v>
      </c>
      <c r="E104" s="53">
        <v>2.1</v>
      </c>
      <c r="F104" s="69" t="s">
        <v>63</v>
      </c>
      <c r="G104" s="67">
        <f>SQRT((Table1[[#This Row],[sepal_length]]-$L$4)^2+(Table1[[#This Row],[sepal_width]]-$M$4)^2+(Table1[[#This Row],[petal_length]]-$N$4)^2+(Table1[[#This Row],[petal_width]]-$O$4)^2)</f>
        <v>1.9551214796017158</v>
      </c>
      <c r="H104" s="54">
        <f>RANK(Table1[[#This Row],[Euclidean
Distance]],Table1[Euclidean
Distance],1)</f>
        <v>83</v>
      </c>
      <c r="I104" s="68">
        <f>ABS(Table1[[#This Row],[sepal_length]]-$L$4)+ABS(Table1[[#This Row],[sepal_width]]-$M$4)+ABS(Table1[[#This Row],[petal_length]]-$N$4)+ABS(Table1[[#This Row],[petal_width]]-$O$4)</f>
        <v>3.0500000000000003</v>
      </c>
      <c r="J104" s="69">
        <f>RANK(Table1[[#This Row],[Manhattan
Distance]],Table1[Manhattan
Distance],1)</f>
        <v>80</v>
      </c>
    </row>
    <row r="105" spans="1:10" x14ac:dyDescent="0.3">
      <c r="A105" s="65">
        <v>104</v>
      </c>
      <c r="B105" s="66">
        <v>6.3</v>
      </c>
      <c r="C105" s="53">
        <v>2.9</v>
      </c>
      <c r="D105" s="53">
        <v>5.6</v>
      </c>
      <c r="E105" s="53">
        <v>1.8</v>
      </c>
      <c r="F105" s="69" t="s">
        <v>63</v>
      </c>
      <c r="G105" s="67">
        <f>SQRT((Table1[[#This Row],[sepal_length]]-$L$4)^2+(Table1[[#This Row],[sepal_width]]-$M$4)^2+(Table1[[#This Row],[petal_length]]-$N$4)^2+(Table1[[#This Row],[petal_width]]-$O$4)^2)</f>
        <v>1.5882380174268591</v>
      </c>
      <c r="H105" s="54">
        <f>RANK(Table1[[#This Row],[Euclidean
Distance]],Table1[Euclidean
Distance],1)</f>
        <v>69</v>
      </c>
      <c r="I105" s="68">
        <f>ABS(Table1[[#This Row],[sepal_length]]-$L$4)+ABS(Table1[[#This Row],[sepal_width]]-$M$4)+ABS(Table1[[#This Row],[petal_length]]-$N$4)+ABS(Table1[[#This Row],[petal_width]]-$O$4)</f>
        <v>2.3500000000000005</v>
      </c>
      <c r="J105" s="69">
        <f>RANK(Table1[[#This Row],[Manhattan
Distance]],Table1[Manhattan
Distance],1)</f>
        <v>64</v>
      </c>
    </row>
    <row r="106" spans="1:10" x14ac:dyDescent="0.3">
      <c r="A106" s="65">
        <v>105</v>
      </c>
      <c r="B106" s="66">
        <v>6.5</v>
      </c>
      <c r="C106" s="53">
        <v>3</v>
      </c>
      <c r="D106" s="53">
        <v>5.8</v>
      </c>
      <c r="E106" s="53">
        <v>2.2000000000000002</v>
      </c>
      <c r="F106" s="69" t="s">
        <v>63</v>
      </c>
      <c r="G106" s="67">
        <f>SQRT((Table1[[#This Row],[sepal_length]]-$L$4)^2+(Table1[[#This Row],[sepal_width]]-$M$4)^2+(Table1[[#This Row],[petal_length]]-$N$4)^2+(Table1[[#This Row],[petal_width]]-$O$4)^2)</f>
        <v>1.8661457606521525</v>
      </c>
      <c r="H106" s="54">
        <f>RANK(Table1[[#This Row],[Euclidean
Distance]],Table1[Euclidean
Distance],1)</f>
        <v>80</v>
      </c>
      <c r="I106" s="68">
        <f>ABS(Table1[[#This Row],[sepal_length]]-$L$4)+ABS(Table1[[#This Row],[sepal_width]]-$M$4)+ABS(Table1[[#This Row],[petal_length]]-$N$4)+ABS(Table1[[#This Row],[petal_width]]-$O$4)</f>
        <v>2.8500000000000005</v>
      </c>
      <c r="J106" s="69">
        <f>RANK(Table1[[#This Row],[Manhattan
Distance]],Table1[Manhattan
Distance],1)</f>
        <v>79</v>
      </c>
    </row>
    <row r="107" spans="1:10" x14ac:dyDescent="0.3">
      <c r="A107" s="65">
        <v>106</v>
      </c>
      <c r="B107" s="66">
        <v>7.6</v>
      </c>
      <c r="C107" s="53">
        <v>3</v>
      </c>
      <c r="D107" s="53">
        <v>6.6</v>
      </c>
      <c r="E107" s="53">
        <v>2.1</v>
      </c>
      <c r="F107" s="69" t="s">
        <v>63</v>
      </c>
      <c r="G107" s="67">
        <f>SQRT((Table1[[#This Row],[sepal_length]]-$L$4)^2+(Table1[[#This Row],[sepal_width]]-$M$4)^2+(Table1[[#This Row],[petal_length]]-$N$4)^2+(Table1[[#This Row],[petal_width]]-$O$4)^2)</f>
        <v>2.7354158733179856</v>
      </c>
      <c r="H107" s="54">
        <f>RANK(Table1[[#This Row],[Euclidean
Distance]],Table1[Euclidean
Distance],1)</f>
        <v>96</v>
      </c>
      <c r="I107" s="68">
        <f>ABS(Table1[[#This Row],[sepal_length]]-$L$4)+ABS(Table1[[#This Row],[sepal_width]]-$M$4)+ABS(Table1[[#This Row],[petal_length]]-$N$4)+ABS(Table1[[#This Row],[petal_width]]-$O$4)</f>
        <v>4.25</v>
      </c>
      <c r="J107" s="69">
        <f>RANK(Table1[[#This Row],[Manhattan
Distance]],Table1[Manhattan
Distance],1)</f>
        <v>96</v>
      </c>
    </row>
    <row r="108" spans="1:10" x14ac:dyDescent="0.3">
      <c r="A108" s="65">
        <v>107</v>
      </c>
      <c r="B108" s="66">
        <v>4.9000000000000004</v>
      </c>
      <c r="C108" s="53">
        <v>2.5</v>
      </c>
      <c r="D108" s="53">
        <v>4.5</v>
      </c>
      <c r="E108" s="53">
        <v>1.7</v>
      </c>
      <c r="F108" s="69" t="s">
        <v>63</v>
      </c>
      <c r="G108" s="67">
        <f>SQRT((Table1[[#This Row],[sepal_length]]-$L$4)^2+(Table1[[#This Row],[sepal_width]]-$M$4)^2+(Table1[[#This Row],[petal_length]]-$N$4)^2+(Table1[[#This Row],[petal_width]]-$O$4)^2)</f>
        <v>1.8714967272212899</v>
      </c>
      <c r="H108" s="54">
        <f>RANK(Table1[[#This Row],[Euclidean
Distance]],Table1[Euclidean
Distance],1)</f>
        <v>81</v>
      </c>
      <c r="I108" s="68">
        <f>ABS(Table1[[#This Row],[sepal_length]]-$L$4)+ABS(Table1[[#This Row],[sepal_width]]-$M$4)+ABS(Table1[[#This Row],[petal_length]]-$N$4)+ABS(Table1[[#This Row],[petal_width]]-$O$4)</f>
        <v>2.6500000000000004</v>
      </c>
      <c r="J108" s="69">
        <f>RANK(Table1[[#This Row],[Manhattan
Distance]],Table1[Manhattan
Distance],1)</f>
        <v>73</v>
      </c>
    </row>
    <row r="109" spans="1:10" x14ac:dyDescent="0.3">
      <c r="A109" s="65">
        <v>108</v>
      </c>
      <c r="B109" s="66">
        <v>7.3</v>
      </c>
      <c r="C109" s="53">
        <v>2.9</v>
      </c>
      <c r="D109" s="53">
        <v>6.3</v>
      </c>
      <c r="E109" s="53">
        <v>1.8</v>
      </c>
      <c r="F109" s="69" t="s">
        <v>63</v>
      </c>
      <c r="G109" s="67">
        <f>SQRT((Table1[[#This Row],[sepal_length]]-$L$4)^2+(Table1[[#This Row],[sepal_width]]-$M$4)^2+(Table1[[#This Row],[petal_length]]-$N$4)^2+(Table1[[#This Row],[petal_width]]-$O$4)^2)</f>
        <v>2.3048861143232218</v>
      </c>
      <c r="H109" s="54">
        <f>RANK(Table1[[#This Row],[Euclidean
Distance]],Table1[Euclidean
Distance],1)</f>
        <v>93</v>
      </c>
      <c r="I109" s="68">
        <f>ABS(Table1[[#This Row],[sepal_length]]-$L$4)+ABS(Table1[[#This Row],[sepal_width]]-$M$4)+ABS(Table1[[#This Row],[petal_length]]-$N$4)+ABS(Table1[[#This Row],[petal_width]]-$O$4)</f>
        <v>3.25</v>
      </c>
      <c r="J109" s="69">
        <f>RANK(Table1[[#This Row],[Manhattan
Distance]],Table1[Manhattan
Distance],1)</f>
        <v>86</v>
      </c>
    </row>
    <row r="110" spans="1:10" x14ac:dyDescent="0.3">
      <c r="A110" s="65">
        <v>109</v>
      </c>
      <c r="B110" s="66">
        <v>6.7</v>
      </c>
      <c r="C110" s="53">
        <v>2.5</v>
      </c>
      <c r="D110" s="53">
        <v>5.8</v>
      </c>
      <c r="E110" s="53">
        <v>1.8</v>
      </c>
      <c r="F110" s="69" t="s">
        <v>63</v>
      </c>
      <c r="G110" s="67">
        <f>SQRT((Table1[[#This Row],[sepal_length]]-$L$4)^2+(Table1[[#This Row],[sepal_width]]-$M$4)^2+(Table1[[#This Row],[petal_length]]-$N$4)^2+(Table1[[#This Row],[petal_width]]-$O$4)^2)</f>
        <v>1.7442763542512409</v>
      </c>
      <c r="H110" s="54">
        <f>RANK(Table1[[#This Row],[Euclidean
Distance]],Table1[Euclidean
Distance],1)</f>
        <v>75</v>
      </c>
      <c r="I110" s="68">
        <f>ABS(Table1[[#This Row],[sepal_length]]-$L$4)+ABS(Table1[[#This Row],[sepal_width]]-$M$4)+ABS(Table1[[#This Row],[petal_length]]-$N$4)+ABS(Table1[[#This Row],[petal_width]]-$O$4)</f>
        <v>2.25</v>
      </c>
      <c r="J110" s="69">
        <f>RANK(Table1[[#This Row],[Manhattan
Distance]],Table1[Manhattan
Distance],1)</f>
        <v>56</v>
      </c>
    </row>
    <row r="111" spans="1:10" x14ac:dyDescent="0.3">
      <c r="A111" s="65">
        <v>110</v>
      </c>
      <c r="B111" s="66">
        <v>7.2</v>
      </c>
      <c r="C111" s="53">
        <v>3.6</v>
      </c>
      <c r="D111" s="53">
        <v>6.1</v>
      </c>
      <c r="E111" s="53">
        <v>2.5</v>
      </c>
      <c r="F111" s="69" t="s">
        <v>63</v>
      </c>
      <c r="G111" s="67">
        <f>SQRT((Table1[[#This Row],[sepal_length]]-$L$4)^2+(Table1[[#This Row],[sepal_width]]-$M$4)^2+(Table1[[#This Row],[petal_length]]-$N$4)^2+(Table1[[#This Row],[petal_width]]-$O$4)^2)</f>
        <v>2.4438698819699876</v>
      </c>
      <c r="H111" s="54">
        <f>RANK(Table1[[#This Row],[Euclidean
Distance]],Table1[Euclidean
Distance],1)</f>
        <v>95</v>
      </c>
      <c r="I111" s="68">
        <f>ABS(Table1[[#This Row],[sepal_length]]-$L$4)+ABS(Table1[[#This Row],[sepal_width]]-$M$4)+ABS(Table1[[#This Row],[petal_length]]-$N$4)+ABS(Table1[[#This Row],[petal_width]]-$O$4)</f>
        <v>4.3499999999999996</v>
      </c>
      <c r="J111" s="69">
        <f>RANK(Table1[[#This Row],[Manhattan
Distance]],Table1[Manhattan
Distance],1)</f>
        <v>97</v>
      </c>
    </row>
    <row r="112" spans="1:10" x14ac:dyDescent="0.3">
      <c r="A112" s="65">
        <v>111</v>
      </c>
      <c r="B112" s="66">
        <v>6.5</v>
      </c>
      <c r="C112" s="53">
        <v>3.2</v>
      </c>
      <c r="D112" s="53">
        <v>5.0999999999999996</v>
      </c>
      <c r="E112" s="53">
        <v>2</v>
      </c>
      <c r="F112" s="69" t="s">
        <v>63</v>
      </c>
      <c r="G112" s="67">
        <f>SQRT((Table1[[#This Row],[sepal_length]]-$L$4)^2+(Table1[[#This Row],[sepal_width]]-$M$4)^2+(Table1[[#This Row],[petal_length]]-$N$4)^2+(Table1[[#This Row],[petal_width]]-$O$4)^2)</f>
        <v>1.2216791722870617</v>
      </c>
      <c r="H112" s="54">
        <f>RANK(Table1[[#This Row],[Euclidean
Distance]],Table1[Euclidean
Distance],1)</f>
        <v>43</v>
      </c>
      <c r="I112" s="68">
        <f>ABS(Table1[[#This Row],[sepal_length]]-$L$4)+ABS(Table1[[#This Row],[sepal_width]]-$M$4)+ABS(Table1[[#This Row],[petal_length]]-$N$4)+ABS(Table1[[#This Row],[petal_width]]-$O$4)</f>
        <v>2.1500000000000004</v>
      </c>
      <c r="J112" s="69">
        <f>RANK(Table1[[#This Row],[Manhattan
Distance]],Table1[Manhattan
Distance],1)</f>
        <v>51</v>
      </c>
    </row>
    <row r="113" spans="1:10" x14ac:dyDescent="0.3">
      <c r="A113" s="65">
        <v>112</v>
      </c>
      <c r="B113" s="66">
        <v>6.4</v>
      </c>
      <c r="C113" s="53">
        <v>2.7</v>
      </c>
      <c r="D113" s="53">
        <v>5.3</v>
      </c>
      <c r="E113" s="53">
        <v>1.9</v>
      </c>
      <c r="F113" s="69" t="s">
        <v>63</v>
      </c>
      <c r="G113" s="67">
        <f>SQRT((Table1[[#This Row],[sepal_length]]-$L$4)^2+(Table1[[#This Row],[sepal_width]]-$M$4)^2+(Table1[[#This Row],[petal_length]]-$N$4)^2+(Table1[[#This Row],[petal_width]]-$O$4)^2)</f>
        <v>1.3009611831257688</v>
      </c>
      <c r="H113" s="54">
        <f>RANK(Table1[[#This Row],[Euclidean
Distance]],Table1[Euclidean
Distance],1)</f>
        <v>51</v>
      </c>
      <c r="I113" s="68">
        <f>ABS(Table1[[#This Row],[sepal_length]]-$L$4)+ABS(Table1[[#This Row],[sepal_width]]-$M$4)+ABS(Table1[[#This Row],[petal_length]]-$N$4)+ABS(Table1[[#This Row],[petal_width]]-$O$4)</f>
        <v>1.9499999999999997</v>
      </c>
      <c r="J113" s="69">
        <f>RANK(Table1[[#This Row],[Manhattan
Distance]],Table1[Manhattan
Distance],1)</f>
        <v>41</v>
      </c>
    </row>
    <row r="114" spans="1:10" x14ac:dyDescent="0.3">
      <c r="A114" s="65">
        <v>113</v>
      </c>
      <c r="B114" s="66">
        <v>6.8</v>
      </c>
      <c r="C114" s="53">
        <v>3</v>
      </c>
      <c r="D114" s="53">
        <v>5.5</v>
      </c>
      <c r="E114" s="53">
        <v>2.1</v>
      </c>
      <c r="F114" s="69" t="s">
        <v>63</v>
      </c>
      <c r="G114" s="67">
        <f>SQRT((Table1[[#This Row],[sepal_length]]-$L$4)^2+(Table1[[#This Row],[sepal_width]]-$M$4)^2+(Table1[[#This Row],[petal_length]]-$N$4)^2+(Table1[[#This Row],[petal_width]]-$O$4)^2)</f>
        <v>1.5467708298258023</v>
      </c>
      <c r="H114" s="54">
        <f>RANK(Table1[[#This Row],[Euclidean
Distance]],Table1[Euclidean
Distance],1)</f>
        <v>68</v>
      </c>
      <c r="I114" s="68">
        <f>ABS(Table1[[#This Row],[sepal_length]]-$L$4)+ABS(Table1[[#This Row],[sepal_width]]-$M$4)+ABS(Table1[[#This Row],[petal_length]]-$N$4)+ABS(Table1[[#This Row],[petal_width]]-$O$4)</f>
        <v>2.35</v>
      </c>
      <c r="J114" s="69">
        <f>RANK(Table1[[#This Row],[Manhattan
Distance]],Table1[Manhattan
Distance],1)</f>
        <v>60</v>
      </c>
    </row>
    <row r="115" spans="1:10" x14ac:dyDescent="0.3">
      <c r="A115" s="65">
        <v>114</v>
      </c>
      <c r="B115" s="66">
        <v>5.7</v>
      </c>
      <c r="C115" s="53">
        <v>2.5</v>
      </c>
      <c r="D115" s="53">
        <v>5</v>
      </c>
      <c r="E115" s="53">
        <v>2</v>
      </c>
      <c r="F115" s="69" t="s">
        <v>63</v>
      </c>
      <c r="G115" s="67">
        <f>SQRT((Table1[[#This Row],[sepal_length]]-$L$4)^2+(Table1[[#This Row],[sepal_width]]-$M$4)^2+(Table1[[#This Row],[petal_length]]-$N$4)^2+(Table1[[#This Row],[petal_width]]-$O$4)^2)</f>
        <v>1.4568802284333466</v>
      </c>
      <c r="H115" s="54">
        <f>RANK(Table1[[#This Row],[Euclidean
Distance]],Table1[Euclidean
Distance],1)</f>
        <v>62</v>
      </c>
      <c r="I115" s="68">
        <f>ABS(Table1[[#This Row],[sepal_length]]-$L$4)+ABS(Table1[[#This Row],[sepal_width]]-$M$4)+ABS(Table1[[#This Row],[petal_length]]-$N$4)+ABS(Table1[[#This Row],[petal_width]]-$O$4)</f>
        <v>2.6500000000000004</v>
      </c>
      <c r="J115" s="69">
        <f>RANK(Table1[[#This Row],[Manhattan
Distance]],Table1[Manhattan
Distance],1)</f>
        <v>73</v>
      </c>
    </row>
    <row r="116" spans="1:10" x14ac:dyDescent="0.3">
      <c r="A116" s="65">
        <v>115</v>
      </c>
      <c r="B116" s="66">
        <v>5.8</v>
      </c>
      <c r="C116" s="53">
        <v>2.8</v>
      </c>
      <c r="D116" s="53">
        <v>5.0999999999999996</v>
      </c>
      <c r="E116" s="53">
        <v>2.4</v>
      </c>
      <c r="F116" s="69" t="s">
        <v>63</v>
      </c>
      <c r="G116" s="67">
        <f>SQRT((Table1[[#This Row],[sepal_length]]-$L$4)^2+(Table1[[#This Row],[sepal_width]]-$M$4)^2+(Table1[[#This Row],[petal_length]]-$N$4)^2+(Table1[[#This Row],[petal_width]]-$O$4)^2)</f>
        <v>1.6194134740701649</v>
      </c>
      <c r="H116" s="54">
        <f>RANK(Table1[[#This Row],[Euclidean
Distance]],Table1[Euclidean
Distance],1)</f>
        <v>70</v>
      </c>
      <c r="I116" s="68">
        <f>ABS(Table1[[#This Row],[sepal_length]]-$L$4)+ABS(Table1[[#This Row],[sepal_width]]-$M$4)+ABS(Table1[[#This Row],[petal_length]]-$N$4)+ABS(Table1[[#This Row],[petal_width]]-$O$4)</f>
        <v>2.85</v>
      </c>
      <c r="J116" s="69">
        <f>RANK(Table1[[#This Row],[Manhattan
Distance]],Table1[Manhattan
Distance],1)</f>
        <v>78</v>
      </c>
    </row>
    <row r="117" spans="1:10" x14ac:dyDescent="0.3">
      <c r="A117" s="65">
        <v>116</v>
      </c>
      <c r="B117" s="66">
        <v>6.4</v>
      </c>
      <c r="C117" s="53">
        <v>3.2</v>
      </c>
      <c r="D117" s="53">
        <v>5.3</v>
      </c>
      <c r="E117" s="53">
        <v>2.2999999999999998</v>
      </c>
      <c r="F117" s="69" t="s">
        <v>63</v>
      </c>
      <c r="G117" s="67">
        <f>SQRT((Table1[[#This Row],[sepal_length]]-$L$4)^2+(Table1[[#This Row],[sepal_width]]-$M$4)^2+(Table1[[#This Row],[petal_length]]-$N$4)^2+(Table1[[#This Row],[petal_width]]-$O$4)^2)</f>
        <v>1.5402921800749363</v>
      </c>
      <c r="H117" s="54">
        <f>RANK(Table1[[#This Row],[Euclidean
Distance]],Table1[Euclidean
Distance],1)</f>
        <v>67</v>
      </c>
      <c r="I117" s="68">
        <f>ABS(Table1[[#This Row],[sepal_length]]-$L$4)+ABS(Table1[[#This Row],[sepal_width]]-$M$4)+ABS(Table1[[#This Row],[petal_length]]-$N$4)+ABS(Table1[[#This Row],[petal_width]]-$O$4)</f>
        <v>2.75</v>
      </c>
      <c r="J117" s="69">
        <f>RANK(Table1[[#This Row],[Manhattan
Distance]],Table1[Manhattan
Distance],1)</f>
        <v>75</v>
      </c>
    </row>
    <row r="118" spans="1:10" x14ac:dyDescent="0.3">
      <c r="A118" s="65">
        <v>117</v>
      </c>
      <c r="B118" s="66">
        <v>6.5</v>
      </c>
      <c r="C118" s="53">
        <v>3</v>
      </c>
      <c r="D118" s="53">
        <v>5.5</v>
      </c>
      <c r="E118" s="53">
        <v>1.8</v>
      </c>
      <c r="F118" s="69" t="s">
        <v>63</v>
      </c>
      <c r="G118" s="67">
        <f>SQRT((Table1[[#This Row],[sepal_length]]-$L$4)^2+(Table1[[#This Row],[sepal_width]]-$M$4)^2+(Table1[[#This Row],[petal_length]]-$N$4)^2+(Table1[[#This Row],[petal_width]]-$O$4)^2)</f>
        <v>1.4671400751121213</v>
      </c>
      <c r="H118" s="54">
        <f>RANK(Table1[[#This Row],[Euclidean
Distance]],Table1[Euclidean
Distance],1)</f>
        <v>63</v>
      </c>
      <c r="I118" s="68">
        <f>ABS(Table1[[#This Row],[sepal_length]]-$L$4)+ABS(Table1[[#This Row],[sepal_width]]-$M$4)+ABS(Table1[[#This Row],[petal_length]]-$N$4)+ABS(Table1[[#This Row],[petal_width]]-$O$4)</f>
        <v>2.1500000000000004</v>
      </c>
      <c r="J118" s="69">
        <f>RANK(Table1[[#This Row],[Manhattan
Distance]],Table1[Manhattan
Distance],1)</f>
        <v>51</v>
      </c>
    </row>
    <row r="119" spans="1:10" x14ac:dyDescent="0.3">
      <c r="A119" s="65">
        <v>118</v>
      </c>
      <c r="B119" s="66">
        <v>7.7</v>
      </c>
      <c r="C119" s="53">
        <v>3.8</v>
      </c>
      <c r="D119" s="53">
        <v>6.7</v>
      </c>
      <c r="E119" s="53">
        <v>2.2000000000000002</v>
      </c>
      <c r="F119" s="69" t="s">
        <v>63</v>
      </c>
      <c r="G119" s="67">
        <f>SQRT((Table1[[#This Row],[sepal_length]]-$L$4)^2+(Table1[[#This Row],[sepal_width]]-$M$4)^2+(Table1[[#This Row],[petal_length]]-$N$4)^2+(Table1[[#This Row],[petal_width]]-$O$4)^2)</f>
        <v>3.0581857366746061</v>
      </c>
      <c r="H119" s="54">
        <f>RANK(Table1[[#This Row],[Euclidean
Distance]],Table1[Euclidean
Distance],1)</f>
        <v>100</v>
      </c>
      <c r="I119" s="68">
        <f>ABS(Table1[[#This Row],[sepal_length]]-$L$4)+ABS(Table1[[#This Row],[sepal_width]]-$M$4)+ABS(Table1[[#This Row],[petal_length]]-$N$4)+ABS(Table1[[#This Row],[petal_width]]-$O$4)</f>
        <v>5.3500000000000005</v>
      </c>
      <c r="J119" s="69">
        <f>RANK(Table1[[#This Row],[Manhattan
Distance]],Table1[Manhattan
Distance],1)</f>
        <v>100</v>
      </c>
    </row>
    <row r="120" spans="1:10" x14ac:dyDescent="0.3">
      <c r="A120" s="65">
        <v>119</v>
      </c>
      <c r="B120" s="66">
        <v>7.7</v>
      </c>
      <c r="C120" s="53">
        <v>2.6</v>
      </c>
      <c r="D120" s="53">
        <v>6.9</v>
      </c>
      <c r="E120" s="53">
        <v>2.2999999999999998</v>
      </c>
      <c r="F120" s="69" t="s">
        <v>63</v>
      </c>
      <c r="G120" s="67">
        <f>SQRT((Table1[[#This Row],[sepal_length]]-$L$4)^2+(Table1[[#This Row],[sepal_width]]-$M$4)^2+(Table1[[#This Row],[petal_length]]-$N$4)^2+(Table1[[#This Row],[petal_width]]-$O$4)^2)</f>
        <v>3.0826125283596713</v>
      </c>
      <c r="H120" s="54">
        <f>RANK(Table1[[#This Row],[Euclidean
Distance]],Table1[Euclidean
Distance],1)</f>
        <v>101</v>
      </c>
      <c r="I120" s="68">
        <f>ABS(Table1[[#This Row],[sepal_length]]-$L$4)+ABS(Table1[[#This Row],[sepal_width]]-$M$4)+ABS(Table1[[#This Row],[petal_length]]-$N$4)+ABS(Table1[[#This Row],[petal_width]]-$O$4)</f>
        <v>4.75</v>
      </c>
      <c r="J120" s="69">
        <f>RANK(Table1[[#This Row],[Manhattan
Distance]],Table1[Manhattan
Distance],1)</f>
        <v>98</v>
      </c>
    </row>
    <row r="121" spans="1:10" x14ac:dyDescent="0.3">
      <c r="A121" s="65">
        <v>120</v>
      </c>
      <c r="B121" s="66">
        <v>6</v>
      </c>
      <c r="C121" s="53">
        <v>2.2000000000000002</v>
      </c>
      <c r="D121" s="53">
        <v>5</v>
      </c>
      <c r="E121" s="53">
        <v>1.5</v>
      </c>
      <c r="F121" s="69" t="s">
        <v>63</v>
      </c>
      <c r="G121" s="67">
        <f>SQRT((Table1[[#This Row],[sepal_length]]-$L$4)^2+(Table1[[#This Row],[sepal_width]]-$M$4)^2+(Table1[[#This Row],[petal_length]]-$N$4)^2+(Table1[[#This Row],[petal_width]]-$O$4)^2)</f>
        <v>1.2658988901172166</v>
      </c>
      <c r="H121" s="54">
        <f>RANK(Table1[[#This Row],[Euclidean
Distance]],Table1[Euclidean
Distance],1)</f>
        <v>48</v>
      </c>
      <c r="I121" s="68">
        <f>ABS(Table1[[#This Row],[sepal_length]]-$L$4)+ABS(Table1[[#This Row],[sepal_width]]-$M$4)+ABS(Table1[[#This Row],[petal_length]]-$N$4)+ABS(Table1[[#This Row],[petal_width]]-$O$4)</f>
        <v>2.1500000000000004</v>
      </c>
      <c r="J121" s="69">
        <f>RANK(Table1[[#This Row],[Manhattan
Distance]],Table1[Manhattan
Distance],1)</f>
        <v>51</v>
      </c>
    </row>
    <row r="122" spans="1:10" x14ac:dyDescent="0.3">
      <c r="A122" s="65">
        <v>121</v>
      </c>
      <c r="B122" s="66">
        <v>6.9</v>
      </c>
      <c r="C122" s="53">
        <v>3.2</v>
      </c>
      <c r="D122" s="53">
        <v>5.7</v>
      </c>
      <c r="E122" s="53">
        <v>2.2999999999999998</v>
      </c>
      <c r="F122" s="69" t="s">
        <v>63</v>
      </c>
      <c r="G122" s="67">
        <f>SQRT((Table1[[#This Row],[sepal_length]]-$L$4)^2+(Table1[[#This Row],[sepal_width]]-$M$4)^2+(Table1[[#This Row],[petal_length]]-$N$4)^2+(Table1[[#This Row],[petal_width]]-$O$4)^2)</f>
        <v>1.8553975315279476</v>
      </c>
      <c r="H122" s="54">
        <f>RANK(Table1[[#This Row],[Euclidean
Distance]],Table1[Euclidean
Distance],1)</f>
        <v>79</v>
      </c>
      <c r="I122" s="68">
        <f>ABS(Table1[[#This Row],[sepal_length]]-$L$4)+ABS(Table1[[#This Row],[sepal_width]]-$M$4)+ABS(Table1[[#This Row],[petal_length]]-$N$4)+ABS(Table1[[#This Row],[petal_width]]-$O$4)</f>
        <v>3.0500000000000007</v>
      </c>
      <c r="J122" s="69">
        <f>RANK(Table1[[#This Row],[Manhattan
Distance]],Table1[Manhattan
Distance],1)</f>
        <v>81</v>
      </c>
    </row>
    <row r="123" spans="1:10" x14ac:dyDescent="0.3">
      <c r="A123" s="65">
        <v>122</v>
      </c>
      <c r="B123" s="66">
        <v>5.6</v>
      </c>
      <c r="C123" s="53">
        <v>2.8</v>
      </c>
      <c r="D123" s="53">
        <v>4.9000000000000004</v>
      </c>
      <c r="E123" s="53">
        <v>2</v>
      </c>
      <c r="F123" s="69" t="s">
        <v>63</v>
      </c>
      <c r="G123" s="67">
        <f>SQRT((Table1[[#This Row],[sepal_length]]-$L$4)^2+(Table1[[#This Row],[sepal_width]]-$M$4)^2+(Table1[[#This Row],[petal_length]]-$N$4)^2+(Table1[[#This Row],[petal_width]]-$O$4)^2)</f>
        <v>1.4500000000000008</v>
      </c>
      <c r="H123" s="54">
        <f>RANK(Table1[[#This Row],[Euclidean
Distance]],Table1[Euclidean
Distance],1)</f>
        <v>61</v>
      </c>
      <c r="I123" s="68">
        <f>ABS(Table1[[#This Row],[sepal_length]]-$L$4)+ABS(Table1[[#This Row],[sepal_width]]-$M$4)+ABS(Table1[[#This Row],[petal_length]]-$N$4)+ABS(Table1[[#This Row],[petal_width]]-$O$4)</f>
        <v>2.4500000000000011</v>
      </c>
      <c r="J123" s="69">
        <f>RANK(Table1[[#This Row],[Manhattan
Distance]],Table1[Manhattan
Distance],1)</f>
        <v>69</v>
      </c>
    </row>
    <row r="124" spans="1:10" x14ac:dyDescent="0.3">
      <c r="A124" s="65">
        <v>123</v>
      </c>
      <c r="B124" s="66">
        <v>7.7</v>
      </c>
      <c r="C124" s="53">
        <v>2.8</v>
      </c>
      <c r="D124" s="53">
        <v>6.7</v>
      </c>
      <c r="E124" s="53">
        <v>2</v>
      </c>
      <c r="F124" s="69" t="s">
        <v>63</v>
      </c>
      <c r="G124" s="67">
        <f>SQRT((Table1[[#This Row],[sepal_length]]-$L$4)^2+(Table1[[#This Row],[sepal_width]]-$M$4)^2+(Table1[[#This Row],[petal_length]]-$N$4)^2+(Table1[[#This Row],[petal_width]]-$O$4)^2)</f>
        <v>2.8306359709436326</v>
      </c>
      <c r="H124" s="54">
        <f>RANK(Table1[[#This Row],[Euclidean
Distance]],Table1[Euclidean
Distance],1)</f>
        <v>97</v>
      </c>
      <c r="I124" s="68">
        <f>ABS(Table1[[#This Row],[sepal_length]]-$L$4)+ABS(Table1[[#This Row],[sepal_width]]-$M$4)+ABS(Table1[[#This Row],[petal_length]]-$N$4)+ABS(Table1[[#This Row],[petal_width]]-$O$4)</f>
        <v>4.1500000000000004</v>
      </c>
      <c r="J124" s="69">
        <f>RANK(Table1[[#This Row],[Manhattan
Distance]],Table1[Manhattan
Distance],1)</f>
        <v>95</v>
      </c>
    </row>
    <row r="125" spans="1:10" x14ac:dyDescent="0.3">
      <c r="A125" s="65">
        <v>124</v>
      </c>
      <c r="B125" s="66">
        <v>6.3</v>
      </c>
      <c r="C125" s="53">
        <v>2.7</v>
      </c>
      <c r="D125" s="53">
        <v>4.9000000000000004</v>
      </c>
      <c r="E125" s="53">
        <v>1.8</v>
      </c>
      <c r="F125" s="69" t="s">
        <v>63</v>
      </c>
      <c r="G125" s="67">
        <f>SQRT((Table1[[#This Row],[sepal_length]]-$L$4)^2+(Table1[[#This Row],[sepal_width]]-$M$4)^2+(Table1[[#This Row],[petal_length]]-$N$4)^2+(Table1[[#This Row],[petal_width]]-$O$4)^2)</f>
        <v>0.94472218138455999</v>
      </c>
      <c r="H125" s="54">
        <f>RANK(Table1[[#This Row],[Euclidean
Distance]],Table1[Euclidean
Distance],1)</f>
        <v>23</v>
      </c>
      <c r="I125" s="68">
        <f>ABS(Table1[[#This Row],[sepal_length]]-$L$4)+ABS(Table1[[#This Row],[sepal_width]]-$M$4)+ABS(Table1[[#This Row],[petal_length]]-$N$4)+ABS(Table1[[#This Row],[petal_width]]-$O$4)</f>
        <v>1.5500000000000009</v>
      </c>
      <c r="J125" s="69">
        <f>RANK(Table1[[#This Row],[Manhattan
Distance]],Table1[Manhattan
Distance],1)</f>
        <v>30</v>
      </c>
    </row>
    <row r="126" spans="1:10" x14ac:dyDescent="0.3">
      <c r="A126" s="65">
        <v>125</v>
      </c>
      <c r="B126" s="66">
        <v>6.7</v>
      </c>
      <c r="C126" s="53">
        <v>3.3</v>
      </c>
      <c r="D126" s="53">
        <v>5.7</v>
      </c>
      <c r="E126" s="53">
        <v>2.1</v>
      </c>
      <c r="F126" s="69" t="s">
        <v>63</v>
      </c>
      <c r="G126" s="67">
        <f>SQRT((Table1[[#This Row],[sepal_length]]-$L$4)^2+(Table1[[#This Row],[sepal_width]]-$M$4)^2+(Table1[[#This Row],[petal_length]]-$N$4)^2+(Table1[[#This Row],[petal_width]]-$O$4)^2)</f>
        <v>1.7951323071016247</v>
      </c>
      <c r="H126" s="54">
        <f>RANK(Table1[[#This Row],[Euclidean
Distance]],Table1[Euclidean
Distance],1)</f>
        <v>78</v>
      </c>
      <c r="I126" s="68">
        <f>ABS(Table1[[#This Row],[sepal_length]]-$L$4)+ABS(Table1[[#This Row],[sepal_width]]-$M$4)+ABS(Table1[[#This Row],[petal_length]]-$N$4)+ABS(Table1[[#This Row],[petal_width]]-$O$4)</f>
        <v>2.7500000000000004</v>
      </c>
      <c r="J126" s="69">
        <f>RANK(Table1[[#This Row],[Manhattan
Distance]],Table1[Manhattan
Distance],1)</f>
        <v>77</v>
      </c>
    </row>
    <row r="127" spans="1:10" x14ac:dyDescent="0.3">
      <c r="A127" s="65">
        <v>126</v>
      </c>
      <c r="B127" s="66">
        <v>7.2</v>
      </c>
      <c r="C127" s="53">
        <v>3.2</v>
      </c>
      <c r="D127" s="53">
        <v>6</v>
      </c>
      <c r="E127" s="53">
        <v>1.8</v>
      </c>
      <c r="F127" s="69" t="s">
        <v>63</v>
      </c>
      <c r="G127" s="67">
        <f>SQRT((Table1[[#This Row],[sepal_length]]-$L$4)^2+(Table1[[#This Row],[sepal_width]]-$M$4)^2+(Table1[[#This Row],[petal_length]]-$N$4)^2+(Table1[[#This Row],[petal_width]]-$O$4)^2)</f>
        <v>2.0377683872314836</v>
      </c>
      <c r="H127" s="54">
        <f>RANK(Table1[[#This Row],[Euclidean
Distance]],Table1[Euclidean
Distance],1)</f>
        <v>89</v>
      </c>
      <c r="I127" s="68">
        <f>ABS(Table1[[#This Row],[sepal_length]]-$L$4)+ABS(Table1[[#This Row],[sepal_width]]-$M$4)+ABS(Table1[[#This Row],[petal_length]]-$N$4)+ABS(Table1[[#This Row],[petal_width]]-$O$4)</f>
        <v>3.1500000000000004</v>
      </c>
      <c r="J127" s="69">
        <f>RANK(Table1[[#This Row],[Manhattan
Distance]],Table1[Manhattan
Distance],1)</f>
        <v>83</v>
      </c>
    </row>
    <row r="128" spans="1:10" x14ac:dyDescent="0.3">
      <c r="A128" s="65">
        <v>127</v>
      </c>
      <c r="B128" s="66">
        <v>6.2</v>
      </c>
      <c r="C128" s="53">
        <v>2.8</v>
      </c>
      <c r="D128" s="53">
        <v>4.8</v>
      </c>
      <c r="E128" s="53">
        <v>1.8</v>
      </c>
      <c r="F128" s="69" t="s">
        <v>63</v>
      </c>
      <c r="G128" s="67">
        <f>SQRT((Table1[[#This Row],[sepal_length]]-$L$4)^2+(Table1[[#This Row],[sepal_width]]-$M$4)^2+(Table1[[#This Row],[petal_length]]-$N$4)^2+(Table1[[#This Row],[petal_width]]-$O$4)^2)</f>
        <v>0.91241437954473303</v>
      </c>
      <c r="H128" s="54">
        <f>RANK(Table1[[#This Row],[Euclidean
Distance]],Table1[Euclidean
Distance],1)</f>
        <v>20</v>
      </c>
      <c r="I128" s="68">
        <f>ABS(Table1[[#This Row],[sepal_length]]-$L$4)+ABS(Table1[[#This Row],[sepal_width]]-$M$4)+ABS(Table1[[#This Row],[petal_length]]-$N$4)+ABS(Table1[[#This Row],[petal_width]]-$O$4)</f>
        <v>1.55</v>
      </c>
      <c r="J128" s="69">
        <f>RANK(Table1[[#This Row],[Manhattan
Distance]],Table1[Manhattan
Distance],1)</f>
        <v>28</v>
      </c>
    </row>
    <row r="129" spans="1:10" x14ac:dyDescent="0.3">
      <c r="A129" s="65">
        <v>128</v>
      </c>
      <c r="B129" s="66">
        <v>6.1</v>
      </c>
      <c r="C129" s="53">
        <v>3</v>
      </c>
      <c r="D129" s="53">
        <v>4.9000000000000004</v>
      </c>
      <c r="E129" s="53">
        <v>1.8</v>
      </c>
      <c r="F129" s="69" t="s">
        <v>63</v>
      </c>
      <c r="G129" s="67">
        <f>SQRT((Table1[[#This Row],[sepal_length]]-$L$4)^2+(Table1[[#This Row],[sepal_width]]-$M$4)^2+(Table1[[#This Row],[petal_length]]-$N$4)^2+(Table1[[#This Row],[petal_width]]-$O$4)^2)</f>
        <v>1.0735455276791952</v>
      </c>
      <c r="H129" s="54">
        <f>RANK(Table1[[#This Row],[Euclidean
Distance]],Table1[Euclidean
Distance],1)</f>
        <v>33</v>
      </c>
      <c r="I129" s="68">
        <f>ABS(Table1[[#This Row],[sepal_length]]-$L$4)+ABS(Table1[[#This Row],[sepal_width]]-$M$4)+ABS(Table1[[#This Row],[petal_length]]-$N$4)+ABS(Table1[[#This Row],[petal_width]]-$O$4)</f>
        <v>1.9500000000000013</v>
      </c>
      <c r="J129" s="69">
        <f>RANK(Table1[[#This Row],[Manhattan
Distance]],Table1[Manhattan
Distance],1)</f>
        <v>49</v>
      </c>
    </row>
    <row r="130" spans="1:10" x14ac:dyDescent="0.3">
      <c r="A130" s="65">
        <v>129</v>
      </c>
      <c r="B130" s="66">
        <v>6.4</v>
      </c>
      <c r="C130" s="53">
        <v>2.8</v>
      </c>
      <c r="D130" s="53">
        <v>5.6</v>
      </c>
      <c r="E130" s="53">
        <v>2.1</v>
      </c>
      <c r="F130" s="69" t="s">
        <v>63</v>
      </c>
      <c r="G130" s="67">
        <f>SQRT((Table1[[#This Row],[sepal_length]]-$L$4)^2+(Table1[[#This Row],[sepal_width]]-$M$4)^2+(Table1[[#This Row],[petal_length]]-$N$4)^2+(Table1[[#This Row],[petal_width]]-$O$4)^2)</f>
        <v>1.6439282222773595</v>
      </c>
      <c r="H130" s="54">
        <f>RANK(Table1[[#This Row],[Euclidean
Distance]],Table1[Euclidean
Distance],1)</f>
        <v>72</v>
      </c>
      <c r="I130" s="68">
        <f>ABS(Table1[[#This Row],[sepal_length]]-$L$4)+ABS(Table1[[#This Row],[sepal_width]]-$M$4)+ABS(Table1[[#This Row],[petal_length]]-$N$4)+ABS(Table1[[#This Row],[petal_width]]-$O$4)</f>
        <v>2.4499999999999997</v>
      </c>
      <c r="J130" s="69">
        <f>RANK(Table1[[#This Row],[Manhattan
Distance]],Table1[Manhattan
Distance],1)</f>
        <v>67</v>
      </c>
    </row>
    <row r="131" spans="1:10" x14ac:dyDescent="0.3">
      <c r="A131" s="65">
        <v>130</v>
      </c>
      <c r="B131" s="66">
        <v>7.2</v>
      </c>
      <c r="C131" s="53">
        <v>3</v>
      </c>
      <c r="D131" s="53">
        <v>5.8</v>
      </c>
      <c r="E131" s="53">
        <v>1.6</v>
      </c>
      <c r="F131" s="69" t="s">
        <v>63</v>
      </c>
      <c r="G131" s="67">
        <f>SQRT((Table1[[#This Row],[sepal_length]]-$L$4)^2+(Table1[[#This Row],[sepal_width]]-$M$4)^2+(Table1[[#This Row],[petal_length]]-$N$4)^2+(Table1[[#This Row],[petal_width]]-$O$4)^2)</f>
        <v>1.7923448328934923</v>
      </c>
      <c r="H131" s="54">
        <f>RANK(Table1[[#This Row],[Euclidean
Distance]],Table1[Euclidean
Distance],1)</f>
        <v>77</v>
      </c>
      <c r="I131" s="68">
        <f>ABS(Table1[[#This Row],[sepal_length]]-$L$4)+ABS(Table1[[#This Row],[sepal_width]]-$M$4)+ABS(Table1[[#This Row],[petal_length]]-$N$4)+ABS(Table1[[#This Row],[petal_width]]-$O$4)</f>
        <v>2.5500000000000003</v>
      </c>
      <c r="J131" s="69">
        <f>RANK(Table1[[#This Row],[Manhattan
Distance]],Table1[Manhattan
Distance],1)</f>
        <v>72</v>
      </c>
    </row>
    <row r="132" spans="1:10" x14ac:dyDescent="0.3">
      <c r="A132" s="65">
        <v>131</v>
      </c>
      <c r="B132" s="66">
        <v>7.4</v>
      </c>
      <c r="C132" s="53">
        <v>2.8</v>
      </c>
      <c r="D132" s="53">
        <v>6.1</v>
      </c>
      <c r="E132" s="53">
        <v>1.9</v>
      </c>
      <c r="F132" s="69" t="s">
        <v>63</v>
      </c>
      <c r="G132" s="67">
        <f>SQRT((Table1[[#This Row],[sepal_length]]-$L$4)^2+(Table1[[#This Row],[sepal_width]]-$M$4)^2+(Table1[[#This Row],[petal_length]]-$N$4)^2+(Table1[[#This Row],[petal_width]]-$O$4)^2)</f>
        <v>2.1569654610122995</v>
      </c>
      <c r="H132" s="54">
        <f>RANK(Table1[[#This Row],[Euclidean
Distance]],Table1[Euclidean
Distance],1)</f>
        <v>91</v>
      </c>
      <c r="I132" s="68">
        <f>ABS(Table1[[#This Row],[sepal_length]]-$L$4)+ABS(Table1[[#This Row],[sepal_width]]-$M$4)+ABS(Table1[[#This Row],[petal_length]]-$N$4)+ABS(Table1[[#This Row],[petal_width]]-$O$4)</f>
        <v>3.15</v>
      </c>
      <c r="J132" s="69">
        <f>RANK(Table1[[#This Row],[Manhattan
Distance]],Table1[Manhattan
Distance],1)</f>
        <v>82</v>
      </c>
    </row>
    <row r="133" spans="1:10" x14ac:dyDescent="0.3">
      <c r="A133" s="65">
        <v>132</v>
      </c>
      <c r="B133" s="66">
        <v>7.9</v>
      </c>
      <c r="C133" s="53">
        <v>3.8</v>
      </c>
      <c r="D133" s="53">
        <v>6.4</v>
      </c>
      <c r="E133" s="53">
        <v>2</v>
      </c>
      <c r="F133" s="69" t="s">
        <v>63</v>
      </c>
      <c r="G133" s="67">
        <f>SQRT((Table1[[#This Row],[sepal_length]]-$L$4)^2+(Table1[[#This Row],[sepal_width]]-$M$4)^2+(Table1[[#This Row],[petal_length]]-$N$4)^2+(Table1[[#This Row],[petal_width]]-$O$4)^2)</f>
        <v>2.8429737951659004</v>
      </c>
      <c r="H133" s="54">
        <f>RANK(Table1[[#This Row],[Euclidean
Distance]],Table1[Euclidean
Distance],1)</f>
        <v>98</v>
      </c>
      <c r="I133" s="68">
        <f>ABS(Table1[[#This Row],[sepal_length]]-$L$4)+ABS(Table1[[#This Row],[sepal_width]]-$M$4)+ABS(Table1[[#This Row],[petal_length]]-$N$4)+ABS(Table1[[#This Row],[petal_width]]-$O$4)</f>
        <v>5.0500000000000007</v>
      </c>
      <c r="J133" s="69">
        <f>RANK(Table1[[#This Row],[Manhattan
Distance]],Table1[Manhattan
Distance],1)</f>
        <v>99</v>
      </c>
    </row>
    <row r="134" spans="1:10" x14ac:dyDescent="0.3">
      <c r="A134" s="65">
        <v>133</v>
      </c>
      <c r="B134" s="66">
        <v>6.4</v>
      </c>
      <c r="C134" s="53">
        <v>2.8</v>
      </c>
      <c r="D134" s="53">
        <v>5.6</v>
      </c>
      <c r="E134" s="53">
        <v>2.2000000000000002</v>
      </c>
      <c r="F134" s="69" t="s">
        <v>63</v>
      </c>
      <c r="G134" s="67">
        <f>SQRT((Table1[[#This Row],[sepal_length]]-$L$4)^2+(Table1[[#This Row],[sepal_width]]-$M$4)^2+(Table1[[#This Row],[petal_length]]-$N$4)^2+(Table1[[#This Row],[petal_width]]-$O$4)^2)</f>
        <v>1.6830032679706834</v>
      </c>
      <c r="H134" s="54">
        <f>RANK(Table1[[#This Row],[Euclidean
Distance]],Table1[Euclidean
Distance],1)</f>
        <v>73</v>
      </c>
      <c r="I134" s="68">
        <f>ABS(Table1[[#This Row],[sepal_length]]-$L$4)+ABS(Table1[[#This Row],[sepal_width]]-$M$4)+ABS(Table1[[#This Row],[petal_length]]-$N$4)+ABS(Table1[[#This Row],[petal_width]]-$O$4)</f>
        <v>2.5499999999999998</v>
      </c>
      <c r="J134" s="69">
        <f>RANK(Table1[[#This Row],[Manhattan
Distance]],Table1[Manhattan
Distance],1)</f>
        <v>71</v>
      </c>
    </row>
    <row r="135" spans="1:10" x14ac:dyDescent="0.3">
      <c r="A135" s="65">
        <v>134</v>
      </c>
      <c r="B135" s="66">
        <v>6.3</v>
      </c>
      <c r="C135" s="53">
        <v>2.8</v>
      </c>
      <c r="D135" s="53">
        <v>5.0999999999999996</v>
      </c>
      <c r="E135" s="53">
        <v>1.5</v>
      </c>
      <c r="F135" s="69" t="s">
        <v>63</v>
      </c>
      <c r="G135" s="67">
        <f>SQRT((Table1[[#This Row],[sepal_length]]-$L$4)^2+(Table1[[#This Row],[sepal_width]]-$M$4)^2+(Table1[[#This Row],[petal_length]]-$N$4)^2+(Table1[[#This Row],[petal_width]]-$O$4)^2)</f>
        <v>1.0781929326423914</v>
      </c>
      <c r="H135" s="54">
        <f>RANK(Table1[[#This Row],[Euclidean
Distance]],Table1[Euclidean
Distance],1)</f>
        <v>34</v>
      </c>
      <c r="I135" s="68">
        <f>ABS(Table1[[#This Row],[sepal_length]]-$L$4)+ABS(Table1[[#This Row],[sepal_width]]-$M$4)+ABS(Table1[[#This Row],[petal_length]]-$N$4)+ABS(Table1[[#This Row],[petal_width]]-$O$4)</f>
        <v>1.4500000000000002</v>
      </c>
      <c r="J135" s="69">
        <f>RANK(Table1[[#This Row],[Manhattan
Distance]],Table1[Manhattan
Distance],1)</f>
        <v>19</v>
      </c>
    </row>
    <row r="136" spans="1:10" x14ac:dyDescent="0.3">
      <c r="A136" s="65">
        <v>135</v>
      </c>
      <c r="B136" s="66">
        <v>6.1</v>
      </c>
      <c r="C136" s="53">
        <v>2.6</v>
      </c>
      <c r="D136" s="53">
        <v>5.6</v>
      </c>
      <c r="E136" s="53">
        <v>1.4</v>
      </c>
      <c r="F136" s="69" t="s">
        <v>63</v>
      </c>
      <c r="G136" s="67">
        <f>SQRT((Table1[[#This Row],[sepal_length]]-$L$4)^2+(Table1[[#This Row],[sepal_width]]-$M$4)^2+(Table1[[#This Row],[petal_length]]-$N$4)^2+(Table1[[#This Row],[petal_width]]-$O$4)^2)</f>
        <v>1.625576820700886</v>
      </c>
      <c r="H136" s="54">
        <f>RANK(Table1[[#This Row],[Euclidean
Distance]],Table1[Euclidean
Distance],1)</f>
        <v>71</v>
      </c>
      <c r="I136" s="68">
        <f>ABS(Table1[[#This Row],[sepal_length]]-$L$4)+ABS(Table1[[#This Row],[sepal_width]]-$M$4)+ABS(Table1[[#This Row],[petal_length]]-$N$4)+ABS(Table1[[#This Row],[petal_width]]-$O$4)</f>
        <v>2.3500000000000005</v>
      </c>
      <c r="J136" s="69">
        <f>RANK(Table1[[#This Row],[Manhattan
Distance]],Table1[Manhattan
Distance],1)</f>
        <v>64</v>
      </c>
    </row>
    <row r="137" spans="1:10" x14ac:dyDescent="0.3">
      <c r="A137" s="65">
        <v>136</v>
      </c>
      <c r="B137" s="66">
        <v>7.7</v>
      </c>
      <c r="C137" s="53">
        <v>3</v>
      </c>
      <c r="D137" s="53">
        <v>6.1</v>
      </c>
      <c r="E137" s="53">
        <v>2.2999999999999998</v>
      </c>
      <c r="F137" s="69" t="s">
        <v>63</v>
      </c>
      <c r="G137" s="67">
        <f>SQRT((Table1[[#This Row],[sepal_length]]-$L$4)^2+(Table1[[#This Row],[sepal_width]]-$M$4)^2+(Table1[[#This Row],[petal_length]]-$N$4)^2+(Table1[[#This Row],[petal_width]]-$O$4)^2)</f>
        <v>2.3879907872519106</v>
      </c>
      <c r="H137" s="54">
        <f>RANK(Table1[[#This Row],[Euclidean
Distance]],Table1[Euclidean
Distance],1)</f>
        <v>94</v>
      </c>
      <c r="I137" s="68">
        <f>ABS(Table1[[#This Row],[sepal_length]]-$L$4)+ABS(Table1[[#This Row],[sepal_width]]-$M$4)+ABS(Table1[[#This Row],[petal_length]]-$N$4)+ABS(Table1[[#This Row],[petal_width]]-$O$4)</f>
        <v>4.05</v>
      </c>
      <c r="J137" s="69">
        <f>RANK(Table1[[#This Row],[Manhattan
Distance]],Table1[Manhattan
Distance],1)</f>
        <v>94</v>
      </c>
    </row>
    <row r="138" spans="1:10" x14ac:dyDescent="0.3">
      <c r="A138" s="65">
        <v>137</v>
      </c>
      <c r="B138" s="66">
        <v>6.3</v>
      </c>
      <c r="C138" s="53">
        <v>3.4</v>
      </c>
      <c r="D138" s="53">
        <v>5.6</v>
      </c>
      <c r="E138" s="53">
        <v>2.4</v>
      </c>
      <c r="F138" s="69" t="s">
        <v>63</v>
      </c>
      <c r="G138" s="67">
        <f>SQRT((Table1[[#This Row],[sepal_length]]-$L$4)^2+(Table1[[#This Row],[sepal_width]]-$M$4)^2+(Table1[[#This Row],[petal_length]]-$N$4)^2+(Table1[[#This Row],[petal_width]]-$O$4)^2)</f>
        <v>1.9085334683992314</v>
      </c>
      <c r="H138" s="54">
        <f>RANK(Table1[[#This Row],[Euclidean
Distance]],Table1[Euclidean
Distance],1)</f>
        <v>82</v>
      </c>
      <c r="I138" s="68">
        <f>ABS(Table1[[#This Row],[sepal_length]]-$L$4)+ABS(Table1[[#This Row],[sepal_width]]-$M$4)+ABS(Table1[[#This Row],[petal_length]]-$N$4)+ABS(Table1[[#This Row],[petal_width]]-$O$4)</f>
        <v>3.45</v>
      </c>
      <c r="J138" s="69">
        <f>RANK(Table1[[#This Row],[Manhattan
Distance]],Table1[Manhattan
Distance],1)</f>
        <v>90</v>
      </c>
    </row>
    <row r="139" spans="1:10" ht="15" thickBot="1" x14ac:dyDescent="0.35">
      <c r="A139" s="65">
        <v>138</v>
      </c>
      <c r="B139" s="66">
        <v>6.4</v>
      </c>
      <c r="C139" s="53">
        <v>3.1</v>
      </c>
      <c r="D139" s="53">
        <v>5.5</v>
      </c>
      <c r="E139" s="53">
        <v>1.8</v>
      </c>
      <c r="F139" s="79" t="s">
        <v>63</v>
      </c>
      <c r="G139" s="67">
        <f>SQRT((Table1[[#This Row],[sepal_length]]-$L$4)^2+(Table1[[#This Row],[sepal_width]]-$M$4)^2+(Table1[[#This Row],[petal_length]]-$N$4)^2+(Table1[[#This Row],[petal_width]]-$O$4)^2)</f>
        <v>1.5041608956491328</v>
      </c>
      <c r="H139" s="54">
        <f>RANK(Table1[[#This Row],[Euclidean
Distance]],Table1[Euclidean
Distance],1)</f>
        <v>65</v>
      </c>
      <c r="I139" s="68">
        <f>ABS(Table1[[#This Row],[sepal_length]]-$L$4)+ABS(Table1[[#This Row],[sepal_width]]-$M$4)+ABS(Table1[[#This Row],[petal_length]]-$N$4)+ABS(Table1[[#This Row],[petal_width]]-$O$4)</f>
        <v>2.3500000000000005</v>
      </c>
      <c r="J139" s="69">
        <f>RANK(Table1[[#This Row],[Manhattan
Distance]],Table1[Manhattan
Distance],1)</f>
        <v>64</v>
      </c>
    </row>
    <row r="140" spans="1:10" ht="15" thickBot="1" x14ac:dyDescent="0.35">
      <c r="A140" s="65">
        <v>139</v>
      </c>
      <c r="B140" s="66">
        <v>6</v>
      </c>
      <c r="C140" s="53">
        <v>3</v>
      </c>
      <c r="D140" s="53">
        <v>4.8</v>
      </c>
      <c r="E140" s="92">
        <v>1.8</v>
      </c>
      <c r="F140" s="93" t="s">
        <v>63</v>
      </c>
      <c r="G140" s="67">
        <f>SQRT((Table1[[#This Row],[sepal_length]]-$L$4)^2+(Table1[[#This Row],[sepal_width]]-$M$4)^2+(Table1[[#This Row],[petal_length]]-$N$4)^2+(Table1[[#This Row],[petal_width]]-$O$4)^2)</f>
        <v>1.0641898326896384</v>
      </c>
      <c r="H140" s="54">
        <f>RANK(Table1[[#This Row],[Euclidean
Distance]],Table1[Euclidean
Distance],1)</f>
        <v>32</v>
      </c>
      <c r="I140" s="68">
        <f>ABS(Table1[[#This Row],[sepal_length]]-$L$4)+ABS(Table1[[#This Row],[sepal_width]]-$M$4)+ABS(Table1[[#This Row],[petal_length]]-$N$4)+ABS(Table1[[#This Row],[petal_width]]-$O$4)</f>
        <v>1.9500000000000004</v>
      </c>
      <c r="J140" s="69">
        <f>RANK(Table1[[#This Row],[Manhattan
Distance]],Table1[Manhattan
Distance],1)</f>
        <v>46</v>
      </c>
    </row>
    <row r="141" spans="1:10" x14ac:dyDescent="0.3">
      <c r="A141" s="65">
        <v>140</v>
      </c>
      <c r="B141" s="66">
        <v>6.9</v>
      </c>
      <c r="C141" s="53">
        <v>3.1</v>
      </c>
      <c r="D141" s="53">
        <v>5.4</v>
      </c>
      <c r="E141" s="53">
        <v>2.1</v>
      </c>
      <c r="F141" s="94" t="s">
        <v>63</v>
      </c>
      <c r="G141" s="67">
        <f>SQRT((Table1[[#This Row],[sepal_length]]-$L$4)^2+(Table1[[#This Row],[sepal_width]]-$M$4)^2+(Table1[[#This Row],[petal_length]]-$N$4)^2+(Table1[[#This Row],[petal_width]]-$O$4)^2)</f>
        <v>1.4874474780643525</v>
      </c>
      <c r="H141" s="54">
        <f>RANK(Table1[[#This Row],[Euclidean
Distance]],Table1[Euclidean
Distance],1)</f>
        <v>64</v>
      </c>
      <c r="I141" s="68">
        <f>ABS(Table1[[#This Row],[sepal_length]]-$L$4)+ABS(Table1[[#This Row],[sepal_width]]-$M$4)+ABS(Table1[[#This Row],[petal_length]]-$N$4)+ABS(Table1[[#This Row],[petal_width]]-$O$4)</f>
        <v>2.4500000000000011</v>
      </c>
      <c r="J141" s="69">
        <f>RANK(Table1[[#This Row],[Manhattan
Distance]],Table1[Manhattan
Distance],1)</f>
        <v>69</v>
      </c>
    </row>
    <row r="142" spans="1:10" x14ac:dyDescent="0.3">
      <c r="A142" s="65">
        <v>141</v>
      </c>
      <c r="B142" s="66">
        <v>6.7</v>
      </c>
      <c r="C142" s="53">
        <v>3.1</v>
      </c>
      <c r="D142" s="53">
        <v>5.6</v>
      </c>
      <c r="E142" s="53">
        <v>2.4</v>
      </c>
      <c r="F142" s="69" t="s">
        <v>63</v>
      </c>
      <c r="G142" s="67">
        <f>SQRT((Table1[[#This Row],[sepal_length]]-$L$4)^2+(Table1[[#This Row],[sepal_width]]-$M$4)^2+(Table1[[#This Row],[petal_length]]-$N$4)^2+(Table1[[#This Row],[petal_width]]-$O$4)^2)</f>
        <v>1.7839562774911273</v>
      </c>
      <c r="H142" s="54">
        <f>RANK(Table1[[#This Row],[Euclidean
Distance]],Table1[Euclidean
Distance],1)</f>
        <v>76</v>
      </c>
      <c r="I142" s="68">
        <f>ABS(Table1[[#This Row],[sepal_length]]-$L$4)+ABS(Table1[[#This Row],[sepal_width]]-$M$4)+ABS(Table1[[#This Row],[petal_length]]-$N$4)+ABS(Table1[[#This Row],[petal_width]]-$O$4)</f>
        <v>2.75</v>
      </c>
      <c r="J142" s="69">
        <f>RANK(Table1[[#This Row],[Manhattan
Distance]],Table1[Manhattan
Distance],1)</f>
        <v>75</v>
      </c>
    </row>
    <row r="143" spans="1:10" x14ac:dyDescent="0.3">
      <c r="A143" s="65">
        <v>142</v>
      </c>
      <c r="B143" s="66">
        <v>6.9</v>
      </c>
      <c r="C143" s="53">
        <v>3.1</v>
      </c>
      <c r="D143" s="53">
        <v>5.0999999999999996</v>
      </c>
      <c r="E143" s="53">
        <v>2.2999999999999998</v>
      </c>
      <c r="F143" s="69" t="s">
        <v>63</v>
      </c>
      <c r="G143" s="67">
        <f>SQRT((Table1[[#This Row],[sepal_length]]-$L$4)^2+(Table1[[#This Row],[sepal_width]]-$M$4)^2+(Table1[[#This Row],[petal_length]]-$N$4)^2+(Table1[[#This Row],[petal_width]]-$O$4)^2)</f>
        <v>1.3425721582097552</v>
      </c>
      <c r="H143" s="54">
        <f>RANK(Table1[[#This Row],[Euclidean
Distance]],Table1[Euclidean
Distance],1)</f>
        <v>54</v>
      </c>
      <c r="I143" s="68">
        <f>ABS(Table1[[#This Row],[sepal_length]]-$L$4)+ABS(Table1[[#This Row],[sepal_width]]-$M$4)+ABS(Table1[[#This Row],[petal_length]]-$N$4)+ABS(Table1[[#This Row],[petal_width]]-$O$4)</f>
        <v>2.35</v>
      </c>
      <c r="J143" s="69">
        <f>RANK(Table1[[#This Row],[Manhattan
Distance]],Table1[Manhattan
Distance],1)</f>
        <v>60</v>
      </c>
    </row>
    <row r="144" spans="1:10" x14ac:dyDescent="0.3">
      <c r="A144" s="65">
        <v>143</v>
      </c>
      <c r="B144" s="66">
        <v>5.8</v>
      </c>
      <c r="C144" s="53">
        <v>2.7</v>
      </c>
      <c r="D144" s="53">
        <v>5.0999999999999996</v>
      </c>
      <c r="E144" s="53">
        <v>1.9</v>
      </c>
      <c r="F144" s="69" t="s">
        <v>63</v>
      </c>
      <c r="G144" s="67">
        <f>SQRT((Table1[[#This Row],[sepal_length]]-$L$4)^2+(Table1[[#This Row],[sepal_width]]-$M$4)^2+(Table1[[#This Row],[petal_length]]-$N$4)^2+(Table1[[#This Row],[petal_width]]-$O$4)^2)</f>
        <v>1.4044571905188141</v>
      </c>
      <c r="H144" s="54">
        <f>RANK(Table1[[#This Row],[Euclidean
Distance]],Table1[Euclidean
Distance],1)</f>
        <v>59</v>
      </c>
      <c r="I144" s="68">
        <f>ABS(Table1[[#This Row],[sepal_length]]-$L$4)+ABS(Table1[[#This Row],[sepal_width]]-$M$4)+ABS(Table1[[#This Row],[petal_length]]-$N$4)+ABS(Table1[[#This Row],[petal_width]]-$O$4)</f>
        <v>2.35</v>
      </c>
      <c r="J144" s="69">
        <f>RANK(Table1[[#This Row],[Manhattan
Distance]],Table1[Manhattan
Distance],1)</f>
        <v>60</v>
      </c>
    </row>
    <row r="145" spans="1:10" x14ac:dyDescent="0.3">
      <c r="A145" s="65">
        <v>144</v>
      </c>
      <c r="B145" s="66">
        <v>6.8</v>
      </c>
      <c r="C145" s="53">
        <v>3.2</v>
      </c>
      <c r="D145" s="53">
        <v>5.9</v>
      </c>
      <c r="E145" s="53">
        <v>2.2999999999999998</v>
      </c>
      <c r="F145" s="69" t="s">
        <v>63</v>
      </c>
      <c r="G145" s="67">
        <f>SQRT((Table1[[#This Row],[sepal_length]]-$L$4)^2+(Table1[[#This Row],[sepal_width]]-$M$4)^2+(Table1[[#This Row],[petal_length]]-$N$4)^2+(Table1[[#This Row],[petal_width]]-$O$4)^2)</f>
        <v>2.0229928324143915</v>
      </c>
      <c r="H145" s="54">
        <f>RANK(Table1[[#This Row],[Euclidean
Distance]],Table1[Euclidean
Distance],1)</f>
        <v>88</v>
      </c>
      <c r="I145" s="68">
        <f>ABS(Table1[[#This Row],[sepal_length]]-$L$4)+ABS(Table1[[#This Row],[sepal_width]]-$M$4)+ABS(Table1[[#This Row],[petal_length]]-$N$4)+ABS(Table1[[#This Row],[petal_width]]-$O$4)</f>
        <v>3.1500000000000004</v>
      </c>
      <c r="J145" s="69">
        <f>RANK(Table1[[#This Row],[Manhattan
Distance]],Table1[Manhattan
Distance],1)</f>
        <v>83</v>
      </c>
    </row>
    <row r="146" spans="1:10" x14ac:dyDescent="0.3">
      <c r="A146" s="65">
        <v>145</v>
      </c>
      <c r="B146" s="66">
        <v>6.7</v>
      </c>
      <c r="C146" s="53">
        <v>3.3</v>
      </c>
      <c r="D146" s="53">
        <v>5.7</v>
      </c>
      <c r="E146" s="53">
        <v>2.5</v>
      </c>
      <c r="F146" s="69" t="s">
        <v>63</v>
      </c>
      <c r="G146" s="67">
        <f>SQRT((Table1[[#This Row],[sepal_length]]-$L$4)^2+(Table1[[#This Row],[sepal_width]]-$M$4)^2+(Table1[[#This Row],[petal_length]]-$N$4)^2+(Table1[[#This Row],[petal_width]]-$O$4)^2)</f>
        <v>1.965324400703355</v>
      </c>
      <c r="H146" s="54">
        <f>RANK(Table1[[#This Row],[Euclidean
Distance]],Table1[Euclidean
Distance],1)</f>
        <v>84</v>
      </c>
      <c r="I146" s="68">
        <f>ABS(Table1[[#This Row],[sepal_length]]-$L$4)+ABS(Table1[[#This Row],[sepal_width]]-$M$4)+ABS(Table1[[#This Row],[petal_length]]-$N$4)+ABS(Table1[[#This Row],[petal_width]]-$O$4)</f>
        <v>3.1500000000000004</v>
      </c>
      <c r="J146" s="69">
        <f>RANK(Table1[[#This Row],[Manhattan
Distance]],Table1[Manhattan
Distance],1)</f>
        <v>83</v>
      </c>
    </row>
    <row r="147" spans="1:10" x14ac:dyDescent="0.3">
      <c r="A147" s="65">
        <v>146</v>
      </c>
      <c r="B147" s="66">
        <v>6.7</v>
      </c>
      <c r="C147" s="53">
        <v>3</v>
      </c>
      <c r="D147" s="53">
        <v>5.2</v>
      </c>
      <c r="E147" s="53">
        <v>2.2999999999999998</v>
      </c>
      <c r="F147" s="69" t="s">
        <v>63</v>
      </c>
      <c r="G147" s="67">
        <f>SQRT((Table1[[#This Row],[sepal_length]]-$L$4)^2+(Table1[[#This Row],[sepal_width]]-$M$4)^2+(Table1[[#This Row],[petal_length]]-$N$4)^2+(Table1[[#This Row],[petal_width]]-$O$4)^2)</f>
        <v>1.3829316685939335</v>
      </c>
      <c r="H147" s="54">
        <f>RANK(Table1[[#This Row],[Euclidean
Distance]],Table1[Euclidean
Distance],1)</f>
        <v>57</v>
      </c>
      <c r="I147" s="68">
        <f>ABS(Table1[[#This Row],[sepal_length]]-$L$4)+ABS(Table1[[#This Row],[sepal_width]]-$M$4)+ABS(Table1[[#This Row],[petal_length]]-$N$4)+ABS(Table1[[#This Row],[petal_width]]-$O$4)</f>
        <v>2.1500000000000004</v>
      </c>
      <c r="J147" s="69">
        <f>RANK(Table1[[#This Row],[Manhattan
Distance]],Table1[Manhattan
Distance],1)</f>
        <v>51</v>
      </c>
    </row>
    <row r="148" spans="1:10" x14ac:dyDescent="0.3">
      <c r="A148" s="65">
        <v>147</v>
      </c>
      <c r="B148" s="66">
        <v>6.3</v>
      </c>
      <c r="C148" s="53">
        <v>2.5</v>
      </c>
      <c r="D148" s="53">
        <v>5</v>
      </c>
      <c r="E148" s="53">
        <v>1.9</v>
      </c>
      <c r="F148" s="69" t="s">
        <v>63</v>
      </c>
      <c r="G148" s="67">
        <f>SQRT((Table1[[#This Row],[sepal_length]]-$L$4)^2+(Table1[[#This Row],[sepal_width]]-$M$4)^2+(Table1[[#This Row],[petal_length]]-$N$4)^2+(Table1[[#This Row],[petal_width]]-$O$4)^2)</f>
        <v>1.092016483392078</v>
      </c>
      <c r="H148" s="54">
        <f>RANK(Table1[[#This Row],[Euclidean
Distance]],Table1[Euclidean
Distance],1)</f>
        <v>36</v>
      </c>
      <c r="I148" s="68">
        <f>ABS(Table1[[#This Row],[sepal_length]]-$L$4)+ABS(Table1[[#This Row],[sepal_width]]-$M$4)+ABS(Table1[[#This Row],[petal_length]]-$N$4)+ABS(Table1[[#This Row],[petal_width]]-$O$4)</f>
        <v>1.9500000000000006</v>
      </c>
      <c r="J148" s="69">
        <f>RANK(Table1[[#This Row],[Manhattan
Distance]],Table1[Manhattan
Distance],1)</f>
        <v>47</v>
      </c>
    </row>
    <row r="149" spans="1:10" x14ac:dyDescent="0.3">
      <c r="A149" s="65">
        <v>148</v>
      </c>
      <c r="B149" s="66">
        <v>6.5</v>
      </c>
      <c r="C149" s="53">
        <v>3</v>
      </c>
      <c r="D149" s="53">
        <v>5.2</v>
      </c>
      <c r="E149" s="53">
        <v>2</v>
      </c>
      <c r="F149" s="69" t="s">
        <v>63</v>
      </c>
      <c r="G149" s="67">
        <f>SQRT((Table1[[#This Row],[sepal_length]]-$L$4)^2+(Table1[[#This Row],[sepal_width]]-$M$4)^2+(Table1[[#This Row],[petal_length]]-$N$4)^2+(Table1[[#This Row],[petal_width]]-$O$4)^2)</f>
        <v>1.2500000000000004</v>
      </c>
      <c r="H149" s="54">
        <f>RANK(Table1[[#This Row],[Euclidean
Distance]],Table1[Euclidean
Distance],1)</f>
        <v>47</v>
      </c>
      <c r="I149" s="68">
        <f>ABS(Table1[[#This Row],[sepal_length]]-$L$4)+ABS(Table1[[#This Row],[sepal_width]]-$M$4)+ABS(Table1[[#This Row],[petal_length]]-$N$4)+ABS(Table1[[#This Row],[petal_width]]-$O$4)</f>
        <v>2.0500000000000007</v>
      </c>
      <c r="J149" s="69">
        <f>RANK(Table1[[#This Row],[Manhattan
Distance]],Table1[Manhattan
Distance],1)</f>
        <v>50</v>
      </c>
    </row>
    <row r="150" spans="1:10" x14ac:dyDescent="0.3">
      <c r="A150" s="65">
        <v>149</v>
      </c>
      <c r="B150" s="66">
        <v>6.2</v>
      </c>
      <c r="C150" s="53">
        <v>3.4</v>
      </c>
      <c r="D150" s="53">
        <v>5.4</v>
      </c>
      <c r="E150" s="53">
        <v>2.2999999999999998</v>
      </c>
      <c r="F150" s="69" t="s">
        <v>63</v>
      </c>
      <c r="G150" s="67">
        <f>SQRT((Table1[[#This Row],[sepal_length]]-$L$4)^2+(Table1[[#This Row],[sepal_width]]-$M$4)^2+(Table1[[#This Row],[petal_length]]-$N$4)^2+(Table1[[#This Row],[petal_width]]-$O$4)^2)</f>
        <v>1.7327723451163459</v>
      </c>
      <c r="H150" s="54">
        <f>RANK(Table1[[#This Row],[Euclidean
Distance]],Table1[Euclidean
Distance],1)</f>
        <v>74</v>
      </c>
      <c r="I150" s="68">
        <f>ABS(Table1[[#This Row],[sepal_length]]-$L$4)+ABS(Table1[[#This Row],[sepal_width]]-$M$4)+ABS(Table1[[#This Row],[petal_length]]-$N$4)+ABS(Table1[[#This Row],[petal_width]]-$O$4)</f>
        <v>3.2500000000000004</v>
      </c>
      <c r="J150" s="69">
        <f>RANK(Table1[[#This Row],[Manhattan
Distance]],Table1[Manhattan
Distance],1)</f>
        <v>87</v>
      </c>
    </row>
    <row r="151" spans="1:10" ht="15" thickBot="1" x14ac:dyDescent="0.35">
      <c r="A151" s="75">
        <v>150</v>
      </c>
      <c r="B151" s="76">
        <v>5.9</v>
      </c>
      <c r="C151" s="77">
        <v>3</v>
      </c>
      <c r="D151" s="77">
        <v>5.0999999999999996</v>
      </c>
      <c r="E151" s="77">
        <v>1.8</v>
      </c>
      <c r="F151" s="79" t="s">
        <v>63</v>
      </c>
      <c r="G151" s="95">
        <f>SQRT((Table1[[#This Row],[sepal_length]]-$L$4)^2+(Table1[[#This Row],[sepal_width]]-$M$4)^2+(Table1[[#This Row],[petal_length]]-$N$4)^2+(Table1[[#This Row],[petal_width]]-$O$4)^2)</f>
        <v>1.3388427838995882</v>
      </c>
      <c r="H151" s="58">
        <f>RANK(Table1[[#This Row],[Euclidean
Distance]],Table1[Euclidean
Distance],1)</f>
        <v>53</v>
      </c>
      <c r="I151" s="78">
        <f>ABS(Table1[[#This Row],[sepal_length]]-$L$4)+ABS(Table1[[#This Row],[sepal_width]]-$M$4)+ABS(Table1[[#This Row],[petal_length]]-$N$4)+ABS(Table1[[#This Row],[petal_width]]-$O$4)</f>
        <v>2.3499999999999996</v>
      </c>
      <c r="J151" s="79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4" priority="4" bottom="1" rank="5"/>
  </conditionalFormatting>
  <conditionalFormatting sqref="H2:H151">
    <cfRule type="top10" dxfId="3" priority="3" bottom="1" rank="5"/>
  </conditionalFormatting>
  <conditionalFormatting sqref="I2:I151">
    <cfRule type="top10" dxfId="2" priority="2" bottom="1" rank="5"/>
  </conditionalFormatting>
  <conditionalFormatting sqref="J2:J151">
    <cfRule type="top10" dxfId="1" priority="1" bottom="1" rank="5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3F9A-87F1-4ADD-8643-DC95180BA856}">
  <dimension ref="B1:AC66"/>
  <sheetViews>
    <sheetView showGridLines="0" tabSelected="1" topLeftCell="E44" zoomScale="120" zoomScaleNormal="120" workbookViewId="0">
      <selection activeCell="G50" sqref="G50"/>
    </sheetView>
  </sheetViews>
  <sheetFormatPr defaultRowHeight="14.4" x14ac:dyDescent="0.3"/>
  <cols>
    <col min="1" max="1" width="4.21875" style="45" customWidth="1"/>
    <col min="2" max="2" width="8.5546875" style="45" customWidth="1"/>
    <col min="3" max="3" width="18" style="45" bestFit="1" customWidth="1"/>
    <col min="4" max="4" width="16.21875" style="45" bestFit="1" customWidth="1"/>
    <col min="5" max="5" width="11.77734375" style="45" bestFit="1" customWidth="1"/>
    <col min="6" max="6" width="8.5546875" style="45" bestFit="1" customWidth="1"/>
    <col min="7" max="7" width="6" style="45" bestFit="1" customWidth="1"/>
    <col min="8" max="8" width="12.5546875" style="121" bestFit="1" customWidth="1"/>
    <col min="9" max="9" width="8.77734375" style="45" customWidth="1"/>
    <col min="10" max="11" width="8.88671875" style="45"/>
    <col min="12" max="12" width="28" style="100" bestFit="1" customWidth="1"/>
    <col min="13" max="14" width="8.88671875" style="100"/>
    <col min="15" max="19" width="8.88671875" style="45"/>
    <col min="20" max="20" width="20" style="45" bestFit="1" customWidth="1"/>
    <col min="21" max="21" width="34" style="45" bestFit="1" customWidth="1"/>
    <col min="22" max="22" width="10.21875" style="45" bestFit="1" customWidth="1"/>
    <col min="23" max="24" width="8.88671875" style="45"/>
    <col min="25" max="25" width="15.21875" style="45" bestFit="1" customWidth="1"/>
    <col min="26" max="26" width="20.77734375" style="45" bestFit="1" customWidth="1"/>
    <col min="27" max="27" width="16.44140625" style="45" bestFit="1" customWidth="1"/>
    <col min="28" max="28" width="12.109375" style="45" bestFit="1" customWidth="1"/>
    <col min="29" max="29" width="8.109375" style="45" bestFit="1" customWidth="1"/>
    <col min="30" max="16384" width="8.88671875" style="45"/>
  </cols>
  <sheetData>
    <row r="1" spans="2:29" x14ac:dyDescent="0.3">
      <c r="H1" s="99"/>
      <c r="I1" s="100"/>
      <c r="J1" s="100"/>
      <c r="K1" s="100"/>
      <c r="O1" s="100"/>
      <c r="P1" s="100"/>
      <c r="Q1" s="100"/>
      <c r="R1" s="100"/>
      <c r="S1" s="100"/>
      <c r="T1" s="100"/>
      <c r="U1" s="100"/>
    </row>
    <row r="2" spans="2:29" ht="15" thickBot="1" x14ac:dyDescent="0.35">
      <c r="H2" s="99"/>
      <c r="I2" s="100"/>
      <c r="J2" s="100"/>
      <c r="K2" s="100"/>
      <c r="O2" s="100"/>
      <c r="P2" s="100"/>
      <c r="Q2" s="100"/>
      <c r="R2" s="100"/>
      <c r="S2" s="100"/>
      <c r="T2" s="100"/>
      <c r="U2" s="100"/>
    </row>
    <row r="3" spans="2:29" ht="18.600000000000001" thickBot="1" x14ac:dyDescent="0.4">
      <c r="B3" s="101" t="s">
        <v>72</v>
      </c>
      <c r="C3" s="102" t="s">
        <v>73</v>
      </c>
      <c r="D3" s="102" t="s">
        <v>74</v>
      </c>
      <c r="E3" s="102" t="s">
        <v>75</v>
      </c>
      <c r="F3" s="102" t="s">
        <v>76</v>
      </c>
      <c r="G3" s="102" t="s">
        <v>77</v>
      </c>
      <c r="H3" s="99"/>
      <c r="I3" s="100"/>
      <c r="J3" s="100"/>
      <c r="K3" s="100"/>
      <c r="O3" s="100"/>
      <c r="P3" s="100"/>
      <c r="Q3" s="100"/>
      <c r="R3" s="100"/>
      <c r="S3" s="100"/>
      <c r="T3" s="100"/>
      <c r="U3" s="100"/>
      <c r="X3" s="101" t="s">
        <v>72</v>
      </c>
      <c r="Y3" s="102" t="s">
        <v>78</v>
      </c>
      <c r="Z3" s="102" t="s">
        <v>79</v>
      </c>
      <c r="AA3" s="102" t="s">
        <v>80</v>
      </c>
      <c r="AB3" s="102" t="s">
        <v>81</v>
      </c>
      <c r="AC3" s="101" t="s">
        <v>82</v>
      </c>
    </row>
    <row r="4" spans="2:29" ht="18.600000000000001" thickBot="1" x14ac:dyDescent="0.4">
      <c r="B4" s="103">
        <v>1</v>
      </c>
      <c r="C4" s="104" t="s">
        <v>83</v>
      </c>
      <c r="D4" s="104" t="s">
        <v>84</v>
      </c>
      <c r="E4" s="104" t="s">
        <v>85</v>
      </c>
      <c r="F4" s="104" t="s">
        <v>86</v>
      </c>
      <c r="G4" s="104" t="s">
        <v>87</v>
      </c>
      <c r="H4" s="99"/>
      <c r="I4" s="100"/>
      <c r="J4" s="100"/>
      <c r="K4" s="100"/>
      <c r="O4" s="100"/>
      <c r="P4" s="100"/>
      <c r="Q4" s="100"/>
      <c r="R4" s="100"/>
      <c r="S4" s="100"/>
      <c r="T4" s="100"/>
      <c r="U4" s="100"/>
      <c r="X4" s="103">
        <v>1</v>
      </c>
      <c r="Y4" s="104" t="s">
        <v>88</v>
      </c>
      <c r="Z4" s="104" t="s">
        <v>89</v>
      </c>
      <c r="AA4" s="104" t="s">
        <v>90</v>
      </c>
      <c r="AB4" s="104" t="s">
        <v>91</v>
      </c>
      <c r="AC4" s="103" t="s">
        <v>92</v>
      </c>
    </row>
    <row r="5" spans="2:29" ht="18.600000000000001" thickBot="1" x14ac:dyDescent="0.4">
      <c r="B5" s="103">
        <v>2</v>
      </c>
      <c r="C5" s="104" t="s">
        <v>83</v>
      </c>
      <c r="D5" s="104" t="s">
        <v>84</v>
      </c>
      <c r="E5" s="104" t="s">
        <v>85</v>
      </c>
      <c r="F5" s="104" t="s">
        <v>93</v>
      </c>
      <c r="G5" s="104" t="s">
        <v>87</v>
      </c>
      <c r="H5" s="99"/>
      <c r="I5" s="100"/>
      <c r="J5" s="100"/>
      <c r="K5" s="100"/>
      <c r="O5" s="100"/>
      <c r="P5" s="100"/>
      <c r="Q5" s="100"/>
      <c r="R5" s="100"/>
      <c r="S5" s="100"/>
      <c r="T5" s="100"/>
      <c r="U5" s="100"/>
      <c r="X5" s="103">
        <v>2</v>
      </c>
      <c r="Y5" s="104" t="s">
        <v>88</v>
      </c>
      <c r="Z5" s="104" t="s">
        <v>89</v>
      </c>
      <c r="AA5" s="104" t="s">
        <v>90</v>
      </c>
      <c r="AB5" s="104" t="s">
        <v>94</v>
      </c>
      <c r="AC5" s="103" t="s">
        <v>92</v>
      </c>
    </row>
    <row r="6" spans="2:29" ht="18.600000000000001" thickBot="1" x14ac:dyDescent="0.4">
      <c r="B6" s="103">
        <v>3</v>
      </c>
      <c r="C6" s="104" t="s">
        <v>95</v>
      </c>
      <c r="D6" s="104" t="s">
        <v>84</v>
      </c>
      <c r="E6" s="104" t="s">
        <v>85</v>
      </c>
      <c r="F6" s="104" t="s">
        <v>86</v>
      </c>
      <c r="G6" s="104" t="s">
        <v>96</v>
      </c>
      <c r="H6" s="99"/>
      <c r="I6" s="100"/>
      <c r="J6" s="100"/>
      <c r="K6" s="100"/>
      <c r="O6" s="100"/>
      <c r="P6" s="100"/>
      <c r="Q6" s="100"/>
      <c r="R6" s="100"/>
      <c r="S6" s="100"/>
      <c r="T6" s="100"/>
      <c r="U6" s="100"/>
      <c r="X6" s="103">
        <v>3</v>
      </c>
      <c r="Y6" s="104" t="s">
        <v>97</v>
      </c>
      <c r="Z6" s="104" t="s">
        <v>89</v>
      </c>
      <c r="AA6" s="104" t="s">
        <v>90</v>
      </c>
      <c r="AB6" s="104" t="s">
        <v>91</v>
      </c>
      <c r="AC6" s="103" t="s">
        <v>98</v>
      </c>
    </row>
    <row r="7" spans="2:29" ht="18.600000000000001" thickBot="1" x14ac:dyDescent="0.4">
      <c r="B7" s="103">
        <v>4</v>
      </c>
      <c r="C7" s="104" t="s">
        <v>99</v>
      </c>
      <c r="D7" s="104" t="s">
        <v>100</v>
      </c>
      <c r="E7" s="104" t="s">
        <v>85</v>
      </c>
      <c r="F7" s="104" t="s">
        <v>86</v>
      </c>
      <c r="G7" s="104" t="s">
        <v>96</v>
      </c>
      <c r="H7" s="99"/>
      <c r="I7" s="100"/>
      <c r="J7" s="100"/>
      <c r="K7" s="100"/>
      <c r="O7" s="100"/>
      <c r="P7" s="100"/>
      <c r="Q7" s="100"/>
      <c r="R7" s="100"/>
      <c r="S7" s="100"/>
      <c r="T7" s="100"/>
      <c r="U7" s="100"/>
      <c r="X7" s="103">
        <v>4</v>
      </c>
      <c r="Y7" s="104" t="s">
        <v>101</v>
      </c>
      <c r="Z7" s="104" t="s">
        <v>102</v>
      </c>
      <c r="AA7" s="104" t="s">
        <v>90</v>
      </c>
      <c r="AB7" s="104" t="s">
        <v>91</v>
      </c>
      <c r="AC7" s="103" t="s">
        <v>98</v>
      </c>
    </row>
    <row r="8" spans="2:29" ht="18.600000000000001" thickBot="1" x14ac:dyDescent="0.4">
      <c r="B8" s="103">
        <v>5</v>
      </c>
      <c r="C8" s="104" t="s">
        <v>99</v>
      </c>
      <c r="D8" s="104" t="s">
        <v>103</v>
      </c>
      <c r="E8" s="104" t="s">
        <v>104</v>
      </c>
      <c r="F8" s="104" t="s">
        <v>86</v>
      </c>
      <c r="G8" s="104" t="s">
        <v>96</v>
      </c>
      <c r="H8" s="99"/>
      <c r="I8" s="100"/>
      <c r="J8" s="100"/>
      <c r="K8" s="100"/>
      <c r="O8" s="100"/>
      <c r="P8" s="100"/>
      <c r="Q8" s="100"/>
      <c r="R8" s="100"/>
      <c r="S8" s="100"/>
      <c r="T8" s="100"/>
      <c r="U8" s="100"/>
      <c r="X8" s="103">
        <v>5</v>
      </c>
      <c r="Y8" s="104" t="s">
        <v>101</v>
      </c>
      <c r="Z8" s="104" t="s">
        <v>105</v>
      </c>
      <c r="AA8" s="104" t="s">
        <v>106</v>
      </c>
      <c r="AB8" s="104" t="s">
        <v>91</v>
      </c>
      <c r="AC8" s="103" t="s">
        <v>98</v>
      </c>
    </row>
    <row r="9" spans="2:29" ht="18.600000000000001" thickBot="1" x14ac:dyDescent="0.4">
      <c r="B9" s="103">
        <v>6</v>
      </c>
      <c r="C9" s="104" t="s">
        <v>99</v>
      </c>
      <c r="D9" s="104" t="s">
        <v>103</v>
      </c>
      <c r="E9" s="104" t="s">
        <v>104</v>
      </c>
      <c r="F9" s="104" t="s">
        <v>93</v>
      </c>
      <c r="G9" s="104" t="s">
        <v>87</v>
      </c>
      <c r="H9" s="99"/>
      <c r="I9" s="100"/>
      <c r="J9" s="100"/>
      <c r="K9" s="100"/>
      <c r="O9" s="100"/>
      <c r="P9" s="100"/>
      <c r="Q9" s="100"/>
      <c r="R9" s="100"/>
      <c r="S9" s="100"/>
      <c r="T9" s="100"/>
      <c r="U9" s="100"/>
      <c r="X9" s="103">
        <v>6</v>
      </c>
      <c r="Y9" s="104" t="s">
        <v>101</v>
      </c>
      <c r="Z9" s="104" t="s">
        <v>105</v>
      </c>
      <c r="AA9" s="104" t="s">
        <v>106</v>
      </c>
      <c r="AB9" s="104" t="s">
        <v>94</v>
      </c>
      <c r="AC9" s="103" t="s">
        <v>92</v>
      </c>
    </row>
    <row r="10" spans="2:29" ht="18.600000000000001" thickBot="1" x14ac:dyDescent="0.4">
      <c r="B10" s="103">
        <v>7</v>
      </c>
      <c r="C10" s="104" t="s">
        <v>95</v>
      </c>
      <c r="D10" s="104" t="s">
        <v>103</v>
      </c>
      <c r="E10" s="104" t="s">
        <v>104</v>
      </c>
      <c r="F10" s="104" t="s">
        <v>93</v>
      </c>
      <c r="G10" s="104" t="s">
        <v>96</v>
      </c>
      <c r="H10" s="99"/>
      <c r="I10" s="105" t="s">
        <v>107</v>
      </c>
      <c r="J10" s="105" t="s">
        <v>108</v>
      </c>
      <c r="K10" s="105" t="s">
        <v>109</v>
      </c>
      <c r="L10" s="106" t="s">
        <v>110</v>
      </c>
      <c r="M10" s="100" t="s">
        <v>111</v>
      </c>
      <c r="N10" s="100" t="s">
        <v>112</v>
      </c>
      <c r="O10" s="100"/>
      <c r="P10" s="100"/>
      <c r="Q10" s="100"/>
      <c r="R10" s="100"/>
      <c r="S10" s="100"/>
      <c r="T10" s="100"/>
      <c r="U10" s="100"/>
      <c r="X10" s="103">
        <v>7</v>
      </c>
      <c r="Y10" s="104" t="s">
        <v>97</v>
      </c>
      <c r="Z10" s="104" t="s">
        <v>105</v>
      </c>
      <c r="AA10" s="104" t="s">
        <v>106</v>
      </c>
      <c r="AB10" s="104" t="s">
        <v>94</v>
      </c>
      <c r="AC10" s="103" t="s">
        <v>98</v>
      </c>
    </row>
    <row r="11" spans="2:29" ht="18.600000000000001" thickBot="1" x14ac:dyDescent="0.4">
      <c r="B11" s="103">
        <v>8</v>
      </c>
      <c r="C11" s="104" t="s">
        <v>83</v>
      </c>
      <c r="D11" s="104" t="s">
        <v>100</v>
      </c>
      <c r="E11" s="104" t="s">
        <v>85</v>
      </c>
      <c r="F11" s="104" t="s">
        <v>86</v>
      </c>
      <c r="G11" s="104" t="s">
        <v>87</v>
      </c>
      <c r="H11" s="99"/>
      <c r="I11" s="100">
        <f>D19</f>
        <v>9</v>
      </c>
      <c r="J11" s="100">
        <f>D20</f>
        <v>5</v>
      </c>
      <c r="K11" s="100">
        <f>I11+J11</f>
        <v>14</v>
      </c>
      <c r="L11" s="100">
        <f>((-I11/K11)*LOG(I11/K11,2)-(J11/K11)*LOG(J11/K11,2))</f>
        <v>0.94028595867063092</v>
      </c>
      <c r="O11" s="100"/>
      <c r="P11" s="100"/>
      <c r="Q11" s="100"/>
      <c r="R11" s="100"/>
      <c r="S11" s="100"/>
      <c r="T11" s="100"/>
      <c r="U11" s="100"/>
      <c r="X11" s="103">
        <v>8</v>
      </c>
      <c r="Y11" s="104" t="s">
        <v>88</v>
      </c>
      <c r="Z11" s="104" t="s">
        <v>102</v>
      </c>
      <c r="AA11" s="104" t="s">
        <v>90</v>
      </c>
      <c r="AB11" s="104" t="s">
        <v>91</v>
      </c>
      <c r="AC11" s="103" t="s">
        <v>92</v>
      </c>
    </row>
    <row r="12" spans="2:29" ht="18.600000000000001" thickBot="1" x14ac:dyDescent="0.4">
      <c r="B12" s="103">
        <v>9</v>
      </c>
      <c r="C12" s="104" t="s">
        <v>83</v>
      </c>
      <c r="D12" s="104" t="s">
        <v>103</v>
      </c>
      <c r="E12" s="104" t="s">
        <v>104</v>
      </c>
      <c r="F12" s="104" t="s">
        <v>86</v>
      </c>
      <c r="G12" s="107" t="s">
        <v>96</v>
      </c>
      <c r="H12" s="108" t="s">
        <v>73</v>
      </c>
      <c r="I12" s="109"/>
      <c r="J12" s="109"/>
      <c r="K12" s="109"/>
      <c r="L12" s="109"/>
      <c r="M12" s="109">
        <f>(K13/$K$11)*L13+(K14/$K$11)*L14+(K15/$K$11)*L15</f>
        <v>0.69353613889619181</v>
      </c>
      <c r="N12" s="110">
        <f>$L$11-M12</f>
        <v>0.24674981977443911</v>
      </c>
      <c r="O12" s="100"/>
      <c r="P12" s="100"/>
      <c r="Q12" s="100"/>
      <c r="R12" s="100"/>
      <c r="S12" s="100"/>
      <c r="T12" s="100"/>
      <c r="U12" s="100"/>
      <c r="X12" s="103">
        <v>9</v>
      </c>
      <c r="Y12" s="104" t="s">
        <v>88</v>
      </c>
      <c r="Z12" s="104" t="s">
        <v>105</v>
      </c>
      <c r="AA12" s="104" t="s">
        <v>106</v>
      </c>
      <c r="AB12" s="104" t="s">
        <v>91</v>
      </c>
      <c r="AC12" s="103" t="s">
        <v>98</v>
      </c>
    </row>
    <row r="13" spans="2:29" ht="18.600000000000001" thickBot="1" x14ac:dyDescent="0.4">
      <c r="B13" s="103">
        <v>10</v>
      </c>
      <c r="C13" s="104" t="s">
        <v>99</v>
      </c>
      <c r="D13" s="104" t="s">
        <v>100</v>
      </c>
      <c r="E13" s="104" t="s">
        <v>104</v>
      </c>
      <c r="F13" s="104" t="s">
        <v>86</v>
      </c>
      <c r="G13" s="107" t="s">
        <v>96</v>
      </c>
      <c r="H13" s="111" t="s">
        <v>83</v>
      </c>
      <c r="I13" s="100">
        <v>2</v>
      </c>
      <c r="J13" s="100">
        <v>3</v>
      </c>
      <c r="K13" s="100">
        <f>I13+J13</f>
        <v>5</v>
      </c>
      <c r="L13" s="100">
        <f>((-I13/K13)*LOG(I13/K13,2)-(J13/K13)*LOG(J13/K13,2))</f>
        <v>0.97095059445466858</v>
      </c>
      <c r="N13" s="112"/>
      <c r="O13" s="100"/>
      <c r="P13" s="100"/>
      <c r="Q13" s="100"/>
      <c r="R13" s="100"/>
      <c r="S13" s="100"/>
      <c r="T13" s="100"/>
      <c r="U13" s="100"/>
      <c r="X13" s="103">
        <v>10</v>
      </c>
      <c r="Y13" s="104" t="s">
        <v>101</v>
      </c>
      <c r="Z13" s="104" t="s">
        <v>102</v>
      </c>
      <c r="AA13" s="104" t="s">
        <v>106</v>
      </c>
      <c r="AB13" s="104" t="s">
        <v>91</v>
      </c>
      <c r="AC13" s="103" t="s">
        <v>98</v>
      </c>
    </row>
    <row r="14" spans="2:29" ht="18.600000000000001" thickBot="1" x14ac:dyDescent="0.4">
      <c r="B14" s="103">
        <v>11</v>
      </c>
      <c r="C14" s="104" t="s">
        <v>83</v>
      </c>
      <c r="D14" s="104" t="s">
        <v>100</v>
      </c>
      <c r="E14" s="104" t="s">
        <v>104</v>
      </c>
      <c r="F14" s="104" t="s">
        <v>93</v>
      </c>
      <c r="G14" s="107" t="s">
        <v>96</v>
      </c>
      <c r="H14" s="111" t="s">
        <v>95</v>
      </c>
      <c r="I14" s="100">
        <v>4</v>
      </c>
      <c r="J14" s="100">
        <v>0</v>
      </c>
      <c r="K14" s="100">
        <f>I14+J14</f>
        <v>4</v>
      </c>
      <c r="L14" s="100">
        <v>0</v>
      </c>
      <c r="N14" s="112"/>
      <c r="O14" s="100"/>
      <c r="P14" s="100"/>
      <c r="Q14" s="100"/>
      <c r="R14" s="100"/>
      <c r="S14" s="100"/>
      <c r="T14" s="100"/>
      <c r="U14" s="100"/>
      <c r="X14" s="103">
        <v>11</v>
      </c>
      <c r="Y14" s="104" t="s">
        <v>88</v>
      </c>
      <c r="Z14" s="104" t="s">
        <v>102</v>
      </c>
      <c r="AA14" s="104" t="s">
        <v>106</v>
      </c>
      <c r="AB14" s="104" t="s">
        <v>94</v>
      </c>
      <c r="AC14" s="103" t="s">
        <v>98</v>
      </c>
    </row>
    <row r="15" spans="2:29" ht="18.600000000000001" thickBot="1" x14ac:dyDescent="0.4">
      <c r="B15" s="103">
        <v>12</v>
      </c>
      <c r="C15" s="104" t="s">
        <v>95</v>
      </c>
      <c r="D15" s="104" t="s">
        <v>100</v>
      </c>
      <c r="E15" s="104" t="s">
        <v>85</v>
      </c>
      <c r="F15" s="104" t="s">
        <v>93</v>
      </c>
      <c r="G15" s="107" t="s">
        <v>96</v>
      </c>
      <c r="H15" s="111" t="s">
        <v>99</v>
      </c>
      <c r="I15" s="100">
        <v>3</v>
      </c>
      <c r="J15" s="100">
        <v>2</v>
      </c>
      <c r="K15" s="100">
        <f>I15+J15</f>
        <v>5</v>
      </c>
      <c r="L15" s="100">
        <f>((-I15/K15)*LOG(I15/K15,2)-(J15/K15)*LOG(J15/K15,2))</f>
        <v>0.97095059445466858</v>
      </c>
      <c r="N15" s="112"/>
      <c r="O15" s="100"/>
      <c r="P15" s="100"/>
      <c r="Q15" s="100"/>
      <c r="R15" s="100"/>
      <c r="S15" s="100"/>
      <c r="T15" s="100"/>
      <c r="U15" s="100"/>
      <c r="X15" s="103">
        <v>12</v>
      </c>
      <c r="Y15" s="104" t="s">
        <v>97</v>
      </c>
      <c r="Z15" s="104" t="s">
        <v>102</v>
      </c>
      <c r="AA15" s="104" t="s">
        <v>90</v>
      </c>
      <c r="AB15" s="104" t="s">
        <v>94</v>
      </c>
      <c r="AC15" s="103" t="s">
        <v>98</v>
      </c>
    </row>
    <row r="16" spans="2:29" ht="18.600000000000001" thickBot="1" x14ac:dyDescent="0.4">
      <c r="B16" s="103">
        <v>13</v>
      </c>
      <c r="C16" s="104" t="s">
        <v>95</v>
      </c>
      <c r="D16" s="104" t="s">
        <v>84</v>
      </c>
      <c r="E16" s="104" t="s">
        <v>104</v>
      </c>
      <c r="F16" s="104" t="s">
        <v>86</v>
      </c>
      <c r="G16" s="107" t="s">
        <v>96</v>
      </c>
      <c r="H16" s="108" t="s">
        <v>74</v>
      </c>
      <c r="I16" s="100"/>
      <c r="J16" s="100"/>
      <c r="K16" s="100"/>
      <c r="M16" s="100">
        <f>(K17/$K$11)*L17+(K18/$K$11)*L18+(K19/$K$11)*L19</f>
        <v>0.91106339301167627</v>
      </c>
      <c r="N16" s="112">
        <f>$L$11-M16</f>
        <v>2.9222565658954647E-2</v>
      </c>
      <c r="O16" s="100"/>
      <c r="P16" s="100"/>
      <c r="Q16" s="100"/>
      <c r="R16" s="100"/>
      <c r="S16" s="100"/>
      <c r="T16" s="100"/>
      <c r="U16" s="100"/>
      <c r="X16" s="103">
        <v>13</v>
      </c>
      <c r="Y16" s="104" t="s">
        <v>97</v>
      </c>
      <c r="Z16" s="104" t="s">
        <v>89</v>
      </c>
      <c r="AA16" s="104" t="s">
        <v>106</v>
      </c>
      <c r="AB16" s="104" t="s">
        <v>91</v>
      </c>
      <c r="AC16" s="103" t="s">
        <v>98</v>
      </c>
    </row>
    <row r="17" spans="2:29" ht="18.600000000000001" thickBot="1" x14ac:dyDescent="0.4">
      <c r="B17" s="103">
        <v>14</v>
      </c>
      <c r="C17" s="104" t="s">
        <v>99</v>
      </c>
      <c r="D17" s="104" t="s">
        <v>100</v>
      </c>
      <c r="E17" s="104" t="s">
        <v>85</v>
      </c>
      <c r="F17" s="104" t="s">
        <v>93</v>
      </c>
      <c r="G17" s="107" t="s">
        <v>87</v>
      </c>
      <c r="H17" s="111" t="s">
        <v>84</v>
      </c>
      <c r="I17" s="100">
        <v>2</v>
      </c>
      <c r="J17" s="100">
        <v>2</v>
      </c>
      <c r="K17" s="100">
        <f>I17+J17</f>
        <v>4</v>
      </c>
      <c r="L17" s="100">
        <f>((-I17/K17)*LOG(I17/K17,2)-(J17/K17)*LOG(J17/K17,2))</f>
        <v>1</v>
      </c>
      <c r="N17" s="112"/>
      <c r="O17" s="100"/>
      <c r="P17" s="100"/>
      <c r="Q17" s="100"/>
      <c r="R17" s="100"/>
      <c r="S17" s="100"/>
      <c r="T17" s="100"/>
      <c r="U17" s="100"/>
      <c r="X17" s="103">
        <v>14</v>
      </c>
      <c r="Y17" s="104" t="s">
        <v>101</v>
      </c>
      <c r="Z17" s="104" t="s">
        <v>102</v>
      </c>
      <c r="AA17" s="104" t="s">
        <v>90</v>
      </c>
      <c r="AB17" s="104" t="s">
        <v>94</v>
      </c>
      <c r="AC17" s="103" t="s">
        <v>92</v>
      </c>
    </row>
    <row r="18" spans="2:29" ht="15" thickBot="1" x14ac:dyDescent="0.35">
      <c r="H18" s="111" t="s">
        <v>100</v>
      </c>
      <c r="I18" s="100">
        <v>4</v>
      </c>
      <c r="J18" s="100">
        <v>2</v>
      </c>
      <c r="K18" s="100">
        <f>I18+J18</f>
        <v>6</v>
      </c>
      <c r="L18" s="100">
        <f>((-I18/K18)*LOG(I18/K18,2)-(J18/K18)*LOG(J18/K18,2))</f>
        <v>0.91829583405448956</v>
      </c>
      <c r="N18" s="112"/>
      <c r="O18" s="100"/>
      <c r="P18" s="100"/>
      <c r="Q18" s="100"/>
      <c r="R18" s="100"/>
      <c r="S18" s="100"/>
      <c r="T18" s="100"/>
      <c r="U18" s="100"/>
    </row>
    <row r="19" spans="2:29" ht="18.600000000000001" thickBot="1" x14ac:dyDescent="0.4">
      <c r="C19" s="113" t="s">
        <v>113</v>
      </c>
      <c r="D19" s="45">
        <f>COUNTIF(G4:G17,"yes")</f>
        <v>9</v>
      </c>
      <c r="H19" s="111" t="s">
        <v>103</v>
      </c>
      <c r="I19" s="100">
        <v>3</v>
      </c>
      <c r="J19" s="100">
        <v>1</v>
      </c>
      <c r="K19" s="100">
        <f>I19+J19</f>
        <v>4</v>
      </c>
      <c r="L19" s="100">
        <f>((-I19/K19)*LOG(I19/K19,2)-(J19/K19)*LOG(J19/K19,2))</f>
        <v>0.81127812445913283</v>
      </c>
      <c r="N19" s="112"/>
      <c r="O19" s="100"/>
      <c r="P19" s="100"/>
      <c r="Q19" s="100"/>
      <c r="R19" s="100"/>
      <c r="S19" s="100"/>
      <c r="T19" s="100"/>
      <c r="U19" s="100"/>
      <c r="X19" s="101" t="s">
        <v>72</v>
      </c>
      <c r="Y19" s="102" t="s">
        <v>78</v>
      </c>
      <c r="Z19" s="102" t="s">
        <v>79</v>
      </c>
      <c r="AA19" s="102" t="s">
        <v>80</v>
      </c>
      <c r="AB19" s="102" t="s">
        <v>81</v>
      </c>
      <c r="AC19" s="101" t="s">
        <v>82</v>
      </c>
    </row>
    <row r="20" spans="2:29" ht="18.600000000000001" thickBot="1" x14ac:dyDescent="0.4">
      <c r="C20" s="113" t="s">
        <v>114</v>
      </c>
      <c r="D20" s="45">
        <f>COUNTIF(G4:G17,"no")</f>
        <v>5</v>
      </c>
      <c r="H20" s="108" t="s">
        <v>75</v>
      </c>
      <c r="I20" s="100"/>
      <c r="J20" s="100"/>
      <c r="K20" s="100"/>
      <c r="M20" s="100">
        <f>(K21/$K$11)*L21+(K22/$K$11)*L22</f>
        <v>0.78845045730828955</v>
      </c>
      <c r="N20" s="112">
        <f>$L$11-M20</f>
        <v>0.15183550136234136</v>
      </c>
      <c r="O20" s="100"/>
      <c r="P20" s="100"/>
      <c r="Q20" s="100"/>
      <c r="R20" s="100"/>
      <c r="S20" s="100"/>
      <c r="T20" s="100"/>
      <c r="U20" s="100"/>
      <c r="X20" s="114">
        <v>1</v>
      </c>
      <c r="Y20" s="115" t="s">
        <v>88</v>
      </c>
      <c r="Z20" s="115" t="s">
        <v>102</v>
      </c>
      <c r="AA20" s="115" t="s">
        <v>106</v>
      </c>
      <c r="AB20" s="115" t="s">
        <v>91</v>
      </c>
      <c r="AC20" s="115" t="s">
        <v>98</v>
      </c>
    </row>
    <row r="21" spans="2:29" ht="18.600000000000001" thickBot="1" x14ac:dyDescent="0.4">
      <c r="C21" s="113" t="s">
        <v>115</v>
      </c>
      <c r="D21" s="45">
        <f>D19+D20</f>
        <v>14</v>
      </c>
      <c r="H21" s="111" t="s">
        <v>85</v>
      </c>
      <c r="I21" s="100">
        <v>3</v>
      </c>
      <c r="J21" s="100">
        <v>4</v>
      </c>
      <c r="K21" s="100">
        <f>I21+J21</f>
        <v>7</v>
      </c>
      <c r="L21" s="100">
        <f>((-I21/K21)*LOG(I21/K21,2)-(J21/K21)*LOG(J21/K21,2))</f>
        <v>0.98522813603425163</v>
      </c>
      <c r="N21" s="112"/>
      <c r="O21" s="100"/>
      <c r="P21" s="100"/>
      <c r="Q21" s="100"/>
      <c r="R21" s="100"/>
      <c r="S21" s="100"/>
      <c r="T21" s="100"/>
      <c r="U21" s="100"/>
      <c r="X21" s="114">
        <v>2</v>
      </c>
      <c r="Y21" s="115" t="s">
        <v>101</v>
      </c>
      <c r="Z21" s="115" t="s">
        <v>89</v>
      </c>
      <c r="AA21" s="115" t="s">
        <v>90</v>
      </c>
      <c r="AB21" s="115" t="s">
        <v>94</v>
      </c>
      <c r="AC21" s="115" t="s">
        <v>92</v>
      </c>
    </row>
    <row r="22" spans="2:29" ht="15" thickBot="1" x14ac:dyDescent="0.35">
      <c r="H22" s="116" t="s">
        <v>104</v>
      </c>
      <c r="I22" s="100">
        <v>6</v>
      </c>
      <c r="J22" s="100">
        <v>1</v>
      </c>
      <c r="K22" s="100">
        <f>I22+J22</f>
        <v>7</v>
      </c>
      <c r="L22" s="100">
        <f>((-I22/K22)*LOG(I22/K22,2)-(J22/K22)*LOG(J22/K22,2))</f>
        <v>0.59167277858232747</v>
      </c>
      <c r="N22" s="112"/>
    </row>
    <row r="23" spans="2:29" ht="15" thickBot="1" x14ac:dyDescent="0.35">
      <c r="H23" s="117" t="s">
        <v>76</v>
      </c>
      <c r="M23" s="100">
        <f>(K24/$K$11)*L24+(K25/$K$11)*L25</f>
        <v>0.89215892826236165</v>
      </c>
      <c r="N23" s="112">
        <f>$L$11-M23</f>
        <v>4.8127030408269267E-2</v>
      </c>
    </row>
    <row r="24" spans="2:29" x14ac:dyDescent="0.3">
      <c r="H24" s="116" t="s">
        <v>93</v>
      </c>
      <c r="I24" s="100">
        <v>3</v>
      </c>
      <c r="J24" s="100">
        <v>3</v>
      </c>
      <c r="K24" s="100">
        <f>I24+J24</f>
        <v>6</v>
      </c>
      <c r="L24" s="100">
        <f>((-I24/K24)*LOG(I24/K24,2)-(J24/K24)*LOG(J24/K24,2))</f>
        <v>1</v>
      </c>
      <c r="N24" s="112"/>
    </row>
    <row r="25" spans="2:29" ht="15" thickBot="1" x14ac:dyDescent="0.35">
      <c r="H25" s="118" t="s">
        <v>86</v>
      </c>
      <c r="I25" s="119">
        <v>6</v>
      </c>
      <c r="J25" s="119">
        <v>2</v>
      </c>
      <c r="K25" s="119">
        <f>I25+J25</f>
        <v>8</v>
      </c>
      <c r="L25" s="119">
        <f>((-I25/K25)*LOG(I25/K25,2)-(J25/K25)*LOG(J25/K25,2))</f>
        <v>0.81127812445913283</v>
      </c>
      <c r="M25" s="119"/>
      <c r="N25" s="120"/>
    </row>
    <row r="27" spans="2:29" ht="18.600000000000001" thickBot="1" x14ac:dyDescent="0.4">
      <c r="I27" s="105" t="s">
        <v>107</v>
      </c>
      <c r="J27" s="105" t="s">
        <v>108</v>
      </c>
      <c r="K27" s="105" t="s">
        <v>109</v>
      </c>
      <c r="L27" s="106" t="s">
        <v>110</v>
      </c>
      <c r="M27" s="100" t="s">
        <v>111</v>
      </c>
      <c r="N27" s="100" t="s">
        <v>112</v>
      </c>
    </row>
    <row r="28" spans="2:29" ht="18.600000000000001" thickBot="1" x14ac:dyDescent="0.4">
      <c r="B28" s="101" t="s">
        <v>72</v>
      </c>
      <c r="C28" s="102" t="s">
        <v>73</v>
      </c>
      <c r="D28" s="102" t="s">
        <v>74</v>
      </c>
      <c r="E28" s="102" t="s">
        <v>75</v>
      </c>
      <c r="F28" s="102" t="s">
        <v>76</v>
      </c>
      <c r="G28" s="122" t="s">
        <v>77</v>
      </c>
      <c r="H28" s="117" t="s">
        <v>116</v>
      </c>
      <c r="I28" s="123"/>
      <c r="J28" s="123"/>
      <c r="K28" s="123"/>
      <c r="L28" s="109"/>
      <c r="M28" s="109">
        <f>(K29/$K$11)*L29+(K30/$K$11)*L30+(K31/$K$11)*L31</f>
        <v>0.14285714285714285</v>
      </c>
      <c r="N28" s="124">
        <f>$L$11-M28</f>
        <v>0.79742881581348812</v>
      </c>
    </row>
    <row r="29" spans="2:29" ht="18.600000000000001" thickBot="1" x14ac:dyDescent="0.4">
      <c r="B29" s="103">
        <v>1</v>
      </c>
      <c r="C29" s="104" t="s">
        <v>83</v>
      </c>
      <c r="D29" s="104" t="s">
        <v>84</v>
      </c>
      <c r="E29" s="104" t="s">
        <v>85</v>
      </c>
      <c r="F29" s="104" t="s">
        <v>86</v>
      </c>
      <c r="G29" s="107" t="s">
        <v>87</v>
      </c>
      <c r="H29" s="116" t="s">
        <v>84</v>
      </c>
      <c r="I29" s="100">
        <v>0</v>
      </c>
      <c r="J29" s="100">
        <v>2</v>
      </c>
      <c r="K29" s="100">
        <f t="shared" ref="K29:K34" si="0">I29+J29</f>
        <v>2</v>
      </c>
      <c r="L29" s="100">
        <v>0</v>
      </c>
      <c r="N29" s="112"/>
    </row>
    <row r="30" spans="2:29" ht="18.600000000000001" thickBot="1" x14ac:dyDescent="0.4">
      <c r="B30" s="103">
        <v>2</v>
      </c>
      <c r="C30" s="104" t="s">
        <v>83</v>
      </c>
      <c r="D30" s="104" t="s">
        <v>84</v>
      </c>
      <c r="E30" s="104" t="s">
        <v>85</v>
      </c>
      <c r="F30" s="104" t="s">
        <v>93</v>
      </c>
      <c r="G30" s="107" t="s">
        <v>87</v>
      </c>
      <c r="H30" s="111" t="s">
        <v>100</v>
      </c>
      <c r="I30" s="100">
        <v>1</v>
      </c>
      <c r="J30" s="100">
        <v>1</v>
      </c>
      <c r="K30" s="100">
        <f t="shared" si="0"/>
        <v>2</v>
      </c>
      <c r="L30" s="100">
        <f>((-I30/K30)*LOG(I30/K30,2)-(J30/K30)*LOG(J30/K30,2))</f>
        <v>1</v>
      </c>
      <c r="N30" s="112"/>
    </row>
    <row r="31" spans="2:29" ht="18.600000000000001" thickBot="1" x14ac:dyDescent="0.4">
      <c r="B31" s="103">
        <v>8</v>
      </c>
      <c r="C31" s="104" t="s">
        <v>83</v>
      </c>
      <c r="D31" s="104" t="s">
        <v>100</v>
      </c>
      <c r="E31" s="104" t="s">
        <v>85</v>
      </c>
      <c r="F31" s="104" t="s">
        <v>86</v>
      </c>
      <c r="G31" s="107" t="s">
        <v>87</v>
      </c>
      <c r="H31" s="111" t="s">
        <v>103</v>
      </c>
      <c r="I31" s="100">
        <v>1</v>
      </c>
      <c r="J31" s="100">
        <v>0</v>
      </c>
      <c r="K31" s="100">
        <f t="shared" si="0"/>
        <v>1</v>
      </c>
      <c r="L31" s="100">
        <v>0</v>
      </c>
      <c r="N31" s="112"/>
    </row>
    <row r="32" spans="2:29" ht="18.600000000000001" thickBot="1" x14ac:dyDescent="0.4">
      <c r="B32" s="103">
        <v>9</v>
      </c>
      <c r="C32" s="104" t="s">
        <v>83</v>
      </c>
      <c r="D32" s="104" t="s">
        <v>103</v>
      </c>
      <c r="E32" s="104" t="s">
        <v>104</v>
      </c>
      <c r="F32" s="104" t="s">
        <v>86</v>
      </c>
      <c r="G32" s="107" t="s">
        <v>96</v>
      </c>
      <c r="H32" s="117" t="s">
        <v>117</v>
      </c>
      <c r="M32" s="100">
        <f>(K33/$K$11)*L33+(K34/$K$11)*L34</f>
        <v>0</v>
      </c>
      <c r="N32" s="125">
        <f>$L$11-M32</f>
        <v>0.94028595867063092</v>
      </c>
    </row>
    <row r="33" spans="2:14" ht="18.600000000000001" thickBot="1" x14ac:dyDescent="0.4">
      <c r="B33" s="103">
        <v>11</v>
      </c>
      <c r="C33" s="104" t="s">
        <v>83</v>
      </c>
      <c r="D33" s="104" t="s">
        <v>100</v>
      </c>
      <c r="E33" s="104" t="s">
        <v>104</v>
      </c>
      <c r="F33" s="104" t="s">
        <v>93</v>
      </c>
      <c r="G33" s="107" t="s">
        <v>96</v>
      </c>
      <c r="H33" s="111" t="s">
        <v>85</v>
      </c>
      <c r="I33" s="100">
        <v>0</v>
      </c>
      <c r="J33" s="100">
        <v>3</v>
      </c>
      <c r="K33" s="100">
        <f t="shared" si="0"/>
        <v>3</v>
      </c>
      <c r="L33" s="100">
        <v>0</v>
      </c>
      <c r="N33" s="112"/>
    </row>
    <row r="34" spans="2:14" ht="15" thickBot="1" x14ac:dyDescent="0.35">
      <c r="H34" s="116" t="s">
        <v>104</v>
      </c>
      <c r="I34" s="100">
        <v>2</v>
      </c>
      <c r="J34" s="100">
        <v>0</v>
      </c>
      <c r="K34" s="100">
        <f t="shared" si="0"/>
        <v>2</v>
      </c>
      <c r="L34" s="100">
        <v>0</v>
      </c>
      <c r="N34" s="112"/>
    </row>
    <row r="35" spans="2:14" ht="15" thickBot="1" x14ac:dyDescent="0.35">
      <c r="H35" s="117" t="s">
        <v>118</v>
      </c>
      <c r="M35" s="100">
        <f>(K36/$K$11)*L36+(K37/$K$11)*L37</f>
        <v>0.33963482158310487</v>
      </c>
      <c r="N35" s="112">
        <f>$L$11-M35</f>
        <v>0.60065113708752604</v>
      </c>
    </row>
    <row r="36" spans="2:14" x14ac:dyDescent="0.3">
      <c r="H36" s="116" t="s">
        <v>93</v>
      </c>
      <c r="I36" s="100">
        <v>1</v>
      </c>
      <c r="J36" s="100">
        <v>1</v>
      </c>
      <c r="K36" s="100">
        <f t="shared" ref="K36:K37" si="1">I36+J36</f>
        <v>2</v>
      </c>
      <c r="L36" s="100">
        <f t="shared" ref="L36:L37" si="2">((-I36/K36)*LOG(I36/K36,2)-(J36/K36)*LOG(J36/K36,2))</f>
        <v>1</v>
      </c>
      <c r="N36" s="112"/>
    </row>
    <row r="37" spans="2:14" ht="15" thickBot="1" x14ac:dyDescent="0.35">
      <c r="H37" s="118" t="s">
        <v>86</v>
      </c>
      <c r="I37" s="119">
        <v>1</v>
      </c>
      <c r="J37" s="119">
        <v>2</v>
      </c>
      <c r="K37" s="119">
        <f t="shared" si="1"/>
        <v>3</v>
      </c>
      <c r="L37" s="119">
        <f t="shared" si="2"/>
        <v>0.91829583405448956</v>
      </c>
      <c r="M37" s="119"/>
      <c r="N37" s="120"/>
    </row>
    <row r="38" spans="2:14" ht="15" thickBot="1" x14ac:dyDescent="0.35"/>
    <row r="39" spans="2:14" ht="18.600000000000001" thickBot="1" x14ac:dyDescent="0.4">
      <c r="B39" s="101" t="s">
        <v>72</v>
      </c>
      <c r="C39" s="102" t="s">
        <v>73</v>
      </c>
      <c r="D39" s="102" t="s">
        <v>74</v>
      </c>
      <c r="E39" s="102" t="s">
        <v>75</v>
      </c>
      <c r="F39" s="102" t="s">
        <v>76</v>
      </c>
      <c r="G39" s="102" t="s">
        <v>77</v>
      </c>
    </row>
    <row r="40" spans="2:14" ht="18.600000000000001" thickBot="1" x14ac:dyDescent="0.4">
      <c r="B40" s="103">
        <v>3</v>
      </c>
      <c r="C40" s="104" t="s">
        <v>95</v>
      </c>
      <c r="D40" s="104" t="s">
        <v>84</v>
      </c>
      <c r="E40" s="104" t="s">
        <v>85</v>
      </c>
      <c r="F40" s="104" t="s">
        <v>86</v>
      </c>
      <c r="G40" s="104" t="s">
        <v>96</v>
      </c>
    </row>
    <row r="41" spans="2:14" ht="18.600000000000001" thickBot="1" x14ac:dyDescent="0.4">
      <c r="B41" s="103">
        <v>7</v>
      </c>
      <c r="C41" s="104" t="s">
        <v>95</v>
      </c>
      <c r="D41" s="104" t="s">
        <v>103</v>
      </c>
      <c r="E41" s="104" t="s">
        <v>104</v>
      </c>
      <c r="F41" s="104" t="s">
        <v>93</v>
      </c>
      <c r="G41" s="104" t="s">
        <v>96</v>
      </c>
    </row>
    <row r="42" spans="2:14" ht="18.600000000000001" thickBot="1" x14ac:dyDescent="0.4">
      <c r="B42" s="103">
        <v>12</v>
      </c>
      <c r="C42" s="104" t="s">
        <v>95</v>
      </c>
      <c r="D42" s="104" t="s">
        <v>100</v>
      </c>
      <c r="E42" s="104" t="s">
        <v>85</v>
      </c>
      <c r="F42" s="104" t="s">
        <v>93</v>
      </c>
      <c r="G42" s="104" t="s">
        <v>96</v>
      </c>
    </row>
    <row r="43" spans="2:14" ht="18.600000000000001" thickBot="1" x14ac:dyDescent="0.4">
      <c r="B43" s="103">
        <v>13</v>
      </c>
      <c r="C43" s="104" t="s">
        <v>95</v>
      </c>
      <c r="D43" s="104" t="s">
        <v>84</v>
      </c>
      <c r="E43" s="104" t="s">
        <v>104</v>
      </c>
      <c r="F43" s="104" t="s">
        <v>86</v>
      </c>
      <c r="G43" s="104" t="s">
        <v>96</v>
      </c>
    </row>
    <row r="44" spans="2:14" ht="18.600000000000001" thickBot="1" x14ac:dyDescent="0.4">
      <c r="I44" s="105" t="s">
        <v>107</v>
      </c>
      <c r="J44" s="105" t="s">
        <v>108</v>
      </c>
      <c r="K44" s="105" t="s">
        <v>109</v>
      </c>
      <c r="L44" s="106" t="s">
        <v>110</v>
      </c>
      <c r="M44" s="100" t="s">
        <v>111</v>
      </c>
      <c r="N44" s="100" t="s">
        <v>112</v>
      </c>
    </row>
    <row r="45" spans="2:14" ht="18.600000000000001" thickBot="1" x14ac:dyDescent="0.4">
      <c r="B45" s="101" t="s">
        <v>72</v>
      </c>
      <c r="C45" s="102" t="s">
        <v>73</v>
      </c>
      <c r="D45" s="102" t="s">
        <v>74</v>
      </c>
      <c r="E45" s="102" t="s">
        <v>75</v>
      </c>
      <c r="F45" s="102" t="s">
        <v>76</v>
      </c>
      <c r="G45" s="122" t="s">
        <v>77</v>
      </c>
      <c r="H45" s="117" t="s">
        <v>119</v>
      </c>
      <c r="I45" s="123"/>
      <c r="J45" s="123"/>
      <c r="K45" s="123"/>
      <c r="L45" s="109"/>
      <c r="M45" s="109">
        <f>(K46/$K$11)*L46+(K47/$K$11)*L47</f>
        <v>0.33963482158310487</v>
      </c>
      <c r="N45" s="124">
        <f>$L$11-M45</f>
        <v>0.60065113708752604</v>
      </c>
    </row>
    <row r="46" spans="2:14" ht="18.600000000000001" thickBot="1" x14ac:dyDescent="0.4">
      <c r="B46" s="103">
        <v>4</v>
      </c>
      <c r="C46" s="104" t="s">
        <v>99</v>
      </c>
      <c r="D46" s="104" t="s">
        <v>100</v>
      </c>
      <c r="E46" s="104" t="s">
        <v>85</v>
      </c>
      <c r="F46" s="104" t="s">
        <v>86</v>
      </c>
      <c r="G46" s="107" t="s">
        <v>96</v>
      </c>
      <c r="H46" s="111" t="s">
        <v>100</v>
      </c>
      <c r="I46" s="45">
        <v>2</v>
      </c>
      <c r="J46" s="45">
        <v>1</v>
      </c>
      <c r="K46" s="100">
        <f t="shared" ref="K46:K47" si="3">I46+J46</f>
        <v>3</v>
      </c>
      <c r="L46" s="100">
        <f t="shared" ref="L46:L47" si="4">((-I46/K46)*LOG(I46/K46,2)-(J46/K46)*LOG(J46/K46,2))</f>
        <v>0.91829583405448956</v>
      </c>
      <c r="N46" s="112"/>
    </row>
    <row r="47" spans="2:14" ht="18.600000000000001" thickBot="1" x14ac:dyDescent="0.4">
      <c r="B47" s="103">
        <v>5</v>
      </c>
      <c r="C47" s="104" t="s">
        <v>99</v>
      </c>
      <c r="D47" s="104" t="s">
        <v>103</v>
      </c>
      <c r="E47" s="104" t="s">
        <v>104</v>
      </c>
      <c r="F47" s="104" t="s">
        <v>86</v>
      </c>
      <c r="G47" s="107" t="s">
        <v>96</v>
      </c>
      <c r="H47" s="111" t="s">
        <v>103</v>
      </c>
      <c r="I47" s="45">
        <v>1</v>
      </c>
      <c r="J47" s="45">
        <v>1</v>
      </c>
      <c r="K47" s="100">
        <f t="shared" si="3"/>
        <v>2</v>
      </c>
      <c r="L47" s="100">
        <f t="shared" si="4"/>
        <v>1</v>
      </c>
      <c r="N47" s="112"/>
    </row>
    <row r="48" spans="2:14" ht="18.600000000000001" thickBot="1" x14ac:dyDescent="0.4">
      <c r="B48" s="103">
        <v>6</v>
      </c>
      <c r="C48" s="104" t="s">
        <v>99</v>
      </c>
      <c r="D48" s="104" t="s">
        <v>103</v>
      </c>
      <c r="E48" s="104" t="s">
        <v>104</v>
      </c>
      <c r="F48" s="104" t="s">
        <v>93</v>
      </c>
      <c r="G48" s="107" t="s">
        <v>87</v>
      </c>
      <c r="H48" s="117" t="s">
        <v>120</v>
      </c>
      <c r="M48" s="100">
        <f>(K49/$K$11)*L49+(K50/$K$11)*L50</f>
        <v>0.33963482158310487</v>
      </c>
      <c r="N48" s="112">
        <f>$L$11-M48</f>
        <v>0.60065113708752604</v>
      </c>
    </row>
    <row r="49" spans="2:22" ht="18.600000000000001" thickBot="1" x14ac:dyDescent="0.4">
      <c r="B49" s="103">
        <v>10</v>
      </c>
      <c r="C49" s="104" t="s">
        <v>99</v>
      </c>
      <c r="D49" s="104" t="s">
        <v>100</v>
      </c>
      <c r="E49" s="104" t="s">
        <v>104</v>
      </c>
      <c r="F49" s="104" t="s">
        <v>86</v>
      </c>
      <c r="G49" s="107" t="s">
        <v>96</v>
      </c>
      <c r="H49" s="116" t="s">
        <v>85</v>
      </c>
      <c r="I49" s="45">
        <v>1</v>
      </c>
      <c r="J49" s="45">
        <v>1</v>
      </c>
      <c r="K49" s="100">
        <f t="shared" ref="K49:K53" si="5">I49+J49</f>
        <v>2</v>
      </c>
      <c r="L49" s="100">
        <f t="shared" ref="L49:L50" si="6">((-I49/K49)*LOG(I49/K49,2)-(J49/K49)*LOG(J49/K49,2))</f>
        <v>1</v>
      </c>
      <c r="N49" s="112"/>
    </row>
    <row r="50" spans="2:22" ht="18.600000000000001" thickBot="1" x14ac:dyDescent="0.4">
      <c r="B50" s="103">
        <v>14</v>
      </c>
      <c r="C50" s="104" t="s">
        <v>99</v>
      </c>
      <c r="D50" s="104" t="s">
        <v>100</v>
      </c>
      <c r="E50" s="104" t="s">
        <v>85</v>
      </c>
      <c r="F50" s="104" t="s">
        <v>93</v>
      </c>
      <c r="G50" s="107" t="s">
        <v>87</v>
      </c>
      <c r="H50" s="116" t="s">
        <v>104</v>
      </c>
      <c r="I50" s="45">
        <v>2</v>
      </c>
      <c r="J50" s="45">
        <v>1</v>
      </c>
      <c r="K50" s="100">
        <f t="shared" si="5"/>
        <v>3</v>
      </c>
      <c r="L50" s="100">
        <f t="shared" si="6"/>
        <v>0.91829583405448956</v>
      </c>
      <c r="N50" s="112"/>
    </row>
    <row r="51" spans="2:22" ht="15" thickBot="1" x14ac:dyDescent="0.35">
      <c r="H51" s="117" t="s">
        <v>121</v>
      </c>
      <c r="M51" s="100">
        <f>(K52/$K$11)*L52+(K53/$K$11)*L53</f>
        <v>0</v>
      </c>
      <c r="N51" s="125">
        <f>$L$11-M51</f>
        <v>0.94028595867063092</v>
      </c>
    </row>
    <row r="52" spans="2:22" x14ac:dyDescent="0.3">
      <c r="H52" s="116" t="s">
        <v>93</v>
      </c>
      <c r="I52" s="45">
        <v>0</v>
      </c>
      <c r="J52" s="45">
        <v>2</v>
      </c>
      <c r="K52" s="100">
        <f t="shared" si="5"/>
        <v>2</v>
      </c>
      <c r="L52" s="100">
        <v>0</v>
      </c>
      <c r="N52" s="112"/>
    </row>
    <row r="53" spans="2:22" ht="15" thickBot="1" x14ac:dyDescent="0.35">
      <c r="H53" s="118" t="s">
        <v>86</v>
      </c>
      <c r="I53" s="126">
        <v>3</v>
      </c>
      <c r="J53" s="126">
        <v>0</v>
      </c>
      <c r="K53" s="119">
        <f t="shared" si="5"/>
        <v>3</v>
      </c>
      <c r="L53" s="119">
        <v>0</v>
      </c>
      <c r="M53" s="119"/>
      <c r="N53" s="120"/>
    </row>
    <row r="56" spans="2:22" x14ac:dyDescent="0.3">
      <c r="H56" s="121" t="s">
        <v>122</v>
      </c>
    </row>
    <row r="57" spans="2:22" x14ac:dyDescent="0.3">
      <c r="H57" s="121" t="s">
        <v>6</v>
      </c>
      <c r="I57" s="45">
        <v>243</v>
      </c>
      <c r="T57" s="127" t="s">
        <v>123</v>
      </c>
      <c r="U57" s="127" t="s">
        <v>124</v>
      </c>
      <c r="V57" s="127" t="s">
        <v>125</v>
      </c>
    </row>
    <row r="58" spans="2:22" ht="27.6" x14ac:dyDescent="0.3">
      <c r="H58" s="121" t="s">
        <v>7</v>
      </c>
      <c r="I58" s="45">
        <v>89</v>
      </c>
      <c r="T58" s="128" t="s">
        <v>126</v>
      </c>
      <c r="U58" s="128" t="s">
        <v>127</v>
      </c>
      <c r="V58" s="128" t="s">
        <v>128</v>
      </c>
    </row>
    <row r="59" spans="2:22" ht="27.6" x14ac:dyDescent="0.3">
      <c r="H59" s="121" t="s">
        <v>36</v>
      </c>
      <c r="I59" s="45">
        <f>SUM(I57:I58)</f>
        <v>332</v>
      </c>
      <c r="T59" s="129" t="s">
        <v>129</v>
      </c>
      <c r="U59" s="129" t="s">
        <v>130</v>
      </c>
      <c r="V59" s="129" t="s">
        <v>131</v>
      </c>
    </row>
    <row r="60" spans="2:22" x14ac:dyDescent="0.3">
      <c r="H60" s="121" t="s">
        <v>122</v>
      </c>
      <c r="I60" s="45">
        <f>1 - ((I57/I59)^2+(I58/I59)^2)</f>
        <v>0.39241907388590502</v>
      </c>
    </row>
    <row r="61" spans="2:22" x14ac:dyDescent="0.3">
      <c r="H61" s="135" t="s">
        <v>132</v>
      </c>
      <c r="I61" s="135"/>
      <c r="T61" s="45" t="s">
        <v>133</v>
      </c>
    </row>
    <row r="62" spans="2:22" ht="15.6" x14ac:dyDescent="0.3">
      <c r="T62" s="130" t="s">
        <v>134</v>
      </c>
    </row>
    <row r="63" spans="2:22" ht="16.2" thickBot="1" x14ac:dyDescent="0.35">
      <c r="T63" s="130" t="s">
        <v>135</v>
      </c>
    </row>
    <row r="64" spans="2:22" ht="18.600000000000001" thickBot="1" x14ac:dyDescent="0.35">
      <c r="B64" s="131" t="s">
        <v>136</v>
      </c>
      <c r="C64" s="132" t="s">
        <v>73</v>
      </c>
      <c r="D64" s="132" t="s">
        <v>74</v>
      </c>
      <c r="E64" s="132" t="s">
        <v>75</v>
      </c>
      <c r="F64" s="132" t="s">
        <v>76</v>
      </c>
      <c r="G64" s="132" t="s">
        <v>77</v>
      </c>
      <c r="T64" s="130" t="s">
        <v>137</v>
      </c>
    </row>
    <row r="65" spans="2:7" ht="18.600000000000001" thickBot="1" x14ac:dyDescent="0.35">
      <c r="B65" s="114">
        <v>1</v>
      </c>
      <c r="C65" s="115" t="s">
        <v>83</v>
      </c>
      <c r="D65" s="115" t="s">
        <v>100</v>
      </c>
      <c r="E65" s="115" t="s">
        <v>104</v>
      </c>
      <c r="F65" s="115" t="s">
        <v>86</v>
      </c>
      <c r="G65" s="115" t="s">
        <v>96</v>
      </c>
    </row>
    <row r="66" spans="2:7" ht="18.600000000000001" thickBot="1" x14ac:dyDescent="0.35">
      <c r="B66" s="114">
        <v>2</v>
      </c>
      <c r="C66" s="115" t="s">
        <v>99</v>
      </c>
      <c r="D66" s="115" t="s">
        <v>84</v>
      </c>
      <c r="E66" s="115" t="s">
        <v>85</v>
      </c>
      <c r="F66" s="115" t="s">
        <v>93</v>
      </c>
      <c r="G66" s="115" t="s">
        <v>87</v>
      </c>
    </row>
  </sheetData>
  <mergeCells count="1">
    <mergeCell ref="H61:I61"/>
  </mergeCells>
  <conditionalFormatting sqref="X4:AC17">
    <cfRule type="expression" dxfId="0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and Regression</vt:lpstr>
      <vt:lpstr>Multiple Regression</vt:lpstr>
      <vt:lpstr>K-NN</vt:lpstr>
      <vt:lpstr>K-NN (Iris)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2024-01-07T08:38:44Z</dcterms:created>
  <dcterms:modified xsi:type="dcterms:W3CDTF">2024-01-12T06:30:28Z</dcterms:modified>
</cp:coreProperties>
</file>